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engon\Desktop\BECAS\AÑO 2024\Primera licitación\"/>
    </mc:Choice>
  </mc:AlternateContent>
  <xr:revisionPtr revIDLastSave="0" documentId="13_ncr:1_{1F7331F2-6AD4-4878-89DA-8E1E821AF8CF}" xr6:coauthVersionLast="47" xr6:coauthVersionMax="47" xr10:uidLastSave="{00000000-0000-0000-0000-000000000000}"/>
  <bookViews>
    <workbookView xWindow="-108" yWindow="-108" windowWidth="23256" windowHeight="12456" tabRatio="773" firstSheet="2" activeTab="2" xr2:uid="{00000000-000D-0000-FFFF-FFFF00000000}"/>
  </bookViews>
  <sheets>
    <sheet name="1 Apertura de Cursos" sheetId="15" r:id="rId1"/>
    <sheet name="2 Admisibilidad" sheetId="50" r:id="rId2"/>
    <sheet name="3 Planilla Preadjudicación OTIC" sheetId="49" r:id="rId3"/>
    <sheet name="4 Planilla de revisión" sheetId="48" r:id="rId4"/>
    <sheet name="OTIC RUT" sheetId="7" state="hidden" r:id="rId5"/>
    <sheet name="5 TD" sheetId="37" r:id="rId6"/>
    <sheet name="BD OFICIAL" sheetId="53" r:id="rId7"/>
    <sheet name="EXPERIENCIA" sheetId="40" r:id="rId8"/>
    <sheet name="COMPORTAMIENTO" sheetId="41" r:id="rId9"/>
    <sheet name="ADJUDICA" sheetId="17" r:id="rId10"/>
    <sheet name="DINAMICA" sheetId="45" r:id="rId11"/>
    <sheet name="MONTO MAXIMO" sheetId="24" r:id="rId12"/>
  </sheets>
  <definedNames>
    <definedName name="_xlnm._FilterDatabase" localSheetId="0" hidden="1">'1 Apertura de Cursos'!$B$3:$F$92</definedName>
    <definedName name="_xlnm._FilterDatabase" localSheetId="2" hidden="1">'3 Planilla Preadjudicación OTIC'!$A$1:$BV$190</definedName>
    <definedName name="_xlnm._FilterDatabase" localSheetId="3" hidden="1">'4 Planilla de revisión'!$A$1:$ES$190</definedName>
    <definedName name="_xlnm._FilterDatabase" localSheetId="9" hidden="1">ADJUDICA!$A$1:$DT$259</definedName>
    <definedName name="_xlnm._FilterDatabase" localSheetId="6" hidden="1">'BD OFICIAL'!$A$1:$AU$949</definedName>
    <definedName name="_xlnm._FilterDatabase" localSheetId="8" hidden="1">COMPORTAMIENTO!$A$1:$G$2100</definedName>
    <definedName name="_xlnm._FilterDatabase" localSheetId="10" hidden="1">DINAMICA!$A$62:$F$119</definedName>
    <definedName name="_xlnm._FilterDatabase" localSheetId="7" hidden="1">EXPERIENCIA!$A$1:$C$2102</definedName>
    <definedName name="cursos" localSheetId="2">#REF!</definedName>
    <definedName name="cursos">#REF!</definedName>
    <definedName name="otec" localSheetId="2">#REF!</definedName>
    <definedName name="otec">#REF!</definedName>
    <definedName name="rut" localSheetId="2">#REF!</definedName>
    <definedName name="rut">#REF!</definedName>
  </definedNames>
  <calcPr calcId="191029"/>
  <pivotCaches>
    <pivotCache cacheId="12" r:id="rId13"/>
    <pivotCache cacheId="13" r:id="rId14"/>
    <pivotCache cacheId="14" r:id="rId15"/>
    <pivotCache cacheId="15"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N83" i="48" l="1"/>
  <c r="DV83" i="48"/>
  <c r="AV182" i="48" l="1"/>
  <c r="AV177" i="48"/>
  <c r="AV165" i="48"/>
  <c r="AV164" i="48"/>
  <c r="AV162" i="48"/>
  <c r="AV140" i="48"/>
  <c r="AV138" i="48"/>
  <c r="AV110" i="48"/>
  <c r="AV83" i="48"/>
  <c r="AV82" i="48"/>
  <c r="AV77" i="48"/>
  <c r="AV76" i="48"/>
  <c r="AV66" i="48"/>
  <c r="AV42" i="48"/>
  <c r="AV41" i="48"/>
  <c r="AV39" i="48"/>
  <c r="AV23" i="48"/>
  <c r="AV14" i="48"/>
  <c r="AV13" i="48"/>
  <c r="AV11" i="48"/>
  <c r="AV190" i="48"/>
  <c r="AV189" i="48"/>
  <c r="AV188" i="48"/>
  <c r="AV187" i="48"/>
  <c r="AV186" i="48"/>
  <c r="AV185" i="48"/>
  <c r="AV184" i="48"/>
  <c r="AV183" i="48"/>
  <c r="AV181" i="48"/>
  <c r="AV180" i="48"/>
  <c r="AV179" i="48"/>
  <c r="AV178" i="48"/>
  <c r="AV176" i="48"/>
  <c r="AV175" i="48"/>
  <c r="AV174" i="48"/>
  <c r="AV173" i="48"/>
  <c r="AV172" i="48"/>
  <c r="AV171" i="48"/>
  <c r="AV170" i="48"/>
  <c r="AV169" i="48"/>
  <c r="AV168" i="48"/>
  <c r="AV167" i="48"/>
  <c r="AV166" i="48"/>
  <c r="AV163" i="48"/>
  <c r="AV161" i="48"/>
  <c r="AV160" i="48"/>
  <c r="AV159" i="48"/>
  <c r="AV158" i="48"/>
  <c r="AV157" i="48"/>
  <c r="AV156" i="48"/>
  <c r="AV155" i="48"/>
  <c r="AV154" i="48"/>
  <c r="AV153" i="48"/>
  <c r="AV152" i="48"/>
  <c r="AV151" i="48"/>
  <c r="AV150" i="48"/>
  <c r="AV149" i="48"/>
  <c r="AV148" i="48"/>
  <c r="AV147" i="48"/>
  <c r="AV146" i="48"/>
  <c r="AV145" i="48"/>
  <c r="AV144" i="48"/>
  <c r="AV143" i="48"/>
  <c r="AV142" i="48"/>
  <c r="AV141" i="48"/>
  <c r="AV139" i="48"/>
  <c r="AV137" i="48"/>
  <c r="AV136" i="48"/>
  <c r="AV135" i="48"/>
  <c r="AV134" i="48"/>
  <c r="AV133" i="48"/>
  <c r="AV132" i="48"/>
  <c r="AV131" i="48"/>
  <c r="AV130" i="48"/>
  <c r="AV129" i="48"/>
  <c r="AV128" i="48"/>
  <c r="AV127" i="48"/>
  <c r="AV126" i="48"/>
  <c r="AV125" i="48"/>
  <c r="AV124" i="48"/>
  <c r="AV123" i="48"/>
  <c r="AV122" i="48"/>
  <c r="AV121" i="48"/>
  <c r="AV120" i="48"/>
  <c r="AV119" i="48"/>
  <c r="AV118" i="48"/>
  <c r="AV117" i="48"/>
  <c r="AV116" i="48"/>
  <c r="AV115" i="48"/>
  <c r="AV114" i="48"/>
  <c r="AV113" i="48"/>
  <c r="AV112" i="48"/>
  <c r="AV111" i="48"/>
  <c r="AV109" i="48"/>
  <c r="AV108" i="48"/>
  <c r="AV107" i="48"/>
  <c r="AV106" i="48"/>
  <c r="AV105" i="48"/>
  <c r="AV104" i="48"/>
  <c r="AV103" i="48"/>
  <c r="AV102" i="48"/>
  <c r="AV101" i="48"/>
  <c r="AV100" i="48"/>
  <c r="AV99" i="48"/>
  <c r="AV98" i="48"/>
  <c r="AV97" i="48"/>
  <c r="AV96" i="48"/>
  <c r="AV95" i="48"/>
  <c r="AV94" i="48"/>
  <c r="AV93" i="48"/>
  <c r="AV92" i="48"/>
  <c r="AV91" i="48"/>
  <c r="AV90" i="48"/>
  <c r="AV89" i="48"/>
  <c r="AV88" i="48"/>
  <c r="AV87" i="48"/>
  <c r="AV86" i="48"/>
  <c r="AV85" i="48"/>
  <c r="AV84" i="48"/>
  <c r="AV81" i="48"/>
  <c r="AV80" i="48"/>
  <c r="AV79" i="48"/>
  <c r="AV78" i="48"/>
  <c r="AV75" i="48"/>
  <c r="AV74" i="48"/>
  <c r="AV73" i="48"/>
  <c r="AV72" i="48"/>
  <c r="AV71" i="48"/>
  <c r="AV70" i="48"/>
  <c r="AV69" i="48"/>
  <c r="AV68" i="48"/>
  <c r="AV67" i="48"/>
  <c r="AV65" i="48"/>
  <c r="AV64" i="48"/>
  <c r="AV63" i="48"/>
  <c r="AV62" i="48"/>
  <c r="AV61" i="48"/>
  <c r="AV60" i="48"/>
  <c r="AV59" i="48"/>
  <c r="AV58" i="48"/>
  <c r="AV57" i="48"/>
  <c r="AV56" i="48"/>
  <c r="AV55" i="48"/>
  <c r="AV54" i="48"/>
  <c r="AV53" i="48"/>
  <c r="AV52" i="48"/>
  <c r="AV51" i="48"/>
  <c r="AV50" i="48"/>
  <c r="AV49" i="48"/>
  <c r="AV48" i="48"/>
  <c r="AV47" i="48"/>
  <c r="AV46" i="48"/>
  <c r="AV45" i="48"/>
  <c r="AV44" i="48"/>
  <c r="AV43" i="48"/>
  <c r="AV40" i="48"/>
  <c r="AV38" i="48"/>
  <c r="AV37" i="48"/>
  <c r="AV36" i="48"/>
  <c r="AV35" i="48"/>
  <c r="AV34" i="48"/>
  <c r="AV33" i="48"/>
  <c r="AV32" i="48"/>
  <c r="AV31" i="48"/>
  <c r="AV30" i="48"/>
  <c r="AV29" i="48"/>
  <c r="AV28" i="48"/>
  <c r="AV27" i="48"/>
  <c r="AV26" i="48"/>
  <c r="AV25" i="48"/>
  <c r="AV24" i="48"/>
  <c r="AV22" i="48"/>
  <c r="AV21" i="48"/>
  <c r="AV20" i="48"/>
  <c r="AV19" i="48"/>
  <c r="AV18" i="48"/>
  <c r="AV17" i="48"/>
  <c r="AV16" i="48"/>
  <c r="AV15" i="48"/>
  <c r="AV12" i="48"/>
  <c r="AV10" i="48"/>
  <c r="AV9" i="48"/>
  <c r="AV8" i="48"/>
  <c r="AV7" i="48"/>
  <c r="AV6" i="48"/>
  <c r="AV4" i="48"/>
  <c r="AV3" i="48"/>
  <c r="AZ151" i="48"/>
  <c r="BA151" i="48"/>
  <c r="BB151" i="48"/>
  <c r="BC151" i="48"/>
  <c r="BD151" i="48"/>
  <c r="EN190" i="48"/>
  <c r="DV190" i="48"/>
  <c r="BT190" i="48"/>
  <c r="BS190" i="48"/>
  <c r="BR190" i="48"/>
  <c r="BQ190" i="48"/>
  <c r="BP190" i="48"/>
  <c r="BO190" i="48"/>
  <c r="BN190" i="48"/>
  <c r="BM190" i="48"/>
  <c r="BL190" i="48"/>
  <c r="BK190" i="48"/>
  <c r="BJ190" i="48"/>
  <c r="BI190" i="48"/>
  <c r="BH190" i="48"/>
  <c r="BG190" i="48"/>
  <c r="BF190" i="48"/>
  <c r="BE190" i="48"/>
  <c r="BD190" i="48"/>
  <c r="BC190" i="48"/>
  <c r="BB190" i="48"/>
  <c r="BA190" i="48"/>
  <c r="AZ190" i="48"/>
  <c r="AY190" i="48"/>
  <c r="AX190" i="48"/>
  <c r="AW190" i="48"/>
  <c r="AU190" i="48"/>
  <c r="AT190" i="48"/>
  <c r="AS190" i="48"/>
  <c r="AR190" i="48"/>
  <c r="AQ190" i="48"/>
  <c r="AP190" i="48"/>
  <c r="AO190" i="48"/>
  <c r="AN190" i="48"/>
  <c r="AM190" i="48"/>
  <c r="DO190" i="48" s="1"/>
  <c r="AL190" i="48"/>
  <c r="AK190" i="48"/>
  <c r="AJ190" i="48"/>
  <c r="AI190" i="48"/>
  <c r="DD190" i="48" s="1"/>
  <c r="AH190" i="48"/>
  <c r="AG190" i="48"/>
  <c r="AF190" i="48"/>
  <c r="AE190" i="48"/>
  <c r="AD190" i="48"/>
  <c r="AC190" i="48"/>
  <c r="AB190" i="48"/>
  <c r="AA190" i="48"/>
  <c r="Z190" i="48"/>
  <c r="Y190" i="48"/>
  <c r="X190" i="48"/>
  <c r="W190" i="48"/>
  <c r="V190" i="48"/>
  <c r="U190" i="48"/>
  <c r="T190" i="48"/>
  <c r="S190" i="48"/>
  <c r="R190" i="48"/>
  <c r="Q190" i="48"/>
  <c r="P190" i="48"/>
  <c r="O190" i="48"/>
  <c r="N190" i="48"/>
  <c r="M190" i="48"/>
  <c r="L190" i="48"/>
  <c r="K190" i="48"/>
  <c r="J190" i="48"/>
  <c r="CN190" i="48" s="1"/>
  <c r="I190" i="48"/>
  <c r="H190" i="48"/>
  <c r="G190" i="48"/>
  <c r="F190" i="48"/>
  <c r="E190" i="48"/>
  <c r="D190" i="48"/>
  <c r="C190" i="48"/>
  <c r="B190" i="48"/>
  <c r="A190" i="48"/>
  <c r="CA190" i="48" l="1"/>
  <c r="DP190" i="48"/>
  <c r="CO190" i="48"/>
  <c r="CP190" i="48" s="1"/>
  <c r="CV190" i="48"/>
  <c r="CB190" i="48"/>
  <c r="CY190" i="48"/>
  <c r="CT190" i="48"/>
  <c r="CI190" i="48"/>
  <c r="CJ190" i="48" s="1"/>
  <c r="CM190" i="48"/>
  <c r="CU190" i="48" s="1"/>
  <c r="DH190" i="48"/>
  <c r="CQ190" i="48"/>
  <c r="CF190" i="48"/>
  <c r="CG190" i="48"/>
  <c r="BU190" i="48"/>
  <c r="BV190" i="48"/>
  <c r="DB190" i="48"/>
  <c r="BW190" i="48"/>
  <c r="BX190" i="48"/>
  <c r="CD190" i="48"/>
  <c r="CX190" i="48"/>
  <c r="CS190" i="48"/>
  <c r="CH190" i="48"/>
  <c r="CK190" i="48"/>
  <c r="BY190" i="48"/>
  <c r="BZ190" i="48"/>
  <c r="CC190" i="48"/>
  <c r="CE190" i="48"/>
  <c r="CW190" i="48"/>
  <c r="EL190" i="48" l="1"/>
  <c r="EK190" i="48"/>
  <c r="EM190" i="48" l="1"/>
  <c r="AL3" i="53"/>
  <c r="AL4" i="53"/>
  <c r="AL5" i="53"/>
  <c r="AL6" i="53"/>
  <c r="AL7" i="53"/>
  <c r="AL8" i="53"/>
  <c r="AL9" i="53"/>
  <c r="AL10" i="53"/>
  <c r="AL11" i="53"/>
  <c r="AL12" i="53"/>
  <c r="AL13" i="53"/>
  <c r="AL14" i="53"/>
  <c r="AL15" i="53"/>
  <c r="AL16" i="53"/>
  <c r="AL17" i="53"/>
  <c r="AL18" i="53"/>
  <c r="AL19" i="53"/>
  <c r="AL20" i="53"/>
  <c r="AL21" i="53"/>
  <c r="AL22" i="53"/>
  <c r="AL23" i="53"/>
  <c r="AL24" i="53"/>
  <c r="AL25" i="53"/>
  <c r="AL26" i="53"/>
  <c r="AL27" i="53"/>
  <c r="AL28" i="53"/>
  <c r="AL29" i="53"/>
  <c r="AL30" i="53"/>
  <c r="AL31" i="53"/>
  <c r="AL32" i="53"/>
  <c r="AL33" i="53"/>
  <c r="AL34" i="53"/>
  <c r="AL35" i="53"/>
  <c r="AL36" i="53"/>
  <c r="AL37" i="53"/>
  <c r="AL38" i="53"/>
  <c r="AL39" i="53"/>
  <c r="AL40" i="53"/>
  <c r="AL41" i="53"/>
  <c r="AL42" i="53"/>
  <c r="AL43" i="53"/>
  <c r="AL44" i="53"/>
  <c r="AL45" i="53"/>
  <c r="AL46" i="53"/>
  <c r="AL47" i="53"/>
  <c r="AL48" i="53"/>
  <c r="AL49" i="53"/>
  <c r="AL50" i="53"/>
  <c r="AL51" i="53"/>
  <c r="AL52" i="53"/>
  <c r="AL53" i="53"/>
  <c r="AL54" i="53"/>
  <c r="AL55" i="53"/>
  <c r="AL56" i="53"/>
  <c r="AL57" i="53"/>
  <c r="AL58" i="53"/>
  <c r="AL59" i="53"/>
  <c r="AL60" i="53"/>
  <c r="AL61" i="53"/>
  <c r="AL62" i="53"/>
  <c r="AL63" i="53"/>
  <c r="AL64" i="53"/>
  <c r="AL65" i="53"/>
  <c r="AL66" i="53"/>
  <c r="AL67" i="53"/>
  <c r="AL68" i="53"/>
  <c r="AL69" i="53"/>
  <c r="AL70" i="53"/>
  <c r="AL71" i="53"/>
  <c r="AL72" i="53"/>
  <c r="AL73" i="53"/>
  <c r="AL74" i="53"/>
  <c r="AL75" i="53"/>
  <c r="AL76" i="53"/>
  <c r="AL77" i="53"/>
  <c r="AL78" i="53"/>
  <c r="AL79" i="53"/>
  <c r="AL80" i="53"/>
  <c r="AL81" i="53"/>
  <c r="AL82" i="53"/>
  <c r="AL83" i="53"/>
  <c r="AL84" i="53"/>
  <c r="AL85" i="53"/>
  <c r="AL86" i="53"/>
  <c r="AL87" i="53"/>
  <c r="AL88" i="53"/>
  <c r="AL89" i="53"/>
  <c r="AL90" i="53"/>
  <c r="AL91" i="53"/>
  <c r="AL92" i="53"/>
  <c r="AL93" i="53"/>
  <c r="AL94" i="53"/>
  <c r="AL95" i="53"/>
  <c r="AL96" i="53"/>
  <c r="AL97" i="53"/>
  <c r="AL98" i="53"/>
  <c r="AL99" i="53"/>
  <c r="AL100" i="53"/>
  <c r="AL101" i="53"/>
  <c r="AL102" i="53"/>
  <c r="AL103" i="53"/>
  <c r="AL104" i="53"/>
  <c r="AL105" i="53"/>
  <c r="AL106" i="53"/>
  <c r="AL107" i="53"/>
  <c r="AL108" i="53"/>
  <c r="AL109" i="53"/>
  <c r="AL110" i="53"/>
  <c r="AL111" i="53"/>
  <c r="AL112" i="53"/>
  <c r="AL113" i="53"/>
  <c r="AL114" i="53"/>
  <c r="AL115" i="53"/>
  <c r="AL116" i="53"/>
  <c r="AL117" i="53"/>
  <c r="AL118" i="53"/>
  <c r="AL119" i="53"/>
  <c r="AL120" i="53"/>
  <c r="AL121" i="53"/>
  <c r="AL122" i="53"/>
  <c r="AL123" i="53"/>
  <c r="AL124" i="53"/>
  <c r="AL125" i="53"/>
  <c r="AL126" i="53"/>
  <c r="AL127" i="53"/>
  <c r="AL128" i="53"/>
  <c r="AL129" i="53"/>
  <c r="AL130" i="53"/>
  <c r="AL131" i="53"/>
  <c r="AL132" i="53"/>
  <c r="AL133" i="53"/>
  <c r="AL134" i="53"/>
  <c r="AL135" i="53"/>
  <c r="AL136" i="53"/>
  <c r="AL137" i="53"/>
  <c r="AL138" i="53"/>
  <c r="AL139" i="53"/>
  <c r="AL140" i="53"/>
  <c r="AL141" i="53"/>
  <c r="AL142" i="53"/>
  <c r="AL143" i="53"/>
  <c r="AL144" i="53"/>
  <c r="AL145" i="53"/>
  <c r="AL146" i="53"/>
  <c r="AL147" i="53"/>
  <c r="AL148" i="53"/>
  <c r="AL149" i="53"/>
  <c r="AL150" i="53"/>
  <c r="AL151" i="53"/>
  <c r="AL152" i="53"/>
  <c r="AL153" i="53"/>
  <c r="AL154" i="53"/>
  <c r="AL155" i="53"/>
  <c r="AL156" i="53"/>
  <c r="AL157" i="53"/>
  <c r="AL158" i="53"/>
  <c r="AL159" i="53"/>
  <c r="AL160" i="53"/>
  <c r="AL161" i="53"/>
  <c r="AL162" i="53"/>
  <c r="AL163" i="53"/>
  <c r="AL164" i="53"/>
  <c r="AL165" i="53"/>
  <c r="AL166" i="53"/>
  <c r="AL167" i="53"/>
  <c r="AL168" i="53"/>
  <c r="AL169" i="53"/>
  <c r="AL170" i="53"/>
  <c r="AL171" i="53"/>
  <c r="AL172" i="53"/>
  <c r="AL173" i="53"/>
  <c r="AL174" i="53"/>
  <c r="AL175" i="53"/>
  <c r="AL176" i="53"/>
  <c r="AL177" i="53"/>
  <c r="AL178" i="53"/>
  <c r="AL179" i="53"/>
  <c r="AL180" i="53"/>
  <c r="AL181" i="53"/>
  <c r="AL182" i="53"/>
  <c r="AL183" i="53"/>
  <c r="AL184" i="53"/>
  <c r="AL185" i="53"/>
  <c r="AL186" i="53"/>
  <c r="AL187" i="53"/>
  <c r="AL188" i="53"/>
  <c r="AL189" i="53"/>
  <c r="AL190" i="53"/>
  <c r="AL191" i="53"/>
  <c r="AL192" i="53"/>
  <c r="AL193" i="53"/>
  <c r="AL194" i="53"/>
  <c r="AL195" i="53"/>
  <c r="AL196" i="53"/>
  <c r="AL197" i="53"/>
  <c r="AL198" i="53"/>
  <c r="AL199" i="53"/>
  <c r="AL200" i="53"/>
  <c r="AL201" i="53"/>
  <c r="AL202" i="53"/>
  <c r="AL203" i="53"/>
  <c r="AL204" i="53"/>
  <c r="AL205" i="53"/>
  <c r="AL206" i="53"/>
  <c r="AL207" i="53"/>
  <c r="AL208" i="53"/>
  <c r="AL209" i="53"/>
  <c r="AL210" i="53"/>
  <c r="AL211" i="53"/>
  <c r="AL212" i="53"/>
  <c r="AL213" i="53"/>
  <c r="AL214" i="53"/>
  <c r="AL215" i="53"/>
  <c r="AL216" i="53"/>
  <c r="AL217" i="53"/>
  <c r="AL218" i="53"/>
  <c r="AL219" i="53"/>
  <c r="AL220" i="53"/>
  <c r="AL221" i="53"/>
  <c r="AL222" i="53"/>
  <c r="AL223" i="53"/>
  <c r="AL224" i="53"/>
  <c r="AL225" i="53"/>
  <c r="AL226" i="53"/>
  <c r="AL227" i="53"/>
  <c r="AL228" i="53"/>
  <c r="AL229" i="53"/>
  <c r="AL230" i="53"/>
  <c r="AL231" i="53"/>
  <c r="AL232" i="53"/>
  <c r="AL233" i="53"/>
  <c r="AL234" i="53"/>
  <c r="AL235" i="53"/>
  <c r="AL236" i="53"/>
  <c r="AL237" i="53"/>
  <c r="AL238" i="53"/>
  <c r="AL239" i="53"/>
  <c r="AL240" i="53"/>
  <c r="AL241" i="53"/>
  <c r="AL242" i="53"/>
  <c r="AL243" i="53"/>
  <c r="AL244" i="53"/>
  <c r="AL245" i="53"/>
  <c r="AL246" i="53"/>
  <c r="AL247" i="53"/>
  <c r="AL248" i="53"/>
  <c r="AL249" i="53"/>
  <c r="AL250" i="53"/>
  <c r="AL251" i="53"/>
  <c r="AL252" i="53"/>
  <c r="AL253" i="53"/>
  <c r="AL254" i="53"/>
  <c r="AL255" i="53"/>
  <c r="AL256" i="53"/>
  <c r="AL257" i="53"/>
  <c r="AL258" i="53"/>
  <c r="AL259" i="53"/>
  <c r="AL260" i="53"/>
  <c r="AL261" i="53"/>
  <c r="AL262" i="53"/>
  <c r="AL263" i="53"/>
  <c r="AL264" i="53"/>
  <c r="AL265" i="53"/>
  <c r="AL266" i="53"/>
  <c r="AL267" i="53"/>
  <c r="AL268" i="53"/>
  <c r="AL269" i="53"/>
  <c r="AL270" i="53"/>
  <c r="AL271" i="53"/>
  <c r="AL272" i="53"/>
  <c r="AL273" i="53"/>
  <c r="AL274" i="53"/>
  <c r="AL275" i="53"/>
  <c r="AL276" i="53"/>
  <c r="AL277" i="53"/>
  <c r="AL278" i="53"/>
  <c r="AL279" i="53"/>
  <c r="AL280" i="53"/>
  <c r="AL281" i="53"/>
  <c r="AL282" i="53"/>
  <c r="AL283" i="53"/>
  <c r="AL284" i="53"/>
  <c r="AL285" i="53"/>
  <c r="AL286" i="53"/>
  <c r="AL287" i="53"/>
  <c r="AL288" i="53"/>
  <c r="AL289" i="53"/>
  <c r="AL290" i="53"/>
  <c r="AL291" i="53"/>
  <c r="AL292" i="53"/>
  <c r="AL293" i="53"/>
  <c r="AL294" i="53"/>
  <c r="AL295" i="53"/>
  <c r="AL296" i="53"/>
  <c r="AL297" i="53"/>
  <c r="AL298" i="53"/>
  <c r="AL299" i="53"/>
  <c r="AL300" i="53"/>
  <c r="AL301" i="53"/>
  <c r="AL302" i="53"/>
  <c r="AL303" i="53"/>
  <c r="AL304" i="53"/>
  <c r="AL305" i="53"/>
  <c r="AL306" i="53"/>
  <c r="AL307" i="53"/>
  <c r="AL308" i="53"/>
  <c r="AL309" i="53"/>
  <c r="AL310" i="53"/>
  <c r="AL311" i="53"/>
  <c r="AL312" i="53"/>
  <c r="AL313" i="53"/>
  <c r="AL314" i="53"/>
  <c r="AL315" i="53"/>
  <c r="AL316" i="53"/>
  <c r="AL317" i="53"/>
  <c r="AL318" i="53"/>
  <c r="AL319" i="53"/>
  <c r="AL320" i="53"/>
  <c r="AL321" i="53"/>
  <c r="AL322" i="53"/>
  <c r="AL323" i="53"/>
  <c r="AL324" i="53"/>
  <c r="AL325" i="53"/>
  <c r="AL326" i="53"/>
  <c r="AL327" i="53"/>
  <c r="AL328" i="53"/>
  <c r="AL329" i="53"/>
  <c r="AL330" i="53"/>
  <c r="AL331" i="53"/>
  <c r="AL332" i="53"/>
  <c r="AL333" i="53"/>
  <c r="AL334" i="53"/>
  <c r="AL335" i="53"/>
  <c r="AL336" i="53"/>
  <c r="AL337" i="53"/>
  <c r="AL338" i="53"/>
  <c r="AL339" i="53"/>
  <c r="AL340" i="53"/>
  <c r="AL341" i="53"/>
  <c r="AL342" i="53"/>
  <c r="AL343" i="53"/>
  <c r="AL344" i="53"/>
  <c r="AL345" i="53"/>
  <c r="AL346" i="53"/>
  <c r="AL347" i="53"/>
  <c r="AL348" i="53"/>
  <c r="AL349" i="53"/>
  <c r="AL350" i="53"/>
  <c r="AL351" i="53"/>
  <c r="AL352" i="53"/>
  <c r="AL353" i="53"/>
  <c r="AL354" i="53"/>
  <c r="AL355" i="53"/>
  <c r="AL356" i="53"/>
  <c r="AL357" i="53"/>
  <c r="AL358" i="53"/>
  <c r="AL359" i="53"/>
  <c r="AL360" i="53"/>
  <c r="AL361" i="53"/>
  <c r="AL362" i="53"/>
  <c r="AL363" i="53"/>
  <c r="AL364" i="53"/>
  <c r="AL365" i="53"/>
  <c r="AL366" i="53"/>
  <c r="AL367" i="53"/>
  <c r="AL368" i="53"/>
  <c r="AL369" i="53"/>
  <c r="AL370" i="53"/>
  <c r="AL371" i="53"/>
  <c r="AL372" i="53"/>
  <c r="AL373" i="53"/>
  <c r="AL374" i="53"/>
  <c r="AL375" i="53"/>
  <c r="AL376" i="53"/>
  <c r="AL377" i="53"/>
  <c r="AL378" i="53"/>
  <c r="AL379" i="53"/>
  <c r="AL380" i="53"/>
  <c r="AL381" i="53"/>
  <c r="AL382" i="53"/>
  <c r="AL383" i="53"/>
  <c r="AL384" i="53"/>
  <c r="AL385" i="53"/>
  <c r="AL386" i="53"/>
  <c r="AL387" i="53"/>
  <c r="AL388" i="53"/>
  <c r="AL389" i="53"/>
  <c r="AL390" i="53"/>
  <c r="AL391" i="53"/>
  <c r="AL392" i="53"/>
  <c r="AL393" i="53"/>
  <c r="AL394" i="53"/>
  <c r="AL395" i="53"/>
  <c r="AL396" i="53"/>
  <c r="AL397" i="53"/>
  <c r="AL398" i="53"/>
  <c r="AL399" i="53"/>
  <c r="AL400" i="53"/>
  <c r="AL401" i="53"/>
  <c r="AL402" i="53"/>
  <c r="AL403" i="53"/>
  <c r="AL404" i="53"/>
  <c r="AL405" i="53"/>
  <c r="AL406" i="53"/>
  <c r="AL407" i="53"/>
  <c r="AL408" i="53"/>
  <c r="AL409" i="53"/>
  <c r="AL410" i="53"/>
  <c r="AL411" i="53"/>
  <c r="AL412" i="53"/>
  <c r="AL413" i="53"/>
  <c r="AL414" i="53"/>
  <c r="AL415" i="53"/>
  <c r="AL416" i="53"/>
  <c r="AL417" i="53"/>
  <c r="AL418" i="53"/>
  <c r="AL419" i="53"/>
  <c r="AL420" i="53"/>
  <c r="AL421" i="53"/>
  <c r="AL422" i="53"/>
  <c r="AL423" i="53"/>
  <c r="AL424" i="53"/>
  <c r="AL425" i="53"/>
  <c r="AL426" i="53"/>
  <c r="AL427" i="53"/>
  <c r="AL428" i="53"/>
  <c r="AL429" i="53"/>
  <c r="AL430" i="53"/>
  <c r="AL431" i="53"/>
  <c r="AL432" i="53"/>
  <c r="AL433" i="53"/>
  <c r="AL434" i="53"/>
  <c r="CL190" i="48" s="1"/>
  <c r="AL435" i="53"/>
  <c r="AL436" i="53"/>
  <c r="AL437" i="53"/>
  <c r="AL438" i="53"/>
  <c r="AL439" i="53"/>
  <c r="AL440" i="53"/>
  <c r="AL441" i="53"/>
  <c r="AL442" i="53"/>
  <c r="AL443" i="53"/>
  <c r="AL444" i="53"/>
  <c r="AL445" i="53"/>
  <c r="AL446" i="53"/>
  <c r="AL447" i="53"/>
  <c r="AL448" i="53"/>
  <c r="AL449" i="53"/>
  <c r="AL450" i="53"/>
  <c r="AL451" i="53"/>
  <c r="AL452" i="53"/>
  <c r="AL453" i="53"/>
  <c r="AL454" i="53"/>
  <c r="AL455" i="53"/>
  <c r="AL456" i="53"/>
  <c r="AL457" i="53"/>
  <c r="AL458" i="53"/>
  <c r="AL459" i="53"/>
  <c r="AL460" i="53"/>
  <c r="AL461" i="53"/>
  <c r="AL462" i="53"/>
  <c r="AL463" i="53"/>
  <c r="AL464" i="53"/>
  <c r="AL465" i="53"/>
  <c r="AL466" i="53"/>
  <c r="AL467" i="53"/>
  <c r="AL468" i="53"/>
  <c r="AL469" i="53"/>
  <c r="AL470" i="53"/>
  <c r="AL471" i="53"/>
  <c r="AL472" i="53"/>
  <c r="AL473" i="53"/>
  <c r="AL474" i="53"/>
  <c r="AL475" i="53"/>
  <c r="AL476" i="53"/>
  <c r="AL477" i="53"/>
  <c r="AL478" i="53"/>
  <c r="AL479" i="53"/>
  <c r="AL480" i="53"/>
  <c r="AL481" i="53"/>
  <c r="AL482" i="53"/>
  <c r="AL483" i="53"/>
  <c r="AL484" i="53"/>
  <c r="AL485" i="53"/>
  <c r="AL486" i="53"/>
  <c r="AL487" i="53"/>
  <c r="AL488" i="53"/>
  <c r="AL489" i="53"/>
  <c r="AL490" i="53"/>
  <c r="AL491" i="53"/>
  <c r="AL492" i="53"/>
  <c r="AL493" i="53"/>
  <c r="AL494" i="53"/>
  <c r="AL495" i="53"/>
  <c r="AL496" i="53"/>
  <c r="AL497" i="53"/>
  <c r="AL498" i="53"/>
  <c r="AL499" i="53"/>
  <c r="AL500" i="53"/>
  <c r="AL501" i="53"/>
  <c r="AL502" i="53"/>
  <c r="AL503" i="53"/>
  <c r="AL504" i="53"/>
  <c r="AL505" i="53"/>
  <c r="AL506" i="53"/>
  <c r="AL507" i="53"/>
  <c r="AL508" i="53"/>
  <c r="AL509" i="53"/>
  <c r="AL510" i="53"/>
  <c r="AL511" i="53"/>
  <c r="AL512" i="53"/>
  <c r="AL513" i="53"/>
  <c r="AL514" i="53"/>
  <c r="AL515" i="53"/>
  <c r="AL516" i="53"/>
  <c r="AL517" i="53"/>
  <c r="AL518" i="53"/>
  <c r="AL519" i="53"/>
  <c r="AL520" i="53"/>
  <c r="AL521" i="53"/>
  <c r="AL522" i="53"/>
  <c r="AL523" i="53"/>
  <c r="AL524" i="53"/>
  <c r="AL525" i="53"/>
  <c r="AL526" i="53"/>
  <c r="AL527" i="53"/>
  <c r="AL528" i="53"/>
  <c r="AL529" i="53"/>
  <c r="AL530" i="53"/>
  <c r="AL531" i="53"/>
  <c r="AL532" i="53"/>
  <c r="AL533" i="53"/>
  <c r="AL534" i="53"/>
  <c r="AL535" i="53"/>
  <c r="AL536" i="53"/>
  <c r="AL537" i="53"/>
  <c r="AL538" i="53"/>
  <c r="AL539" i="53"/>
  <c r="AL540" i="53"/>
  <c r="AL541" i="53"/>
  <c r="AL542" i="53"/>
  <c r="AL543" i="53"/>
  <c r="AL544" i="53"/>
  <c r="AL545" i="53"/>
  <c r="AL546" i="53"/>
  <c r="AL547" i="53"/>
  <c r="AL548" i="53"/>
  <c r="AL549" i="53"/>
  <c r="AL550" i="53"/>
  <c r="AL551" i="53"/>
  <c r="AL552" i="53"/>
  <c r="AL553" i="53"/>
  <c r="AL554" i="53"/>
  <c r="AL555" i="53"/>
  <c r="AL556" i="53"/>
  <c r="AL557" i="53"/>
  <c r="AL558" i="53"/>
  <c r="AL559" i="53"/>
  <c r="AL560" i="53"/>
  <c r="AL561" i="53"/>
  <c r="AL562" i="53"/>
  <c r="AL563" i="53"/>
  <c r="AL564" i="53"/>
  <c r="AL565" i="53"/>
  <c r="AL566" i="53"/>
  <c r="AL567" i="53"/>
  <c r="AL568" i="53"/>
  <c r="AL569" i="53"/>
  <c r="AL570" i="53"/>
  <c r="AL571" i="53"/>
  <c r="AL572" i="53"/>
  <c r="AL573" i="53"/>
  <c r="AL574" i="53"/>
  <c r="AL575" i="53"/>
  <c r="AL576" i="53"/>
  <c r="AL577" i="53"/>
  <c r="AL578" i="53"/>
  <c r="AL579" i="53"/>
  <c r="AL580" i="53"/>
  <c r="AL581" i="53"/>
  <c r="AL582" i="53"/>
  <c r="AL583" i="53"/>
  <c r="AL584" i="53"/>
  <c r="AL585" i="53"/>
  <c r="AL586" i="53"/>
  <c r="AL587" i="53"/>
  <c r="AL588" i="53"/>
  <c r="AL589" i="53"/>
  <c r="AL590" i="53"/>
  <c r="AL591" i="53"/>
  <c r="AL592" i="53"/>
  <c r="AL593" i="53"/>
  <c r="AL594" i="53"/>
  <c r="AL595" i="53"/>
  <c r="AL596" i="53"/>
  <c r="AL597" i="53"/>
  <c r="AL598" i="53"/>
  <c r="AL599" i="53"/>
  <c r="AL600" i="53"/>
  <c r="AL601" i="53"/>
  <c r="AL602" i="53"/>
  <c r="AL603" i="53"/>
  <c r="AL604" i="53"/>
  <c r="AL605" i="53"/>
  <c r="AL606" i="53"/>
  <c r="AL607" i="53"/>
  <c r="AL608" i="53"/>
  <c r="AL609" i="53"/>
  <c r="AL610" i="53"/>
  <c r="AL611" i="53"/>
  <c r="AL612" i="53"/>
  <c r="AL613" i="53"/>
  <c r="AL614" i="53"/>
  <c r="AL615" i="53"/>
  <c r="AL616" i="53"/>
  <c r="AL617" i="53"/>
  <c r="AL618" i="53"/>
  <c r="AL619" i="53"/>
  <c r="AL620" i="53"/>
  <c r="AL621" i="53"/>
  <c r="AL622" i="53"/>
  <c r="AL623" i="53"/>
  <c r="AL624" i="53"/>
  <c r="AL625" i="53"/>
  <c r="AL626" i="53"/>
  <c r="AL627" i="53"/>
  <c r="AL628" i="53"/>
  <c r="AL629" i="53"/>
  <c r="AL630" i="53"/>
  <c r="AL631" i="53"/>
  <c r="AL632" i="53"/>
  <c r="AL633" i="53"/>
  <c r="AL634" i="53"/>
  <c r="AL635" i="53"/>
  <c r="AL636" i="53"/>
  <c r="AL637" i="53"/>
  <c r="AL638" i="53"/>
  <c r="AL639" i="53"/>
  <c r="AL640" i="53"/>
  <c r="AL641" i="53"/>
  <c r="AL642" i="53"/>
  <c r="AL643" i="53"/>
  <c r="AL644" i="53"/>
  <c r="AL645" i="53"/>
  <c r="AL646" i="53"/>
  <c r="AL647" i="53"/>
  <c r="AL648" i="53"/>
  <c r="AL649" i="53"/>
  <c r="AL650" i="53"/>
  <c r="AL651" i="53"/>
  <c r="AL652" i="53"/>
  <c r="AL653" i="53"/>
  <c r="AL654" i="53"/>
  <c r="AL655" i="53"/>
  <c r="AL656" i="53"/>
  <c r="AL657" i="53"/>
  <c r="AL658" i="53"/>
  <c r="AL659" i="53"/>
  <c r="AL660" i="53"/>
  <c r="AL661" i="53"/>
  <c r="AL662" i="53"/>
  <c r="AL663" i="53"/>
  <c r="AL664" i="53"/>
  <c r="AL665" i="53"/>
  <c r="AL666" i="53"/>
  <c r="AL667" i="53"/>
  <c r="AL668" i="53"/>
  <c r="AL669" i="53"/>
  <c r="AL670" i="53"/>
  <c r="AL671" i="53"/>
  <c r="AL672" i="53"/>
  <c r="AL673" i="53"/>
  <c r="AL674" i="53"/>
  <c r="AL675" i="53"/>
  <c r="AL676" i="53"/>
  <c r="AL677" i="53"/>
  <c r="AL678" i="53"/>
  <c r="AL679" i="53"/>
  <c r="AL680" i="53"/>
  <c r="AL681" i="53"/>
  <c r="AL682" i="53"/>
  <c r="AL683" i="53"/>
  <c r="AL684" i="53"/>
  <c r="AL685" i="53"/>
  <c r="AL686" i="53"/>
  <c r="AL687" i="53"/>
  <c r="AL688" i="53"/>
  <c r="AL689" i="53"/>
  <c r="AL690" i="53"/>
  <c r="AL691" i="53"/>
  <c r="AL692" i="53"/>
  <c r="AL693" i="53"/>
  <c r="AL694" i="53"/>
  <c r="AL695" i="53"/>
  <c r="AL696" i="53"/>
  <c r="AL697" i="53"/>
  <c r="AL698" i="53"/>
  <c r="AL699" i="53"/>
  <c r="AL700" i="53"/>
  <c r="AL701" i="53"/>
  <c r="AL702" i="53"/>
  <c r="AL703" i="53"/>
  <c r="AL704" i="53"/>
  <c r="AL705" i="53"/>
  <c r="AL706" i="53"/>
  <c r="AL707" i="53"/>
  <c r="AL708" i="53"/>
  <c r="AL709" i="53"/>
  <c r="AL710" i="53"/>
  <c r="AL711" i="53"/>
  <c r="AL712" i="53"/>
  <c r="AL713" i="53"/>
  <c r="AL714" i="53"/>
  <c r="AL715" i="53"/>
  <c r="AL716" i="53"/>
  <c r="AL717" i="53"/>
  <c r="AL718" i="53"/>
  <c r="AL719" i="53"/>
  <c r="AL720" i="53"/>
  <c r="AL721" i="53"/>
  <c r="AL722" i="53"/>
  <c r="AL723" i="53"/>
  <c r="AL724" i="53"/>
  <c r="AL725" i="53"/>
  <c r="AL726" i="53"/>
  <c r="AL727" i="53"/>
  <c r="AL728" i="53"/>
  <c r="AL729" i="53"/>
  <c r="AL730" i="53"/>
  <c r="AL731" i="53"/>
  <c r="AL732" i="53"/>
  <c r="AL733" i="53"/>
  <c r="AL734" i="53"/>
  <c r="AL735" i="53"/>
  <c r="AL736" i="53"/>
  <c r="AL737" i="53"/>
  <c r="AL738" i="53"/>
  <c r="AL739" i="53"/>
  <c r="AL740" i="53"/>
  <c r="AL741" i="53"/>
  <c r="AL742" i="53"/>
  <c r="AL743" i="53"/>
  <c r="AL744" i="53"/>
  <c r="AL745" i="53"/>
  <c r="AL746" i="53"/>
  <c r="AL747" i="53"/>
  <c r="AL748" i="53"/>
  <c r="AL749" i="53"/>
  <c r="AL750" i="53"/>
  <c r="AL751" i="53"/>
  <c r="AL752" i="53"/>
  <c r="AL753" i="53"/>
  <c r="AL754" i="53"/>
  <c r="AL755" i="53"/>
  <c r="AL756" i="53"/>
  <c r="AL757" i="53"/>
  <c r="AL758" i="53"/>
  <c r="AL759" i="53"/>
  <c r="AL760" i="53"/>
  <c r="AL761" i="53"/>
  <c r="AL762" i="53"/>
  <c r="AL763" i="53"/>
  <c r="AL764" i="53"/>
  <c r="AL765" i="53"/>
  <c r="AL766" i="53"/>
  <c r="AL767" i="53"/>
  <c r="AL768" i="53"/>
  <c r="AL769" i="53"/>
  <c r="AL770" i="53"/>
  <c r="AL771" i="53"/>
  <c r="AL772" i="53"/>
  <c r="AL773" i="53"/>
  <c r="AL774" i="53"/>
  <c r="AL775" i="53"/>
  <c r="AL776" i="53"/>
  <c r="AL777" i="53"/>
  <c r="AL778" i="53"/>
  <c r="AL779" i="53"/>
  <c r="AL780" i="53"/>
  <c r="AL781" i="53"/>
  <c r="AL782" i="53"/>
  <c r="AL783" i="53"/>
  <c r="AL784" i="53"/>
  <c r="AL785" i="53"/>
  <c r="AL786" i="53"/>
  <c r="AL787" i="53"/>
  <c r="AL788" i="53"/>
  <c r="AL789" i="53"/>
  <c r="AL790" i="53"/>
  <c r="AL791" i="53"/>
  <c r="AL792" i="53"/>
  <c r="AL793" i="53"/>
  <c r="AL794" i="53"/>
  <c r="AL795" i="53"/>
  <c r="AL796" i="53"/>
  <c r="AL797" i="53"/>
  <c r="AL798" i="53"/>
  <c r="AL799" i="53"/>
  <c r="AL800" i="53"/>
  <c r="AL801" i="53"/>
  <c r="AL802" i="53"/>
  <c r="AL803" i="53"/>
  <c r="AL804" i="53"/>
  <c r="AL805" i="53"/>
  <c r="AL806" i="53"/>
  <c r="AL807" i="53"/>
  <c r="AL808" i="53"/>
  <c r="AL809" i="53"/>
  <c r="AL810" i="53"/>
  <c r="AL811" i="53"/>
  <c r="AL812" i="53"/>
  <c r="AL813" i="53"/>
  <c r="AL814" i="53"/>
  <c r="AL815" i="53"/>
  <c r="AL816" i="53"/>
  <c r="AL817" i="53"/>
  <c r="AL818" i="53"/>
  <c r="AL819" i="53"/>
  <c r="AL820" i="53"/>
  <c r="AL821" i="53"/>
  <c r="AL822" i="53"/>
  <c r="AL823" i="53"/>
  <c r="AL824" i="53"/>
  <c r="AL825" i="53"/>
  <c r="AL826" i="53"/>
  <c r="AL827" i="53"/>
  <c r="AL828" i="53"/>
  <c r="AL829" i="53"/>
  <c r="AL830" i="53"/>
  <c r="AL831" i="53"/>
  <c r="AL832" i="53"/>
  <c r="AL833" i="53"/>
  <c r="AL834" i="53"/>
  <c r="AL835" i="53"/>
  <c r="AL836" i="53"/>
  <c r="AL837" i="53"/>
  <c r="AL838" i="53"/>
  <c r="AL839" i="53"/>
  <c r="AL840" i="53"/>
  <c r="AL841" i="53"/>
  <c r="AL842" i="53"/>
  <c r="AL843" i="53"/>
  <c r="AL844" i="53"/>
  <c r="AL845" i="53"/>
  <c r="AL846" i="53"/>
  <c r="AL847" i="53"/>
  <c r="AL848" i="53"/>
  <c r="AL849" i="53"/>
  <c r="AL850" i="53"/>
  <c r="AL851" i="53"/>
  <c r="AL852" i="53"/>
  <c r="AL853" i="53"/>
  <c r="AL854" i="53"/>
  <c r="AL855" i="53"/>
  <c r="AL856" i="53"/>
  <c r="AL857" i="53"/>
  <c r="AL858" i="53"/>
  <c r="AL859" i="53"/>
  <c r="AL860" i="53"/>
  <c r="AL861" i="53"/>
  <c r="AL862" i="53"/>
  <c r="AL863" i="53"/>
  <c r="AL864" i="53"/>
  <c r="AL865" i="53"/>
  <c r="AL866" i="53"/>
  <c r="AL867" i="53"/>
  <c r="AL868" i="53"/>
  <c r="AL869" i="53"/>
  <c r="AL870" i="53"/>
  <c r="AL871" i="53"/>
  <c r="AL872" i="53"/>
  <c r="AL873" i="53"/>
  <c r="AL874" i="53"/>
  <c r="AL875" i="53"/>
  <c r="AL876" i="53"/>
  <c r="AL877" i="53"/>
  <c r="AL878" i="53"/>
  <c r="AL879" i="53"/>
  <c r="AL880" i="53"/>
  <c r="AL881" i="53"/>
  <c r="AL882" i="53"/>
  <c r="AL883" i="53"/>
  <c r="AL884" i="53"/>
  <c r="AL885" i="53"/>
  <c r="AL886" i="53"/>
  <c r="AL887" i="53"/>
  <c r="AL888" i="53"/>
  <c r="AL889" i="53"/>
  <c r="AL890" i="53"/>
  <c r="AL891" i="53"/>
  <c r="AL892" i="53"/>
  <c r="AL893" i="53"/>
  <c r="AL894" i="53"/>
  <c r="AL895" i="53"/>
  <c r="AL896" i="53"/>
  <c r="AL897" i="53"/>
  <c r="AL898" i="53"/>
  <c r="AL899" i="53"/>
  <c r="AL900" i="53"/>
  <c r="AL901" i="53"/>
  <c r="AL902" i="53"/>
  <c r="AL903" i="53"/>
  <c r="AL904" i="53"/>
  <c r="AL905" i="53"/>
  <c r="AL906" i="53"/>
  <c r="AL907" i="53"/>
  <c r="AL908" i="53"/>
  <c r="AL909" i="53"/>
  <c r="AL910" i="53"/>
  <c r="AL911" i="53"/>
  <c r="AL912" i="53"/>
  <c r="AL913" i="53"/>
  <c r="AL914" i="53"/>
  <c r="AL915" i="53"/>
  <c r="AL916" i="53"/>
  <c r="AL917" i="53"/>
  <c r="AL918" i="53"/>
  <c r="AL919" i="53"/>
  <c r="AL920" i="53"/>
  <c r="AL921" i="53"/>
  <c r="AL922" i="53"/>
  <c r="AL923" i="53"/>
  <c r="AL924" i="53"/>
  <c r="AL925" i="53"/>
  <c r="AL926" i="53"/>
  <c r="AL927" i="53"/>
  <c r="AL928" i="53"/>
  <c r="AL929" i="53"/>
  <c r="AL930" i="53"/>
  <c r="AL931" i="53"/>
  <c r="AL932" i="53"/>
  <c r="AL933" i="53"/>
  <c r="AL934" i="53"/>
  <c r="AL935" i="53"/>
  <c r="AL936" i="53"/>
  <c r="AL937" i="53"/>
  <c r="AL938" i="53"/>
  <c r="AL939" i="53"/>
  <c r="AL940" i="53"/>
  <c r="AL941" i="53"/>
  <c r="AL942" i="53"/>
  <c r="AL943" i="53"/>
  <c r="AL944" i="53"/>
  <c r="AL945" i="53"/>
  <c r="AL946" i="53"/>
  <c r="AL947" i="53"/>
  <c r="AL948" i="53"/>
  <c r="AL949" i="53"/>
  <c r="AL2" i="53"/>
  <c r="CR190" i="48" l="1"/>
  <c r="CZ190" i="48" s="1"/>
  <c r="F14" i="24"/>
  <c r="F13" i="24"/>
  <c r="F12" i="24"/>
  <c r="E118" i="45"/>
  <c r="EN189" i="48"/>
  <c r="DV189" i="48"/>
  <c r="BT189" i="48"/>
  <c r="BS189" i="48"/>
  <c r="BR189" i="48"/>
  <c r="BQ189" i="48"/>
  <c r="BP189" i="48"/>
  <c r="BO189" i="48"/>
  <c r="BN189" i="48"/>
  <c r="BM189" i="48"/>
  <c r="BL189" i="48"/>
  <c r="BK189" i="48"/>
  <c r="BJ189" i="48"/>
  <c r="BI189" i="48"/>
  <c r="BH189" i="48"/>
  <c r="BG189" i="48"/>
  <c r="BF189" i="48"/>
  <c r="BE189" i="48"/>
  <c r="BD189" i="48"/>
  <c r="BC189" i="48"/>
  <c r="BB189" i="48"/>
  <c r="BA189" i="48"/>
  <c r="AZ189" i="48"/>
  <c r="AY189" i="48"/>
  <c r="AX189" i="48"/>
  <c r="AW189" i="48"/>
  <c r="AU189" i="48"/>
  <c r="AT189" i="48"/>
  <c r="AS189" i="48"/>
  <c r="AR189" i="48"/>
  <c r="AQ189" i="48"/>
  <c r="AP189" i="48"/>
  <c r="AO189" i="48"/>
  <c r="AN189" i="48"/>
  <c r="AM189" i="48"/>
  <c r="DO189" i="48" s="1"/>
  <c r="AL189" i="48"/>
  <c r="AK189" i="48"/>
  <c r="AJ189" i="48"/>
  <c r="AI189" i="48"/>
  <c r="DD189" i="48" s="1"/>
  <c r="AH189" i="48"/>
  <c r="AG189" i="48"/>
  <c r="AF189" i="48"/>
  <c r="AE189" i="48"/>
  <c r="AD189" i="48"/>
  <c r="AC189" i="48"/>
  <c r="AB189" i="48"/>
  <c r="AA189" i="48"/>
  <c r="Z189" i="48"/>
  <c r="Y189" i="48"/>
  <c r="X189" i="48"/>
  <c r="W189" i="48"/>
  <c r="V189" i="48"/>
  <c r="U189" i="48"/>
  <c r="T189" i="48"/>
  <c r="S189" i="48"/>
  <c r="R189" i="48"/>
  <c r="Q189" i="48"/>
  <c r="P189" i="48"/>
  <c r="O189" i="48"/>
  <c r="N189" i="48"/>
  <c r="M189" i="48"/>
  <c r="L189" i="48"/>
  <c r="K189" i="48"/>
  <c r="J189" i="48"/>
  <c r="I189" i="48"/>
  <c r="H189" i="48"/>
  <c r="G189" i="48"/>
  <c r="F189" i="48"/>
  <c r="E189" i="48"/>
  <c r="D189" i="48"/>
  <c r="C189" i="48"/>
  <c r="B189" i="48"/>
  <c r="A189" i="48"/>
  <c r="EN188" i="48"/>
  <c r="DV188" i="48"/>
  <c r="BT188" i="48"/>
  <c r="BS188" i="48"/>
  <c r="BR188" i="48"/>
  <c r="BQ188" i="48"/>
  <c r="BP188" i="48"/>
  <c r="BO188" i="48"/>
  <c r="BN188" i="48"/>
  <c r="BM188" i="48"/>
  <c r="BL188" i="48"/>
  <c r="BK188" i="48"/>
  <c r="BJ188" i="48"/>
  <c r="BI188" i="48"/>
  <c r="BH188" i="48"/>
  <c r="BG188" i="48"/>
  <c r="BF188" i="48"/>
  <c r="BE188" i="48"/>
  <c r="BD188" i="48"/>
  <c r="BC188" i="48"/>
  <c r="BB188" i="48"/>
  <c r="BA188" i="48"/>
  <c r="AZ188" i="48"/>
  <c r="AY188" i="48"/>
  <c r="AX188" i="48"/>
  <c r="AW188" i="48"/>
  <c r="AU188" i="48"/>
  <c r="AT188" i="48"/>
  <c r="AS188" i="48"/>
  <c r="AR188" i="48"/>
  <c r="AQ188" i="48"/>
  <c r="AP188" i="48"/>
  <c r="AO188" i="48"/>
  <c r="AN188" i="48"/>
  <c r="AM188" i="48"/>
  <c r="DO188" i="48" s="1"/>
  <c r="AL188" i="48"/>
  <c r="AK188" i="48"/>
  <c r="AJ188" i="48"/>
  <c r="AI188" i="48"/>
  <c r="DB188" i="48" s="1"/>
  <c r="AH188" i="48"/>
  <c r="AG188" i="48"/>
  <c r="AF188" i="48"/>
  <c r="AE188" i="48"/>
  <c r="AD188" i="48"/>
  <c r="AC188" i="48"/>
  <c r="AB188" i="48"/>
  <c r="AA188" i="48"/>
  <c r="Z188" i="48"/>
  <c r="Y188" i="48"/>
  <c r="X188" i="48"/>
  <c r="W188" i="48"/>
  <c r="V188" i="48"/>
  <c r="U188" i="48"/>
  <c r="T188" i="48"/>
  <c r="S188" i="48"/>
  <c r="R188" i="48"/>
  <c r="Q188" i="48"/>
  <c r="P188" i="48"/>
  <c r="O188" i="48"/>
  <c r="N188" i="48"/>
  <c r="M188" i="48"/>
  <c r="L188" i="48"/>
  <c r="K188" i="48"/>
  <c r="J188" i="48"/>
  <c r="CN188" i="48" s="1"/>
  <c r="I188" i="48"/>
  <c r="H188" i="48"/>
  <c r="G188" i="48"/>
  <c r="F188" i="48"/>
  <c r="E188" i="48"/>
  <c r="D188" i="48"/>
  <c r="C188" i="48"/>
  <c r="B188" i="48"/>
  <c r="A188" i="48"/>
  <c r="DP188" i="48" s="1"/>
  <c r="EN187" i="48"/>
  <c r="DV187" i="48"/>
  <c r="BT187" i="48"/>
  <c r="BS187" i="48"/>
  <c r="BR187" i="48"/>
  <c r="BQ187" i="48"/>
  <c r="BP187" i="48"/>
  <c r="BO187" i="48"/>
  <c r="BN187" i="48"/>
  <c r="BM187" i="48"/>
  <c r="BL187" i="48"/>
  <c r="BK187" i="48"/>
  <c r="BJ187" i="48"/>
  <c r="BI187" i="48"/>
  <c r="BH187" i="48"/>
  <c r="BG187" i="48"/>
  <c r="BF187" i="48"/>
  <c r="BE187" i="48"/>
  <c r="BD187" i="48"/>
  <c r="BC187" i="48"/>
  <c r="BB187" i="48"/>
  <c r="BA187" i="48"/>
  <c r="AZ187" i="48"/>
  <c r="AY187" i="48"/>
  <c r="AX187" i="48"/>
  <c r="AW187" i="48"/>
  <c r="AU187" i="48"/>
  <c r="AT187" i="48"/>
  <c r="AS187" i="48"/>
  <c r="AR187" i="48"/>
  <c r="AQ187" i="48"/>
  <c r="AP187" i="48"/>
  <c r="AO187" i="48"/>
  <c r="AN187" i="48"/>
  <c r="AM187" i="48"/>
  <c r="DO187" i="48" s="1"/>
  <c r="AL187" i="48"/>
  <c r="AK187" i="48"/>
  <c r="AJ187" i="48"/>
  <c r="AI187" i="48"/>
  <c r="AH187" i="48"/>
  <c r="AG187" i="48"/>
  <c r="AF187" i="48"/>
  <c r="AE187" i="48"/>
  <c r="AD187" i="48"/>
  <c r="AC187" i="48"/>
  <c r="AB187" i="48"/>
  <c r="AA187" i="48"/>
  <c r="Z187" i="48"/>
  <c r="Y187" i="48"/>
  <c r="X187" i="48"/>
  <c r="W187" i="48"/>
  <c r="V187" i="48"/>
  <c r="U187" i="48"/>
  <c r="T187" i="48"/>
  <c r="S187" i="48"/>
  <c r="R187" i="48"/>
  <c r="Q187" i="48"/>
  <c r="P187" i="48"/>
  <c r="O187" i="48"/>
  <c r="N187" i="48"/>
  <c r="M187" i="48"/>
  <c r="L187" i="48"/>
  <c r="K187" i="48"/>
  <c r="J187" i="48"/>
  <c r="DH187" i="48" s="1"/>
  <c r="I187" i="48"/>
  <c r="H187" i="48"/>
  <c r="G187" i="48"/>
  <c r="F187" i="48"/>
  <c r="E187" i="48"/>
  <c r="D187" i="48"/>
  <c r="C187" i="48"/>
  <c r="B187" i="48"/>
  <c r="A187" i="48"/>
  <c r="DP187" i="48" s="1"/>
  <c r="EN186" i="48"/>
  <c r="DV186" i="48"/>
  <c r="BT186" i="48"/>
  <c r="BS186" i="48"/>
  <c r="BR186" i="48"/>
  <c r="BQ186" i="48"/>
  <c r="BP186" i="48"/>
  <c r="BO186" i="48"/>
  <c r="BN186" i="48"/>
  <c r="BM186" i="48"/>
  <c r="BL186" i="48"/>
  <c r="BK186" i="48"/>
  <c r="BJ186" i="48"/>
  <c r="BI186" i="48"/>
  <c r="BH186" i="48"/>
  <c r="BG186" i="48"/>
  <c r="BF186" i="48"/>
  <c r="BE186" i="48"/>
  <c r="BD186" i="48"/>
  <c r="BC186" i="48"/>
  <c r="BB186" i="48"/>
  <c r="BA186" i="48"/>
  <c r="AZ186" i="48"/>
  <c r="AY186" i="48"/>
  <c r="AX186" i="48"/>
  <c r="AW186" i="48"/>
  <c r="AU186" i="48"/>
  <c r="AT186" i="48"/>
  <c r="AS186" i="48"/>
  <c r="AR186" i="48"/>
  <c r="AQ186" i="48"/>
  <c r="AP186" i="48"/>
  <c r="AO186" i="48"/>
  <c r="AN186" i="48"/>
  <c r="AM186" i="48"/>
  <c r="DO186" i="48" s="1"/>
  <c r="AL186" i="48"/>
  <c r="AK186" i="48"/>
  <c r="AJ186" i="48"/>
  <c r="AI186" i="48"/>
  <c r="DD186" i="48" s="1"/>
  <c r="AH186" i="48"/>
  <c r="AG186" i="48"/>
  <c r="AF186" i="48"/>
  <c r="AE186" i="48"/>
  <c r="AD186" i="48"/>
  <c r="AC186" i="48"/>
  <c r="AB186" i="48"/>
  <c r="AA186" i="48"/>
  <c r="Z186" i="48"/>
  <c r="Y186" i="48"/>
  <c r="X186" i="48"/>
  <c r="W186" i="48"/>
  <c r="V186" i="48"/>
  <c r="U186" i="48"/>
  <c r="T186" i="48"/>
  <c r="S186" i="48"/>
  <c r="R186" i="48"/>
  <c r="Q186" i="48"/>
  <c r="P186" i="48"/>
  <c r="O186" i="48"/>
  <c r="N186" i="48"/>
  <c r="M186" i="48"/>
  <c r="L186" i="48"/>
  <c r="K186" i="48"/>
  <c r="J186" i="48"/>
  <c r="I186" i="48"/>
  <c r="H186" i="48"/>
  <c r="G186" i="48"/>
  <c r="F186" i="48"/>
  <c r="E186" i="48"/>
  <c r="D186" i="48"/>
  <c r="C186" i="48"/>
  <c r="B186" i="48"/>
  <c r="A186" i="48"/>
  <c r="DP186" i="48" s="1"/>
  <c r="EN185" i="48"/>
  <c r="DV185" i="48"/>
  <c r="BT185" i="48"/>
  <c r="BS185" i="48"/>
  <c r="BR185" i="48"/>
  <c r="BQ185" i="48"/>
  <c r="BP185" i="48"/>
  <c r="BO185" i="48"/>
  <c r="BN185" i="48"/>
  <c r="BM185" i="48"/>
  <c r="BL185" i="48"/>
  <c r="BK185" i="48"/>
  <c r="BJ185" i="48"/>
  <c r="BI185" i="48"/>
  <c r="BH185" i="48"/>
  <c r="BG185" i="48"/>
  <c r="BF185" i="48"/>
  <c r="BE185" i="48"/>
  <c r="BD185" i="48"/>
  <c r="BC185" i="48"/>
  <c r="BB185" i="48"/>
  <c r="BA185" i="48"/>
  <c r="AZ185" i="48"/>
  <c r="AY185" i="48"/>
  <c r="AX185" i="48"/>
  <c r="AW185" i="48"/>
  <c r="AU185" i="48"/>
  <c r="AT185" i="48"/>
  <c r="AS185" i="48"/>
  <c r="AR185" i="48"/>
  <c r="AQ185" i="48"/>
  <c r="AP185" i="48"/>
  <c r="AO185" i="48"/>
  <c r="AN185" i="48"/>
  <c r="AM185" i="48"/>
  <c r="DO185" i="48" s="1"/>
  <c r="AL185" i="48"/>
  <c r="AK185" i="48"/>
  <c r="AJ185" i="48"/>
  <c r="AI185" i="48"/>
  <c r="DD185" i="48" s="1"/>
  <c r="AH185" i="48"/>
  <c r="AG185" i="48"/>
  <c r="AF185" i="48"/>
  <c r="AE185" i="48"/>
  <c r="AD185" i="48"/>
  <c r="AC185" i="48"/>
  <c r="AB185" i="48"/>
  <c r="AA185" i="48"/>
  <c r="Z185" i="48"/>
  <c r="Y185" i="48"/>
  <c r="X185" i="48"/>
  <c r="W185" i="48"/>
  <c r="V185" i="48"/>
  <c r="U185" i="48"/>
  <c r="T185" i="48"/>
  <c r="S185" i="48"/>
  <c r="R185" i="48"/>
  <c r="Q185" i="48"/>
  <c r="P185" i="48"/>
  <c r="O185" i="48"/>
  <c r="N185" i="48"/>
  <c r="M185" i="48"/>
  <c r="L185" i="48"/>
  <c r="K185" i="48"/>
  <c r="J185" i="48"/>
  <c r="I185" i="48"/>
  <c r="H185" i="48"/>
  <c r="G185" i="48"/>
  <c r="F185" i="48"/>
  <c r="E185" i="48"/>
  <c r="D185" i="48"/>
  <c r="C185" i="48"/>
  <c r="B185" i="48"/>
  <c r="A185" i="48"/>
  <c r="DP185" i="48" s="1"/>
  <c r="EN184" i="48"/>
  <c r="DV184" i="48"/>
  <c r="BT184" i="48"/>
  <c r="BS184" i="48"/>
  <c r="BR184" i="48"/>
  <c r="BQ184" i="48"/>
  <c r="BP184" i="48"/>
  <c r="BO184" i="48"/>
  <c r="BN184" i="48"/>
  <c r="BM184" i="48"/>
  <c r="BL184" i="48"/>
  <c r="BK184" i="48"/>
  <c r="BJ184" i="48"/>
  <c r="BI184" i="48"/>
  <c r="BH184" i="48"/>
  <c r="BG184" i="48"/>
  <c r="BF184" i="48"/>
  <c r="BE184" i="48"/>
  <c r="BD184" i="48"/>
  <c r="BC184" i="48"/>
  <c r="BB184" i="48"/>
  <c r="BA184" i="48"/>
  <c r="AZ184" i="48"/>
  <c r="AY184" i="48"/>
  <c r="AX184" i="48"/>
  <c r="AW184" i="48"/>
  <c r="AU184" i="48"/>
  <c r="AT184" i="48"/>
  <c r="AS184" i="48"/>
  <c r="AR184" i="48"/>
  <c r="AQ184" i="48"/>
  <c r="AP184" i="48"/>
  <c r="AO184" i="48"/>
  <c r="AN184" i="48"/>
  <c r="AM184" i="48"/>
  <c r="DO184" i="48" s="1"/>
  <c r="AL184" i="48"/>
  <c r="AK184" i="48"/>
  <c r="AJ184" i="48"/>
  <c r="AI184" i="48"/>
  <c r="DD184" i="48" s="1"/>
  <c r="AH184" i="48"/>
  <c r="AG184" i="48"/>
  <c r="AF184" i="48"/>
  <c r="AE184" i="48"/>
  <c r="AD184" i="48"/>
  <c r="AC184" i="48"/>
  <c r="AB184" i="48"/>
  <c r="AA184" i="48"/>
  <c r="Z184" i="48"/>
  <c r="Y184" i="48"/>
  <c r="X184" i="48"/>
  <c r="W184" i="48"/>
  <c r="V184" i="48"/>
  <c r="U184" i="48"/>
  <c r="T184" i="48"/>
  <c r="S184" i="48"/>
  <c r="R184" i="48"/>
  <c r="Q184" i="48"/>
  <c r="P184" i="48"/>
  <c r="O184" i="48"/>
  <c r="N184" i="48"/>
  <c r="M184" i="48"/>
  <c r="L184" i="48"/>
  <c r="K184" i="48"/>
  <c r="J184" i="48"/>
  <c r="CN184" i="48" s="1"/>
  <c r="I184" i="48"/>
  <c r="H184" i="48"/>
  <c r="G184" i="48"/>
  <c r="F184" i="48"/>
  <c r="E184" i="48"/>
  <c r="D184" i="48"/>
  <c r="C184" i="48"/>
  <c r="B184" i="48"/>
  <c r="A184" i="48"/>
  <c r="DP184" i="48" s="1"/>
  <c r="EN183" i="48"/>
  <c r="DV183" i="48"/>
  <c r="BT183" i="48"/>
  <c r="BS183" i="48"/>
  <c r="BR183" i="48"/>
  <c r="BQ183" i="48"/>
  <c r="BP183" i="48"/>
  <c r="BO183" i="48"/>
  <c r="BN183" i="48"/>
  <c r="BM183" i="48"/>
  <c r="BL183" i="48"/>
  <c r="BK183" i="48"/>
  <c r="BJ183" i="48"/>
  <c r="BI183" i="48"/>
  <c r="BH183" i="48"/>
  <c r="BG183" i="48"/>
  <c r="BF183" i="48"/>
  <c r="BE183" i="48"/>
  <c r="BD183" i="48"/>
  <c r="BC183" i="48"/>
  <c r="BB183" i="48"/>
  <c r="BA183" i="48"/>
  <c r="AZ183" i="48"/>
  <c r="AY183" i="48"/>
  <c r="AX183" i="48"/>
  <c r="AW183" i="48"/>
  <c r="AU183" i="48"/>
  <c r="AT183" i="48"/>
  <c r="AS183" i="48"/>
  <c r="AR183" i="48"/>
  <c r="AQ183" i="48"/>
  <c r="AP183" i="48"/>
  <c r="AO183" i="48"/>
  <c r="AN183" i="48"/>
  <c r="AM183" i="48"/>
  <c r="DO183" i="48" s="1"/>
  <c r="AL183" i="48"/>
  <c r="AK183" i="48"/>
  <c r="AJ183" i="48"/>
  <c r="AI183" i="48"/>
  <c r="AH183" i="48"/>
  <c r="AG183" i="48"/>
  <c r="AF183" i="48"/>
  <c r="AE183" i="48"/>
  <c r="AD183" i="48"/>
  <c r="AC183" i="48"/>
  <c r="AB183" i="48"/>
  <c r="AA183" i="48"/>
  <c r="Z183" i="48"/>
  <c r="Y183" i="48"/>
  <c r="X183" i="48"/>
  <c r="W183" i="48"/>
  <c r="V183" i="48"/>
  <c r="U183" i="48"/>
  <c r="T183" i="48"/>
  <c r="S183" i="48"/>
  <c r="R183" i="48"/>
  <c r="Q183" i="48"/>
  <c r="P183" i="48"/>
  <c r="O183" i="48"/>
  <c r="N183" i="48"/>
  <c r="M183" i="48"/>
  <c r="L183" i="48"/>
  <c r="K183" i="48"/>
  <c r="J183" i="48"/>
  <c r="CN183" i="48" s="1"/>
  <c r="I183" i="48"/>
  <c r="H183" i="48"/>
  <c r="G183" i="48"/>
  <c r="F183" i="48"/>
  <c r="E183" i="48"/>
  <c r="D183" i="48"/>
  <c r="C183" i="48"/>
  <c r="B183" i="48"/>
  <c r="A183" i="48"/>
  <c r="DP183" i="48" s="1"/>
  <c r="EN182" i="48"/>
  <c r="DV182" i="48"/>
  <c r="BT182" i="48"/>
  <c r="BS182" i="48"/>
  <c r="BR182" i="48"/>
  <c r="BQ182" i="48"/>
  <c r="BP182" i="48"/>
  <c r="BO182" i="48"/>
  <c r="BN182" i="48"/>
  <c r="BM182" i="48"/>
  <c r="BL182" i="48"/>
  <c r="BK182" i="48"/>
  <c r="BJ182" i="48"/>
  <c r="BI182" i="48"/>
  <c r="BH182" i="48"/>
  <c r="BG182" i="48"/>
  <c r="BF182" i="48"/>
  <c r="BE182" i="48"/>
  <c r="BD182" i="48"/>
  <c r="BC182" i="48"/>
  <c r="BB182" i="48"/>
  <c r="BA182" i="48"/>
  <c r="AZ182" i="48"/>
  <c r="AY182" i="48"/>
  <c r="AX182" i="48"/>
  <c r="AW182" i="48"/>
  <c r="AU182" i="48"/>
  <c r="AT182" i="48"/>
  <c r="AS182" i="48"/>
  <c r="AR182" i="48"/>
  <c r="AQ182" i="48"/>
  <c r="AP182" i="48"/>
  <c r="AO182" i="48"/>
  <c r="AN182" i="48"/>
  <c r="AM182" i="48"/>
  <c r="DO182" i="48" s="1"/>
  <c r="AL182" i="48"/>
  <c r="AK182" i="48"/>
  <c r="AJ182" i="48"/>
  <c r="AI182" i="48"/>
  <c r="DD182" i="48" s="1"/>
  <c r="AH182" i="48"/>
  <c r="AG182" i="48"/>
  <c r="AF182" i="48"/>
  <c r="AE182" i="48"/>
  <c r="AD182" i="48"/>
  <c r="AC182" i="48"/>
  <c r="AB182" i="48"/>
  <c r="AA182" i="48"/>
  <c r="Z182" i="48"/>
  <c r="Y182" i="48"/>
  <c r="X182" i="48"/>
  <c r="W182" i="48"/>
  <c r="V182" i="48"/>
  <c r="U182" i="48"/>
  <c r="T182" i="48"/>
  <c r="S182" i="48"/>
  <c r="R182" i="48"/>
  <c r="Q182" i="48"/>
  <c r="P182" i="48"/>
  <c r="O182" i="48"/>
  <c r="N182" i="48"/>
  <c r="M182" i="48"/>
  <c r="L182" i="48"/>
  <c r="K182" i="48"/>
  <c r="J182" i="48"/>
  <c r="I182" i="48"/>
  <c r="H182" i="48"/>
  <c r="G182" i="48"/>
  <c r="F182" i="48"/>
  <c r="E182" i="48"/>
  <c r="D182" i="48"/>
  <c r="C182" i="48"/>
  <c r="B182" i="48"/>
  <c r="A182" i="48"/>
  <c r="DP182" i="48" s="1"/>
  <c r="EN181" i="48"/>
  <c r="DV181" i="48"/>
  <c r="BT181" i="48"/>
  <c r="BS181" i="48"/>
  <c r="BR181" i="48"/>
  <c r="BQ181" i="48"/>
  <c r="BP181" i="48"/>
  <c r="BO181" i="48"/>
  <c r="BN181" i="48"/>
  <c r="BM181" i="48"/>
  <c r="BL181" i="48"/>
  <c r="BK181" i="48"/>
  <c r="BJ181" i="48"/>
  <c r="BI181" i="48"/>
  <c r="BH181" i="48"/>
  <c r="BG181" i="48"/>
  <c r="BF181" i="48"/>
  <c r="BE181" i="48"/>
  <c r="BD181" i="48"/>
  <c r="BC181" i="48"/>
  <c r="BB181" i="48"/>
  <c r="BA181" i="48"/>
  <c r="AZ181" i="48"/>
  <c r="AY181" i="48"/>
  <c r="AX181" i="48"/>
  <c r="AW181" i="48"/>
  <c r="AU181" i="48"/>
  <c r="AT181" i="48"/>
  <c r="AS181" i="48"/>
  <c r="AR181" i="48"/>
  <c r="AQ181" i="48"/>
  <c r="AP181" i="48"/>
  <c r="AO181" i="48"/>
  <c r="AN181" i="48"/>
  <c r="AM181" i="48"/>
  <c r="DO181" i="48" s="1"/>
  <c r="AL181" i="48"/>
  <c r="AK181" i="48"/>
  <c r="AJ181" i="48"/>
  <c r="AI181" i="48"/>
  <c r="DD181" i="48" s="1"/>
  <c r="AH181" i="48"/>
  <c r="AG181" i="48"/>
  <c r="AF181" i="48"/>
  <c r="AE181" i="48"/>
  <c r="AD181" i="48"/>
  <c r="AC181" i="48"/>
  <c r="AB181" i="48"/>
  <c r="AA181" i="48"/>
  <c r="Z181" i="48"/>
  <c r="Y181" i="48"/>
  <c r="X181" i="48"/>
  <c r="W181" i="48"/>
  <c r="V181" i="48"/>
  <c r="U181" i="48"/>
  <c r="T181" i="48"/>
  <c r="S181" i="48"/>
  <c r="R181" i="48"/>
  <c r="Q181" i="48"/>
  <c r="P181" i="48"/>
  <c r="O181" i="48"/>
  <c r="N181" i="48"/>
  <c r="M181" i="48"/>
  <c r="L181" i="48"/>
  <c r="K181" i="48"/>
  <c r="J181" i="48"/>
  <c r="I181" i="48"/>
  <c r="H181" i="48"/>
  <c r="G181" i="48"/>
  <c r="F181" i="48"/>
  <c r="E181" i="48"/>
  <c r="D181" i="48"/>
  <c r="C181" i="48"/>
  <c r="B181" i="48"/>
  <c r="A181" i="48"/>
  <c r="DP181" i="48" s="1"/>
  <c r="EN180" i="48"/>
  <c r="DV180" i="48"/>
  <c r="BT180" i="48"/>
  <c r="BS180" i="48"/>
  <c r="BR180" i="48"/>
  <c r="BQ180" i="48"/>
  <c r="BP180" i="48"/>
  <c r="BO180" i="48"/>
  <c r="BN180" i="48"/>
  <c r="BM180" i="48"/>
  <c r="BL180" i="48"/>
  <c r="BK180" i="48"/>
  <c r="BJ180" i="48"/>
  <c r="BI180" i="48"/>
  <c r="BH180" i="48"/>
  <c r="BG180" i="48"/>
  <c r="BF180" i="48"/>
  <c r="BE180" i="48"/>
  <c r="BD180" i="48"/>
  <c r="BC180" i="48"/>
  <c r="BB180" i="48"/>
  <c r="BA180" i="48"/>
  <c r="AZ180" i="48"/>
  <c r="AY180" i="48"/>
  <c r="AX180" i="48"/>
  <c r="AW180" i="48"/>
  <c r="AU180" i="48"/>
  <c r="AT180" i="48"/>
  <c r="AS180" i="48"/>
  <c r="AR180" i="48"/>
  <c r="AQ180" i="48"/>
  <c r="AP180" i="48"/>
  <c r="AO180" i="48"/>
  <c r="AN180" i="48"/>
  <c r="AM180" i="48"/>
  <c r="DO180" i="48" s="1"/>
  <c r="AL180" i="48"/>
  <c r="AK180" i="48"/>
  <c r="AJ180" i="48"/>
  <c r="AI180" i="48"/>
  <c r="DD180" i="48" s="1"/>
  <c r="AH180" i="48"/>
  <c r="AG180" i="48"/>
  <c r="AF180" i="48"/>
  <c r="AE180" i="48"/>
  <c r="AD180" i="48"/>
  <c r="AC180" i="48"/>
  <c r="AB180" i="48"/>
  <c r="AA180" i="48"/>
  <c r="Z180" i="48"/>
  <c r="Y180" i="48"/>
  <c r="X180" i="48"/>
  <c r="W180" i="48"/>
  <c r="V180" i="48"/>
  <c r="U180" i="48"/>
  <c r="T180" i="48"/>
  <c r="S180" i="48"/>
  <c r="R180" i="48"/>
  <c r="Q180" i="48"/>
  <c r="P180" i="48"/>
  <c r="O180" i="48"/>
  <c r="N180" i="48"/>
  <c r="M180" i="48"/>
  <c r="L180" i="48"/>
  <c r="K180" i="48"/>
  <c r="J180" i="48"/>
  <c r="CN180" i="48" s="1"/>
  <c r="I180" i="48"/>
  <c r="H180" i="48"/>
  <c r="G180" i="48"/>
  <c r="F180" i="48"/>
  <c r="E180" i="48"/>
  <c r="D180" i="48"/>
  <c r="C180" i="48"/>
  <c r="B180" i="48"/>
  <c r="A180" i="48"/>
  <c r="EN179" i="48"/>
  <c r="DV179" i="48"/>
  <c r="BT179" i="48"/>
  <c r="BS179" i="48"/>
  <c r="BR179" i="48"/>
  <c r="BQ179" i="48"/>
  <c r="BP179" i="48"/>
  <c r="BO179" i="48"/>
  <c r="BN179" i="48"/>
  <c r="BM179" i="48"/>
  <c r="BL179" i="48"/>
  <c r="BK179" i="48"/>
  <c r="BJ179" i="48"/>
  <c r="BI179" i="48"/>
  <c r="BH179" i="48"/>
  <c r="BG179" i="48"/>
  <c r="BF179" i="48"/>
  <c r="BE179" i="48"/>
  <c r="BD179" i="48"/>
  <c r="BC179" i="48"/>
  <c r="BB179" i="48"/>
  <c r="BA179" i="48"/>
  <c r="AZ179" i="48"/>
  <c r="AY179" i="48"/>
  <c r="AX179" i="48"/>
  <c r="AW179" i="48"/>
  <c r="AU179" i="48"/>
  <c r="AT179" i="48"/>
  <c r="AS179" i="48"/>
  <c r="AR179" i="48"/>
  <c r="AQ179" i="48"/>
  <c r="AP179" i="48"/>
  <c r="AO179" i="48"/>
  <c r="AN179" i="48"/>
  <c r="AM179" i="48"/>
  <c r="DO179" i="48" s="1"/>
  <c r="AL179" i="48"/>
  <c r="AK179" i="48"/>
  <c r="AJ179" i="48"/>
  <c r="AI179" i="48"/>
  <c r="AH179" i="48"/>
  <c r="AG179" i="48"/>
  <c r="AF179" i="48"/>
  <c r="AE179" i="48"/>
  <c r="AD179" i="48"/>
  <c r="AC179" i="48"/>
  <c r="AB179" i="48"/>
  <c r="AA179" i="48"/>
  <c r="Z179" i="48"/>
  <c r="Y179" i="48"/>
  <c r="X179" i="48"/>
  <c r="W179" i="48"/>
  <c r="V179" i="48"/>
  <c r="U179" i="48"/>
  <c r="T179" i="48"/>
  <c r="S179" i="48"/>
  <c r="R179" i="48"/>
  <c r="Q179" i="48"/>
  <c r="P179" i="48"/>
  <c r="O179" i="48"/>
  <c r="N179" i="48"/>
  <c r="M179" i="48"/>
  <c r="L179" i="48"/>
  <c r="K179" i="48"/>
  <c r="J179" i="48"/>
  <c r="CN179" i="48" s="1"/>
  <c r="I179" i="48"/>
  <c r="H179" i="48"/>
  <c r="G179" i="48"/>
  <c r="F179" i="48"/>
  <c r="E179" i="48"/>
  <c r="D179" i="48"/>
  <c r="C179" i="48"/>
  <c r="B179" i="48"/>
  <c r="A179" i="48"/>
  <c r="DP179" i="48" s="1"/>
  <c r="EN178" i="48"/>
  <c r="DV178" i="48"/>
  <c r="BT178" i="48"/>
  <c r="BS178" i="48"/>
  <c r="BR178" i="48"/>
  <c r="BQ178" i="48"/>
  <c r="BP178" i="48"/>
  <c r="BO178" i="48"/>
  <c r="BN178" i="48"/>
  <c r="BM178" i="48"/>
  <c r="BL178" i="48"/>
  <c r="BK178" i="48"/>
  <c r="BJ178" i="48"/>
  <c r="BI178" i="48"/>
  <c r="BH178" i="48"/>
  <c r="BG178" i="48"/>
  <c r="BF178" i="48"/>
  <c r="BE178" i="48"/>
  <c r="BD178" i="48"/>
  <c r="BC178" i="48"/>
  <c r="BB178" i="48"/>
  <c r="BA178" i="48"/>
  <c r="AZ178" i="48"/>
  <c r="AY178" i="48"/>
  <c r="AX178" i="48"/>
  <c r="AW178" i="48"/>
  <c r="AU178" i="48"/>
  <c r="AT178" i="48"/>
  <c r="AS178" i="48"/>
  <c r="AR178" i="48"/>
  <c r="AQ178" i="48"/>
  <c r="AP178" i="48"/>
  <c r="AO178" i="48"/>
  <c r="AN178" i="48"/>
  <c r="AM178" i="48"/>
  <c r="DO178" i="48" s="1"/>
  <c r="AL178" i="48"/>
  <c r="AK178" i="48"/>
  <c r="AJ178" i="48"/>
  <c r="AI178" i="48"/>
  <c r="AH178" i="48"/>
  <c r="AG178" i="48"/>
  <c r="AF178" i="48"/>
  <c r="AE178" i="48"/>
  <c r="AD178" i="48"/>
  <c r="AC178" i="48"/>
  <c r="AB178" i="48"/>
  <c r="AA178" i="48"/>
  <c r="Z178" i="48"/>
  <c r="Y178" i="48"/>
  <c r="X178" i="48"/>
  <c r="W178" i="48"/>
  <c r="V178" i="48"/>
  <c r="U178" i="48"/>
  <c r="T178" i="48"/>
  <c r="S178" i="48"/>
  <c r="R178" i="48"/>
  <c r="Q178" i="48"/>
  <c r="P178" i="48"/>
  <c r="O178" i="48"/>
  <c r="N178" i="48"/>
  <c r="M178" i="48"/>
  <c r="L178" i="48"/>
  <c r="K178" i="48"/>
  <c r="J178" i="48"/>
  <c r="DH178" i="48" s="1"/>
  <c r="I178" i="48"/>
  <c r="H178" i="48"/>
  <c r="G178" i="48"/>
  <c r="F178" i="48"/>
  <c r="E178" i="48"/>
  <c r="D178" i="48"/>
  <c r="C178" i="48"/>
  <c r="B178" i="48"/>
  <c r="A178" i="48"/>
  <c r="DP178" i="48" s="1"/>
  <c r="EN177" i="48"/>
  <c r="DV177" i="48"/>
  <c r="BT177" i="48"/>
  <c r="BS177" i="48"/>
  <c r="BR177" i="48"/>
  <c r="BQ177" i="48"/>
  <c r="BP177" i="48"/>
  <c r="BO177" i="48"/>
  <c r="BN177" i="48"/>
  <c r="BM177" i="48"/>
  <c r="BL177" i="48"/>
  <c r="BK177" i="48"/>
  <c r="BJ177" i="48"/>
  <c r="BI177" i="48"/>
  <c r="BH177" i="48"/>
  <c r="BG177" i="48"/>
  <c r="BF177" i="48"/>
  <c r="BE177" i="48"/>
  <c r="BD177" i="48"/>
  <c r="BC177" i="48"/>
  <c r="BB177" i="48"/>
  <c r="BA177" i="48"/>
  <c r="AZ177" i="48"/>
  <c r="AY177" i="48"/>
  <c r="AX177" i="48"/>
  <c r="AW177" i="48"/>
  <c r="AU177" i="48"/>
  <c r="AT177" i="48"/>
  <c r="AS177" i="48"/>
  <c r="AR177" i="48"/>
  <c r="AQ177" i="48"/>
  <c r="AP177" i="48"/>
  <c r="AO177" i="48"/>
  <c r="AN177" i="48"/>
  <c r="AM177" i="48"/>
  <c r="DO177" i="48" s="1"/>
  <c r="AL177" i="48"/>
  <c r="AK177" i="48"/>
  <c r="AJ177" i="48"/>
  <c r="AI177" i="48"/>
  <c r="DD177" i="48" s="1"/>
  <c r="AH177" i="48"/>
  <c r="AG177" i="48"/>
  <c r="AF177" i="48"/>
  <c r="AE177" i="48"/>
  <c r="AD177" i="48"/>
  <c r="AC177" i="48"/>
  <c r="AB177" i="48"/>
  <c r="AA177" i="48"/>
  <c r="Z177" i="48"/>
  <c r="Y177" i="48"/>
  <c r="X177" i="48"/>
  <c r="W177" i="48"/>
  <c r="V177" i="48"/>
  <c r="U177" i="48"/>
  <c r="T177" i="48"/>
  <c r="S177" i="48"/>
  <c r="R177" i="48"/>
  <c r="Q177" i="48"/>
  <c r="P177" i="48"/>
  <c r="O177" i="48"/>
  <c r="N177" i="48"/>
  <c r="M177" i="48"/>
  <c r="L177" i="48"/>
  <c r="K177" i="48"/>
  <c r="J177" i="48"/>
  <c r="DH177" i="48" s="1"/>
  <c r="I177" i="48"/>
  <c r="H177" i="48"/>
  <c r="G177" i="48"/>
  <c r="F177" i="48"/>
  <c r="E177" i="48"/>
  <c r="D177" i="48"/>
  <c r="C177" i="48"/>
  <c r="B177" i="48"/>
  <c r="A177" i="48"/>
  <c r="DP177" i="48" s="1"/>
  <c r="EN176" i="48"/>
  <c r="DV176" i="48"/>
  <c r="BT176" i="48"/>
  <c r="BS176" i="48"/>
  <c r="BR176" i="48"/>
  <c r="BQ176" i="48"/>
  <c r="BP176" i="48"/>
  <c r="BO176" i="48"/>
  <c r="BN176" i="48"/>
  <c r="BM176" i="48"/>
  <c r="BL176" i="48"/>
  <c r="BK176" i="48"/>
  <c r="BJ176" i="48"/>
  <c r="BI176" i="48"/>
  <c r="BH176" i="48"/>
  <c r="BG176" i="48"/>
  <c r="BF176" i="48"/>
  <c r="BE176" i="48"/>
  <c r="BD176" i="48"/>
  <c r="BC176" i="48"/>
  <c r="BB176" i="48"/>
  <c r="BA176" i="48"/>
  <c r="AZ176" i="48"/>
  <c r="AY176" i="48"/>
  <c r="AX176" i="48"/>
  <c r="AW176" i="48"/>
  <c r="AU176" i="48"/>
  <c r="AT176" i="48"/>
  <c r="AS176" i="48"/>
  <c r="AR176" i="48"/>
  <c r="AQ176" i="48"/>
  <c r="AP176" i="48"/>
  <c r="AO176" i="48"/>
  <c r="AN176" i="48"/>
  <c r="AM176" i="48"/>
  <c r="DO176" i="48" s="1"/>
  <c r="AL176" i="48"/>
  <c r="AK176" i="48"/>
  <c r="AJ176" i="48"/>
  <c r="AI176" i="48"/>
  <c r="DD176" i="48" s="1"/>
  <c r="AH176" i="48"/>
  <c r="AG176" i="48"/>
  <c r="AF176" i="48"/>
  <c r="AE176" i="48"/>
  <c r="AD176" i="48"/>
  <c r="AC176" i="48"/>
  <c r="AB176" i="48"/>
  <c r="AA176" i="48"/>
  <c r="Z176" i="48"/>
  <c r="Y176" i="48"/>
  <c r="X176" i="48"/>
  <c r="W176" i="48"/>
  <c r="V176" i="48"/>
  <c r="U176" i="48"/>
  <c r="T176" i="48"/>
  <c r="S176" i="48"/>
  <c r="R176" i="48"/>
  <c r="Q176" i="48"/>
  <c r="P176" i="48"/>
  <c r="O176" i="48"/>
  <c r="N176" i="48"/>
  <c r="M176" i="48"/>
  <c r="L176" i="48"/>
  <c r="K176" i="48"/>
  <c r="J176" i="48"/>
  <c r="DH176" i="48" s="1"/>
  <c r="I176" i="48"/>
  <c r="H176" i="48"/>
  <c r="G176" i="48"/>
  <c r="F176" i="48"/>
  <c r="E176" i="48"/>
  <c r="D176" i="48"/>
  <c r="C176" i="48"/>
  <c r="B176" i="48"/>
  <c r="A176" i="48"/>
  <c r="DP176" i="48" s="1"/>
  <c r="EN175" i="48"/>
  <c r="DV175" i="48"/>
  <c r="BT175" i="48"/>
  <c r="BS175" i="48"/>
  <c r="BR175" i="48"/>
  <c r="BQ175" i="48"/>
  <c r="BP175" i="48"/>
  <c r="BO175" i="48"/>
  <c r="BN175" i="48"/>
  <c r="BM175" i="48"/>
  <c r="BL175" i="48"/>
  <c r="BK175" i="48"/>
  <c r="BJ175" i="48"/>
  <c r="BI175" i="48"/>
  <c r="BH175" i="48"/>
  <c r="BG175" i="48"/>
  <c r="BF175" i="48"/>
  <c r="BE175" i="48"/>
  <c r="BD175" i="48"/>
  <c r="BC175" i="48"/>
  <c r="BB175" i="48"/>
  <c r="BA175" i="48"/>
  <c r="AZ175" i="48"/>
  <c r="AY175" i="48"/>
  <c r="AX175" i="48"/>
  <c r="AW175" i="48"/>
  <c r="AU175" i="48"/>
  <c r="AT175" i="48"/>
  <c r="AS175" i="48"/>
  <c r="AR175" i="48"/>
  <c r="AQ175" i="48"/>
  <c r="AP175" i="48"/>
  <c r="AO175" i="48"/>
  <c r="AN175" i="48"/>
  <c r="AM175" i="48"/>
  <c r="DO175" i="48" s="1"/>
  <c r="AL175" i="48"/>
  <c r="AK175" i="48"/>
  <c r="AJ175" i="48"/>
  <c r="AI175" i="48"/>
  <c r="DD175" i="48" s="1"/>
  <c r="AH175" i="48"/>
  <c r="AG175" i="48"/>
  <c r="AF175" i="48"/>
  <c r="AE175" i="48"/>
  <c r="AD175" i="48"/>
  <c r="AC175" i="48"/>
  <c r="AB175" i="48"/>
  <c r="AA175" i="48"/>
  <c r="Z175" i="48"/>
  <c r="Y175" i="48"/>
  <c r="X175" i="48"/>
  <c r="W175" i="48"/>
  <c r="V175" i="48"/>
  <c r="U175" i="48"/>
  <c r="T175" i="48"/>
  <c r="S175" i="48"/>
  <c r="R175" i="48"/>
  <c r="Q175" i="48"/>
  <c r="P175" i="48"/>
  <c r="O175" i="48"/>
  <c r="N175" i="48"/>
  <c r="M175" i="48"/>
  <c r="L175" i="48"/>
  <c r="K175" i="48"/>
  <c r="J175" i="48"/>
  <c r="CN175" i="48" s="1"/>
  <c r="I175" i="48"/>
  <c r="H175" i="48"/>
  <c r="G175" i="48"/>
  <c r="F175" i="48"/>
  <c r="E175" i="48"/>
  <c r="D175" i="48"/>
  <c r="C175" i="48"/>
  <c r="B175" i="48"/>
  <c r="A175" i="48"/>
  <c r="DP175" i="48" s="1"/>
  <c r="EN174" i="48"/>
  <c r="DV174" i="48"/>
  <c r="BT174" i="48"/>
  <c r="BS174" i="48"/>
  <c r="BR174" i="48"/>
  <c r="BQ174" i="48"/>
  <c r="BP174" i="48"/>
  <c r="BO174" i="48"/>
  <c r="BN174" i="48"/>
  <c r="BM174" i="48"/>
  <c r="BL174" i="48"/>
  <c r="BK174" i="48"/>
  <c r="BJ174" i="48"/>
  <c r="BI174" i="48"/>
  <c r="BH174" i="48"/>
  <c r="BG174" i="48"/>
  <c r="BF174" i="48"/>
  <c r="BE174" i="48"/>
  <c r="BD174" i="48"/>
  <c r="BC174" i="48"/>
  <c r="BB174" i="48"/>
  <c r="BA174" i="48"/>
  <c r="AZ174" i="48"/>
  <c r="AY174" i="48"/>
  <c r="AX174" i="48"/>
  <c r="AW174" i="48"/>
  <c r="AU174" i="48"/>
  <c r="AT174" i="48"/>
  <c r="AS174" i="48"/>
  <c r="AR174" i="48"/>
  <c r="AQ174" i="48"/>
  <c r="AP174" i="48"/>
  <c r="AO174" i="48"/>
  <c r="AN174" i="48"/>
  <c r="AM174" i="48"/>
  <c r="DO174" i="48" s="1"/>
  <c r="AL174" i="48"/>
  <c r="AK174" i="48"/>
  <c r="AJ174" i="48"/>
  <c r="AI174" i="48"/>
  <c r="AH174" i="48"/>
  <c r="AG174" i="48"/>
  <c r="AF174" i="48"/>
  <c r="AE174" i="48"/>
  <c r="AD174" i="48"/>
  <c r="AC174" i="48"/>
  <c r="AB174" i="48"/>
  <c r="AA174" i="48"/>
  <c r="Z174" i="48"/>
  <c r="Y174" i="48"/>
  <c r="X174" i="48"/>
  <c r="W174" i="48"/>
  <c r="V174" i="48"/>
  <c r="U174" i="48"/>
  <c r="T174" i="48"/>
  <c r="S174" i="48"/>
  <c r="R174" i="48"/>
  <c r="Q174" i="48"/>
  <c r="P174" i="48"/>
  <c r="O174" i="48"/>
  <c r="N174" i="48"/>
  <c r="M174" i="48"/>
  <c r="L174" i="48"/>
  <c r="K174" i="48"/>
  <c r="J174" i="48"/>
  <c r="CN174" i="48" s="1"/>
  <c r="I174" i="48"/>
  <c r="H174" i="48"/>
  <c r="G174" i="48"/>
  <c r="F174" i="48"/>
  <c r="E174" i="48"/>
  <c r="D174" i="48"/>
  <c r="C174" i="48"/>
  <c r="B174" i="48"/>
  <c r="A174" i="48"/>
  <c r="DP174" i="48" s="1"/>
  <c r="EN173" i="48"/>
  <c r="DV173" i="48"/>
  <c r="BT173" i="48"/>
  <c r="BS173" i="48"/>
  <c r="BR173" i="48"/>
  <c r="BQ173" i="48"/>
  <c r="BP173" i="48"/>
  <c r="BO173" i="48"/>
  <c r="BN173" i="48"/>
  <c r="BM173" i="48"/>
  <c r="BL173" i="48"/>
  <c r="BK173" i="48"/>
  <c r="BJ173" i="48"/>
  <c r="BI173" i="48"/>
  <c r="BH173" i="48"/>
  <c r="BG173" i="48"/>
  <c r="BF173" i="48"/>
  <c r="BE173" i="48"/>
  <c r="BD173" i="48"/>
  <c r="BC173" i="48"/>
  <c r="BB173" i="48"/>
  <c r="BA173" i="48"/>
  <c r="AZ173" i="48"/>
  <c r="AY173" i="48"/>
  <c r="AX173" i="48"/>
  <c r="AW173" i="48"/>
  <c r="AU173" i="48"/>
  <c r="AT173" i="48"/>
  <c r="AS173" i="48"/>
  <c r="AR173" i="48"/>
  <c r="AQ173" i="48"/>
  <c r="AP173" i="48"/>
  <c r="AO173" i="48"/>
  <c r="AN173" i="48"/>
  <c r="AM173" i="48"/>
  <c r="DO173" i="48" s="1"/>
  <c r="AL173" i="48"/>
  <c r="AK173" i="48"/>
  <c r="AJ173" i="48"/>
  <c r="AI173" i="48"/>
  <c r="DD173" i="48" s="1"/>
  <c r="AH173" i="48"/>
  <c r="AG173" i="48"/>
  <c r="AF173" i="48"/>
  <c r="AE173" i="48"/>
  <c r="AD173" i="48"/>
  <c r="AC173" i="48"/>
  <c r="AB173" i="48"/>
  <c r="AA173" i="48"/>
  <c r="Z173" i="48"/>
  <c r="Y173" i="48"/>
  <c r="X173" i="48"/>
  <c r="W173" i="48"/>
  <c r="V173" i="48"/>
  <c r="U173" i="48"/>
  <c r="T173" i="48"/>
  <c r="S173" i="48"/>
  <c r="R173" i="48"/>
  <c r="Q173" i="48"/>
  <c r="P173" i="48"/>
  <c r="O173" i="48"/>
  <c r="N173" i="48"/>
  <c r="M173" i="48"/>
  <c r="L173" i="48"/>
  <c r="K173" i="48"/>
  <c r="J173" i="48"/>
  <c r="I173" i="48"/>
  <c r="H173" i="48"/>
  <c r="G173" i="48"/>
  <c r="F173" i="48"/>
  <c r="E173" i="48"/>
  <c r="D173" i="48"/>
  <c r="C173" i="48"/>
  <c r="B173" i="48"/>
  <c r="A173" i="48"/>
  <c r="DP173" i="48" s="1"/>
  <c r="EN172" i="48"/>
  <c r="DV172" i="48"/>
  <c r="BT172" i="48"/>
  <c r="BS172" i="48"/>
  <c r="BR172" i="48"/>
  <c r="BQ172" i="48"/>
  <c r="BP172" i="48"/>
  <c r="BO172" i="48"/>
  <c r="BN172" i="48"/>
  <c r="BM172" i="48"/>
  <c r="BL172" i="48"/>
  <c r="BK172" i="48"/>
  <c r="BJ172" i="48"/>
  <c r="BI172" i="48"/>
  <c r="BH172" i="48"/>
  <c r="BG172" i="48"/>
  <c r="BF172" i="48"/>
  <c r="BE172" i="48"/>
  <c r="BD172" i="48"/>
  <c r="BC172" i="48"/>
  <c r="BB172" i="48"/>
  <c r="BA172" i="48"/>
  <c r="AZ172" i="48"/>
  <c r="AY172" i="48"/>
  <c r="AX172" i="48"/>
  <c r="AW172" i="48"/>
  <c r="AU172" i="48"/>
  <c r="AT172" i="48"/>
  <c r="AS172" i="48"/>
  <c r="AR172" i="48"/>
  <c r="AQ172" i="48"/>
  <c r="AP172" i="48"/>
  <c r="AO172" i="48"/>
  <c r="AN172" i="48"/>
  <c r="AM172" i="48"/>
  <c r="DO172" i="48" s="1"/>
  <c r="AL172" i="48"/>
  <c r="AK172" i="48"/>
  <c r="AJ172" i="48"/>
  <c r="AI172" i="48"/>
  <c r="DD172" i="48" s="1"/>
  <c r="AH172" i="48"/>
  <c r="AG172" i="48"/>
  <c r="AF172" i="48"/>
  <c r="AE172" i="48"/>
  <c r="AD172" i="48"/>
  <c r="AC172" i="48"/>
  <c r="AB172" i="48"/>
  <c r="AA172" i="48"/>
  <c r="Z172" i="48"/>
  <c r="Y172" i="48"/>
  <c r="X172" i="48"/>
  <c r="W172" i="48"/>
  <c r="V172" i="48"/>
  <c r="U172" i="48"/>
  <c r="T172" i="48"/>
  <c r="S172" i="48"/>
  <c r="R172" i="48"/>
  <c r="Q172" i="48"/>
  <c r="P172" i="48"/>
  <c r="O172" i="48"/>
  <c r="N172" i="48"/>
  <c r="M172" i="48"/>
  <c r="L172" i="48"/>
  <c r="K172" i="48"/>
  <c r="J172" i="48"/>
  <c r="CN172" i="48" s="1"/>
  <c r="I172" i="48"/>
  <c r="H172" i="48"/>
  <c r="G172" i="48"/>
  <c r="F172" i="48"/>
  <c r="E172" i="48"/>
  <c r="D172" i="48"/>
  <c r="C172" i="48"/>
  <c r="B172" i="48"/>
  <c r="A172" i="48"/>
  <c r="DP172" i="48" s="1"/>
  <c r="EN171" i="48"/>
  <c r="DV171" i="48"/>
  <c r="BT171" i="48"/>
  <c r="BS171" i="48"/>
  <c r="BR171" i="48"/>
  <c r="BQ171" i="48"/>
  <c r="BP171" i="48"/>
  <c r="BO171" i="48"/>
  <c r="BN171" i="48"/>
  <c r="BM171" i="48"/>
  <c r="BL171" i="48"/>
  <c r="BK171" i="48"/>
  <c r="BJ171" i="48"/>
  <c r="BI171" i="48"/>
  <c r="BH171" i="48"/>
  <c r="BG171" i="48"/>
  <c r="BF171" i="48"/>
  <c r="BE171" i="48"/>
  <c r="BD171" i="48"/>
  <c r="BC171" i="48"/>
  <c r="BB171" i="48"/>
  <c r="BA171" i="48"/>
  <c r="AZ171" i="48"/>
  <c r="AY171" i="48"/>
  <c r="AX171" i="48"/>
  <c r="AW171" i="48"/>
  <c r="AU171" i="48"/>
  <c r="AT171" i="48"/>
  <c r="AS171" i="48"/>
  <c r="AR171" i="48"/>
  <c r="AQ171" i="48"/>
  <c r="AP171" i="48"/>
  <c r="AO171" i="48"/>
  <c r="AN171" i="48"/>
  <c r="AM171" i="48"/>
  <c r="DO171" i="48" s="1"/>
  <c r="AL171" i="48"/>
  <c r="AK171" i="48"/>
  <c r="AJ171" i="48"/>
  <c r="AI171" i="48"/>
  <c r="AH171" i="48"/>
  <c r="AG171" i="48"/>
  <c r="AF171" i="48"/>
  <c r="AE171" i="48"/>
  <c r="AD171" i="48"/>
  <c r="AC171" i="48"/>
  <c r="AB171" i="48"/>
  <c r="AA171" i="48"/>
  <c r="Z171" i="48"/>
  <c r="Y171" i="48"/>
  <c r="X171" i="48"/>
  <c r="W171" i="48"/>
  <c r="V171" i="48"/>
  <c r="U171" i="48"/>
  <c r="T171" i="48"/>
  <c r="S171" i="48"/>
  <c r="R171" i="48"/>
  <c r="Q171" i="48"/>
  <c r="P171" i="48"/>
  <c r="O171" i="48"/>
  <c r="N171" i="48"/>
  <c r="M171" i="48"/>
  <c r="L171" i="48"/>
  <c r="K171" i="48"/>
  <c r="J171" i="48"/>
  <c r="DH171" i="48" s="1"/>
  <c r="I171" i="48"/>
  <c r="H171" i="48"/>
  <c r="G171" i="48"/>
  <c r="F171" i="48"/>
  <c r="E171" i="48"/>
  <c r="D171" i="48"/>
  <c r="C171" i="48"/>
  <c r="B171" i="48"/>
  <c r="A171" i="48"/>
  <c r="DP171" i="48" s="1"/>
  <c r="EN170" i="48"/>
  <c r="DV170" i="48"/>
  <c r="BT170" i="48"/>
  <c r="BS170" i="48"/>
  <c r="BR170" i="48"/>
  <c r="BQ170" i="48"/>
  <c r="BP170" i="48"/>
  <c r="BO170" i="48"/>
  <c r="BN170" i="48"/>
  <c r="BM170" i="48"/>
  <c r="BL170" i="48"/>
  <c r="BK170" i="48"/>
  <c r="BJ170" i="48"/>
  <c r="BI170" i="48"/>
  <c r="BH170" i="48"/>
  <c r="BG170" i="48"/>
  <c r="BF170" i="48"/>
  <c r="BE170" i="48"/>
  <c r="BD170" i="48"/>
  <c r="BC170" i="48"/>
  <c r="BB170" i="48"/>
  <c r="BA170" i="48"/>
  <c r="AZ170" i="48"/>
  <c r="AY170" i="48"/>
  <c r="AX170" i="48"/>
  <c r="AW170" i="48"/>
  <c r="AU170" i="48"/>
  <c r="AT170" i="48"/>
  <c r="AS170" i="48"/>
  <c r="AR170" i="48"/>
  <c r="AQ170" i="48"/>
  <c r="AP170" i="48"/>
  <c r="AO170" i="48"/>
  <c r="AN170" i="48"/>
  <c r="AM170" i="48"/>
  <c r="DO170" i="48" s="1"/>
  <c r="AL170" i="48"/>
  <c r="AK170" i="48"/>
  <c r="AJ170" i="48"/>
  <c r="AI170" i="48"/>
  <c r="AH170" i="48"/>
  <c r="AG170" i="48"/>
  <c r="AF170" i="48"/>
  <c r="AE170" i="48"/>
  <c r="AD170" i="48"/>
  <c r="AC170" i="48"/>
  <c r="AB170" i="48"/>
  <c r="AA170" i="48"/>
  <c r="Z170" i="48"/>
  <c r="Y170" i="48"/>
  <c r="X170" i="48"/>
  <c r="W170" i="48"/>
  <c r="V170" i="48"/>
  <c r="U170" i="48"/>
  <c r="T170" i="48"/>
  <c r="S170" i="48"/>
  <c r="R170" i="48"/>
  <c r="Q170" i="48"/>
  <c r="P170" i="48"/>
  <c r="O170" i="48"/>
  <c r="N170" i="48"/>
  <c r="M170" i="48"/>
  <c r="L170" i="48"/>
  <c r="K170" i="48"/>
  <c r="J170" i="48"/>
  <c r="I170" i="48"/>
  <c r="H170" i="48"/>
  <c r="G170" i="48"/>
  <c r="F170" i="48"/>
  <c r="E170" i="48"/>
  <c r="D170" i="48"/>
  <c r="C170" i="48"/>
  <c r="B170" i="48"/>
  <c r="A170" i="48"/>
  <c r="DP170" i="48" s="1"/>
  <c r="EN169" i="48"/>
  <c r="DV169" i="48"/>
  <c r="BT169" i="48"/>
  <c r="BS169" i="48"/>
  <c r="BR169" i="48"/>
  <c r="BQ169" i="48"/>
  <c r="BP169" i="48"/>
  <c r="BO169" i="48"/>
  <c r="BN169" i="48"/>
  <c r="BM169" i="48"/>
  <c r="BL169" i="48"/>
  <c r="BK169" i="48"/>
  <c r="BJ169" i="48"/>
  <c r="BI169" i="48"/>
  <c r="BH169" i="48"/>
  <c r="BG169" i="48"/>
  <c r="BF169" i="48"/>
  <c r="BE169" i="48"/>
  <c r="BD169" i="48"/>
  <c r="BC169" i="48"/>
  <c r="BB169" i="48"/>
  <c r="BA169" i="48"/>
  <c r="AZ169" i="48"/>
  <c r="AY169" i="48"/>
  <c r="AX169" i="48"/>
  <c r="AW169" i="48"/>
  <c r="AU169" i="48"/>
  <c r="AT169" i="48"/>
  <c r="AS169" i="48"/>
  <c r="AR169" i="48"/>
  <c r="AQ169" i="48"/>
  <c r="AP169" i="48"/>
  <c r="AO169" i="48"/>
  <c r="AN169" i="48"/>
  <c r="AM169" i="48"/>
  <c r="DO169" i="48" s="1"/>
  <c r="AL169" i="48"/>
  <c r="AK169" i="48"/>
  <c r="AJ169" i="48"/>
  <c r="AI169" i="48"/>
  <c r="DD169" i="48" s="1"/>
  <c r="AH169" i="48"/>
  <c r="AG169" i="48"/>
  <c r="AF169" i="48"/>
  <c r="AE169" i="48"/>
  <c r="AD169" i="48"/>
  <c r="AC169" i="48"/>
  <c r="AB169" i="48"/>
  <c r="AA169" i="48"/>
  <c r="Z169" i="48"/>
  <c r="Y169" i="48"/>
  <c r="X169" i="48"/>
  <c r="W169" i="48"/>
  <c r="V169" i="48"/>
  <c r="U169" i="48"/>
  <c r="T169" i="48"/>
  <c r="S169" i="48"/>
  <c r="R169" i="48"/>
  <c r="Q169" i="48"/>
  <c r="P169" i="48"/>
  <c r="O169" i="48"/>
  <c r="N169" i="48"/>
  <c r="M169" i="48"/>
  <c r="L169" i="48"/>
  <c r="K169" i="48"/>
  <c r="J169" i="48"/>
  <c r="CN169" i="48" s="1"/>
  <c r="I169" i="48"/>
  <c r="H169" i="48"/>
  <c r="G169" i="48"/>
  <c r="F169" i="48"/>
  <c r="E169" i="48"/>
  <c r="D169" i="48"/>
  <c r="C169" i="48"/>
  <c r="B169" i="48"/>
  <c r="A169" i="48"/>
  <c r="DP169" i="48" s="1"/>
  <c r="EN168" i="48"/>
  <c r="DV168" i="48"/>
  <c r="BT168" i="48"/>
  <c r="BS168" i="48"/>
  <c r="BR168" i="48"/>
  <c r="BQ168" i="48"/>
  <c r="BP168" i="48"/>
  <c r="BO168" i="48"/>
  <c r="BN168" i="48"/>
  <c r="BM168" i="48"/>
  <c r="BL168" i="48"/>
  <c r="BK168" i="48"/>
  <c r="BJ168" i="48"/>
  <c r="BI168" i="48"/>
  <c r="BH168" i="48"/>
  <c r="BG168" i="48"/>
  <c r="BF168" i="48"/>
  <c r="BE168" i="48"/>
  <c r="BD168" i="48"/>
  <c r="BC168" i="48"/>
  <c r="BB168" i="48"/>
  <c r="BA168" i="48"/>
  <c r="AZ168" i="48"/>
  <c r="AY168" i="48"/>
  <c r="AX168" i="48"/>
  <c r="AW168" i="48"/>
  <c r="AU168" i="48"/>
  <c r="AT168" i="48"/>
  <c r="AS168" i="48"/>
  <c r="AR168" i="48"/>
  <c r="AQ168" i="48"/>
  <c r="AP168" i="48"/>
  <c r="AO168" i="48"/>
  <c r="AN168" i="48"/>
  <c r="AM168" i="48"/>
  <c r="DO168" i="48" s="1"/>
  <c r="AL168" i="48"/>
  <c r="AK168" i="48"/>
  <c r="AJ168" i="48"/>
  <c r="AI168" i="48"/>
  <c r="AH168" i="48"/>
  <c r="AG168" i="48"/>
  <c r="AF168" i="48"/>
  <c r="AE168" i="48"/>
  <c r="AD168" i="48"/>
  <c r="AC168" i="48"/>
  <c r="AB168" i="48"/>
  <c r="AA168" i="48"/>
  <c r="Z168" i="48"/>
  <c r="Y168" i="48"/>
  <c r="X168" i="48"/>
  <c r="W168" i="48"/>
  <c r="V168" i="48"/>
  <c r="U168" i="48"/>
  <c r="T168" i="48"/>
  <c r="S168" i="48"/>
  <c r="R168" i="48"/>
  <c r="Q168" i="48"/>
  <c r="P168" i="48"/>
  <c r="O168" i="48"/>
  <c r="N168" i="48"/>
  <c r="M168" i="48"/>
  <c r="L168" i="48"/>
  <c r="K168" i="48"/>
  <c r="J168" i="48"/>
  <c r="CN168" i="48" s="1"/>
  <c r="I168" i="48"/>
  <c r="H168" i="48"/>
  <c r="G168" i="48"/>
  <c r="F168" i="48"/>
  <c r="E168" i="48"/>
  <c r="D168" i="48"/>
  <c r="C168" i="48"/>
  <c r="B168" i="48"/>
  <c r="A168" i="48"/>
  <c r="DP168" i="48" s="1"/>
  <c r="EN167" i="48"/>
  <c r="DV167" i="48"/>
  <c r="BT167" i="48"/>
  <c r="BS167" i="48"/>
  <c r="BR167" i="48"/>
  <c r="BQ167" i="48"/>
  <c r="BP167" i="48"/>
  <c r="BO167" i="48"/>
  <c r="BN167" i="48"/>
  <c r="BM167" i="48"/>
  <c r="BL167" i="48"/>
  <c r="BK167" i="48"/>
  <c r="BJ167" i="48"/>
  <c r="BI167" i="48"/>
  <c r="BH167" i="48"/>
  <c r="BG167" i="48"/>
  <c r="BF167" i="48"/>
  <c r="BE167" i="48"/>
  <c r="BD167" i="48"/>
  <c r="BC167" i="48"/>
  <c r="BB167" i="48"/>
  <c r="BA167" i="48"/>
  <c r="AZ167" i="48"/>
  <c r="AY167" i="48"/>
  <c r="AX167" i="48"/>
  <c r="AW167" i="48"/>
  <c r="AU167" i="48"/>
  <c r="AT167" i="48"/>
  <c r="AS167" i="48"/>
  <c r="AR167" i="48"/>
  <c r="AQ167" i="48"/>
  <c r="AP167" i="48"/>
  <c r="AO167" i="48"/>
  <c r="AN167" i="48"/>
  <c r="AM167" i="48"/>
  <c r="DO167" i="48" s="1"/>
  <c r="AL167" i="48"/>
  <c r="AK167" i="48"/>
  <c r="AJ167" i="48"/>
  <c r="AI167" i="48"/>
  <c r="AH167" i="48"/>
  <c r="AG167" i="48"/>
  <c r="AF167" i="48"/>
  <c r="AE167" i="48"/>
  <c r="AD167" i="48"/>
  <c r="AC167" i="48"/>
  <c r="AB167" i="48"/>
  <c r="AA167" i="48"/>
  <c r="Z167" i="48"/>
  <c r="Y167" i="48"/>
  <c r="X167" i="48"/>
  <c r="W167" i="48"/>
  <c r="V167" i="48"/>
  <c r="U167" i="48"/>
  <c r="T167" i="48"/>
  <c r="S167" i="48"/>
  <c r="R167" i="48"/>
  <c r="Q167" i="48"/>
  <c r="P167" i="48"/>
  <c r="O167" i="48"/>
  <c r="N167" i="48"/>
  <c r="M167" i="48"/>
  <c r="L167" i="48"/>
  <c r="K167" i="48"/>
  <c r="J167" i="48"/>
  <c r="CN167" i="48" s="1"/>
  <c r="I167" i="48"/>
  <c r="H167" i="48"/>
  <c r="G167" i="48"/>
  <c r="F167" i="48"/>
  <c r="E167" i="48"/>
  <c r="D167" i="48"/>
  <c r="C167" i="48"/>
  <c r="B167" i="48"/>
  <c r="A167" i="48"/>
  <c r="DP167" i="48" s="1"/>
  <c r="EN166" i="48"/>
  <c r="DV166" i="48"/>
  <c r="BT166" i="48"/>
  <c r="BS166" i="48"/>
  <c r="BR166" i="48"/>
  <c r="BQ166" i="48"/>
  <c r="BP166" i="48"/>
  <c r="BO166" i="48"/>
  <c r="BN166" i="48"/>
  <c r="BM166" i="48"/>
  <c r="BL166" i="48"/>
  <c r="BK166" i="48"/>
  <c r="BJ166" i="48"/>
  <c r="BI166" i="48"/>
  <c r="BH166" i="48"/>
  <c r="BG166" i="48"/>
  <c r="BF166" i="48"/>
  <c r="BE166" i="48"/>
  <c r="BD166" i="48"/>
  <c r="BC166" i="48"/>
  <c r="BB166" i="48"/>
  <c r="BA166" i="48"/>
  <c r="AZ166" i="48"/>
  <c r="AY166" i="48"/>
  <c r="AX166" i="48"/>
  <c r="AW166" i="48"/>
  <c r="AU166" i="48"/>
  <c r="AT166" i="48"/>
  <c r="AS166" i="48"/>
  <c r="AR166" i="48"/>
  <c r="AQ166" i="48"/>
  <c r="AP166" i="48"/>
  <c r="AO166" i="48"/>
  <c r="AN166" i="48"/>
  <c r="AM166" i="48"/>
  <c r="DO166" i="48" s="1"/>
  <c r="AL166" i="48"/>
  <c r="AK166" i="48"/>
  <c r="AJ166" i="48"/>
  <c r="AI166" i="48"/>
  <c r="DD166" i="48" s="1"/>
  <c r="AH166" i="48"/>
  <c r="AG166" i="48"/>
  <c r="AF166" i="48"/>
  <c r="AE166" i="48"/>
  <c r="AD166" i="48"/>
  <c r="AC166" i="48"/>
  <c r="AB166" i="48"/>
  <c r="AA166" i="48"/>
  <c r="Z166" i="48"/>
  <c r="Y166" i="48"/>
  <c r="X166" i="48"/>
  <c r="W166" i="48"/>
  <c r="V166" i="48"/>
  <c r="U166" i="48"/>
  <c r="T166" i="48"/>
  <c r="S166" i="48"/>
  <c r="R166" i="48"/>
  <c r="Q166" i="48"/>
  <c r="P166" i="48"/>
  <c r="O166" i="48"/>
  <c r="N166" i="48"/>
  <c r="M166" i="48"/>
  <c r="L166" i="48"/>
  <c r="K166" i="48"/>
  <c r="J166" i="48"/>
  <c r="CN166" i="48" s="1"/>
  <c r="I166" i="48"/>
  <c r="H166" i="48"/>
  <c r="G166" i="48"/>
  <c r="F166" i="48"/>
  <c r="E166" i="48"/>
  <c r="D166" i="48"/>
  <c r="C166" i="48"/>
  <c r="B166" i="48"/>
  <c r="A166" i="48"/>
  <c r="DP166" i="48" s="1"/>
  <c r="EN165" i="48"/>
  <c r="DV165" i="48"/>
  <c r="BT165" i="48"/>
  <c r="BS165" i="48"/>
  <c r="BR165" i="48"/>
  <c r="BQ165" i="48"/>
  <c r="BP165" i="48"/>
  <c r="BO165" i="48"/>
  <c r="BN165" i="48"/>
  <c r="BM165" i="48"/>
  <c r="BL165" i="48"/>
  <c r="BK165" i="48"/>
  <c r="BJ165" i="48"/>
  <c r="BI165" i="48"/>
  <c r="BH165" i="48"/>
  <c r="BG165" i="48"/>
  <c r="BF165" i="48"/>
  <c r="BE165" i="48"/>
  <c r="BD165" i="48"/>
  <c r="BC165" i="48"/>
  <c r="BB165" i="48"/>
  <c r="BA165" i="48"/>
  <c r="AZ165" i="48"/>
  <c r="AY165" i="48"/>
  <c r="AX165" i="48"/>
  <c r="AW165" i="48"/>
  <c r="AU165" i="48"/>
  <c r="AT165" i="48"/>
  <c r="AS165" i="48"/>
  <c r="AR165" i="48"/>
  <c r="AQ165" i="48"/>
  <c r="AP165" i="48"/>
  <c r="AO165" i="48"/>
  <c r="AN165" i="48"/>
  <c r="AM165" i="48"/>
  <c r="DO165" i="48" s="1"/>
  <c r="AL165" i="48"/>
  <c r="AK165" i="48"/>
  <c r="AJ165" i="48"/>
  <c r="AI165" i="48"/>
  <c r="DB165" i="48" s="1"/>
  <c r="AH165" i="48"/>
  <c r="AG165" i="48"/>
  <c r="AF165" i="48"/>
  <c r="AE165" i="48"/>
  <c r="AD165" i="48"/>
  <c r="AC165" i="48"/>
  <c r="AB165" i="48"/>
  <c r="AA165" i="48"/>
  <c r="Z165" i="48"/>
  <c r="Y165" i="48"/>
  <c r="X165" i="48"/>
  <c r="W165" i="48"/>
  <c r="V165" i="48"/>
  <c r="U165" i="48"/>
  <c r="T165" i="48"/>
  <c r="S165" i="48"/>
  <c r="R165" i="48"/>
  <c r="Q165" i="48"/>
  <c r="P165" i="48"/>
  <c r="O165" i="48"/>
  <c r="N165" i="48"/>
  <c r="M165" i="48"/>
  <c r="L165" i="48"/>
  <c r="K165" i="48"/>
  <c r="J165" i="48"/>
  <c r="CN165" i="48" s="1"/>
  <c r="I165" i="48"/>
  <c r="H165" i="48"/>
  <c r="G165" i="48"/>
  <c r="F165" i="48"/>
  <c r="E165" i="48"/>
  <c r="D165" i="48"/>
  <c r="C165" i="48"/>
  <c r="B165" i="48"/>
  <c r="A165" i="48"/>
  <c r="DP165" i="48" s="1"/>
  <c r="EN164" i="48"/>
  <c r="DV164" i="48"/>
  <c r="BT164" i="48"/>
  <c r="BS164" i="48"/>
  <c r="BR164" i="48"/>
  <c r="BQ164" i="48"/>
  <c r="BP164" i="48"/>
  <c r="BO164" i="48"/>
  <c r="BN164" i="48"/>
  <c r="BM164" i="48"/>
  <c r="BL164" i="48"/>
  <c r="BK164" i="48"/>
  <c r="BJ164" i="48"/>
  <c r="BI164" i="48"/>
  <c r="BH164" i="48"/>
  <c r="BG164" i="48"/>
  <c r="BF164" i="48"/>
  <c r="BE164" i="48"/>
  <c r="BD164" i="48"/>
  <c r="BC164" i="48"/>
  <c r="BB164" i="48"/>
  <c r="BA164" i="48"/>
  <c r="AZ164" i="48"/>
  <c r="AY164" i="48"/>
  <c r="AX164" i="48"/>
  <c r="AW164" i="48"/>
  <c r="AU164" i="48"/>
  <c r="AT164" i="48"/>
  <c r="AS164" i="48"/>
  <c r="AR164" i="48"/>
  <c r="AQ164" i="48"/>
  <c r="AP164" i="48"/>
  <c r="AO164" i="48"/>
  <c r="AN164" i="48"/>
  <c r="AM164" i="48"/>
  <c r="DO164" i="48" s="1"/>
  <c r="AL164" i="48"/>
  <c r="AK164" i="48"/>
  <c r="AJ164" i="48"/>
  <c r="AI164" i="48"/>
  <c r="DB164" i="48" s="1"/>
  <c r="AH164" i="48"/>
  <c r="AG164" i="48"/>
  <c r="AF164" i="48"/>
  <c r="AE164" i="48"/>
  <c r="AD164" i="48"/>
  <c r="AC164" i="48"/>
  <c r="AB164" i="48"/>
  <c r="AA164" i="48"/>
  <c r="Z164" i="48"/>
  <c r="Y164" i="48"/>
  <c r="X164" i="48"/>
  <c r="W164" i="48"/>
  <c r="V164" i="48"/>
  <c r="U164" i="48"/>
  <c r="T164" i="48"/>
  <c r="S164" i="48"/>
  <c r="R164" i="48"/>
  <c r="Q164" i="48"/>
  <c r="P164" i="48"/>
  <c r="O164" i="48"/>
  <c r="N164" i="48"/>
  <c r="M164" i="48"/>
  <c r="L164" i="48"/>
  <c r="K164" i="48"/>
  <c r="J164" i="48"/>
  <c r="I164" i="48"/>
  <c r="H164" i="48"/>
  <c r="G164" i="48"/>
  <c r="F164" i="48"/>
  <c r="E164" i="48"/>
  <c r="D164" i="48"/>
  <c r="C164" i="48"/>
  <c r="B164" i="48"/>
  <c r="A164" i="48"/>
  <c r="DP164" i="48" s="1"/>
  <c r="EN163" i="48"/>
  <c r="DV163" i="48"/>
  <c r="BT163" i="48"/>
  <c r="BS163" i="48"/>
  <c r="BR163" i="48"/>
  <c r="BQ163" i="48"/>
  <c r="BP163" i="48"/>
  <c r="BO163" i="48"/>
  <c r="BN163" i="48"/>
  <c r="BM163" i="48"/>
  <c r="BL163" i="48"/>
  <c r="BK163" i="48"/>
  <c r="BJ163" i="48"/>
  <c r="BI163" i="48"/>
  <c r="BH163" i="48"/>
  <c r="BG163" i="48"/>
  <c r="BF163" i="48"/>
  <c r="BE163" i="48"/>
  <c r="BD163" i="48"/>
  <c r="BC163" i="48"/>
  <c r="BB163" i="48"/>
  <c r="BA163" i="48"/>
  <c r="AZ163" i="48"/>
  <c r="AY163" i="48"/>
  <c r="AX163" i="48"/>
  <c r="AW163" i="48"/>
  <c r="AU163" i="48"/>
  <c r="AT163" i="48"/>
  <c r="AS163" i="48"/>
  <c r="AR163" i="48"/>
  <c r="AQ163" i="48"/>
  <c r="AP163" i="48"/>
  <c r="AO163" i="48"/>
  <c r="AN163" i="48"/>
  <c r="AM163" i="48"/>
  <c r="DO163" i="48" s="1"/>
  <c r="AL163" i="48"/>
  <c r="AK163" i="48"/>
  <c r="AJ163" i="48"/>
  <c r="AI163" i="48"/>
  <c r="DD163" i="48" s="1"/>
  <c r="AH163" i="48"/>
  <c r="AG163" i="48"/>
  <c r="AF163" i="48"/>
  <c r="AE163" i="48"/>
  <c r="AD163" i="48"/>
  <c r="AC163" i="48"/>
  <c r="AB163" i="48"/>
  <c r="AA163" i="48"/>
  <c r="Z163" i="48"/>
  <c r="Y163" i="48"/>
  <c r="X163" i="48"/>
  <c r="W163" i="48"/>
  <c r="V163" i="48"/>
  <c r="U163" i="48"/>
  <c r="T163" i="48"/>
  <c r="S163" i="48"/>
  <c r="R163" i="48"/>
  <c r="Q163" i="48"/>
  <c r="P163" i="48"/>
  <c r="O163" i="48"/>
  <c r="N163" i="48"/>
  <c r="M163" i="48"/>
  <c r="L163" i="48"/>
  <c r="K163" i="48"/>
  <c r="J163" i="48"/>
  <c r="CN163" i="48" s="1"/>
  <c r="I163" i="48"/>
  <c r="H163" i="48"/>
  <c r="G163" i="48"/>
  <c r="F163" i="48"/>
  <c r="E163" i="48"/>
  <c r="D163" i="48"/>
  <c r="C163" i="48"/>
  <c r="B163" i="48"/>
  <c r="A163" i="48"/>
  <c r="DP163" i="48" s="1"/>
  <c r="EN162" i="48"/>
  <c r="DV162" i="48"/>
  <c r="BT162" i="48"/>
  <c r="BS162" i="48"/>
  <c r="BR162" i="48"/>
  <c r="BQ162" i="48"/>
  <c r="BP162" i="48"/>
  <c r="BO162" i="48"/>
  <c r="BN162" i="48"/>
  <c r="BM162" i="48"/>
  <c r="BL162" i="48"/>
  <c r="BK162" i="48"/>
  <c r="BJ162" i="48"/>
  <c r="BI162" i="48"/>
  <c r="BH162" i="48"/>
  <c r="BG162" i="48"/>
  <c r="BF162" i="48"/>
  <c r="BE162" i="48"/>
  <c r="BD162" i="48"/>
  <c r="BC162" i="48"/>
  <c r="BB162" i="48"/>
  <c r="BA162" i="48"/>
  <c r="AZ162" i="48"/>
  <c r="AY162" i="48"/>
  <c r="AX162" i="48"/>
  <c r="AW162" i="48"/>
  <c r="AU162" i="48"/>
  <c r="AT162" i="48"/>
  <c r="AS162" i="48"/>
  <c r="AR162" i="48"/>
  <c r="AQ162" i="48"/>
  <c r="AP162" i="48"/>
  <c r="AO162" i="48"/>
  <c r="AN162" i="48"/>
  <c r="AM162" i="48"/>
  <c r="DO162" i="48" s="1"/>
  <c r="AL162" i="48"/>
  <c r="AK162" i="48"/>
  <c r="AJ162" i="48"/>
  <c r="AI162" i="48"/>
  <c r="AH162" i="48"/>
  <c r="AG162" i="48"/>
  <c r="AF162" i="48"/>
  <c r="AE162" i="48"/>
  <c r="AD162" i="48"/>
  <c r="AC162" i="48"/>
  <c r="AB162" i="48"/>
  <c r="AA162" i="48"/>
  <c r="Z162" i="48"/>
  <c r="Y162" i="48"/>
  <c r="X162" i="48"/>
  <c r="W162" i="48"/>
  <c r="V162" i="48"/>
  <c r="U162" i="48"/>
  <c r="T162" i="48"/>
  <c r="S162" i="48"/>
  <c r="R162" i="48"/>
  <c r="Q162" i="48"/>
  <c r="P162" i="48"/>
  <c r="O162" i="48"/>
  <c r="N162" i="48"/>
  <c r="M162" i="48"/>
  <c r="L162" i="48"/>
  <c r="K162" i="48"/>
  <c r="J162" i="48"/>
  <c r="CN162" i="48" s="1"/>
  <c r="I162" i="48"/>
  <c r="H162" i="48"/>
  <c r="G162" i="48"/>
  <c r="F162" i="48"/>
  <c r="E162" i="48"/>
  <c r="D162" i="48"/>
  <c r="C162" i="48"/>
  <c r="B162" i="48"/>
  <c r="A162" i="48"/>
  <c r="DP162" i="48" s="1"/>
  <c r="EN161" i="48"/>
  <c r="DV161" i="48"/>
  <c r="BT161" i="48"/>
  <c r="BS161" i="48"/>
  <c r="BR161" i="48"/>
  <c r="BQ161" i="48"/>
  <c r="BP161" i="48"/>
  <c r="BO161" i="48"/>
  <c r="BN161" i="48"/>
  <c r="BM161" i="48"/>
  <c r="BL161" i="48"/>
  <c r="BK161" i="48"/>
  <c r="BJ161" i="48"/>
  <c r="BI161" i="48"/>
  <c r="BH161" i="48"/>
  <c r="BG161" i="48"/>
  <c r="BF161" i="48"/>
  <c r="BE161" i="48"/>
  <c r="BD161" i="48"/>
  <c r="BC161" i="48"/>
  <c r="BB161" i="48"/>
  <c r="BA161" i="48"/>
  <c r="AZ161" i="48"/>
  <c r="AY161" i="48"/>
  <c r="AX161" i="48"/>
  <c r="AW161" i="48"/>
  <c r="AU161" i="48"/>
  <c r="AT161" i="48"/>
  <c r="AS161" i="48"/>
  <c r="AR161" i="48"/>
  <c r="AQ161" i="48"/>
  <c r="AP161" i="48"/>
  <c r="AO161" i="48"/>
  <c r="AN161" i="48"/>
  <c r="AM161" i="48"/>
  <c r="DO161" i="48" s="1"/>
  <c r="AL161" i="48"/>
  <c r="AK161" i="48"/>
  <c r="AJ161" i="48"/>
  <c r="AI161" i="48"/>
  <c r="DD161" i="48" s="1"/>
  <c r="AH161" i="48"/>
  <c r="AG161" i="48"/>
  <c r="AF161" i="48"/>
  <c r="AE161" i="48"/>
  <c r="AD161" i="48"/>
  <c r="AC161" i="48"/>
  <c r="AB161" i="48"/>
  <c r="AA161" i="48"/>
  <c r="Z161" i="48"/>
  <c r="Y161" i="48"/>
  <c r="X161" i="48"/>
  <c r="W161" i="48"/>
  <c r="V161" i="48"/>
  <c r="U161" i="48"/>
  <c r="T161" i="48"/>
  <c r="S161" i="48"/>
  <c r="R161" i="48"/>
  <c r="Q161" i="48"/>
  <c r="P161" i="48"/>
  <c r="O161" i="48"/>
  <c r="N161" i="48"/>
  <c r="M161" i="48"/>
  <c r="L161" i="48"/>
  <c r="K161" i="48"/>
  <c r="J161" i="48"/>
  <c r="I161" i="48"/>
  <c r="H161" i="48"/>
  <c r="G161" i="48"/>
  <c r="F161" i="48"/>
  <c r="E161" i="48"/>
  <c r="D161" i="48"/>
  <c r="C161" i="48"/>
  <c r="B161" i="48"/>
  <c r="A161" i="48"/>
  <c r="DP161" i="48" s="1"/>
  <c r="EN160" i="48"/>
  <c r="DV160" i="48"/>
  <c r="BT160" i="48"/>
  <c r="BS160" i="48"/>
  <c r="BR160" i="48"/>
  <c r="BQ160" i="48"/>
  <c r="BP160" i="48"/>
  <c r="BO160" i="48"/>
  <c r="BN160" i="48"/>
  <c r="BM160" i="48"/>
  <c r="BL160" i="48"/>
  <c r="BK160" i="48"/>
  <c r="BJ160" i="48"/>
  <c r="BI160" i="48"/>
  <c r="BH160" i="48"/>
  <c r="BG160" i="48"/>
  <c r="BF160" i="48"/>
  <c r="BE160" i="48"/>
  <c r="BD160" i="48"/>
  <c r="BC160" i="48"/>
  <c r="BB160" i="48"/>
  <c r="BA160" i="48"/>
  <c r="AZ160" i="48"/>
  <c r="AY160" i="48"/>
  <c r="AX160" i="48"/>
  <c r="AW160" i="48"/>
  <c r="AU160" i="48"/>
  <c r="AT160" i="48"/>
  <c r="AS160" i="48"/>
  <c r="AR160" i="48"/>
  <c r="AQ160" i="48"/>
  <c r="AP160" i="48"/>
  <c r="AO160" i="48"/>
  <c r="AN160" i="48"/>
  <c r="AM160" i="48"/>
  <c r="DO160" i="48" s="1"/>
  <c r="AL160" i="48"/>
  <c r="AK160" i="48"/>
  <c r="AJ160" i="48"/>
  <c r="AI160" i="48"/>
  <c r="AH160" i="48"/>
  <c r="AG160" i="48"/>
  <c r="AF160" i="48"/>
  <c r="AE160" i="48"/>
  <c r="AD160" i="48"/>
  <c r="AC160" i="48"/>
  <c r="AB160" i="48"/>
  <c r="AA160" i="48"/>
  <c r="Z160" i="48"/>
  <c r="Y160" i="48"/>
  <c r="X160" i="48"/>
  <c r="W160" i="48"/>
  <c r="V160" i="48"/>
  <c r="U160" i="48"/>
  <c r="T160" i="48"/>
  <c r="S160" i="48"/>
  <c r="R160" i="48"/>
  <c r="Q160" i="48"/>
  <c r="P160" i="48"/>
  <c r="O160" i="48"/>
  <c r="N160" i="48"/>
  <c r="M160" i="48"/>
  <c r="L160" i="48"/>
  <c r="K160" i="48"/>
  <c r="J160" i="48"/>
  <c r="I160" i="48"/>
  <c r="H160" i="48"/>
  <c r="G160" i="48"/>
  <c r="F160" i="48"/>
  <c r="E160" i="48"/>
  <c r="D160" i="48"/>
  <c r="C160" i="48"/>
  <c r="B160" i="48"/>
  <c r="A160" i="48"/>
  <c r="DP160" i="48" s="1"/>
  <c r="EN159" i="48"/>
  <c r="DV159" i="48"/>
  <c r="BT159" i="48"/>
  <c r="BS159" i="48"/>
  <c r="BR159" i="48"/>
  <c r="BQ159" i="48"/>
  <c r="BP159" i="48"/>
  <c r="BO159" i="48"/>
  <c r="BN159" i="48"/>
  <c r="BM159" i="48"/>
  <c r="BL159" i="48"/>
  <c r="BK159" i="48"/>
  <c r="BJ159" i="48"/>
  <c r="BI159" i="48"/>
  <c r="BH159" i="48"/>
  <c r="BG159" i="48"/>
  <c r="BF159" i="48"/>
  <c r="BE159" i="48"/>
  <c r="BD159" i="48"/>
  <c r="BC159" i="48"/>
  <c r="BB159" i="48"/>
  <c r="BA159" i="48"/>
  <c r="AZ159" i="48"/>
  <c r="AY159" i="48"/>
  <c r="AX159" i="48"/>
  <c r="AW159" i="48"/>
  <c r="AU159" i="48"/>
  <c r="AT159" i="48"/>
  <c r="AS159" i="48"/>
  <c r="AR159" i="48"/>
  <c r="AQ159" i="48"/>
  <c r="AP159" i="48"/>
  <c r="AO159" i="48"/>
  <c r="AN159" i="48"/>
  <c r="AM159" i="48"/>
  <c r="DO159" i="48" s="1"/>
  <c r="AL159" i="48"/>
  <c r="AK159" i="48"/>
  <c r="AJ159" i="48"/>
  <c r="AI159" i="48"/>
  <c r="DB159" i="48" s="1"/>
  <c r="AH159" i="48"/>
  <c r="AG159" i="48"/>
  <c r="AF159" i="48"/>
  <c r="AE159" i="48"/>
  <c r="AD159" i="48"/>
  <c r="AC159" i="48"/>
  <c r="AB159" i="48"/>
  <c r="AA159" i="48"/>
  <c r="Z159" i="48"/>
  <c r="Y159" i="48"/>
  <c r="X159" i="48"/>
  <c r="W159" i="48"/>
  <c r="V159" i="48"/>
  <c r="U159" i="48"/>
  <c r="T159" i="48"/>
  <c r="S159" i="48"/>
  <c r="R159" i="48"/>
  <c r="Q159" i="48"/>
  <c r="P159" i="48"/>
  <c r="O159" i="48"/>
  <c r="N159" i="48"/>
  <c r="M159" i="48"/>
  <c r="L159" i="48"/>
  <c r="K159" i="48"/>
  <c r="J159" i="48"/>
  <c r="I159" i="48"/>
  <c r="H159" i="48"/>
  <c r="G159" i="48"/>
  <c r="F159" i="48"/>
  <c r="E159" i="48"/>
  <c r="D159" i="48"/>
  <c r="C159" i="48"/>
  <c r="B159" i="48"/>
  <c r="A159" i="48"/>
  <c r="DP159" i="48" s="1"/>
  <c r="EN158" i="48"/>
  <c r="DV158" i="48"/>
  <c r="BT158" i="48"/>
  <c r="BS158" i="48"/>
  <c r="BR158" i="48"/>
  <c r="BQ158" i="48"/>
  <c r="BP158" i="48"/>
  <c r="BO158" i="48"/>
  <c r="BN158" i="48"/>
  <c r="BM158" i="48"/>
  <c r="BL158" i="48"/>
  <c r="BK158" i="48"/>
  <c r="BJ158" i="48"/>
  <c r="BI158" i="48"/>
  <c r="BH158" i="48"/>
  <c r="BG158" i="48"/>
  <c r="BF158" i="48"/>
  <c r="BE158" i="48"/>
  <c r="BD158" i="48"/>
  <c r="BC158" i="48"/>
  <c r="BB158" i="48"/>
  <c r="BA158" i="48"/>
  <c r="AZ158" i="48"/>
  <c r="AY158" i="48"/>
  <c r="AX158" i="48"/>
  <c r="AW158" i="48"/>
  <c r="AU158" i="48"/>
  <c r="AT158" i="48"/>
  <c r="AS158" i="48"/>
  <c r="AR158" i="48"/>
  <c r="AQ158" i="48"/>
  <c r="AP158" i="48"/>
  <c r="AO158" i="48"/>
  <c r="AN158" i="48"/>
  <c r="AM158" i="48"/>
  <c r="DO158" i="48" s="1"/>
  <c r="AL158" i="48"/>
  <c r="AK158" i="48"/>
  <c r="AJ158" i="48"/>
  <c r="AI158" i="48"/>
  <c r="AH158" i="48"/>
  <c r="AG158" i="48"/>
  <c r="AF158" i="48"/>
  <c r="AE158" i="48"/>
  <c r="AD158" i="48"/>
  <c r="AC158" i="48"/>
  <c r="AB158" i="48"/>
  <c r="AA158" i="48"/>
  <c r="Z158" i="48"/>
  <c r="Y158" i="48"/>
  <c r="X158" i="48"/>
  <c r="W158" i="48"/>
  <c r="V158" i="48"/>
  <c r="U158" i="48"/>
  <c r="T158" i="48"/>
  <c r="S158" i="48"/>
  <c r="R158" i="48"/>
  <c r="Q158" i="48"/>
  <c r="P158" i="48"/>
  <c r="O158" i="48"/>
  <c r="N158" i="48"/>
  <c r="M158" i="48"/>
  <c r="L158" i="48"/>
  <c r="K158" i="48"/>
  <c r="J158" i="48"/>
  <c r="CN158" i="48" s="1"/>
  <c r="I158" i="48"/>
  <c r="H158" i="48"/>
  <c r="G158" i="48"/>
  <c r="F158" i="48"/>
  <c r="E158" i="48"/>
  <c r="D158" i="48"/>
  <c r="C158" i="48"/>
  <c r="B158" i="48"/>
  <c r="A158" i="48"/>
  <c r="DP158" i="48" s="1"/>
  <c r="EN157" i="48"/>
  <c r="DV157" i="48"/>
  <c r="BT157" i="48"/>
  <c r="BS157" i="48"/>
  <c r="BR157" i="48"/>
  <c r="BQ157" i="48"/>
  <c r="BP157" i="48"/>
  <c r="BO157" i="48"/>
  <c r="BN157" i="48"/>
  <c r="BM157" i="48"/>
  <c r="BL157" i="48"/>
  <c r="BK157" i="48"/>
  <c r="BJ157" i="48"/>
  <c r="BI157" i="48"/>
  <c r="BH157" i="48"/>
  <c r="BG157" i="48"/>
  <c r="BF157" i="48"/>
  <c r="BE157" i="48"/>
  <c r="BD157" i="48"/>
  <c r="BC157" i="48"/>
  <c r="BB157" i="48"/>
  <c r="BA157" i="48"/>
  <c r="AZ157" i="48"/>
  <c r="AY157" i="48"/>
  <c r="AX157" i="48"/>
  <c r="AW157" i="48"/>
  <c r="AU157" i="48"/>
  <c r="AT157" i="48"/>
  <c r="AS157" i="48"/>
  <c r="AR157" i="48"/>
  <c r="AQ157" i="48"/>
  <c r="AP157" i="48"/>
  <c r="AO157" i="48"/>
  <c r="AN157" i="48"/>
  <c r="AM157" i="48"/>
  <c r="DO157" i="48" s="1"/>
  <c r="AL157" i="48"/>
  <c r="AK157" i="48"/>
  <c r="AJ157" i="48"/>
  <c r="AI157" i="48"/>
  <c r="DD157" i="48" s="1"/>
  <c r="AH157" i="48"/>
  <c r="AG157" i="48"/>
  <c r="AF157" i="48"/>
  <c r="AE157" i="48"/>
  <c r="AD157" i="48"/>
  <c r="AC157" i="48"/>
  <c r="AB157" i="48"/>
  <c r="AA157" i="48"/>
  <c r="Z157" i="48"/>
  <c r="Y157" i="48"/>
  <c r="X157" i="48"/>
  <c r="W157" i="48"/>
  <c r="V157" i="48"/>
  <c r="U157" i="48"/>
  <c r="T157" i="48"/>
  <c r="S157" i="48"/>
  <c r="R157" i="48"/>
  <c r="Q157" i="48"/>
  <c r="P157" i="48"/>
  <c r="O157" i="48"/>
  <c r="N157" i="48"/>
  <c r="M157" i="48"/>
  <c r="L157" i="48"/>
  <c r="K157" i="48"/>
  <c r="J157" i="48"/>
  <c r="CN157" i="48" s="1"/>
  <c r="I157" i="48"/>
  <c r="H157" i="48"/>
  <c r="G157" i="48"/>
  <c r="F157" i="48"/>
  <c r="E157" i="48"/>
  <c r="D157" i="48"/>
  <c r="C157" i="48"/>
  <c r="B157" i="48"/>
  <c r="A157" i="48"/>
  <c r="DP157" i="48" s="1"/>
  <c r="EN156" i="48"/>
  <c r="DV156" i="48"/>
  <c r="BT156" i="48"/>
  <c r="BS156" i="48"/>
  <c r="BR156" i="48"/>
  <c r="BQ156" i="48"/>
  <c r="BP156" i="48"/>
  <c r="BO156" i="48"/>
  <c r="BN156" i="48"/>
  <c r="BM156" i="48"/>
  <c r="BL156" i="48"/>
  <c r="BK156" i="48"/>
  <c r="BJ156" i="48"/>
  <c r="BI156" i="48"/>
  <c r="BH156" i="48"/>
  <c r="BG156" i="48"/>
  <c r="BF156" i="48"/>
  <c r="BE156" i="48"/>
  <c r="BD156" i="48"/>
  <c r="BC156" i="48"/>
  <c r="BB156" i="48"/>
  <c r="BA156" i="48"/>
  <c r="AZ156" i="48"/>
  <c r="AY156" i="48"/>
  <c r="AX156" i="48"/>
  <c r="AW156" i="48"/>
  <c r="AU156" i="48"/>
  <c r="AT156" i="48"/>
  <c r="AS156" i="48"/>
  <c r="AR156" i="48"/>
  <c r="AQ156" i="48"/>
  <c r="AP156" i="48"/>
  <c r="AO156" i="48"/>
  <c r="AN156" i="48"/>
  <c r="AM156" i="48"/>
  <c r="DO156" i="48" s="1"/>
  <c r="AL156" i="48"/>
  <c r="AK156" i="48"/>
  <c r="AJ156" i="48"/>
  <c r="AI156" i="48"/>
  <c r="DB156" i="48" s="1"/>
  <c r="AH156" i="48"/>
  <c r="AG156" i="48"/>
  <c r="AF156" i="48"/>
  <c r="AE156" i="48"/>
  <c r="AD156" i="48"/>
  <c r="AC156" i="48"/>
  <c r="AB156" i="48"/>
  <c r="AA156" i="48"/>
  <c r="Z156" i="48"/>
  <c r="Y156" i="48"/>
  <c r="X156" i="48"/>
  <c r="W156" i="48"/>
  <c r="V156" i="48"/>
  <c r="U156" i="48"/>
  <c r="T156" i="48"/>
  <c r="S156" i="48"/>
  <c r="R156" i="48"/>
  <c r="Q156" i="48"/>
  <c r="P156" i="48"/>
  <c r="O156" i="48"/>
  <c r="N156" i="48"/>
  <c r="M156" i="48"/>
  <c r="L156" i="48"/>
  <c r="K156" i="48"/>
  <c r="J156" i="48"/>
  <c r="CN156" i="48" s="1"/>
  <c r="I156" i="48"/>
  <c r="H156" i="48"/>
  <c r="G156" i="48"/>
  <c r="F156" i="48"/>
  <c r="E156" i="48"/>
  <c r="D156" i="48"/>
  <c r="C156" i="48"/>
  <c r="B156" i="48"/>
  <c r="A156" i="48"/>
  <c r="DP156" i="48" s="1"/>
  <c r="EN155" i="48"/>
  <c r="DV155" i="48"/>
  <c r="BT155" i="48"/>
  <c r="BS155" i="48"/>
  <c r="BR155" i="48"/>
  <c r="BQ155" i="48"/>
  <c r="BP155" i="48"/>
  <c r="BO155" i="48"/>
  <c r="BN155" i="48"/>
  <c r="BM155" i="48"/>
  <c r="BL155" i="48"/>
  <c r="BK155" i="48"/>
  <c r="BJ155" i="48"/>
  <c r="BI155" i="48"/>
  <c r="BH155" i="48"/>
  <c r="BG155" i="48"/>
  <c r="BF155" i="48"/>
  <c r="BE155" i="48"/>
  <c r="BD155" i="48"/>
  <c r="BC155" i="48"/>
  <c r="BB155" i="48"/>
  <c r="BA155" i="48"/>
  <c r="AZ155" i="48"/>
  <c r="AY155" i="48"/>
  <c r="AX155" i="48"/>
  <c r="AW155" i="48"/>
  <c r="AU155" i="48"/>
  <c r="AT155" i="48"/>
  <c r="AS155" i="48"/>
  <c r="AR155" i="48"/>
  <c r="AQ155" i="48"/>
  <c r="AP155" i="48"/>
  <c r="AO155" i="48"/>
  <c r="AN155" i="48"/>
  <c r="AM155" i="48"/>
  <c r="DO155" i="48" s="1"/>
  <c r="AL155" i="48"/>
  <c r="AK155" i="48"/>
  <c r="AJ155" i="48"/>
  <c r="AI155" i="48"/>
  <c r="AH155" i="48"/>
  <c r="AG155" i="48"/>
  <c r="AF155" i="48"/>
  <c r="AE155" i="48"/>
  <c r="AD155" i="48"/>
  <c r="AC155" i="48"/>
  <c r="AB155" i="48"/>
  <c r="AA155" i="48"/>
  <c r="Z155" i="48"/>
  <c r="Y155" i="48"/>
  <c r="X155" i="48"/>
  <c r="W155" i="48"/>
  <c r="V155" i="48"/>
  <c r="U155" i="48"/>
  <c r="T155" i="48"/>
  <c r="S155" i="48"/>
  <c r="R155" i="48"/>
  <c r="Q155" i="48"/>
  <c r="P155" i="48"/>
  <c r="O155" i="48"/>
  <c r="N155" i="48"/>
  <c r="M155" i="48"/>
  <c r="L155" i="48"/>
  <c r="K155" i="48"/>
  <c r="J155" i="48"/>
  <c r="DH155" i="48" s="1"/>
  <c r="I155" i="48"/>
  <c r="H155" i="48"/>
  <c r="G155" i="48"/>
  <c r="F155" i="48"/>
  <c r="E155" i="48"/>
  <c r="D155" i="48"/>
  <c r="C155" i="48"/>
  <c r="B155" i="48"/>
  <c r="A155" i="48"/>
  <c r="DP155" i="48" s="1"/>
  <c r="EN154" i="48"/>
  <c r="DV154" i="48"/>
  <c r="BT154" i="48"/>
  <c r="BS154" i="48"/>
  <c r="BR154" i="48"/>
  <c r="BQ154" i="48"/>
  <c r="BP154" i="48"/>
  <c r="BO154" i="48"/>
  <c r="BN154" i="48"/>
  <c r="BM154" i="48"/>
  <c r="BL154" i="48"/>
  <c r="BK154" i="48"/>
  <c r="BJ154" i="48"/>
  <c r="BI154" i="48"/>
  <c r="BH154" i="48"/>
  <c r="BG154" i="48"/>
  <c r="BF154" i="48"/>
  <c r="BE154" i="48"/>
  <c r="BD154" i="48"/>
  <c r="BC154" i="48"/>
  <c r="BB154" i="48"/>
  <c r="BA154" i="48"/>
  <c r="AZ154" i="48"/>
  <c r="AY154" i="48"/>
  <c r="AX154" i="48"/>
  <c r="AW154" i="48"/>
  <c r="AU154" i="48"/>
  <c r="AT154" i="48"/>
  <c r="AS154" i="48"/>
  <c r="AR154" i="48"/>
  <c r="AQ154" i="48"/>
  <c r="AP154" i="48"/>
  <c r="AO154" i="48"/>
  <c r="AN154" i="48"/>
  <c r="AM154" i="48"/>
  <c r="DO154" i="48" s="1"/>
  <c r="AL154" i="48"/>
  <c r="AK154" i="48"/>
  <c r="AJ154" i="48"/>
  <c r="AI154" i="48"/>
  <c r="DB154" i="48" s="1"/>
  <c r="AH154" i="48"/>
  <c r="AG154" i="48"/>
  <c r="AF154" i="48"/>
  <c r="AE154" i="48"/>
  <c r="AD154" i="48"/>
  <c r="AC154" i="48"/>
  <c r="AB154" i="48"/>
  <c r="AA154" i="48"/>
  <c r="Z154" i="48"/>
  <c r="Y154" i="48"/>
  <c r="X154" i="48"/>
  <c r="W154" i="48"/>
  <c r="V154" i="48"/>
  <c r="U154" i="48"/>
  <c r="T154" i="48"/>
  <c r="S154" i="48"/>
  <c r="R154" i="48"/>
  <c r="Q154" i="48"/>
  <c r="P154" i="48"/>
  <c r="O154" i="48"/>
  <c r="N154" i="48"/>
  <c r="M154" i="48"/>
  <c r="L154" i="48"/>
  <c r="K154" i="48"/>
  <c r="J154" i="48"/>
  <c r="CN154" i="48" s="1"/>
  <c r="I154" i="48"/>
  <c r="H154" i="48"/>
  <c r="G154" i="48"/>
  <c r="F154" i="48"/>
  <c r="E154" i="48"/>
  <c r="D154" i="48"/>
  <c r="C154" i="48"/>
  <c r="B154" i="48"/>
  <c r="A154" i="48"/>
  <c r="DP154" i="48" s="1"/>
  <c r="EN153" i="48"/>
  <c r="DV153" i="48"/>
  <c r="BT153" i="48"/>
  <c r="BS153" i="48"/>
  <c r="BR153" i="48"/>
  <c r="BQ153" i="48"/>
  <c r="BP153" i="48"/>
  <c r="BO153" i="48"/>
  <c r="BN153" i="48"/>
  <c r="BM153" i="48"/>
  <c r="BL153" i="48"/>
  <c r="BK153" i="48"/>
  <c r="BJ153" i="48"/>
  <c r="BI153" i="48"/>
  <c r="BH153" i="48"/>
  <c r="BG153" i="48"/>
  <c r="BF153" i="48"/>
  <c r="BE153" i="48"/>
  <c r="BD153" i="48"/>
  <c r="BC153" i="48"/>
  <c r="BB153" i="48"/>
  <c r="BA153" i="48"/>
  <c r="AZ153" i="48"/>
  <c r="AY153" i="48"/>
  <c r="AX153" i="48"/>
  <c r="AW153" i="48"/>
  <c r="AU153" i="48"/>
  <c r="AT153" i="48"/>
  <c r="AS153" i="48"/>
  <c r="AR153" i="48"/>
  <c r="AQ153" i="48"/>
  <c r="AP153" i="48"/>
  <c r="AO153" i="48"/>
  <c r="AN153" i="48"/>
  <c r="AM153" i="48"/>
  <c r="DO153" i="48" s="1"/>
  <c r="AL153" i="48"/>
  <c r="AK153" i="48"/>
  <c r="AJ153" i="48"/>
  <c r="AI153" i="48"/>
  <c r="DD153" i="48" s="1"/>
  <c r="AH153" i="48"/>
  <c r="AG153" i="48"/>
  <c r="AF153" i="48"/>
  <c r="AE153" i="48"/>
  <c r="AD153" i="48"/>
  <c r="AC153" i="48"/>
  <c r="AB153" i="48"/>
  <c r="AA153" i="48"/>
  <c r="Z153" i="48"/>
  <c r="Y153" i="48"/>
  <c r="X153" i="48"/>
  <c r="W153" i="48"/>
  <c r="V153" i="48"/>
  <c r="U153" i="48"/>
  <c r="T153" i="48"/>
  <c r="S153" i="48"/>
  <c r="R153" i="48"/>
  <c r="Q153" i="48"/>
  <c r="P153" i="48"/>
  <c r="O153" i="48"/>
  <c r="N153" i="48"/>
  <c r="M153" i="48"/>
  <c r="L153" i="48"/>
  <c r="K153" i="48"/>
  <c r="J153" i="48"/>
  <c r="I153" i="48"/>
  <c r="H153" i="48"/>
  <c r="G153" i="48"/>
  <c r="F153" i="48"/>
  <c r="E153" i="48"/>
  <c r="D153" i="48"/>
  <c r="C153" i="48"/>
  <c r="B153" i="48"/>
  <c r="A153" i="48"/>
  <c r="DP153" i="48" s="1"/>
  <c r="EN152" i="48"/>
  <c r="DV152" i="48"/>
  <c r="BT152" i="48"/>
  <c r="BS152" i="48"/>
  <c r="BR152" i="48"/>
  <c r="BQ152" i="48"/>
  <c r="BP152" i="48"/>
  <c r="BO152" i="48"/>
  <c r="BN152" i="48"/>
  <c r="BM152" i="48"/>
  <c r="BL152" i="48"/>
  <c r="BK152" i="48"/>
  <c r="BJ152" i="48"/>
  <c r="BI152" i="48"/>
  <c r="BH152" i="48"/>
  <c r="BG152" i="48"/>
  <c r="BF152" i="48"/>
  <c r="BE152" i="48"/>
  <c r="BD152" i="48"/>
  <c r="BC152" i="48"/>
  <c r="BB152" i="48"/>
  <c r="BA152" i="48"/>
  <c r="AZ152" i="48"/>
  <c r="AY152" i="48"/>
  <c r="AX152" i="48"/>
  <c r="AW152" i="48"/>
  <c r="AU152" i="48"/>
  <c r="AT152" i="48"/>
  <c r="AS152" i="48"/>
  <c r="AR152" i="48"/>
  <c r="AQ152" i="48"/>
  <c r="AP152" i="48"/>
  <c r="AO152" i="48"/>
  <c r="AN152" i="48"/>
  <c r="AM152" i="48"/>
  <c r="DO152" i="48" s="1"/>
  <c r="AL152" i="48"/>
  <c r="AK152" i="48"/>
  <c r="AJ152" i="48"/>
  <c r="AI152" i="48"/>
  <c r="DB152" i="48" s="1"/>
  <c r="AH152" i="48"/>
  <c r="AG152" i="48"/>
  <c r="AF152" i="48"/>
  <c r="AE152" i="48"/>
  <c r="AD152" i="48"/>
  <c r="AC152" i="48"/>
  <c r="AB152" i="48"/>
  <c r="AA152" i="48"/>
  <c r="Z152" i="48"/>
  <c r="Y152" i="48"/>
  <c r="X152" i="48"/>
  <c r="W152" i="48"/>
  <c r="V152" i="48"/>
  <c r="U152" i="48"/>
  <c r="T152" i="48"/>
  <c r="S152" i="48"/>
  <c r="R152" i="48"/>
  <c r="Q152" i="48"/>
  <c r="P152" i="48"/>
  <c r="O152" i="48"/>
  <c r="N152" i="48"/>
  <c r="M152" i="48"/>
  <c r="L152" i="48"/>
  <c r="K152" i="48"/>
  <c r="J152" i="48"/>
  <c r="DH152" i="48" s="1"/>
  <c r="I152" i="48"/>
  <c r="H152" i="48"/>
  <c r="G152" i="48"/>
  <c r="F152" i="48"/>
  <c r="E152" i="48"/>
  <c r="D152" i="48"/>
  <c r="C152" i="48"/>
  <c r="B152" i="48"/>
  <c r="A152" i="48"/>
  <c r="DP152" i="48" s="1"/>
  <c r="EN151" i="48"/>
  <c r="DV151" i="48"/>
  <c r="BT151" i="48"/>
  <c r="BS151" i="48"/>
  <c r="BR151" i="48"/>
  <c r="BQ151" i="48"/>
  <c r="BP151" i="48"/>
  <c r="BO151" i="48"/>
  <c r="BN151" i="48"/>
  <c r="BM151" i="48"/>
  <c r="BL151" i="48"/>
  <c r="BK151" i="48"/>
  <c r="BJ151" i="48"/>
  <c r="BI151" i="48"/>
  <c r="BH151" i="48"/>
  <c r="BG151" i="48"/>
  <c r="BF151" i="48"/>
  <c r="BE151" i="48"/>
  <c r="AY151" i="48"/>
  <c r="AX151" i="48"/>
  <c r="AW151" i="48"/>
  <c r="AU151" i="48"/>
  <c r="AT151" i="48"/>
  <c r="AS151" i="48"/>
  <c r="AR151" i="48"/>
  <c r="AQ151" i="48"/>
  <c r="AP151" i="48"/>
  <c r="AO151" i="48"/>
  <c r="AN151" i="48"/>
  <c r="AM151" i="48"/>
  <c r="DO151" i="48" s="1"/>
  <c r="AL151" i="48"/>
  <c r="AK151" i="48"/>
  <c r="AJ151" i="48"/>
  <c r="AI151" i="48"/>
  <c r="DB151" i="48" s="1"/>
  <c r="AH151" i="48"/>
  <c r="AG151" i="48"/>
  <c r="AF151" i="48"/>
  <c r="AE151" i="48"/>
  <c r="AD151" i="48"/>
  <c r="AC151" i="48"/>
  <c r="AB151" i="48"/>
  <c r="AA151" i="48"/>
  <c r="Z151" i="48"/>
  <c r="Y151" i="48"/>
  <c r="X151" i="48"/>
  <c r="W151" i="48"/>
  <c r="V151" i="48"/>
  <c r="U151" i="48"/>
  <c r="T151" i="48"/>
  <c r="S151" i="48"/>
  <c r="R151" i="48"/>
  <c r="Q151" i="48"/>
  <c r="P151" i="48"/>
  <c r="O151" i="48"/>
  <c r="N151" i="48"/>
  <c r="M151" i="48"/>
  <c r="L151" i="48"/>
  <c r="K151" i="48"/>
  <c r="J151" i="48"/>
  <c r="I151" i="48"/>
  <c r="H151" i="48"/>
  <c r="G151" i="48"/>
  <c r="F151" i="48"/>
  <c r="E151" i="48"/>
  <c r="D151" i="48"/>
  <c r="C151" i="48"/>
  <c r="B151" i="48"/>
  <c r="A151" i="48"/>
  <c r="DP151" i="48" s="1"/>
  <c r="EN150" i="48"/>
  <c r="DV150" i="48"/>
  <c r="BT150" i="48"/>
  <c r="BS150" i="48"/>
  <c r="BR150" i="48"/>
  <c r="BQ150" i="48"/>
  <c r="BP150" i="48"/>
  <c r="BO150" i="48"/>
  <c r="BN150" i="48"/>
  <c r="BM150" i="48"/>
  <c r="BL150" i="48"/>
  <c r="BK150" i="48"/>
  <c r="BJ150" i="48"/>
  <c r="BI150" i="48"/>
  <c r="BH150" i="48"/>
  <c r="BG150" i="48"/>
  <c r="BF150" i="48"/>
  <c r="BE150" i="48"/>
  <c r="BD150" i="48"/>
  <c r="BC150" i="48"/>
  <c r="BB150" i="48"/>
  <c r="BA150" i="48"/>
  <c r="AZ150" i="48"/>
  <c r="AY150" i="48"/>
  <c r="AX150" i="48"/>
  <c r="AW150" i="48"/>
  <c r="AU150" i="48"/>
  <c r="AT150" i="48"/>
  <c r="AS150" i="48"/>
  <c r="AR150" i="48"/>
  <c r="AQ150" i="48"/>
  <c r="AP150" i="48"/>
  <c r="AO150" i="48"/>
  <c r="AN150" i="48"/>
  <c r="AM150" i="48"/>
  <c r="DO150" i="48" s="1"/>
  <c r="AL150" i="48"/>
  <c r="AK150" i="48"/>
  <c r="AJ150" i="48"/>
  <c r="AI150" i="48"/>
  <c r="DB150" i="48" s="1"/>
  <c r="AH150" i="48"/>
  <c r="AG150" i="48"/>
  <c r="AF150" i="48"/>
  <c r="AE150" i="48"/>
  <c r="AD150" i="48"/>
  <c r="AC150" i="48"/>
  <c r="AB150" i="48"/>
  <c r="AA150" i="48"/>
  <c r="Z150" i="48"/>
  <c r="Y150" i="48"/>
  <c r="X150" i="48"/>
  <c r="W150" i="48"/>
  <c r="V150" i="48"/>
  <c r="U150" i="48"/>
  <c r="T150" i="48"/>
  <c r="S150" i="48"/>
  <c r="R150" i="48"/>
  <c r="Q150" i="48"/>
  <c r="P150" i="48"/>
  <c r="O150" i="48"/>
  <c r="N150" i="48"/>
  <c r="M150" i="48"/>
  <c r="L150" i="48"/>
  <c r="K150" i="48"/>
  <c r="J150" i="48"/>
  <c r="CN150" i="48" s="1"/>
  <c r="I150" i="48"/>
  <c r="H150" i="48"/>
  <c r="G150" i="48"/>
  <c r="F150" i="48"/>
  <c r="E150" i="48"/>
  <c r="D150" i="48"/>
  <c r="C150" i="48"/>
  <c r="B150" i="48"/>
  <c r="A150" i="48"/>
  <c r="DP150" i="48" s="1"/>
  <c r="EN149" i="48"/>
  <c r="DV149" i="48"/>
  <c r="BT149" i="48"/>
  <c r="BS149" i="48"/>
  <c r="BR149" i="48"/>
  <c r="BQ149" i="48"/>
  <c r="BP149" i="48"/>
  <c r="BO149" i="48"/>
  <c r="BN149" i="48"/>
  <c r="BM149" i="48"/>
  <c r="BL149" i="48"/>
  <c r="BK149" i="48"/>
  <c r="BJ149" i="48"/>
  <c r="BI149" i="48"/>
  <c r="BH149" i="48"/>
  <c r="BG149" i="48"/>
  <c r="BF149" i="48"/>
  <c r="BE149" i="48"/>
  <c r="BD149" i="48"/>
  <c r="BC149" i="48"/>
  <c r="BB149" i="48"/>
  <c r="BA149" i="48"/>
  <c r="AZ149" i="48"/>
  <c r="AY149" i="48"/>
  <c r="AX149" i="48"/>
  <c r="AW149" i="48"/>
  <c r="AU149" i="48"/>
  <c r="AT149" i="48"/>
  <c r="AS149" i="48"/>
  <c r="AR149" i="48"/>
  <c r="AQ149" i="48"/>
  <c r="AP149" i="48"/>
  <c r="AO149" i="48"/>
  <c r="AN149" i="48"/>
  <c r="AM149" i="48"/>
  <c r="DO149" i="48" s="1"/>
  <c r="AL149" i="48"/>
  <c r="AK149" i="48"/>
  <c r="AJ149" i="48"/>
  <c r="AI149" i="48"/>
  <c r="DD149" i="48" s="1"/>
  <c r="AH149" i="48"/>
  <c r="AG149" i="48"/>
  <c r="AF149" i="48"/>
  <c r="AE149" i="48"/>
  <c r="AD149" i="48"/>
  <c r="AC149" i="48"/>
  <c r="AB149" i="48"/>
  <c r="AA149" i="48"/>
  <c r="Z149" i="48"/>
  <c r="Y149" i="48"/>
  <c r="X149" i="48"/>
  <c r="W149" i="48"/>
  <c r="V149" i="48"/>
  <c r="U149" i="48"/>
  <c r="T149" i="48"/>
  <c r="S149" i="48"/>
  <c r="R149" i="48"/>
  <c r="Q149" i="48"/>
  <c r="P149" i="48"/>
  <c r="O149" i="48"/>
  <c r="N149" i="48"/>
  <c r="M149" i="48"/>
  <c r="L149" i="48"/>
  <c r="K149" i="48"/>
  <c r="J149" i="48"/>
  <c r="DH149" i="48" s="1"/>
  <c r="I149" i="48"/>
  <c r="H149" i="48"/>
  <c r="G149" i="48"/>
  <c r="F149" i="48"/>
  <c r="E149" i="48"/>
  <c r="D149" i="48"/>
  <c r="C149" i="48"/>
  <c r="B149" i="48"/>
  <c r="A149" i="48"/>
  <c r="DP149" i="48" s="1"/>
  <c r="EN148" i="48"/>
  <c r="DV148" i="48"/>
  <c r="BT148" i="48"/>
  <c r="BS148" i="48"/>
  <c r="BR148" i="48"/>
  <c r="BQ148" i="48"/>
  <c r="BP148" i="48"/>
  <c r="BO148" i="48"/>
  <c r="BN148" i="48"/>
  <c r="BM148" i="48"/>
  <c r="BL148" i="48"/>
  <c r="BK148" i="48"/>
  <c r="BJ148" i="48"/>
  <c r="BI148" i="48"/>
  <c r="BH148" i="48"/>
  <c r="BG148" i="48"/>
  <c r="BF148" i="48"/>
  <c r="BE148" i="48"/>
  <c r="BD148" i="48"/>
  <c r="BC148" i="48"/>
  <c r="BB148" i="48"/>
  <c r="BA148" i="48"/>
  <c r="AZ148" i="48"/>
  <c r="AY148" i="48"/>
  <c r="AX148" i="48"/>
  <c r="AW148" i="48"/>
  <c r="AU148" i="48"/>
  <c r="AT148" i="48"/>
  <c r="AS148" i="48"/>
  <c r="AR148" i="48"/>
  <c r="AQ148" i="48"/>
  <c r="AP148" i="48"/>
  <c r="AO148" i="48"/>
  <c r="AN148" i="48"/>
  <c r="AM148" i="48"/>
  <c r="DO148" i="48" s="1"/>
  <c r="AL148" i="48"/>
  <c r="AK148" i="48"/>
  <c r="AJ148" i="48"/>
  <c r="AI148" i="48"/>
  <c r="DB148" i="48" s="1"/>
  <c r="AH148" i="48"/>
  <c r="AG148" i="48"/>
  <c r="AF148" i="48"/>
  <c r="AE148" i="48"/>
  <c r="AD148" i="48"/>
  <c r="AC148" i="48"/>
  <c r="AB148" i="48"/>
  <c r="AA148" i="48"/>
  <c r="Z148" i="48"/>
  <c r="Y148" i="48"/>
  <c r="X148" i="48"/>
  <c r="W148" i="48"/>
  <c r="V148" i="48"/>
  <c r="U148" i="48"/>
  <c r="T148" i="48"/>
  <c r="S148" i="48"/>
  <c r="R148" i="48"/>
  <c r="Q148" i="48"/>
  <c r="P148" i="48"/>
  <c r="O148" i="48"/>
  <c r="N148" i="48"/>
  <c r="M148" i="48"/>
  <c r="L148" i="48"/>
  <c r="K148" i="48"/>
  <c r="J148" i="48"/>
  <c r="DH148" i="48" s="1"/>
  <c r="I148" i="48"/>
  <c r="H148" i="48"/>
  <c r="G148" i="48"/>
  <c r="F148" i="48"/>
  <c r="E148" i="48"/>
  <c r="D148" i="48"/>
  <c r="C148" i="48"/>
  <c r="B148" i="48"/>
  <c r="A148" i="48"/>
  <c r="DP148" i="48" s="1"/>
  <c r="EN147" i="48"/>
  <c r="DV147" i="48"/>
  <c r="BT147" i="48"/>
  <c r="BS147" i="48"/>
  <c r="BR147" i="48"/>
  <c r="BQ147" i="48"/>
  <c r="BP147" i="48"/>
  <c r="BO147" i="48"/>
  <c r="BN147" i="48"/>
  <c r="BM147" i="48"/>
  <c r="BL147" i="48"/>
  <c r="BK147" i="48"/>
  <c r="BJ147" i="48"/>
  <c r="BI147" i="48"/>
  <c r="BH147" i="48"/>
  <c r="BG147" i="48"/>
  <c r="BF147" i="48"/>
  <c r="BE147" i="48"/>
  <c r="BD147" i="48"/>
  <c r="BC147" i="48"/>
  <c r="BB147" i="48"/>
  <c r="BA147" i="48"/>
  <c r="AZ147" i="48"/>
  <c r="AY147" i="48"/>
  <c r="AX147" i="48"/>
  <c r="AW147" i="48"/>
  <c r="AU147" i="48"/>
  <c r="AT147" i="48"/>
  <c r="AS147" i="48"/>
  <c r="AR147" i="48"/>
  <c r="AQ147" i="48"/>
  <c r="AP147" i="48"/>
  <c r="AO147" i="48"/>
  <c r="AN147" i="48"/>
  <c r="AM147" i="48"/>
  <c r="DO147" i="48" s="1"/>
  <c r="AL147" i="48"/>
  <c r="AK147" i="48"/>
  <c r="AJ147" i="48"/>
  <c r="AI147" i="48"/>
  <c r="AH147" i="48"/>
  <c r="AG147" i="48"/>
  <c r="AF147" i="48"/>
  <c r="AE147" i="48"/>
  <c r="AD147" i="48"/>
  <c r="AC147" i="48"/>
  <c r="AB147" i="48"/>
  <c r="AA147" i="48"/>
  <c r="Z147" i="48"/>
  <c r="Y147" i="48"/>
  <c r="X147" i="48"/>
  <c r="W147" i="48"/>
  <c r="V147" i="48"/>
  <c r="U147" i="48"/>
  <c r="T147" i="48"/>
  <c r="S147" i="48"/>
  <c r="R147" i="48"/>
  <c r="Q147" i="48"/>
  <c r="P147" i="48"/>
  <c r="O147" i="48"/>
  <c r="N147" i="48"/>
  <c r="M147" i="48"/>
  <c r="L147" i="48"/>
  <c r="K147" i="48"/>
  <c r="J147" i="48"/>
  <c r="CN147" i="48" s="1"/>
  <c r="I147" i="48"/>
  <c r="H147" i="48"/>
  <c r="G147" i="48"/>
  <c r="F147" i="48"/>
  <c r="E147" i="48"/>
  <c r="D147" i="48"/>
  <c r="C147" i="48"/>
  <c r="B147" i="48"/>
  <c r="A147" i="48"/>
  <c r="DP147" i="48" s="1"/>
  <c r="EN146" i="48"/>
  <c r="DV146" i="48"/>
  <c r="BT146" i="48"/>
  <c r="BS146" i="48"/>
  <c r="BR146" i="48"/>
  <c r="BQ146" i="48"/>
  <c r="BP146" i="48"/>
  <c r="BO146" i="48"/>
  <c r="BN146" i="48"/>
  <c r="BM146" i="48"/>
  <c r="BL146" i="48"/>
  <c r="BK146" i="48"/>
  <c r="BJ146" i="48"/>
  <c r="BI146" i="48"/>
  <c r="BH146" i="48"/>
  <c r="BG146" i="48"/>
  <c r="BF146" i="48"/>
  <c r="BE146" i="48"/>
  <c r="BD146" i="48"/>
  <c r="BC146" i="48"/>
  <c r="BB146" i="48"/>
  <c r="BA146" i="48"/>
  <c r="AZ146" i="48"/>
  <c r="AY146" i="48"/>
  <c r="AX146" i="48"/>
  <c r="AW146" i="48"/>
  <c r="AU146" i="48"/>
  <c r="AT146" i="48"/>
  <c r="AS146" i="48"/>
  <c r="AR146" i="48"/>
  <c r="AQ146" i="48"/>
  <c r="AP146" i="48"/>
  <c r="AO146" i="48"/>
  <c r="AN146" i="48"/>
  <c r="AM146" i="48"/>
  <c r="DO146" i="48" s="1"/>
  <c r="AL146" i="48"/>
  <c r="AK146" i="48"/>
  <c r="AJ146" i="48"/>
  <c r="AI146" i="48"/>
  <c r="AH146" i="48"/>
  <c r="AG146" i="48"/>
  <c r="AF146" i="48"/>
  <c r="AE146" i="48"/>
  <c r="AD146" i="48"/>
  <c r="AC146" i="48"/>
  <c r="AB146" i="48"/>
  <c r="AA146" i="48"/>
  <c r="Z146" i="48"/>
  <c r="Y146" i="48"/>
  <c r="X146" i="48"/>
  <c r="W146" i="48"/>
  <c r="V146" i="48"/>
  <c r="U146" i="48"/>
  <c r="T146" i="48"/>
  <c r="S146" i="48"/>
  <c r="R146" i="48"/>
  <c r="Q146" i="48"/>
  <c r="P146" i="48"/>
  <c r="O146" i="48"/>
  <c r="N146" i="48"/>
  <c r="M146" i="48"/>
  <c r="L146" i="48"/>
  <c r="K146" i="48"/>
  <c r="J146" i="48"/>
  <c r="CN146" i="48" s="1"/>
  <c r="I146" i="48"/>
  <c r="H146" i="48"/>
  <c r="G146" i="48"/>
  <c r="F146" i="48"/>
  <c r="E146" i="48"/>
  <c r="D146" i="48"/>
  <c r="C146" i="48"/>
  <c r="B146" i="48"/>
  <c r="A146" i="48"/>
  <c r="DP146" i="48" s="1"/>
  <c r="EN145" i="48"/>
  <c r="DV145" i="48"/>
  <c r="BT145" i="48"/>
  <c r="BS145" i="48"/>
  <c r="BR145" i="48"/>
  <c r="BQ145" i="48"/>
  <c r="BP145" i="48"/>
  <c r="BO145" i="48"/>
  <c r="BN145" i="48"/>
  <c r="BM145" i="48"/>
  <c r="BL145" i="48"/>
  <c r="BK145" i="48"/>
  <c r="BJ145" i="48"/>
  <c r="BI145" i="48"/>
  <c r="BH145" i="48"/>
  <c r="BG145" i="48"/>
  <c r="BF145" i="48"/>
  <c r="BE145" i="48"/>
  <c r="BD145" i="48"/>
  <c r="BC145" i="48"/>
  <c r="BB145" i="48"/>
  <c r="BA145" i="48"/>
  <c r="AZ145" i="48"/>
  <c r="AY145" i="48"/>
  <c r="AX145" i="48"/>
  <c r="AW145" i="48"/>
  <c r="AU145" i="48"/>
  <c r="AT145" i="48"/>
  <c r="AS145" i="48"/>
  <c r="AR145" i="48"/>
  <c r="AQ145" i="48"/>
  <c r="AP145" i="48"/>
  <c r="AO145" i="48"/>
  <c r="AN145" i="48"/>
  <c r="AM145" i="48"/>
  <c r="DO145" i="48" s="1"/>
  <c r="AL145" i="48"/>
  <c r="AK145" i="48"/>
  <c r="AJ145" i="48"/>
  <c r="AI145" i="48"/>
  <c r="DD145" i="48" s="1"/>
  <c r="AH145" i="48"/>
  <c r="AG145" i="48"/>
  <c r="AF145" i="48"/>
  <c r="AE145" i="48"/>
  <c r="AD145" i="48"/>
  <c r="AC145" i="48"/>
  <c r="AB145" i="48"/>
  <c r="AA145" i="48"/>
  <c r="Z145" i="48"/>
  <c r="Y145" i="48"/>
  <c r="X145" i="48"/>
  <c r="W145" i="48"/>
  <c r="V145" i="48"/>
  <c r="U145" i="48"/>
  <c r="T145" i="48"/>
  <c r="S145" i="48"/>
  <c r="R145" i="48"/>
  <c r="Q145" i="48"/>
  <c r="P145" i="48"/>
  <c r="O145" i="48"/>
  <c r="N145" i="48"/>
  <c r="M145" i="48"/>
  <c r="L145" i="48"/>
  <c r="K145" i="48"/>
  <c r="J145" i="48"/>
  <c r="I145" i="48"/>
  <c r="H145" i="48"/>
  <c r="G145" i="48"/>
  <c r="F145" i="48"/>
  <c r="E145" i="48"/>
  <c r="D145" i="48"/>
  <c r="C145" i="48"/>
  <c r="B145" i="48"/>
  <c r="A145" i="48"/>
  <c r="DP145" i="48" s="1"/>
  <c r="EN144" i="48"/>
  <c r="DV144" i="48"/>
  <c r="BT144" i="48"/>
  <c r="BS144" i="48"/>
  <c r="BR144" i="48"/>
  <c r="BQ144" i="48"/>
  <c r="BP144" i="48"/>
  <c r="BO144" i="48"/>
  <c r="BN144" i="48"/>
  <c r="BM144" i="48"/>
  <c r="BL144" i="48"/>
  <c r="BK144" i="48"/>
  <c r="BJ144" i="48"/>
  <c r="BI144" i="48"/>
  <c r="BH144" i="48"/>
  <c r="BG144" i="48"/>
  <c r="BF144" i="48"/>
  <c r="BE144" i="48"/>
  <c r="BD144" i="48"/>
  <c r="BC144" i="48"/>
  <c r="BB144" i="48"/>
  <c r="BA144" i="48"/>
  <c r="AZ144" i="48"/>
  <c r="AY144" i="48"/>
  <c r="AX144" i="48"/>
  <c r="AW144" i="48"/>
  <c r="AU144" i="48"/>
  <c r="AT144" i="48"/>
  <c r="AS144" i="48"/>
  <c r="AR144" i="48"/>
  <c r="AQ144" i="48"/>
  <c r="AP144" i="48"/>
  <c r="AO144" i="48"/>
  <c r="AN144" i="48"/>
  <c r="AM144" i="48"/>
  <c r="DO144" i="48" s="1"/>
  <c r="AL144" i="48"/>
  <c r="AK144" i="48"/>
  <c r="AJ144" i="48"/>
  <c r="AI144" i="48"/>
  <c r="AH144" i="48"/>
  <c r="AG144" i="48"/>
  <c r="AF144" i="48"/>
  <c r="AE144" i="48"/>
  <c r="AD144" i="48"/>
  <c r="AC144" i="48"/>
  <c r="AB144" i="48"/>
  <c r="AA144" i="48"/>
  <c r="Z144" i="48"/>
  <c r="Y144" i="48"/>
  <c r="X144" i="48"/>
  <c r="W144" i="48"/>
  <c r="V144" i="48"/>
  <c r="U144" i="48"/>
  <c r="T144" i="48"/>
  <c r="S144" i="48"/>
  <c r="R144" i="48"/>
  <c r="Q144" i="48"/>
  <c r="P144" i="48"/>
  <c r="O144" i="48"/>
  <c r="N144" i="48"/>
  <c r="M144" i="48"/>
  <c r="L144" i="48"/>
  <c r="K144" i="48"/>
  <c r="J144" i="48"/>
  <c r="CN144" i="48" s="1"/>
  <c r="I144" i="48"/>
  <c r="H144" i="48"/>
  <c r="G144" i="48"/>
  <c r="F144" i="48"/>
  <c r="E144" i="48"/>
  <c r="D144" i="48"/>
  <c r="C144" i="48"/>
  <c r="B144" i="48"/>
  <c r="A144" i="48"/>
  <c r="DP144" i="48" s="1"/>
  <c r="EN143" i="48"/>
  <c r="DV143" i="48"/>
  <c r="BT143" i="48"/>
  <c r="BS143" i="48"/>
  <c r="BR143" i="48"/>
  <c r="BQ143" i="48"/>
  <c r="BP143" i="48"/>
  <c r="BO143" i="48"/>
  <c r="BN143" i="48"/>
  <c r="BM143" i="48"/>
  <c r="BL143" i="48"/>
  <c r="BK143" i="48"/>
  <c r="BJ143" i="48"/>
  <c r="BI143" i="48"/>
  <c r="BH143" i="48"/>
  <c r="BG143" i="48"/>
  <c r="BF143" i="48"/>
  <c r="BE143" i="48"/>
  <c r="BD143" i="48"/>
  <c r="BC143" i="48"/>
  <c r="BB143" i="48"/>
  <c r="BA143" i="48"/>
  <c r="AZ143" i="48"/>
  <c r="AY143" i="48"/>
  <c r="AX143" i="48"/>
  <c r="AW143" i="48"/>
  <c r="AU143" i="48"/>
  <c r="AT143" i="48"/>
  <c r="AS143" i="48"/>
  <c r="AR143" i="48"/>
  <c r="AQ143" i="48"/>
  <c r="AP143" i="48"/>
  <c r="AO143" i="48"/>
  <c r="AN143" i="48"/>
  <c r="AM143" i="48"/>
  <c r="DO143" i="48" s="1"/>
  <c r="AL143" i="48"/>
  <c r="AK143" i="48"/>
  <c r="AJ143" i="48"/>
  <c r="AI143" i="48"/>
  <c r="AH143" i="48"/>
  <c r="AG143" i="48"/>
  <c r="AF143" i="48"/>
  <c r="AE143" i="48"/>
  <c r="AD143" i="48"/>
  <c r="AC143" i="48"/>
  <c r="AB143" i="48"/>
  <c r="AA143" i="48"/>
  <c r="Z143" i="48"/>
  <c r="Y143" i="48"/>
  <c r="X143" i="48"/>
  <c r="W143" i="48"/>
  <c r="V143" i="48"/>
  <c r="U143" i="48"/>
  <c r="T143" i="48"/>
  <c r="S143" i="48"/>
  <c r="R143" i="48"/>
  <c r="Q143" i="48"/>
  <c r="P143" i="48"/>
  <c r="O143" i="48"/>
  <c r="N143" i="48"/>
  <c r="M143" i="48"/>
  <c r="L143" i="48"/>
  <c r="K143" i="48"/>
  <c r="J143" i="48"/>
  <c r="I143" i="48"/>
  <c r="H143" i="48"/>
  <c r="G143" i="48"/>
  <c r="F143" i="48"/>
  <c r="E143" i="48"/>
  <c r="D143" i="48"/>
  <c r="C143" i="48"/>
  <c r="B143" i="48"/>
  <c r="A143" i="48"/>
  <c r="DP143" i="48" s="1"/>
  <c r="EN142" i="48"/>
  <c r="DV142" i="48"/>
  <c r="BT142" i="48"/>
  <c r="BS142" i="48"/>
  <c r="BR142" i="48"/>
  <c r="BQ142" i="48"/>
  <c r="BP142" i="48"/>
  <c r="BO142" i="48"/>
  <c r="BN142" i="48"/>
  <c r="BM142" i="48"/>
  <c r="BL142" i="48"/>
  <c r="BK142" i="48"/>
  <c r="BJ142" i="48"/>
  <c r="BI142" i="48"/>
  <c r="BH142" i="48"/>
  <c r="BG142" i="48"/>
  <c r="BF142" i="48"/>
  <c r="BE142" i="48"/>
  <c r="BD142" i="48"/>
  <c r="BC142" i="48"/>
  <c r="BB142" i="48"/>
  <c r="BA142" i="48"/>
  <c r="AZ142" i="48"/>
  <c r="AY142" i="48"/>
  <c r="AX142" i="48"/>
  <c r="AW142" i="48"/>
  <c r="AU142" i="48"/>
  <c r="AT142" i="48"/>
  <c r="AS142" i="48"/>
  <c r="AR142" i="48"/>
  <c r="AQ142" i="48"/>
  <c r="AP142" i="48"/>
  <c r="AO142" i="48"/>
  <c r="AN142" i="48"/>
  <c r="AM142" i="48"/>
  <c r="DO142" i="48" s="1"/>
  <c r="AL142" i="48"/>
  <c r="AK142" i="48"/>
  <c r="AJ142" i="48"/>
  <c r="AI142" i="48"/>
  <c r="DD142" i="48" s="1"/>
  <c r="AH142" i="48"/>
  <c r="AG142" i="48"/>
  <c r="AF142" i="48"/>
  <c r="AE142" i="48"/>
  <c r="AD142" i="48"/>
  <c r="AC142" i="48"/>
  <c r="AB142" i="48"/>
  <c r="AA142" i="48"/>
  <c r="Z142" i="48"/>
  <c r="Y142" i="48"/>
  <c r="X142" i="48"/>
  <c r="W142" i="48"/>
  <c r="V142" i="48"/>
  <c r="U142" i="48"/>
  <c r="T142" i="48"/>
  <c r="S142" i="48"/>
  <c r="R142" i="48"/>
  <c r="Q142" i="48"/>
  <c r="P142" i="48"/>
  <c r="O142" i="48"/>
  <c r="N142" i="48"/>
  <c r="M142" i="48"/>
  <c r="L142" i="48"/>
  <c r="K142" i="48"/>
  <c r="J142" i="48"/>
  <c r="I142" i="48"/>
  <c r="H142" i="48"/>
  <c r="G142" i="48"/>
  <c r="F142" i="48"/>
  <c r="E142" i="48"/>
  <c r="D142" i="48"/>
  <c r="C142" i="48"/>
  <c r="B142" i="48"/>
  <c r="A142" i="48"/>
  <c r="DP142" i="48" s="1"/>
  <c r="EN141" i="48"/>
  <c r="DV141" i="48"/>
  <c r="BT141" i="48"/>
  <c r="BS141" i="48"/>
  <c r="BR141" i="48"/>
  <c r="BQ141" i="48"/>
  <c r="BP141" i="48"/>
  <c r="BO141" i="48"/>
  <c r="BN141" i="48"/>
  <c r="BM141" i="48"/>
  <c r="BL141" i="48"/>
  <c r="BK141" i="48"/>
  <c r="BJ141" i="48"/>
  <c r="BI141" i="48"/>
  <c r="BH141" i="48"/>
  <c r="BG141" i="48"/>
  <c r="BF141" i="48"/>
  <c r="BE141" i="48"/>
  <c r="BD141" i="48"/>
  <c r="BC141" i="48"/>
  <c r="BB141" i="48"/>
  <c r="BA141" i="48"/>
  <c r="AZ141" i="48"/>
  <c r="AY141" i="48"/>
  <c r="AX141" i="48"/>
  <c r="AW141" i="48"/>
  <c r="AU141" i="48"/>
  <c r="AT141" i="48"/>
  <c r="AS141" i="48"/>
  <c r="AR141" i="48"/>
  <c r="AQ141" i="48"/>
  <c r="AP141" i="48"/>
  <c r="AO141" i="48"/>
  <c r="AN141" i="48"/>
  <c r="AM141" i="48"/>
  <c r="DO141" i="48" s="1"/>
  <c r="AL141" i="48"/>
  <c r="AK141" i="48"/>
  <c r="AJ141" i="48"/>
  <c r="AI141" i="48"/>
  <c r="DD141" i="48" s="1"/>
  <c r="AH141" i="48"/>
  <c r="AG141" i="48"/>
  <c r="AF141" i="48"/>
  <c r="AE141" i="48"/>
  <c r="AD141" i="48"/>
  <c r="AC141" i="48"/>
  <c r="AB141" i="48"/>
  <c r="AA141" i="48"/>
  <c r="Z141" i="48"/>
  <c r="Y141" i="48"/>
  <c r="X141" i="48"/>
  <c r="W141" i="48"/>
  <c r="V141" i="48"/>
  <c r="U141" i="48"/>
  <c r="T141" i="48"/>
  <c r="S141" i="48"/>
  <c r="R141" i="48"/>
  <c r="Q141" i="48"/>
  <c r="P141" i="48"/>
  <c r="O141" i="48"/>
  <c r="N141" i="48"/>
  <c r="M141" i="48"/>
  <c r="L141" i="48"/>
  <c r="K141" i="48"/>
  <c r="J141" i="48"/>
  <c r="CN141" i="48" s="1"/>
  <c r="I141" i="48"/>
  <c r="H141" i="48"/>
  <c r="G141" i="48"/>
  <c r="F141" i="48"/>
  <c r="E141" i="48"/>
  <c r="D141" i="48"/>
  <c r="C141" i="48"/>
  <c r="B141" i="48"/>
  <c r="A141" i="48"/>
  <c r="DP141" i="48" s="1"/>
  <c r="EN140" i="48"/>
  <c r="DV140" i="48"/>
  <c r="BT140" i="48"/>
  <c r="BS140" i="48"/>
  <c r="BR140" i="48"/>
  <c r="BQ140" i="48"/>
  <c r="BP140" i="48"/>
  <c r="BO140" i="48"/>
  <c r="BN140" i="48"/>
  <c r="BM140" i="48"/>
  <c r="BL140" i="48"/>
  <c r="BK140" i="48"/>
  <c r="BJ140" i="48"/>
  <c r="BI140" i="48"/>
  <c r="BH140" i="48"/>
  <c r="BG140" i="48"/>
  <c r="BF140" i="48"/>
  <c r="BE140" i="48"/>
  <c r="BD140" i="48"/>
  <c r="BC140" i="48"/>
  <c r="BB140" i="48"/>
  <c r="BA140" i="48"/>
  <c r="AZ140" i="48"/>
  <c r="AY140" i="48"/>
  <c r="AX140" i="48"/>
  <c r="AW140" i="48"/>
  <c r="AU140" i="48"/>
  <c r="AT140" i="48"/>
  <c r="AS140" i="48"/>
  <c r="AR140" i="48"/>
  <c r="AQ140" i="48"/>
  <c r="AP140" i="48"/>
  <c r="AO140" i="48"/>
  <c r="AN140" i="48"/>
  <c r="AM140" i="48"/>
  <c r="DO140" i="48" s="1"/>
  <c r="AL140" i="48"/>
  <c r="AK140" i="48"/>
  <c r="AJ140" i="48"/>
  <c r="AI140" i="48"/>
  <c r="AH140" i="48"/>
  <c r="AG140" i="48"/>
  <c r="AF140" i="48"/>
  <c r="AE140" i="48"/>
  <c r="AD140" i="48"/>
  <c r="AC140" i="48"/>
  <c r="AB140" i="48"/>
  <c r="AA140" i="48"/>
  <c r="Z140" i="48"/>
  <c r="Y140" i="48"/>
  <c r="X140" i="48"/>
  <c r="W140" i="48"/>
  <c r="V140" i="48"/>
  <c r="U140" i="48"/>
  <c r="T140" i="48"/>
  <c r="S140" i="48"/>
  <c r="R140" i="48"/>
  <c r="Q140" i="48"/>
  <c r="P140" i="48"/>
  <c r="O140" i="48"/>
  <c r="N140" i="48"/>
  <c r="M140" i="48"/>
  <c r="L140" i="48"/>
  <c r="K140" i="48"/>
  <c r="J140" i="48"/>
  <c r="DH140" i="48" s="1"/>
  <c r="I140" i="48"/>
  <c r="H140" i="48"/>
  <c r="G140" i="48"/>
  <c r="F140" i="48"/>
  <c r="E140" i="48"/>
  <c r="D140" i="48"/>
  <c r="C140" i="48"/>
  <c r="B140" i="48"/>
  <c r="A140" i="48"/>
  <c r="DP140" i="48" s="1"/>
  <c r="EN139" i="48"/>
  <c r="DV139" i="48"/>
  <c r="BT139" i="48"/>
  <c r="BS139" i="48"/>
  <c r="BR139" i="48"/>
  <c r="BQ139" i="48"/>
  <c r="BP139" i="48"/>
  <c r="BO139" i="48"/>
  <c r="BN139" i="48"/>
  <c r="BM139" i="48"/>
  <c r="BL139" i="48"/>
  <c r="BK139" i="48"/>
  <c r="BJ139" i="48"/>
  <c r="BI139" i="48"/>
  <c r="BH139" i="48"/>
  <c r="BG139" i="48"/>
  <c r="BF139" i="48"/>
  <c r="BE139" i="48"/>
  <c r="BD139" i="48"/>
  <c r="BC139" i="48"/>
  <c r="BB139" i="48"/>
  <c r="BA139" i="48"/>
  <c r="AZ139" i="48"/>
  <c r="AY139" i="48"/>
  <c r="AX139" i="48"/>
  <c r="AW139" i="48"/>
  <c r="AU139" i="48"/>
  <c r="AT139" i="48"/>
  <c r="AS139" i="48"/>
  <c r="AR139" i="48"/>
  <c r="AQ139" i="48"/>
  <c r="AP139" i="48"/>
  <c r="AO139" i="48"/>
  <c r="AN139" i="48"/>
  <c r="AM139" i="48"/>
  <c r="DO139" i="48" s="1"/>
  <c r="AL139" i="48"/>
  <c r="AK139" i="48"/>
  <c r="AJ139" i="48"/>
  <c r="AI139" i="48"/>
  <c r="DD139" i="48" s="1"/>
  <c r="AH139" i="48"/>
  <c r="AG139" i="48"/>
  <c r="AF139" i="48"/>
  <c r="AE139" i="48"/>
  <c r="AD139" i="48"/>
  <c r="AC139" i="48"/>
  <c r="AB139" i="48"/>
  <c r="AA139" i="48"/>
  <c r="Z139" i="48"/>
  <c r="Y139" i="48"/>
  <c r="X139" i="48"/>
  <c r="W139" i="48"/>
  <c r="V139" i="48"/>
  <c r="U139" i="48"/>
  <c r="T139" i="48"/>
  <c r="S139" i="48"/>
  <c r="R139" i="48"/>
  <c r="Q139" i="48"/>
  <c r="P139" i="48"/>
  <c r="O139" i="48"/>
  <c r="N139" i="48"/>
  <c r="M139" i="48"/>
  <c r="L139" i="48"/>
  <c r="K139" i="48"/>
  <c r="J139" i="48"/>
  <c r="DH139" i="48" s="1"/>
  <c r="I139" i="48"/>
  <c r="H139" i="48"/>
  <c r="G139" i="48"/>
  <c r="F139" i="48"/>
  <c r="E139" i="48"/>
  <c r="D139" i="48"/>
  <c r="C139" i="48"/>
  <c r="B139" i="48"/>
  <c r="A139" i="48"/>
  <c r="EN138" i="48"/>
  <c r="DV138" i="48"/>
  <c r="BT138" i="48"/>
  <c r="BS138" i="48"/>
  <c r="BR138" i="48"/>
  <c r="BQ138" i="48"/>
  <c r="BP138" i="48"/>
  <c r="BO138" i="48"/>
  <c r="BN138" i="48"/>
  <c r="BM138" i="48"/>
  <c r="BL138" i="48"/>
  <c r="BK138" i="48"/>
  <c r="BJ138" i="48"/>
  <c r="BI138" i="48"/>
  <c r="BH138" i="48"/>
  <c r="BG138" i="48"/>
  <c r="BF138" i="48"/>
  <c r="BE138" i="48"/>
  <c r="BD138" i="48"/>
  <c r="BC138" i="48"/>
  <c r="BB138" i="48"/>
  <c r="BA138" i="48"/>
  <c r="AZ138" i="48"/>
  <c r="AY138" i="48"/>
  <c r="AX138" i="48"/>
  <c r="AW138" i="48"/>
  <c r="AU138" i="48"/>
  <c r="AT138" i="48"/>
  <c r="AS138" i="48"/>
  <c r="AR138" i="48"/>
  <c r="AQ138" i="48"/>
  <c r="AP138" i="48"/>
  <c r="AO138" i="48"/>
  <c r="AN138" i="48"/>
  <c r="AM138" i="48"/>
  <c r="DO138" i="48" s="1"/>
  <c r="AL138" i="48"/>
  <c r="AK138" i="48"/>
  <c r="AJ138" i="48"/>
  <c r="AI138" i="48"/>
  <c r="DD138" i="48" s="1"/>
  <c r="AH138" i="48"/>
  <c r="AG138" i="48"/>
  <c r="AF138" i="48"/>
  <c r="AE138" i="48"/>
  <c r="AD138" i="48"/>
  <c r="AC138" i="48"/>
  <c r="AB138" i="48"/>
  <c r="AA138" i="48"/>
  <c r="Z138" i="48"/>
  <c r="Y138" i="48"/>
  <c r="X138" i="48"/>
  <c r="W138" i="48"/>
  <c r="V138" i="48"/>
  <c r="U138" i="48"/>
  <c r="T138" i="48"/>
  <c r="S138" i="48"/>
  <c r="R138" i="48"/>
  <c r="Q138" i="48"/>
  <c r="P138" i="48"/>
  <c r="O138" i="48"/>
  <c r="N138" i="48"/>
  <c r="M138" i="48"/>
  <c r="L138" i="48"/>
  <c r="K138" i="48"/>
  <c r="J138" i="48"/>
  <c r="DH138" i="48" s="1"/>
  <c r="I138" i="48"/>
  <c r="H138" i="48"/>
  <c r="G138" i="48"/>
  <c r="F138" i="48"/>
  <c r="E138" i="48"/>
  <c r="D138" i="48"/>
  <c r="C138" i="48"/>
  <c r="B138" i="48"/>
  <c r="A138" i="48"/>
  <c r="DP138" i="48" s="1"/>
  <c r="EN137" i="48"/>
  <c r="DV137" i="48"/>
  <c r="BT137" i="48"/>
  <c r="BS137" i="48"/>
  <c r="BR137" i="48"/>
  <c r="BQ137" i="48"/>
  <c r="BP137" i="48"/>
  <c r="BO137" i="48"/>
  <c r="BN137" i="48"/>
  <c r="BM137" i="48"/>
  <c r="BL137" i="48"/>
  <c r="BK137" i="48"/>
  <c r="BJ137" i="48"/>
  <c r="BI137" i="48"/>
  <c r="BH137" i="48"/>
  <c r="BG137" i="48"/>
  <c r="BF137" i="48"/>
  <c r="BE137" i="48"/>
  <c r="BD137" i="48"/>
  <c r="BC137" i="48"/>
  <c r="BB137" i="48"/>
  <c r="BA137" i="48"/>
  <c r="AZ137" i="48"/>
  <c r="AY137" i="48"/>
  <c r="AX137" i="48"/>
  <c r="AW137" i="48"/>
  <c r="AU137" i="48"/>
  <c r="AT137" i="48"/>
  <c r="AS137" i="48"/>
  <c r="AR137" i="48"/>
  <c r="AQ137" i="48"/>
  <c r="AP137" i="48"/>
  <c r="AO137" i="48"/>
  <c r="AN137" i="48"/>
  <c r="AM137" i="48"/>
  <c r="DO137" i="48" s="1"/>
  <c r="AL137" i="48"/>
  <c r="AK137" i="48"/>
  <c r="AJ137" i="48"/>
  <c r="AI137" i="48"/>
  <c r="DD137" i="48" s="1"/>
  <c r="AH137" i="48"/>
  <c r="AG137" i="48"/>
  <c r="AF137" i="48"/>
  <c r="AE137" i="48"/>
  <c r="AD137" i="48"/>
  <c r="AC137" i="48"/>
  <c r="AB137" i="48"/>
  <c r="AA137" i="48"/>
  <c r="Z137" i="48"/>
  <c r="Y137" i="48"/>
  <c r="X137" i="48"/>
  <c r="W137" i="48"/>
  <c r="V137" i="48"/>
  <c r="U137" i="48"/>
  <c r="T137" i="48"/>
  <c r="S137" i="48"/>
  <c r="R137" i="48"/>
  <c r="Q137" i="48"/>
  <c r="P137" i="48"/>
  <c r="O137" i="48"/>
  <c r="N137" i="48"/>
  <c r="M137" i="48"/>
  <c r="L137" i="48"/>
  <c r="K137" i="48"/>
  <c r="J137" i="48"/>
  <c r="DH137" i="48" s="1"/>
  <c r="I137" i="48"/>
  <c r="H137" i="48"/>
  <c r="G137" i="48"/>
  <c r="F137" i="48"/>
  <c r="E137" i="48"/>
  <c r="D137" i="48"/>
  <c r="C137" i="48"/>
  <c r="B137" i="48"/>
  <c r="A137" i="48"/>
  <c r="DP137" i="48" s="1"/>
  <c r="EN136" i="48"/>
  <c r="DV136" i="48"/>
  <c r="BT136" i="48"/>
  <c r="BS136" i="48"/>
  <c r="BR136" i="48"/>
  <c r="BQ136" i="48"/>
  <c r="BP136" i="48"/>
  <c r="BO136" i="48"/>
  <c r="BN136" i="48"/>
  <c r="BM136" i="48"/>
  <c r="BL136" i="48"/>
  <c r="BK136" i="48"/>
  <c r="BJ136" i="48"/>
  <c r="BI136" i="48"/>
  <c r="BH136" i="48"/>
  <c r="BG136" i="48"/>
  <c r="BF136" i="48"/>
  <c r="BE136" i="48"/>
  <c r="BD136" i="48"/>
  <c r="BC136" i="48"/>
  <c r="BB136" i="48"/>
  <c r="BA136" i="48"/>
  <c r="AZ136" i="48"/>
  <c r="AY136" i="48"/>
  <c r="AX136" i="48"/>
  <c r="AW136" i="48"/>
  <c r="AU136" i="48"/>
  <c r="AT136" i="48"/>
  <c r="AS136" i="48"/>
  <c r="AR136" i="48"/>
  <c r="AQ136" i="48"/>
  <c r="AP136" i="48"/>
  <c r="AO136" i="48"/>
  <c r="AN136" i="48"/>
  <c r="AM136" i="48"/>
  <c r="DO136" i="48" s="1"/>
  <c r="AL136" i="48"/>
  <c r="AK136" i="48"/>
  <c r="AJ136" i="48"/>
  <c r="AI136" i="48"/>
  <c r="DD136" i="48" s="1"/>
  <c r="AH136" i="48"/>
  <c r="AG136" i="48"/>
  <c r="AF136" i="48"/>
  <c r="AE136" i="48"/>
  <c r="AD136" i="48"/>
  <c r="AC136" i="48"/>
  <c r="AB136" i="48"/>
  <c r="AA136" i="48"/>
  <c r="Z136" i="48"/>
  <c r="Y136" i="48"/>
  <c r="X136" i="48"/>
  <c r="W136" i="48"/>
  <c r="V136" i="48"/>
  <c r="U136" i="48"/>
  <c r="T136" i="48"/>
  <c r="S136" i="48"/>
  <c r="R136" i="48"/>
  <c r="Q136" i="48"/>
  <c r="P136" i="48"/>
  <c r="O136" i="48"/>
  <c r="N136" i="48"/>
  <c r="M136" i="48"/>
  <c r="L136" i="48"/>
  <c r="K136" i="48"/>
  <c r="J136" i="48"/>
  <c r="I136" i="48"/>
  <c r="H136" i="48"/>
  <c r="G136" i="48"/>
  <c r="F136" i="48"/>
  <c r="E136" i="48"/>
  <c r="D136" i="48"/>
  <c r="C136" i="48"/>
  <c r="B136" i="48"/>
  <c r="A136" i="48"/>
  <c r="DP136" i="48" s="1"/>
  <c r="EN135" i="48"/>
  <c r="DV135" i="48"/>
  <c r="BT135" i="48"/>
  <c r="BS135" i="48"/>
  <c r="BR135" i="48"/>
  <c r="BQ135" i="48"/>
  <c r="BP135" i="48"/>
  <c r="BO135" i="48"/>
  <c r="BN135" i="48"/>
  <c r="BM135" i="48"/>
  <c r="BL135" i="48"/>
  <c r="BK135" i="48"/>
  <c r="BJ135" i="48"/>
  <c r="BI135" i="48"/>
  <c r="BH135" i="48"/>
  <c r="BG135" i="48"/>
  <c r="BF135" i="48"/>
  <c r="BE135" i="48"/>
  <c r="BD135" i="48"/>
  <c r="BC135" i="48"/>
  <c r="BB135" i="48"/>
  <c r="BA135" i="48"/>
  <c r="AZ135" i="48"/>
  <c r="AY135" i="48"/>
  <c r="AX135" i="48"/>
  <c r="AW135" i="48"/>
  <c r="AU135" i="48"/>
  <c r="AT135" i="48"/>
  <c r="AS135" i="48"/>
  <c r="AR135" i="48"/>
  <c r="AQ135" i="48"/>
  <c r="AP135" i="48"/>
  <c r="AO135" i="48"/>
  <c r="AN135" i="48"/>
  <c r="AM135" i="48"/>
  <c r="DO135" i="48" s="1"/>
  <c r="AL135" i="48"/>
  <c r="AK135" i="48"/>
  <c r="AJ135" i="48"/>
  <c r="AI135" i="48"/>
  <c r="DD135" i="48" s="1"/>
  <c r="AH135" i="48"/>
  <c r="AG135" i="48"/>
  <c r="AF135" i="48"/>
  <c r="AE135" i="48"/>
  <c r="AD135" i="48"/>
  <c r="AC135" i="48"/>
  <c r="AB135" i="48"/>
  <c r="AA135" i="48"/>
  <c r="Z135" i="48"/>
  <c r="Y135" i="48"/>
  <c r="X135" i="48"/>
  <c r="W135" i="48"/>
  <c r="V135" i="48"/>
  <c r="U135" i="48"/>
  <c r="T135" i="48"/>
  <c r="S135" i="48"/>
  <c r="R135" i="48"/>
  <c r="Q135" i="48"/>
  <c r="P135" i="48"/>
  <c r="O135" i="48"/>
  <c r="N135" i="48"/>
  <c r="M135" i="48"/>
  <c r="L135" i="48"/>
  <c r="K135" i="48"/>
  <c r="J135" i="48"/>
  <c r="DH135" i="48" s="1"/>
  <c r="I135" i="48"/>
  <c r="H135" i="48"/>
  <c r="G135" i="48"/>
  <c r="F135" i="48"/>
  <c r="E135" i="48"/>
  <c r="D135" i="48"/>
  <c r="C135" i="48"/>
  <c r="B135" i="48"/>
  <c r="A135" i="48"/>
  <c r="DP135" i="48" s="1"/>
  <c r="EN134" i="48"/>
  <c r="DV134" i="48"/>
  <c r="BT134" i="48"/>
  <c r="BS134" i="48"/>
  <c r="BR134" i="48"/>
  <c r="BQ134" i="48"/>
  <c r="BP134" i="48"/>
  <c r="BO134" i="48"/>
  <c r="BN134" i="48"/>
  <c r="BM134" i="48"/>
  <c r="BL134" i="48"/>
  <c r="BK134" i="48"/>
  <c r="BJ134" i="48"/>
  <c r="BI134" i="48"/>
  <c r="BH134" i="48"/>
  <c r="BG134" i="48"/>
  <c r="BF134" i="48"/>
  <c r="BE134" i="48"/>
  <c r="BD134" i="48"/>
  <c r="BC134" i="48"/>
  <c r="BB134" i="48"/>
  <c r="BA134" i="48"/>
  <c r="AZ134" i="48"/>
  <c r="AY134" i="48"/>
  <c r="AX134" i="48"/>
  <c r="AW134" i="48"/>
  <c r="AU134" i="48"/>
  <c r="AT134" i="48"/>
  <c r="AS134" i="48"/>
  <c r="AR134" i="48"/>
  <c r="AQ134" i="48"/>
  <c r="AP134" i="48"/>
  <c r="AO134" i="48"/>
  <c r="AN134" i="48"/>
  <c r="AM134" i="48"/>
  <c r="DO134" i="48" s="1"/>
  <c r="AL134" i="48"/>
  <c r="AK134" i="48"/>
  <c r="AJ134" i="48"/>
  <c r="AI134" i="48"/>
  <c r="DD134" i="48" s="1"/>
  <c r="AH134" i="48"/>
  <c r="AG134" i="48"/>
  <c r="AF134" i="48"/>
  <c r="AE134" i="48"/>
  <c r="AD134" i="48"/>
  <c r="AC134" i="48"/>
  <c r="AB134" i="48"/>
  <c r="AA134" i="48"/>
  <c r="Z134" i="48"/>
  <c r="Y134" i="48"/>
  <c r="X134" i="48"/>
  <c r="W134" i="48"/>
  <c r="V134" i="48"/>
  <c r="U134" i="48"/>
  <c r="T134" i="48"/>
  <c r="S134" i="48"/>
  <c r="R134" i="48"/>
  <c r="Q134" i="48"/>
  <c r="P134" i="48"/>
  <c r="O134" i="48"/>
  <c r="N134" i="48"/>
  <c r="M134" i="48"/>
  <c r="L134" i="48"/>
  <c r="K134" i="48"/>
  <c r="J134" i="48"/>
  <c r="I134" i="48"/>
  <c r="H134" i="48"/>
  <c r="G134" i="48"/>
  <c r="F134" i="48"/>
  <c r="E134" i="48"/>
  <c r="D134" i="48"/>
  <c r="C134" i="48"/>
  <c r="B134" i="48"/>
  <c r="A134" i="48"/>
  <c r="DP134" i="48" s="1"/>
  <c r="EN133" i="48"/>
  <c r="DV133" i="48"/>
  <c r="BT133" i="48"/>
  <c r="BS133" i="48"/>
  <c r="BR133" i="48"/>
  <c r="BQ133" i="48"/>
  <c r="BP133" i="48"/>
  <c r="BO133" i="48"/>
  <c r="BN133" i="48"/>
  <c r="BM133" i="48"/>
  <c r="BL133" i="48"/>
  <c r="BK133" i="48"/>
  <c r="BJ133" i="48"/>
  <c r="BI133" i="48"/>
  <c r="BH133" i="48"/>
  <c r="BG133" i="48"/>
  <c r="BF133" i="48"/>
  <c r="BE133" i="48"/>
  <c r="BD133" i="48"/>
  <c r="BC133" i="48"/>
  <c r="BB133" i="48"/>
  <c r="BA133" i="48"/>
  <c r="AZ133" i="48"/>
  <c r="AY133" i="48"/>
  <c r="AX133" i="48"/>
  <c r="AW133" i="48"/>
  <c r="AU133" i="48"/>
  <c r="AT133" i="48"/>
  <c r="AS133" i="48"/>
  <c r="AR133" i="48"/>
  <c r="AQ133" i="48"/>
  <c r="AP133" i="48"/>
  <c r="AO133" i="48"/>
  <c r="AN133" i="48"/>
  <c r="AM133" i="48"/>
  <c r="DO133" i="48" s="1"/>
  <c r="AL133" i="48"/>
  <c r="AK133" i="48"/>
  <c r="AJ133" i="48"/>
  <c r="AI133" i="48"/>
  <c r="DB133" i="48" s="1"/>
  <c r="AH133" i="48"/>
  <c r="AG133" i="48"/>
  <c r="AF133" i="48"/>
  <c r="AE133" i="48"/>
  <c r="AD133" i="48"/>
  <c r="AC133" i="48"/>
  <c r="AB133" i="48"/>
  <c r="AA133" i="48"/>
  <c r="Z133" i="48"/>
  <c r="Y133" i="48"/>
  <c r="X133" i="48"/>
  <c r="W133" i="48"/>
  <c r="V133" i="48"/>
  <c r="U133" i="48"/>
  <c r="T133" i="48"/>
  <c r="S133" i="48"/>
  <c r="R133" i="48"/>
  <c r="Q133" i="48"/>
  <c r="P133" i="48"/>
  <c r="O133" i="48"/>
  <c r="N133" i="48"/>
  <c r="M133" i="48"/>
  <c r="L133" i="48"/>
  <c r="K133" i="48"/>
  <c r="J133" i="48"/>
  <c r="CN133" i="48" s="1"/>
  <c r="I133" i="48"/>
  <c r="H133" i="48"/>
  <c r="G133" i="48"/>
  <c r="F133" i="48"/>
  <c r="E133" i="48"/>
  <c r="D133" i="48"/>
  <c r="C133" i="48"/>
  <c r="B133" i="48"/>
  <c r="A133" i="48"/>
  <c r="DP133" i="48" s="1"/>
  <c r="EN132" i="48"/>
  <c r="DV132" i="48"/>
  <c r="BT132" i="48"/>
  <c r="BS132" i="48"/>
  <c r="BR132" i="48"/>
  <c r="BQ132" i="48"/>
  <c r="BP132" i="48"/>
  <c r="BO132" i="48"/>
  <c r="BN132" i="48"/>
  <c r="BM132" i="48"/>
  <c r="BL132" i="48"/>
  <c r="BK132" i="48"/>
  <c r="BJ132" i="48"/>
  <c r="BI132" i="48"/>
  <c r="BH132" i="48"/>
  <c r="BG132" i="48"/>
  <c r="BF132" i="48"/>
  <c r="BE132" i="48"/>
  <c r="BD132" i="48"/>
  <c r="BC132" i="48"/>
  <c r="BB132" i="48"/>
  <c r="BA132" i="48"/>
  <c r="AZ132" i="48"/>
  <c r="AY132" i="48"/>
  <c r="AX132" i="48"/>
  <c r="AW132" i="48"/>
  <c r="AU132" i="48"/>
  <c r="AT132" i="48"/>
  <c r="AS132" i="48"/>
  <c r="AR132" i="48"/>
  <c r="AQ132" i="48"/>
  <c r="AP132" i="48"/>
  <c r="AO132" i="48"/>
  <c r="AN132" i="48"/>
  <c r="AM132" i="48"/>
  <c r="DO132" i="48" s="1"/>
  <c r="AL132" i="48"/>
  <c r="AK132" i="48"/>
  <c r="AJ132" i="48"/>
  <c r="AI132" i="48"/>
  <c r="AH132" i="48"/>
  <c r="AG132" i="48"/>
  <c r="AF132" i="48"/>
  <c r="AE132" i="48"/>
  <c r="AD132" i="48"/>
  <c r="AC132" i="48"/>
  <c r="AB132" i="48"/>
  <c r="AA132" i="48"/>
  <c r="Z132" i="48"/>
  <c r="Y132" i="48"/>
  <c r="X132" i="48"/>
  <c r="W132" i="48"/>
  <c r="V132" i="48"/>
  <c r="U132" i="48"/>
  <c r="T132" i="48"/>
  <c r="S132" i="48"/>
  <c r="R132" i="48"/>
  <c r="Q132" i="48"/>
  <c r="P132" i="48"/>
  <c r="O132" i="48"/>
  <c r="N132" i="48"/>
  <c r="M132" i="48"/>
  <c r="L132" i="48"/>
  <c r="K132" i="48"/>
  <c r="J132" i="48"/>
  <c r="DH132" i="48" s="1"/>
  <c r="I132" i="48"/>
  <c r="H132" i="48"/>
  <c r="G132" i="48"/>
  <c r="F132" i="48"/>
  <c r="E132" i="48"/>
  <c r="D132" i="48"/>
  <c r="C132" i="48"/>
  <c r="B132" i="48"/>
  <c r="A132" i="48"/>
  <c r="DP132" i="48" s="1"/>
  <c r="EN131" i="48"/>
  <c r="DV131" i="48"/>
  <c r="BT131" i="48"/>
  <c r="BS131" i="48"/>
  <c r="BR131" i="48"/>
  <c r="BQ131" i="48"/>
  <c r="BP131" i="48"/>
  <c r="BO131" i="48"/>
  <c r="BN131" i="48"/>
  <c r="BM131" i="48"/>
  <c r="BL131" i="48"/>
  <c r="BK131" i="48"/>
  <c r="BJ131" i="48"/>
  <c r="BI131" i="48"/>
  <c r="BH131" i="48"/>
  <c r="BG131" i="48"/>
  <c r="BF131" i="48"/>
  <c r="BE131" i="48"/>
  <c r="BD131" i="48"/>
  <c r="BC131" i="48"/>
  <c r="BB131" i="48"/>
  <c r="BA131" i="48"/>
  <c r="AZ131" i="48"/>
  <c r="AY131" i="48"/>
  <c r="AX131" i="48"/>
  <c r="AW131" i="48"/>
  <c r="AU131" i="48"/>
  <c r="AT131" i="48"/>
  <c r="AS131" i="48"/>
  <c r="AR131" i="48"/>
  <c r="AQ131" i="48"/>
  <c r="AP131" i="48"/>
  <c r="AO131" i="48"/>
  <c r="AN131" i="48"/>
  <c r="AM131" i="48"/>
  <c r="DO131" i="48" s="1"/>
  <c r="AL131" i="48"/>
  <c r="AK131" i="48"/>
  <c r="AJ131" i="48"/>
  <c r="AI131" i="48"/>
  <c r="DB131" i="48" s="1"/>
  <c r="AH131" i="48"/>
  <c r="AG131" i="48"/>
  <c r="AF131" i="48"/>
  <c r="AE131" i="48"/>
  <c r="AD131" i="48"/>
  <c r="AC131" i="48"/>
  <c r="AB131" i="48"/>
  <c r="AA131" i="48"/>
  <c r="Z131" i="48"/>
  <c r="Y131" i="48"/>
  <c r="X131" i="48"/>
  <c r="W131" i="48"/>
  <c r="V131" i="48"/>
  <c r="U131" i="48"/>
  <c r="T131" i="48"/>
  <c r="S131" i="48"/>
  <c r="R131" i="48"/>
  <c r="Q131" i="48"/>
  <c r="P131" i="48"/>
  <c r="O131" i="48"/>
  <c r="N131" i="48"/>
  <c r="M131" i="48"/>
  <c r="L131" i="48"/>
  <c r="K131" i="48"/>
  <c r="J131" i="48"/>
  <c r="I131" i="48"/>
  <c r="H131" i="48"/>
  <c r="G131" i="48"/>
  <c r="F131" i="48"/>
  <c r="E131" i="48"/>
  <c r="D131" i="48"/>
  <c r="C131" i="48"/>
  <c r="B131" i="48"/>
  <c r="A131" i="48"/>
  <c r="DP131" i="48" s="1"/>
  <c r="EN130" i="48"/>
  <c r="DV130" i="48"/>
  <c r="BT130" i="48"/>
  <c r="BS130" i="48"/>
  <c r="BR130" i="48"/>
  <c r="BQ130" i="48"/>
  <c r="BP130" i="48"/>
  <c r="BO130" i="48"/>
  <c r="BN130" i="48"/>
  <c r="BM130" i="48"/>
  <c r="BL130" i="48"/>
  <c r="BK130" i="48"/>
  <c r="BJ130" i="48"/>
  <c r="BI130" i="48"/>
  <c r="BH130" i="48"/>
  <c r="BG130" i="48"/>
  <c r="BF130" i="48"/>
  <c r="BE130" i="48"/>
  <c r="BD130" i="48"/>
  <c r="BC130" i="48"/>
  <c r="BB130" i="48"/>
  <c r="BA130" i="48"/>
  <c r="AZ130" i="48"/>
  <c r="AY130" i="48"/>
  <c r="AX130" i="48"/>
  <c r="AW130" i="48"/>
  <c r="AU130" i="48"/>
  <c r="AT130" i="48"/>
  <c r="AS130" i="48"/>
  <c r="AR130" i="48"/>
  <c r="AQ130" i="48"/>
  <c r="AP130" i="48"/>
  <c r="AO130" i="48"/>
  <c r="AN130" i="48"/>
  <c r="AM130" i="48"/>
  <c r="DO130" i="48" s="1"/>
  <c r="AL130" i="48"/>
  <c r="AK130" i="48"/>
  <c r="AJ130" i="48"/>
  <c r="AI130" i="48"/>
  <c r="AH130" i="48"/>
  <c r="AG130" i="48"/>
  <c r="AF130" i="48"/>
  <c r="AE130" i="48"/>
  <c r="AD130" i="48"/>
  <c r="AC130" i="48"/>
  <c r="AB130" i="48"/>
  <c r="AA130" i="48"/>
  <c r="Z130" i="48"/>
  <c r="Y130" i="48"/>
  <c r="X130" i="48"/>
  <c r="W130" i="48"/>
  <c r="V130" i="48"/>
  <c r="U130" i="48"/>
  <c r="T130" i="48"/>
  <c r="S130" i="48"/>
  <c r="R130" i="48"/>
  <c r="Q130" i="48"/>
  <c r="P130" i="48"/>
  <c r="O130" i="48"/>
  <c r="N130" i="48"/>
  <c r="M130" i="48"/>
  <c r="L130" i="48"/>
  <c r="K130" i="48"/>
  <c r="J130" i="48"/>
  <c r="DH130" i="48" s="1"/>
  <c r="I130" i="48"/>
  <c r="H130" i="48"/>
  <c r="G130" i="48"/>
  <c r="F130" i="48"/>
  <c r="E130" i="48"/>
  <c r="D130" i="48"/>
  <c r="C130" i="48"/>
  <c r="B130" i="48"/>
  <c r="A130" i="48"/>
  <c r="DP130" i="48" s="1"/>
  <c r="EN129" i="48"/>
  <c r="DV129" i="48"/>
  <c r="BT129" i="48"/>
  <c r="BS129" i="48"/>
  <c r="BR129" i="48"/>
  <c r="BQ129" i="48"/>
  <c r="BP129" i="48"/>
  <c r="BO129" i="48"/>
  <c r="BN129" i="48"/>
  <c r="BM129" i="48"/>
  <c r="BL129" i="48"/>
  <c r="BK129" i="48"/>
  <c r="BJ129" i="48"/>
  <c r="BI129" i="48"/>
  <c r="BH129" i="48"/>
  <c r="BG129" i="48"/>
  <c r="BF129" i="48"/>
  <c r="BE129" i="48"/>
  <c r="BD129" i="48"/>
  <c r="BC129" i="48"/>
  <c r="BB129" i="48"/>
  <c r="BA129" i="48"/>
  <c r="AZ129" i="48"/>
  <c r="AY129" i="48"/>
  <c r="AX129" i="48"/>
  <c r="AW129" i="48"/>
  <c r="AU129" i="48"/>
  <c r="AT129" i="48"/>
  <c r="AS129" i="48"/>
  <c r="AR129" i="48"/>
  <c r="AQ129" i="48"/>
  <c r="AP129" i="48"/>
  <c r="AO129" i="48"/>
  <c r="AN129" i="48"/>
  <c r="AM129" i="48"/>
  <c r="DO129" i="48" s="1"/>
  <c r="AL129" i="48"/>
  <c r="AK129" i="48"/>
  <c r="AJ129" i="48"/>
  <c r="AI129" i="48"/>
  <c r="DB129" i="48" s="1"/>
  <c r="AH129" i="48"/>
  <c r="AG129" i="48"/>
  <c r="AF129" i="48"/>
  <c r="AE129" i="48"/>
  <c r="AD129" i="48"/>
  <c r="AC129" i="48"/>
  <c r="AB129" i="48"/>
  <c r="AA129" i="48"/>
  <c r="Z129" i="48"/>
  <c r="Y129" i="48"/>
  <c r="X129" i="48"/>
  <c r="W129" i="48"/>
  <c r="V129" i="48"/>
  <c r="U129" i="48"/>
  <c r="T129" i="48"/>
  <c r="S129" i="48"/>
  <c r="R129" i="48"/>
  <c r="Q129" i="48"/>
  <c r="P129" i="48"/>
  <c r="O129" i="48"/>
  <c r="N129" i="48"/>
  <c r="M129" i="48"/>
  <c r="L129" i="48"/>
  <c r="K129" i="48"/>
  <c r="J129" i="48"/>
  <c r="I129" i="48"/>
  <c r="H129" i="48"/>
  <c r="G129" i="48"/>
  <c r="F129" i="48"/>
  <c r="E129" i="48"/>
  <c r="D129" i="48"/>
  <c r="C129" i="48"/>
  <c r="B129" i="48"/>
  <c r="A129" i="48"/>
  <c r="DP129" i="48" s="1"/>
  <c r="EN128" i="48"/>
  <c r="DV128" i="48"/>
  <c r="BT128" i="48"/>
  <c r="BS128" i="48"/>
  <c r="BR128" i="48"/>
  <c r="BQ128" i="48"/>
  <c r="BP128" i="48"/>
  <c r="BO128" i="48"/>
  <c r="BN128" i="48"/>
  <c r="BM128" i="48"/>
  <c r="BL128" i="48"/>
  <c r="BK128" i="48"/>
  <c r="BJ128" i="48"/>
  <c r="BI128" i="48"/>
  <c r="BH128" i="48"/>
  <c r="BG128" i="48"/>
  <c r="BF128" i="48"/>
  <c r="BE128" i="48"/>
  <c r="BD128" i="48"/>
  <c r="BC128" i="48"/>
  <c r="BB128" i="48"/>
  <c r="BA128" i="48"/>
  <c r="AZ128" i="48"/>
  <c r="AY128" i="48"/>
  <c r="AX128" i="48"/>
  <c r="AW128" i="48"/>
  <c r="AU128" i="48"/>
  <c r="AT128" i="48"/>
  <c r="AS128" i="48"/>
  <c r="AR128" i="48"/>
  <c r="AQ128" i="48"/>
  <c r="AP128" i="48"/>
  <c r="AO128" i="48"/>
  <c r="AN128" i="48"/>
  <c r="AM128" i="48"/>
  <c r="DO128" i="48" s="1"/>
  <c r="AL128" i="48"/>
  <c r="AK128" i="48"/>
  <c r="AJ128" i="48"/>
  <c r="AI128" i="48"/>
  <c r="DD128" i="48" s="1"/>
  <c r="AH128" i="48"/>
  <c r="AG128" i="48"/>
  <c r="AF128" i="48"/>
  <c r="AE128" i="48"/>
  <c r="AD128" i="48"/>
  <c r="AC128" i="48"/>
  <c r="AB128" i="48"/>
  <c r="AA128" i="48"/>
  <c r="Z128" i="48"/>
  <c r="Y128" i="48"/>
  <c r="X128" i="48"/>
  <c r="W128" i="48"/>
  <c r="V128" i="48"/>
  <c r="U128" i="48"/>
  <c r="T128" i="48"/>
  <c r="S128" i="48"/>
  <c r="R128" i="48"/>
  <c r="Q128" i="48"/>
  <c r="P128" i="48"/>
  <c r="O128" i="48"/>
  <c r="N128" i="48"/>
  <c r="M128" i="48"/>
  <c r="L128" i="48"/>
  <c r="K128" i="48"/>
  <c r="J128" i="48"/>
  <c r="CN128" i="48" s="1"/>
  <c r="I128" i="48"/>
  <c r="H128" i="48"/>
  <c r="G128" i="48"/>
  <c r="F128" i="48"/>
  <c r="E128" i="48"/>
  <c r="D128" i="48"/>
  <c r="C128" i="48"/>
  <c r="B128" i="48"/>
  <c r="A128" i="48"/>
  <c r="DP128" i="48" s="1"/>
  <c r="EN127" i="48"/>
  <c r="DV127" i="48"/>
  <c r="BT127" i="48"/>
  <c r="BS127" i="48"/>
  <c r="BR127" i="48"/>
  <c r="BQ127" i="48"/>
  <c r="BP127" i="48"/>
  <c r="BO127" i="48"/>
  <c r="BN127" i="48"/>
  <c r="BM127" i="48"/>
  <c r="BL127" i="48"/>
  <c r="BK127" i="48"/>
  <c r="BJ127" i="48"/>
  <c r="BI127" i="48"/>
  <c r="BH127" i="48"/>
  <c r="BG127" i="48"/>
  <c r="BF127" i="48"/>
  <c r="BE127" i="48"/>
  <c r="BD127" i="48"/>
  <c r="BC127" i="48"/>
  <c r="BB127" i="48"/>
  <c r="BA127" i="48"/>
  <c r="AZ127" i="48"/>
  <c r="AY127" i="48"/>
  <c r="AX127" i="48"/>
  <c r="AW127" i="48"/>
  <c r="AU127" i="48"/>
  <c r="AT127" i="48"/>
  <c r="AS127" i="48"/>
  <c r="AR127" i="48"/>
  <c r="AQ127" i="48"/>
  <c r="AP127" i="48"/>
  <c r="AO127" i="48"/>
  <c r="AN127" i="48"/>
  <c r="AM127" i="48"/>
  <c r="DO127" i="48" s="1"/>
  <c r="AL127" i="48"/>
  <c r="AK127" i="48"/>
  <c r="AJ127" i="48"/>
  <c r="AI127" i="48"/>
  <c r="DD127" i="48" s="1"/>
  <c r="AH127" i="48"/>
  <c r="AG127" i="48"/>
  <c r="AF127" i="48"/>
  <c r="AE127" i="48"/>
  <c r="AD127" i="48"/>
  <c r="AC127" i="48"/>
  <c r="AB127" i="48"/>
  <c r="AA127" i="48"/>
  <c r="Z127" i="48"/>
  <c r="Y127" i="48"/>
  <c r="X127" i="48"/>
  <c r="W127" i="48"/>
  <c r="V127" i="48"/>
  <c r="U127" i="48"/>
  <c r="T127" i="48"/>
  <c r="S127" i="48"/>
  <c r="R127" i="48"/>
  <c r="Q127" i="48"/>
  <c r="P127" i="48"/>
  <c r="O127" i="48"/>
  <c r="N127" i="48"/>
  <c r="M127" i="48"/>
  <c r="L127" i="48"/>
  <c r="K127" i="48"/>
  <c r="J127" i="48"/>
  <c r="CN127" i="48" s="1"/>
  <c r="I127" i="48"/>
  <c r="H127" i="48"/>
  <c r="G127" i="48"/>
  <c r="F127" i="48"/>
  <c r="E127" i="48"/>
  <c r="D127" i="48"/>
  <c r="C127" i="48"/>
  <c r="B127" i="48"/>
  <c r="A127" i="48"/>
  <c r="DP127" i="48" s="1"/>
  <c r="EN126" i="48"/>
  <c r="DV126" i="48"/>
  <c r="BT126" i="48"/>
  <c r="BS126" i="48"/>
  <c r="BR126" i="48"/>
  <c r="BQ126" i="48"/>
  <c r="BP126" i="48"/>
  <c r="BO126" i="48"/>
  <c r="BN126" i="48"/>
  <c r="BM126" i="48"/>
  <c r="BL126" i="48"/>
  <c r="BK126" i="48"/>
  <c r="BJ126" i="48"/>
  <c r="BI126" i="48"/>
  <c r="BH126" i="48"/>
  <c r="BG126" i="48"/>
  <c r="BF126" i="48"/>
  <c r="BE126" i="48"/>
  <c r="BD126" i="48"/>
  <c r="BC126" i="48"/>
  <c r="BB126" i="48"/>
  <c r="BA126" i="48"/>
  <c r="AZ126" i="48"/>
  <c r="AY126" i="48"/>
  <c r="AX126" i="48"/>
  <c r="AW126" i="48"/>
  <c r="AU126" i="48"/>
  <c r="AT126" i="48"/>
  <c r="AS126" i="48"/>
  <c r="AR126" i="48"/>
  <c r="AQ126" i="48"/>
  <c r="AP126" i="48"/>
  <c r="AO126" i="48"/>
  <c r="AN126" i="48"/>
  <c r="AM126" i="48"/>
  <c r="DO126" i="48" s="1"/>
  <c r="AL126" i="48"/>
  <c r="AK126" i="48"/>
  <c r="AJ126" i="48"/>
  <c r="AI126" i="48"/>
  <c r="DD126" i="48" s="1"/>
  <c r="AH126" i="48"/>
  <c r="AG126" i="48"/>
  <c r="AF126" i="48"/>
  <c r="AE126" i="48"/>
  <c r="AD126" i="48"/>
  <c r="AC126" i="48"/>
  <c r="AB126" i="48"/>
  <c r="AA126" i="48"/>
  <c r="Z126" i="48"/>
  <c r="Y126" i="48"/>
  <c r="X126" i="48"/>
  <c r="W126" i="48"/>
  <c r="V126" i="48"/>
  <c r="U126" i="48"/>
  <c r="T126" i="48"/>
  <c r="S126" i="48"/>
  <c r="R126" i="48"/>
  <c r="Q126" i="48"/>
  <c r="P126" i="48"/>
  <c r="O126" i="48"/>
  <c r="N126" i="48"/>
  <c r="M126" i="48"/>
  <c r="L126" i="48"/>
  <c r="K126" i="48"/>
  <c r="J126" i="48"/>
  <c r="CN126" i="48" s="1"/>
  <c r="I126" i="48"/>
  <c r="H126" i="48"/>
  <c r="G126" i="48"/>
  <c r="F126" i="48"/>
  <c r="E126" i="48"/>
  <c r="D126" i="48"/>
  <c r="C126" i="48"/>
  <c r="B126" i="48"/>
  <c r="A126" i="48"/>
  <c r="DP126" i="48" s="1"/>
  <c r="EN125" i="48"/>
  <c r="DV125" i="48"/>
  <c r="BT125" i="48"/>
  <c r="BS125" i="48"/>
  <c r="BR125" i="48"/>
  <c r="BQ125" i="48"/>
  <c r="BP125" i="48"/>
  <c r="BO125" i="48"/>
  <c r="BN125" i="48"/>
  <c r="BM125" i="48"/>
  <c r="BL125" i="48"/>
  <c r="BK125" i="48"/>
  <c r="BJ125" i="48"/>
  <c r="BI125" i="48"/>
  <c r="BH125" i="48"/>
  <c r="BG125" i="48"/>
  <c r="BF125" i="48"/>
  <c r="BE125" i="48"/>
  <c r="BD125" i="48"/>
  <c r="BC125" i="48"/>
  <c r="BB125" i="48"/>
  <c r="BA125" i="48"/>
  <c r="AZ125" i="48"/>
  <c r="AY125" i="48"/>
  <c r="AX125" i="48"/>
  <c r="AW125" i="48"/>
  <c r="AU125" i="48"/>
  <c r="AT125" i="48"/>
  <c r="AS125" i="48"/>
  <c r="AR125" i="48"/>
  <c r="AQ125" i="48"/>
  <c r="AP125" i="48"/>
  <c r="AO125" i="48"/>
  <c r="AN125" i="48"/>
  <c r="AM125" i="48"/>
  <c r="DO125" i="48" s="1"/>
  <c r="AL125" i="48"/>
  <c r="AK125" i="48"/>
  <c r="AJ125" i="48"/>
  <c r="AI125" i="48"/>
  <c r="DD125" i="48" s="1"/>
  <c r="AH125" i="48"/>
  <c r="AG125" i="48"/>
  <c r="AF125" i="48"/>
  <c r="AE125" i="48"/>
  <c r="AD125" i="48"/>
  <c r="AC125" i="48"/>
  <c r="AB125" i="48"/>
  <c r="AA125" i="48"/>
  <c r="Z125" i="48"/>
  <c r="Y125" i="48"/>
  <c r="X125" i="48"/>
  <c r="W125" i="48"/>
  <c r="V125" i="48"/>
  <c r="U125" i="48"/>
  <c r="T125" i="48"/>
  <c r="S125" i="48"/>
  <c r="R125" i="48"/>
  <c r="Q125" i="48"/>
  <c r="P125" i="48"/>
  <c r="O125" i="48"/>
  <c r="N125" i="48"/>
  <c r="M125" i="48"/>
  <c r="L125" i="48"/>
  <c r="K125" i="48"/>
  <c r="J125" i="48"/>
  <c r="CN125" i="48" s="1"/>
  <c r="I125" i="48"/>
  <c r="H125" i="48"/>
  <c r="G125" i="48"/>
  <c r="F125" i="48"/>
  <c r="E125" i="48"/>
  <c r="D125" i="48"/>
  <c r="C125" i="48"/>
  <c r="B125" i="48"/>
  <c r="A125" i="48"/>
  <c r="DP125" i="48" s="1"/>
  <c r="EN124" i="48"/>
  <c r="DV124" i="48"/>
  <c r="BT124" i="48"/>
  <c r="BS124" i="48"/>
  <c r="BR124" i="48"/>
  <c r="BQ124" i="48"/>
  <c r="BP124" i="48"/>
  <c r="BO124" i="48"/>
  <c r="BN124" i="48"/>
  <c r="BM124" i="48"/>
  <c r="BL124" i="48"/>
  <c r="BK124" i="48"/>
  <c r="BJ124" i="48"/>
  <c r="BI124" i="48"/>
  <c r="BH124" i="48"/>
  <c r="BG124" i="48"/>
  <c r="BF124" i="48"/>
  <c r="BE124" i="48"/>
  <c r="BD124" i="48"/>
  <c r="BC124" i="48"/>
  <c r="BB124" i="48"/>
  <c r="BA124" i="48"/>
  <c r="AZ124" i="48"/>
  <c r="AY124" i="48"/>
  <c r="AX124" i="48"/>
  <c r="AW124" i="48"/>
  <c r="AU124" i="48"/>
  <c r="AT124" i="48"/>
  <c r="AS124" i="48"/>
  <c r="AR124" i="48"/>
  <c r="AQ124" i="48"/>
  <c r="AP124" i="48"/>
  <c r="AO124" i="48"/>
  <c r="AN124" i="48"/>
  <c r="AM124" i="48"/>
  <c r="DO124" i="48" s="1"/>
  <c r="AL124" i="48"/>
  <c r="AK124" i="48"/>
  <c r="AJ124" i="48"/>
  <c r="AI124" i="48"/>
  <c r="DB124" i="48" s="1"/>
  <c r="AH124" i="48"/>
  <c r="AG124" i="48"/>
  <c r="AF124" i="48"/>
  <c r="AE124" i="48"/>
  <c r="AD124" i="48"/>
  <c r="AC124" i="48"/>
  <c r="AB124" i="48"/>
  <c r="AA124" i="48"/>
  <c r="Z124" i="48"/>
  <c r="Y124" i="48"/>
  <c r="X124" i="48"/>
  <c r="W124" i="48"/>
  <c r="V124" i="48"/>
  <c r="U124" i="48"/>
  <c r="T124" i="48"/>
  <c r="S124" i="48"/>
  <c r="R124" i="48"/>
  <c r="Q124" i="48"/>
  <c r="P124" i="48"/>
  <c r="O124" i="48"/>
  <c r="N124" i="48"/>
  <c r="M124" i="48"/>
  <c r="L124" i="48"/>
  <c r="K124" i="48"/>
  <c r="J124" i="48"/>
  <c r="CN124" i="48" s="1"/>
  <c r="I124" i="48"/>
  <c r="H124" i="48"/>
  <c r="G124" i="48"/>
  <c r="F124" i="48"/>
  <c r="E124" i="48"/>
  <c r="D124" i="48"/>
  <c r="C124" i="48"/>
  <c r="B124" i="48"/>
  <c r="A124" i="48"/>
  <c r="DP124" i="48" s="1"/>
  <c r="EN123" i="48"/>
  <c r="DV123" i="48"/>
  <c r="BT123" i="48"/>
  <c r="BS123" i="48"/>
  <c r="BR123" i="48"/>
  <c r="BQ123" i="48"/>
  <c r="BP123" i="48"/>
  <c r="BO123" i="48"/>
  <c r="BN123" i="48"/>
  <c r="BM123" i="48"/>
  <c r="BL123" i="48"/>
  <c r="BK123" i="48"/>
  <c r="BJ123" i="48"/>
  <c r="BI123" i="48"/>
  <c r="BH123" i="48"/>
  <c r="BG123" i="48"/>
  <c r="BF123" i="48"/>
  <c r="BE123" i="48"/>
  <c r="BD123" i="48"/>
  <c r="BC123" i="48"/>
  <c r="BB123" i="48"/>
  <c r="BA123" i="48"/>
  <c r="AZ123" i="48"/>
  <c r="AY123" i="48"/>
  <c r="AX123" i="48"/>
  <c r="AW123" i="48"/>
  <c r="AU123" i="48"/>
  <c r="AT123" i="48"/>
  <c r="AS123" i="48"/>
  <c r="AR123" i="48"/>
  <c r="AQ123" i="48"/>
  <c r="AP123" i="48"/>
  <c r="AO123" i="48"/>
  <c r="AN123" i="48"/>
  <c r="AM123" i="48"/>
  <c r="DO123" i="48" s="1"/>
  <c r="AL123" i="48"/>
  <c r="AK123" i="48"/>
  <c r="AJ123" i="48"/>
  <c r="AI123" i="48"/>
  <c r="DD123" i="48" s="1"/>
  <c r="AH123" i="48"/>
  <c r="AG123" i="48"/>
  <c r="AF123" i="48"/>
  <c r="AE123" i="48"/>
  <c r="AD123" i="48"/>
  <c r="AC123" i="48"/>
  <c r="AB123" i="48"/>
  <c r="AA123" i="48"/>
  <c r="Z123" i="48"/>
  <c r="Y123" i="48"/>
  <c r="X123" i="48"/>
  <c r="W123" i="48"/>
  <c r="V123" i="48"/>
  <c r="U123" i="48"/>
  <c r="T123" i="48"/>
  <c r="S123" i="48"/>
  <c r="R123" i="48"/>
  <c r="Q123" i="48"/>
  <c r="P123" i="48"/>
  <c r="O123" i="48"/>
  <c r="N123" i="48"/>
  <c r="M123" i="48"/>
  <c r="L123" i="48"/>
  <c r="K123" i="48"/>
  <c r="J123" i="48"/>
  <c r="DH123" i="48" s="1"/>
  <c r="I123" i="48"/>
  <c r="H123" i="48"/>
  <c r="G123" i="48"/>
  <c r="F123" i="48"/>
  <c r="E123" i="48"/>
  <c r="D123" i="48"/>
  <c r="C123" i="48"/>
  <c r="B123" i="48"/>
  <c r="A123" i="48"/>
  <c r="DP123" i="48" s="1"/>
  <c r="EN122" i="48"/>
  <c r="DV122" i="48"/>
  <c r="BT122" i="48"/>
  <c r="BS122" i="48"/>
  <c r="BR122" i="48"/>
  <c r="BQ122" i="48"/>
  <c r="BP122" i="48"/>
  <c r="BO122" i="48"/>
  <c r="BN122" i="48"/>
  <c r="BM122" i="48"/>
  <c r="BL122" i="48"/>
  <c r="BK122" i="48"/>
  <c r="BJ122" i="48"/>
  <c r="BI122" i="48"/>
  <c r="BH122" i="48"/>
  <c r="BG122" i="48"/>
  <c r="BF122" i="48"/>
  <c r="BE122" i="48"/>
  <c r="BD122" i="48"/>
  <c r="BC122" i="48"/>
  <c r="BB122" i="48"/>
  <c r="BA122" i="48"/>
  <c r="AZ122" i="48"/>
  <c r="AY122" i="48"/>
  <c r="AX122" i="48"/>
  <c r="AW122" i="48"/>
  <c r="AU122" i="48"/>
  <c r="AT122" i="48"/>
  <c r="AS122" i="48"/>
  <c r="AR122" i="48"/>
  <c r="AQ122" i="48"/>
  <c r="AP122" i="48"/>
  <c r="AO122" i="48"/>
  <c r="AN122" i="48"/>
  <c r="AM122" i="48"/>
  <c r="DO122" i="48" s="1"/>
  <c r="AL122" i="48"/>
  <c r="AK122" i="48"/>
  <c r="AJ122" i="48"/>
  <c r="AI122" i="48"/>
  <c r="AH122" i="48"/>
  <c r="AG122" i="48"/>
  <c r="AF122" i="48"/>
  <c r="AE122" i="48"/>
  <c r="AD122" i="48"/>
  <c r="AC122" i="48"/>
  <c r="AB122" i="48"/>
  <c r="AA122" i="48"/>
  <c r="Z122" i="48"/>
  <c r="Y122" i="48"/>
  <c r="X122" i="48"/>
  <c r="W122" i="48"/>
  <c r="V122" i="48"/>
  <c r="U122" i="48"/>
  <c r="T122" i="48"/>
  <c r="S122" i="48"/>
  <c r="R122" i="48"/>
  <c r="Q122" i="48"/>
  <c r="P122" i="48"/>
  <c r="O122" i="48"/>
  <c r="N122" i="48"/>
  <c r="M122" i="48"/>
  <c r="L122" i="48"/>
  <c r="K122" i="48"/>
  <c r="J122" i="48"/>
  <c r="DH122" i="48" s="1"/>
  <c r="I122" i="48"/>
  <c r="H122" i="48"/>
  <c r="G122" i="48"/>
  <c r="F122" i="48"/>
  <c r="E122" i="48"/>
  <c r="D122" i="48"/>
  <c r="C122" i="48"/>
  <c r="B122" i="48"/>
  <c r="A122" i="48"/>
  <c r="DP122" i="48" s="1"/>
  <c r="EN121" i="48"/>
  <c r="DV121" i="48"/>
  <c r="BT121" i="48"/>
  <c r="BS121" i="48"/>
  <c r="BR121" i="48"/>
  <c r="BQ121" i="48"/>
  <c r="BP121" i="48"/>
  <c r="BO121" i="48"/>
  <c r="BN121" i="48"/>
  <c r="BM121" i="48"/>
  <c r="BL121" i="48"/>
  <c r="BK121" i="48"/>
  <c r="BJ121" i="48"/>
  <c r="BI121" i="48"/>
  <c r="BH121" i="48"/>
  <c r="BG121" i="48"/>
  <c r="BF121" i="48"/>
  <c r="BE121" i="48"/>
  <c r="BD121" i="48"/>
  <c r="BC121" i="48"/>
  <c r="BB121" i="48"/>
  <c r="BA121" i="48"/>
  <c r="AZ121" i="48"/>
  <c r="AY121" i="48"/>
  <c r="AX121" i="48"/>
  <c r="AW121" i="48"/>
  <c r="AU121" i="48"/>
  <c r="AT121" i="48"/>
  <c r="AS121" i="48"/>
  <c r="AR121" i="48"/>
  <c r="AQ121" i="48"/>
  <c r="AP121" i="48"/>
  <c r="AO121" i="48"/>
  <c r="AN121" i="48"/>
  <c r="AM121" i="48"/>
  <c r="DO121" i="48" s="1"/>
  <c r="AL121" i="48"/>
  <c r="AK121" i="48"/>
  <c r="AJ121" i="48"/>
  <c r="AI121" i="48"/>
  <c r="AH121" i="48"/>
  <c r="AG121" i="48"/>
  <c r="AF121" i="48"/>
  <c r="AE121" i="48"/>
  <c r="AD121" i="48"/>
  <c r="AC121" i="48"/>
  <c r="AB121" i="48"/>
  <c r="AA121" i="48"/>
  <c r="Z121" i="48"/>
  <c r="Y121" i="48"/>
  <c r="X121" i="48"/>
  <c r="W121" i="48"/>
  <c r="V121" i="48"/>
  <c r="U121" i="48"/>
  <c r="T121" i="48"/>
  <c r="S121" i="48"/>
  <c r="R121" i="48"/>
  <c r="Q121" i="48"/>
  <c r="P121" i="48"/>
  <c r="O121" i="48"/>
  <c r="N121" i="48"/>
  <c r="M121" i="48"/>
  <c r="L121" i="48"/>
  <c r="K121" i="48"/>
  <c r="J121" i="48"/>
  <c r="I121" i="48"/>
  <c r="H121" i="48"/>
  <c r="G121" i="48"/>
  <c r="F121" i="48"/>
  <c r="E121" i="48"/>
  <c r="D121" i="48"/>
  <c r="C121" i="48"/>
  <c r="B121" i="48"/>
  <c r="A121" i="48"/>
  <c r="DP121" i="48" s="1"/>
  <c r="EN120" i="48"/>
  <c r="DV120" i="48"/>
  <c r="BT120" i="48"/>
  <c r="BS120" i="48"/>
  <c r="BR120" i="48"/>
  <c r="BQ120" i="48"/>
  <c r="BP120" i="48"/>
  <c r="BO120" i="48"/>
  <c r="BN120" i="48"/>
  <c r="BM120" i="48"/>
  <c r="BL120" i="48"/>
  <c r="BK120" i="48"/>
  <c r="BJ120" i="48"/>
  <c r="BI120" i="48"/>
  <c r="BH120" i="48"/>
  <c r="BG120" i="48"/>
  <c r="BF120" i="48"/>
  <c r="BE120" i="48"/>
  <c r="BD120" i="48"/>
  <c r="BC120" i="48"/>
  <c r="BB120" i="48"/>
  <c r="BA120" i="48"/>
  <c r="AZ120" i="48"/>
  <c r="AY120" i="48"/>
  <c r="AX120" i="48"/>
  <c r="AW120" i="48"/>
  <c r="AU120" i="48"/>
  <c r="AT120" i="48"/>
  <c r="AS120" i="48"/>
  <c r="AR120" i="48"/>
  <c r="AQ120" i="48"/>
  <c r="AP120" i="48"/>
  <c r="AO120" i="48"/>
  <c r="AN120" i="48"/>
  <c r="AM120" i="48"/>
  <c r="DO120" i="48" s="1"/>
  <c r="AL120" i="48"/>
  <c r="AK120" i="48"/>
  <c r="AJ120" i="48"/>
  <c r="AI120" i="48"/>
  <c r="DD120" i="48" s="1"/>
  <c r="AH120" i="48"/>
  <c r="AG120" i="48"/>
  <c r="AF120" i="48"/>
  <c r="AE120" i="48"/>
  <c r="AD120" i="48"/>
  <c r="AC120" i="48"/>
  <c r="AB120" i="48"/>
  <c r="AA120" i="48"/>
  <c r="Z120" i="48"/>
  <c r="Y120" i="48"/>
  <c r="X120" i="48"/>
  <c r="W120" i="48"/>
  <c r="V120" i="48"/>
  <c r="U120" i="48"/>
  <c r="T120" i="48"/>
  <c r="S120" i="48"/>
  <c r="R120" i="48"/>
  <c r="Q120" i="48"/>
  <c r="P120" i="48"/>
  <c r="O120" i="48"/>
  <c r="N120" i="48"/>
  <c r="M120" i="48"/>
  <c r="L120" i="48"/>
  <c r="K120" i="48"/>
  <c r="J120" i="48"/>
  <c r="DH120" i="48" s="1"/>
  <c r="I120" i="48"/>
  <c r="H120" i="48"/>
  <c r="G120" i="48"/>
  <c r="F120" i="48"/>
  <c r="E120" i="48"/>
  <c r="D120" i="48"/>
  <c r="C120" i="48"/>
  <c r="B120" i="48"/>
  <c r="A120" i="48"/>
  <c r="DP120" i="48" s="1"/>
  <c r="EN119" i="48"/>
  <c r="DV119" i="48"/>
  <c r="BT119" i="48"/>
  <c r="BS119" i="48"/>
  <c r="BR119" i="48"/>
  <c r="BQ119" i="48"/>
  <c r="BP119" i="48"/>
  <c r="BO119" i="48"/>
  <c r="BN119" i="48"/>
  <c r="BM119" i="48"/>
  <c r="BL119" i="48"/>
  <c r="BK119" i="48"/>
  <c r="BJ119" i="48"/>
  <c r="BI119" i="48"/>
  <c r="BH119" i="48"/>
  <c r="BG119" i="48"/>
  <c r="BF119" i="48"/>
  <c r="BE119" i="48"/>
  <c r="BD119" i="48"/>
  <c r="BC119" i="48"/>
  <c r="BB119" i="48"/>
  <c r="BA119" i="48"/>
  <c r="AZ119" i="48"/>
  <c r="AY119" i="48"/>
  <c r="AX119" i="48"/>
  <c r="AW119" i="48"/>
  <c r="AU119" i="48"/>
  <c r="AT119" i="48"/>
  <c r="AS119" i="48"/>
  <c r="AR119" i="48"/>
  <c r="AQ119" i="48"/>
  <c r="AP119" i="48"/>
  <c r="AO119" i="48"/>
  <c r="AN119" i="48"/>
  <c r="AM119" i="48"/>
  <c r="DO119" i="48" s="1"/>
  <c r="AL119" i="48"/>
  <c r="AK119" i="48"/>
  <c r="AJ119" i="48"/>
  <c r="AI119" i="48"/>
  <c r="DD119" i="48" s="1"/>
  <c r="AH119" i="48"/>
  <c r="AG119" i="48"/>
  <c r="AF119" i="48"/>
  <c r="AE119" i="48"/>
  <c r="AD119" i="48"/>
  <c r="AC119" i="48"/>
  <c r="AB119" i="48"/>
  <c r="AA119" i="48"/>
  <c r="Z119" i="48"/>
  <c r="Y119" i="48"/>
  <c r="X119" i="48"/>
  <c r="W119" i="48"/>
  <c r="V119" i="48"/>
  <c r="U119" i="48"/>
  <c r="T119" i="48"/>
  <c r="S119" i="48"/>
  <c r="R119" i="48"/>
  <c r="Q119" i="48"/>
  <c r="P119" i="48"/>
  <c r="O119" i="48"/>
  <c r="N119" i="48"/>
  <c r="M119" i="48"/>
  <c r="L119" i="48"/>
  <c r="K119" i="48"/>
  <c r="J119" i="48"/>
  <c r="DH119" i="48" s="1"/>
  <c r="I119" i="48"/>
  <c r="H119" i="48"/>
  <c r="G119" i="48"/>
  <c r="F119" i="48"/>
  <c r="E119" i="48"/>
  <c r="D119" i="48"/>
  <c r="C119" i="48"/>
  <c r="B119" i="48"/>
  <c r="A119" i="48"/>
  <c r="DP119" i="48" s="1"/>
  <c r="EN118" i="48"/>
  <c r="DV118" i="48"/>
  <c r="BT118" i="48"/>
  <c r="BS118" i="48"/>
  <c r="BR118" i="48"/>
  <c r="BQ118" i="48"/>
  <c r="BP118" i="48"/>
  <c r="BO118" i="48"/>
  <c r="BN118" i="48"/>
  <c r="BM118" i="48"/>
  <c r="BL118" i="48"/>
  <c r="BK118" i="48"/>
  <c r="BJ118" i="48"/>
  <c r="BI118" i="48"/>
  <c r="BH118" i="48"/>
  <c r="BG118" i="48"/>
  <c r="BF118" i="48"/>
  <c r="BE118" i="48"/>
  <c r="BD118" i="48"/>
  <c r="BC118" i="48"/>
  <c r="BB118" i="48"/>
  <c r="BA118" i="48"/>
  <c r="AZ118" i="48"/>
  <c r="AY118" i="48"/>
  <c r="AX118" i="48"/>
  <c r="AW118" i="48"/>
  <c r="AU118" i="48"/>
  <c r="AT118" i="48"/>
  <c r="AS118" i="48"/>
  <c r="AR118" i="48"/>
  <c r="AQ118" i="48"/>
  <c r="AP118" i="48"/>
  <c r="AO118" i="48"/>
  <c r="AN118" i="48"/>
  <c r="AM118" i="48"/>
  <c r="DO118" i="48" s="1"/>
  <c r="AL118" i="48"/>
  <c r="AK118" i="48"/>
  <c r="AJ118" i="48"/>
  <c r="AI118" i="48"/>
  <c r="DB118" i="48" s="1"/>
  <c r="AH118" i="48"/>
  <c r="AG118" i="48"/>
  <c r="AF118" i="48"/>
  <c r="AE118" i="48"/>
  <c r="AD118" i="48"/>
  <c r="AC118" i="48"/>
  <c r="AB118" i="48"/>
  <c r="AA118" i="48"/>
  <c r="Z118" i="48"/>
  <c r="Y118" i="48"/>
  <c r="X118" i="48"/>
  <c r="W118" i="48"/>
  <c r="V118" i="48"/>
  <c r="U118" i="48"/>
  <c r="T118" i="48"/>
  <c r="S118" i="48"/>
  <c r="R118" i="48"/>
  <c r="Q118" i="48"/>
  <c r="P118" i="48"/>
  <c r="O118" i="48"/>
  <c r="N118" i="48"/>
  <c r="M118" i="48"/>
  <c r="L118" i="48"/>
  <c r="K118" i="48"/>
  <c r="J118" i="48"/>
  <c r="CN118" i="48" s="1"/>
  <c r="I118" i="48"/>
  <c r="H118" i="48"/>
  <c r="G118" i="48"/>
  <c r="F118" i="48"/>
  <c r="E118" i="48"/>
  <c r="D118" i="48"/>
  <c r="C118" i="48"/>
  <c r="B118" i="48"/>
  <c r="A118" i="48"/>
  <c r="DP118" i="48" s="1"/>
  <c r="EN117" i="48"/>
  <c r="DV117" i="48"/>
  <c r="BT117" i="48"/>
  <c r="BS117" i="48"/>
  <c r="BR117" i="48"/>
  <c r="BQ117" i="48"/>
  <c r="BP117" i="48"/>
  <c r="BO117" i="48"/>
  <c r="BN117" i="48"/>
  <c r="BM117" i="48"/>
  <c r="BL117" i="48"/>
  <c r="BK117" i="48"/>
  <c r="BJ117" i="48"/>
  <c r="BI117" i="48"/>
  <c r="BH117" i="48"/>
  <c r="BG117" i="48"/>
  <c r="BF117" i="48"/>
  <c r="BE117" i="48"/>
  <c r="BD117" i="48"/>
  <c r="BC117" i="48"/>
  <c r="BB117" i="48"/>
  <c r="BA117" i="48"/>
  <c r="AZ117" i="48"/>
  <c r="AY117" i="48"/>
  <c r="AX117" i="48"/>
  <c r="AW117" i="48"/>
  <c r="AU117" i="48"/>
  <c r="AT117" i="48"/>
  <c r="AS117" i="48"/>
  <c r="AR117" i="48"/>
  <c r="AQ117" i="48"/>
  <c r="AP117" i="48"/>
  <c r="AO117" i="48"/>
  <c r="AN117" i="48"/>
  <c r="AM117" i="48"/>
  <c r="DO117" i="48" s="1"/>
  <c r="AL117" i="48"/>
  <c r="AK117" i="48"/>
  <c r="AJ117" i="48"/>
  <c r="AI117" i="48"/>
  <c r="DD117" i="48" s="1"/>
  <c r="AH117" i="48"/>
  <c r="AG117" i="48"/>
  <c r="AF117" i="48"/>
  <c r="AE117" i="48"/>
  <c r="AD117" i="48"/>
  <c r="AC117" i="48"/>
  <c r="AB117" i="48"/>
  <c r="AA117" i="48"/>
  <c r="Z117" i="48"/>
  <c r="Y117" i="48"/>
  <c r="X117" i="48"/>
  <c r="W117" i="48"/>
  <c r="V117" i="48"/>
  <c r="U117" i="48"/>
  <c r="T117" i="48"/>
  <c r="S117" i="48"/>
  <c r="R117" i="48"/>
  <c r="Q117" i="48"/>
  <c r="P117" i="48"/>
  <c r="O117" i="48"/>
  <c r="N117" i="48"/>
  <c r="M117" i="48"/>
  <c r="L117" i="48"/>
  <c r="K117" i="48"/>
  <c r="J117" i="48"/>
  <c r="I117" i="48"/>
  <c r="H117" i="48"/>
  <c r="G117" i="48"/>
  <c r="F117" i="48"/>
  <c r="E117" i="48"/>
  <c r="D117" i="48"/>
  <c r="C117" i="48"/>
  <c r="B117" i="48"/>
  <c r="A117" i="48"/>
  <c r="DP117" i="48" s="1"/>
  <c r="EN116" i="48"/>
  <c r="DV116" i="48"/>
  <c r="BT116" i="48"/>
  <c r="BS116" i="48"/>
  <c r="BR116" i="48"/>
  <c r="BQ116" i="48"/>
  <c r="BP116" i="48"/>
  <c r="BO116" i="48"/>
  <c r="BN116" i="48"/>
  <c r="BM116" i="48"/>
  <c r="BL116" i="48"/>
  <c r="BK116" i="48"/>
  <c r="BJ116" i="48"/>
  <c r="BI116" i="48"/>
  <c r="BH116" i="48"/>
  <c r="BG116" i="48"/>
  <c r="BF116" i="48"/>
  <c r="BE116" i="48"/>
  <c r="BD116" i="48"/>
  <c r="BC116" i="48"/>
  <c r="BB116" i="48"/>
  <c r="BA116" i="48"/>
  <c r="AZ116" i="48"/>
  <c r="AY116" i="48"/>
  <c r="AX116" i="48"/>
  <c r="AW116" i="48"/>
  <c r="AU116" i="48"/>
  <c r="AT116" i="48"/>
  <c r="AS116" i="48"/>
  <c r="AR116" i="48"/>
  <c r="AQ116" i="48"/>
  <c r="AP116" i="48"/>
  <c r="AO116" i="48"/>
  <c r="AN116" i="48"/>
  <c r="AM116" i="48"/>
  <c r="DO116" i="48" s="1"/>
  <c r="AL116" i="48"/>
  <c r="AK116" i="48"/>
  <c r="AJ116" i="48"/>
  <c r="AI116" i="48"/>
  <c r="AH116" i="48"/>
  <c r="AG116" i="48"/>
  <c r="AF116" i="48"/>
  <c r="AE116" i="48"/>
  <c r="AD116" i="48"/>
  <c r="AC116" i="48"/>
  <c r="AB116" i="48"/>
  <c r="AA116" i="48"/>
  <c r="Z116" i="48"/>
  <c r="Y116" i="48"/>
  <c r="X116" i="48"/>
  <c r="W116" i="48"/>
  <c r="V116" i="48"/>
  <c r="U116" i="48"/>
  <c r="T116" i="48"/>
  <c r="S116" i="48"/>
  <c r="R116" i="48"/>
  <c r="Q116" i="48"/>
  <c r="P116" i="48"/>
  <c r="O116" i="48"/>
  <c r="N116" i="48"/>
  <c r="M116" i="48"/>
  <c r="L116" i="48"/>
  <c r="K116" i="48"/>
  <c r="J116" i="48"/>
  <c r="I116" i="48"/>
  <c r="H116" i="48"/>
  <c r="G116" i="48"/>
  <c r="F116" i="48"/>
  <c r="E116" i="48"/>
  <c r="D116" i="48"/>
  <c r="C116" i="48"/>
  <c r="B116" i="48"/>
  <c r="A116" i="48"/>
  <c r="DP116" i="48" s="1"/>
  <c r="EN115" i="48"/>
  <c r="DV115" i="48"/>
  <c r="BT115" i="48"/>
  <c r="BS115" i="48"/>
  <c r="BR115" i="48"/>
  <c r="BQ115" i="48"/>
  <c r="BP115" i="48"/>
  <c r="BO115" i="48"/>
  <c r="BN115" i="48"/>
  <c r="BM115" i="48"/>
  <c r="BL115" i="48"/>
  <c r="BK115" i="48"/>
  <c r="BJ115" i="48"/>
  <c r="BI115" i="48"/>
  <c r="BH115" i="48"/>
  <c r="BG115" i="48"/>
  <c r="BF115" i="48"/>
  <c r="BE115" i="48"/>
  <c r="BD115" i="48"/>
  <c r="BC115" i="48"/>
  <c r="BB115" i="48"/>
  <c r="BA115" i="48"/>
  <c r="AZ115" i="48"/>
  <c r="AY115" i="48"/>
  <c r="AX115" i="48"/>
  <c r="AW115" i="48"/>
  <c r="AU115" i="48"/>
  <c r="AT115" i="48"/>
  <c r="AS115" i="48"/>
  <c r="AR115" i="48"/>
  <c r="AQ115" i="48"/>
  <c r="AP115" i="48"/>
  <c r="AO115" i="48"/>
  <c r="AN115" i="48"/>
  <c r="AM115" i="48"/>
  <c r="DO115" i="48" s="1"/>
  <c r="AL115" i="48"/>
  <c r="AK115" i="48"/>
  <c r="AJ115" i="48"/>
  <c r="AI115" i="48"/>
  <c r="DD115" i="48" s="1"/>
  <c r="AH115" i="48"/>
  <c r="AG115" i="48"/>
  <c r="AF115" i="48"/>
  <c r="AE115" i="48"/>
  <c r="AD115" i="48"/>
  <c r="AC115" i="48"/>
  <c r="AB115" i="48"/>
  <c r="AA115" i="48"/>
  <c r="Z115" i="48"/>
  <c r="Y115" i="48"/>
  <c r="X115" i="48"/>
  <c r="W115" i="48"/>
  <c r="V115" i="48"/>
  <c r="U115" i="48"/>
  <c r="T115" i="48"/>
  <c r="S115" i="48"/>
  <c r="R115" i="48"/>
  <c r="Q115" i="48"/>
  <c r="P115" i="48"/>
  <c r="O115" i="48"/>
  <c r="N115" i="48"/>
  <c r="M115" i="48"/>
  <c r="L115" i="48"/>
  <c r="K115" i="48"/>
  <c r="J115" i="48"/>
  <c r="I115" i="48"/>
  <c r="H115" i="48"/>
  <c r="G115" i="48"/>
  <c r="F115" i="48"/>
  <c r="E115" i="48"/>
  <c r="D115" i="48"/>
  <c r="C115" i="48"/>
  <c r="B115" i="48"/>
  <c r="A115" i="48"/>
  <c r="DP115" i="48" s="1"/>
  <c r="EN114" i="48"/>
  <c r="DV114" i="48"/>
  <c r="BT114" i="48"/>
  <c r="BS114" i="48"/>
  <c r="BR114" i="48"/>
  <c r="BQ114" i="48"/>
  <c r="BP114" i="48"/>
  <c r="BO114" i="48"/>
  <c r="BN114" i="48"/>
  <c r="BM114" i="48"/>
  <c r="BL114" i="48"/>
  <c r="BK114" i="48"/>
  <c r="BJ114" i="48"/>
  <c r="BI114" i="48"/>
  <c r="BH114" i="48"/>
  <c r="BG114" i="48"/>
  <c r="BF114" i="48"/>
  <c r="BE114" i="48"/>
  <c r="BD114" i="48"/>
  <c r="BC114" i="48"/>
  <c r="BB114" i="48"/>
  <c r="BA114" i="48"/>
  <c r="AZ114" i="48"/>
  <c r="AY114" i="48"/>
  <c r="AX114" i="48"/>
  <c r="AW114" i="48"/>
  <c r="AU114" i="48"/>
  <c r="AT114" i="48"/>
  <c r="AS114" i="48"/>
  <c r="AR114" i="48"/>
  <c r="AQ114" i="48"/>
  <c r="AP114" i="48"/>
  <c r="AO114" i="48"/>
  <c r="AN114" i="48"/>
  <c r="AM114" i="48"/>
  <c r="DO114" i="48" s="1"/>
  <c r="AL114" i="48"/>
  <c r="AK114" i="48"/>
  <c r="AJ114" i="48"/>
  <c r="AI114" i="48"/>
  <c r="AH114" i="48"/>
  <c r="AG114" i="48"/>
  <c r="AF114" i="48"/>
  <c r="AE114" i="48"/>
  <c r="AD114" i="48"/>
  <c r="AC114" i="48"/>
  <c r="AB114" i="48"/>
  <c r="AA114" i="48"/>
  <c r="Z114" i="48"/>
  <c r="Y114" i="48"/>
  <c r="X114" i="48"/>
  <c r="W114" i="48"/>
  <c r="V114" i="48"/>
  <c r="U114" i="48"/>
  <c r="T114" i="48"/>
  <c r="S114" i="48"/>
  <c r="R114" i="48"/>
  <c r="Q114" i="48"/>
  <c r="P114" i="48"/>
  <c r="O114" i="48"/>
  <c r="N114" i="48"/>
  <c r="M114" i="48"/>
  <c r="L114" i="48"/>
  <c r="K114" i="48"/>
  <c r="J114" i="48"/>
  <c r="I114" i="48"/>
  <c r="H114" i="48"/>
  <c r="G114" i="48"/>
  <c r="F114" i="48"/>
  <c r="E114" i="48"/>
  <c r="D114" i="48"/>
  <c r="C114" i="48"/>
  <c r="B114" i="48"/>
  <c r="A114" i="48"/>
  <c r="DP114" i="48" s="1"/>
  <c r="EN113" i="48"/>
  <c r="DV113" i="48"/>
  <c r="BT113" i="48"/>
  <c r="BS113" i="48"/>
  <c r="BR113" i="48"/>
  <c r="BQ113" i="48"/>
  <c r="BP113" i="48"/>
  <c r="BO113" i="48"/>
  <c r="BN113" i="48"/>
  <c r="BM113" i="48"/>
  <c r="BL113" i="48"/>
  <c r="BK113" i="48"/>
  <c r="BJ113" i="48"/>
  <c r="BI113" i="48"/>
  <c r="BH113" i="48"/>
  <c r="BG113" i="48"/>
  <c r="BF113" i="48"/>
  <c r="BE113" i="48"/>
  <c r="BD113" i="48"/>
  <c r="BC113" i="48"/>
  <c r="BB113" i="48"/>
  <c r="BA113" i="48"/>
  <c r="AZ113" i="48"/>
  <c r="AY113" i="48"/>
  <c r="AX113" i="48"/>
  <c r="AW113" i="48"/>
  <c r="AU113" i="48"/>
  <c r="AT113" i="48"/>
  <c r="AS113" i="48"/>
  <c r="AR113" i="48"/>
  <c r="AQ113" i="48"/>
  <c r="AP113" i="48"/>
  <c r="AO113" i="48"/>
  <c r="AN113" i="48"/>
  <c r="AM113" i="48"/>
  <c r="DO113" i="48" s="1"/>
  <c r="AL113" i="48"/>
  <c r="AK113" i="48"/>
  <c r="AJ113" i="48"/>
  <c r="AI113" i="48"/>
  <c r="DB113" i="48" s="1"/>
  <c r="AH113" i="48"/>
  <c r="AG113" i="48"/>
  <c r="AF113" i="48"/>
  <c r="AE113" i="48"/>
  <c r="AD113" i="48"/>
  <c r="AC113" i="48"/>
  <c r="AB113" i="48"/>
  <c r="AA113" i="48"/>
  <c r="Z113" i="48"/>
  <c r="Y113" i="48"/>
  <c r="X113" i="48"/>
  <c r="W113" i="48"/>
  <c r="V113" i="48"/>
  <c r="U113" i="48"/>
  <c r="T113" i="48"/>
  <c r="S113" i="48"/>
  <c r="R113" i="48"/>
  <c r="Q113" i="48"/>
  <c r="P113" i="48"/>
  <c r="O113" i="48"/>
  <c r="N113" i="48"/>
  <c r="M113" i="48"/>
  <c r="L113" i="48"/>
  <c r="K113" i="48"/>
  <c r="J113" i="48"/>
  <c r="I113" i="48"/>
  <c r="H113" i="48"/>
  <c r="G113" i="48"/>
  <c r="F113" i="48"/>
  <c r="E113" i="48"/>
  <c r="D113" i="48"/>
  <c r="C113" i="48"/>
  <c r="B113" i="48"/>
  <c r="A113" i="48"/>
  <c r="DP113" i="48" s="1"/>
  <c r="EN112" i="48"/>
  <c r="DV112" i="48"/>
  <c r="BT112" i="48"/>
  <c r="BS112" i="48"/>
  <c r="BR112" i="48"/>
  <c r="BQ112" i="48"/>
  <c r="BP112" i="48"/>
  <c r="BO112" i="48"/>
  <c r="BN112" i="48"/>
  <c r="BM112" i="48"/>
  <c r="BL112" i="48"/>
  <c r="BK112" i="48"/>
  <c r="BJ112" i="48"/>
  <c r="BI112" i="48"/>
  <c r="BH112" i="48"/>
  <c r="BG112" i="48"/>
  <c r="BF112" i="48"/>
  <c r="BE112" i="48"/>
  <c r="BD112" i="48"/>
  <c r="BC112" i="48"/>
  <c r="BB112" i="48"/>
  <c r="BA112" i="48"/>
  <c r="AZ112" i="48"/>
  <c r="AY112" i="48"/>
  <c r="AX112" i="48"/>
  <c r="AW112" i="48"/>
  <c r="AU112" i="48"/>
  <c r="AT112" i="48"/>
  <c r="AS112" i="48"/>
  <c r="AR112" i="48"/>
  <c r="AQ112" i="48"/>
  <c r="AP112" i="48"/>
  <c r="AO112" i="48"/>
  <c r="AN112" i="48"/>
  <c r="AM112" i="48"/>
  <c r="DO112" i="48" s="1"/>
  <c r="AL112" i="48"/>
  <c r="AK112" i="48"/>
  <c r="AJ112" i="48"/>
  <c r="AI112" i="48"/>
  <c r="DB112" i="48" s="1"/>
  <c r="AH112" i="48"/>
  <c r="AG112" i="48"/>
  <c r="AF112" i="48"/>
  <c r="AE112" i="48"/>
  <c r="AD112" i="48"/>
  <c r="AC112" i="48"/>
  <c r="AB112" i="48"/>
  <c r="AA112" i="48"/>
  <c r="Z112" i="48"/>
  <c r="Y112" i="48"/>
  <c r="X112" i="48"/>
  <c r="W112" i="48"/>
  <c r="V112" i="48"/>
  <c r="U112" i="48"/>
  <c r="T112" i="48"/>
  <c r="S112" i="48"/>
  <c r="R112" i="48"/>
  <c r="Q112" i="48"/>
  <c r="P112" i="48"/>
  <c r="O112" i="48"/>
  <c r="N112" i="48"/>
  <c r="M112" i="48"/>
  <c r="L112" i="48"/>
  <c r="K112" i="48"/>
  <c r="J112" i="48"/>
  <c r="DH112" i="48" s="1"/>
  <c r="I112" i="48"/>
  <c r="H112" i="48"/>
  <c r="G112" i="48"/>
  <c r="F112" i="48"/>
  <c r="E112" i="48"/>
  <c r="D112" i="48"/>
  <c r="C112" i="48"/>
  <c r="B112" i="48"/>
  <c r="A112" i="48"/>
  <c r="DP112" i="48" s="1"/>
  <c r="EN111" i="48"/>
  <c r="DV111" i="48"/>
  <c r="BT111" i="48"/>
  <c r="BS111" i="48"/>
  <c r="BR111" i="48"/>
  <c r="BQ111" i="48"/>
  <c r="BP111" i="48"/>
  <c r="BO111" i="48"/>
  <c r="BN111" i="48"/>
  <c r="BM111" i="48"/>
  <c r="BL111" i="48"/>
  <c r="BK111" i="48"/>
  <c r="BJ111" i="48"/>
  <c r="BI111" i="48"/>
  <c r="BH111" i="48"/>
  <c r="BG111" i="48"/>
  <c r="BF111" i="48"/>
  <c r="BE111" i="48"/>
  <c r="BD111" i="48"/>
  <c r="BC111" i="48"/>
  <c r="BB111" i="48"/>
  <c r="BA111" i="48"/>
  <c r="AZ111" i="48"/>
  <c r="AY111" i="48"/>
  <c r="AX111" i="48"/>
  <c r="AW111" i="48"/>
  <c r="AU111" i="48"/>
  <c r="AT111" i="48"/>
  <c r="AS111" i="48"/>
  <c r="AR111" i="48"/>
  <c r="AQ111" i="48"/>
  <c r="AP111" i="48"/>
  <c r="AO111" i="48"/>
  <c r="AN111" i="48"/>
  <c r="AM111" i="48"/>
  <c r="DO111" i="48" s="1"/>
  <c r="AL111" i="48"/>
  <c r="AK111" i="48"/>
  <c r="AJ111" i="48"/>
  <c r="AI111" i="48"/>
  <c r="DD111" i="48" s="1"/>
  <c r="AH111" i="48"/>
  <c r="AG111" i="48"/>
  <c r="AF111" i="48"/>
  <c r="AE111" i="48"/>
  <c r="AD111" i="48"/>
  <c r="AC111" i="48"/>
  <c r="AB111" i="48"/>
  <c r="AA111" i="48"/>
  <c r="Z111" i="48"/>
  <c r="Y111" i="48"/>
  <c r="X111" i="48"/>
  <c r="W111" i="48"/>
  <c r="V111" i="48"/>
  <c r="U111" i="48"/>
  <c r="T111" i="48"/>
  <c r="S111" i="48"/>
  <c r="R111" i="48"/>
  <c r="Q111" i="48"/>
  <c r="P111" i="48"/>
  <c r="O111" i="48"/>
  <c r="N111" i="48"/>
  <c r="M111" i="48"/>
  <c r="L111" i="48"/>
  <c r="K111" i="48"/>
  <c r="J111" i="48"/>
  <c r="CN111" i="48" s="1"/>
  <c r="I111" i="48"/>
  <c r="H111" i="48"/>
  <c r="G111" i="48"/>
  <c r="F111" i="48"/>
  <c r="E111" i="48"/>
  <c r="D111" i="48"/>
  <c r="C111" i="48"/>
  <c r="B111" i="48"/>
  <c r="A111" i="48"/>
  <c r="DP111" i="48" s="1"/>
  <c r="EN110" i="48"/>
  <c r="DV110" i="48"/>
  <c r="BT110" i="48"/>
  <c r="BS110" i="48"/>
  <c r="BR110" i="48"/>
  <c r="BQ110" i="48"/>
  <c r="BP110" i="48"/>
  <c r="BO110" i="48"/>
  <c r="BN110" i="48"/>
  <c r="BM110" i="48"/>
  <c r="BL110" i="48"/>
  <c r="BK110" i="48"/>
  <c r="BJ110" i="48"/>
  <c r="BI110" i="48"/>
  <c r="BH110" i="48"/>
  <c r="BG110" i="48"/>
  <c r="BF110" i="48"/>
  <c r="BE110" i="48"/>
  <c r="BD110" i="48"/>
  <c r="BC110" i="48"/>
  <c r="BB110" i="48"/>
  <c r="BA110" i="48"/>
  <c r="AZ110" i="48"/>
  <c r="AY110" i="48"/>
  <c r="AX110" i="48"/>
  <c r="AW110" i="48"/>
  <c r="AU110" i="48"/>
  <c r="AT110" i="48"/>
  <c r="AS110" i="48"/>
  <c r="AR110" i="48"/>
  <c r="AQ110" i="48"/>
  <c r="AP110" i="48"/>
  <c r="AO110" i="48"/>
  <c r="AN110" i="48"/>
  <c r="AM110" i="48"/>
  <c r="DO110" i="48" s="1"/>
  <c r="AL110" i="48"/>
  <c r="AK110" i="48"/>
  <c r="AJ110" i="48"/>
  <c r="AI110" i="48"/>
  <c r="AH110" i="48"/>
  <c r="AG110" i="48"/>
  <c r="AF110" i="48"/>
  <c r="AE110" i="48"/>
  <c r="AD110" i="48"/>
  <c r="AC110" i="48"/>
  <c r="AB110" i="48"/>
  <c r="AA110" i="48"/>
  <c r="Z110" i="48"/>
  <c r="Y110" i="48"/>
  <c r="X110" i="48"/>
  <c r="W110" i="48"/>
  <c r="V110" i="48"/>
  <c r="U110" i="48"/>
  <c r="T110" i="48"/>
  <c r="S110" i="48"/>
  <c r="R110" i="48"/>
  <c r="Q110" i="48"/>
  <c r="P110" i="48"/>
  <c r="O110" i="48"/>
  <c r="N110" i="48"/>
  <c r="M110" i="48"/>
  <c r="L110" i="48"/>
  <c r="K110" i="48"/>
  <c r="J110" i="48"/>
  <c r="I110" i="48"/>
  <c r="H110" i="48"/>
  <c r="G110" i="48"/>
  <c r="F110" i="48"/>
  <c r="E110" i="48"/>
  <c r="D110" i="48"/>
  <c r="C110" i="48"/>
  <c r="B110" i="48"/>
  <c r="A110" i="48"/>
  <c r="DP110" i="48" s="1"/>
  <c r="EN109" i="48"/>
  <c r="DV109" i="48"/>
  <c r="BT109" i="48"/>
  <c r="BS109" i="48"/>
  <c r="BR109" i="48"/>
  <c r="BQ109" i="48"/>
  <c r="BP109" i="48"/>
  <c r="BO109" i="48"/>
  <c r="BN109" i="48"/>
  <c r="BM109" i="48"/>
  <c r="BL109" i="48"/>
  <c r="BK109" i="48"/>
  <c r="BJ109" i="48"/>
  <c r="BI109" i="48"/>
  <c r="BH109" i="48"/>
  <c r="BG109" i="48"/>
  <c r="BF109" i="48"/>
  <c r="BE109" i="48"/>
  <c r="BD109" i="48"/>
  <c r="BC109" i="48"/>
  <c r="BB109" i="48"/>
  <c r="BA109" i="48"/>
  <c r="AZ109" i="48"/>
  <c r="AY109" i="48"/>
  <c r="AX109" i="48"/>
  <c r="AW109" i="48"/>
  <c r="AU109" i="48"/>
  <c r="AT109" i="48"/>
  <c r="AS109" i="48"/>
  <c r="AR109" i="48"/>
  <c r="AQ109" i="48"/>
  <c r="AP109" i="48"/>
  <c r="AO109" i="48"/>
  <c r="AN109" i="48"/>
  <c r="AM109" i="48"/>
  <c r="DO109" i="48" s="1"/>
  <c r="AL109" i="48"/>
  <c r="AK109" i="48"/>
  <c r="AJ109" i="48"/>
  <c r="AI109" i="48"/>
  <c r="DB109" i="48" s="1"/>
  <c r="AH109" i="48"/>
  <c r="AG109" i="48"/>
  <c r="AF109" i="48"/>
  <c r="AE109" i="48"/>
  <c r="AD109" i="48"/>
  <c r="AC109" i="48"/>
  <c r="AB109" i="48"/>
  <c r="AA109" i="48"/>
  <c r="Z109" i="48"/>
  <c r="Y109" i="48"/>
  <c r="X109" i="48"/>
  <c r="W109" i="48"/>
  <c r="V109" i="48"/>
  <c r="U109" i="48"/>
  <c r="T109" i="48"/>
  <c r="S109" i="48"/>
  <c r="R109" i="48"/>
  <c r="Q109" i="48"/>
  <c r="P109" i="48"/>
  <c r="O109" i="48"/>
  <c r="N109" i="48"/>
  <c r="M109" i="48"/>
  <c r="L109" i="48"/>
  <c r="K109" i="48"/>
  <c r="J109" i="48"/>
  <c r="I109" i="48"/>
  <c r="H109" i="48"/>
  <c r="G109" i="48"/>
  <c r="F109" i="48"/>
  <c r="E109" i="48"/>
  <c r="D109" i="48"/>
  <c r="C109" i="48"/>
  <c r="B109" i="48"/>
  <c r="A109" i="48"/>
  <c r="DP109" i="48" s="1"/>
  <c r="EN108" i="48"/>
  <c r="DV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U108" i="48"/>
  <c r="AT108" i="48"/>
  <c r="AS108" i="48"/>
  <c r="AR108" i="48"/>
  <c r="AQ108" i="48"/>
  <c r="AP108" i="48"/>
  <c r="AO108" i="48"/>
  <c r="AN108" i="48"/>
  <c r="AM108" i="48"/>
  <c r="DO108" i="48" s="1"/>
  <c r="AL108" i="48"/>
  <c r="AK108" i="48"/>
  <c r="AJ108" i="48"/>
  <c r="AI108" i="48"/>
  <c r="DD108" i="48" s="1"/>
  <c r="AH108" i="48"/>
  <c r="AG108" i="48"/>
  <c r="AF108" i="48"/>
  <c r="AE108" i="48"/>
  <c r="AD108" i="48"/>
  <c r="AC108" i="48"/>
  <c r="AB108" i="48"/>
  <c r="AA108" i="48"/>
  <c r="Z108" i="48"/>
  <c r="Y108" i="48"/>
  <c r="X108" i="48"/>
  <c r="W108" i="48"/>
  <c r="V108" i="48"/>
  <c r="U108" i="48"/>
  <c r="T108" i="48"/>
  <c r="S108" i="48"/>
  <c r="R108" i="48"/>
  <c r="Q108" i="48"/>
  <c r="P108" i="48"/>
  <c r="O108" i="48"/>
  <c r="N108" i="48"/>
  <c r="M108" i="48"/>
  <c r="L108" i="48"/>
  <c r="K108" i="48"/>
  <c r="J108" i="48"/>
  <c r="DH108" i="48" s="1"/>
  <c r="I108" i="48"/>
  <c r="H108" i="48"/>
  <c r="G108" i="48"/>
  <c r="F108" i="48"/>
  <c r="E108" i="48"/>
  <c r="D108" i="48"/>
  <c r="C108" i="48"/>
  <c r="B108" i="48"/>
  <c r="A108" i="48"/>
  <c r="DP108" i="48" s="1"/>
  <c r="EN107" i="48"/>
  <c r="DV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U107" i="48"/>
  <c r="AT107" i="48"/>
  <c r="AS107" i="48"/>
  <c r="AR107" i="48"/>
  <c r="AQ107" i="48"/>
  <c r="AP107" i="48"/>
  <c r="AO107" i="48"/>
  <c r="AN107" i="48"/>
  <c r="AM107" i="48"/>
  <c r="DO107" i="48" s="1"/>
  <c r="AL107" i="48"/>
  <c r="AK107" i="48"/>
  <c r="AJ107" i="48"/>
  <c r="AI107" i="48"/>
  <c r="DB107" i="48" s="1"/>
  <c r="AH107" i="48"/>
  <c r="AG107" i="48"/>
  <c r="AF107" i="48"/>
  <c r="AE107" i="48"/>
  <c r="AD107" i="48"/>
  <c r="AC107" i="48"/>
  <c r="AB107" i="48"/>
  <c r="AA107" i="48"/>
  <c r="Z107" i="48"/>
  <c r="Y107" i="48"/>
  <c r="X107" i="48"/>
  <c r="W107" i="48"/>
  <c r="V107" i="48"/>
  <c r="U107" i="48"/>
  <c r="T107" i="48"/>
  <c r="S107" i="48"/>
  <c r="R107" i="48"/>
  <c r="Q107" i="48"/>
  <c r="P107" i="48"/>
  <c r="O107" i="48"/>
  <c r="N107" i="48"/>
  <c r="M107" i="48"/>
  <c r="L107" i="48"/>
  <c r="K107" i="48"/>
  <c r="J107" i="48"/>
  <c r="DH107" i="48" s="1"/>
  <c r="I107" i="48"/>
  <c r="H107" i="48"/>
  <c r="G107" i="48"/>
  <c r="F107" i="48"/>
  <c r="E107" i="48"/>
  <c r="D107" i="48"/>
  <c r="C107" i="48"/>
  <c r="B107" i="48"/>
  <c r="A107" i="48"/>
  <c r="EN106" i="48"/>
  <c r="DV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U106" i="48"/>
  <c r="AT106" i="48"/>
  <c r="AS106" i="48"/>
  <c r="AR106" i="48"/>
  <c r="AQ106" i="48"/>
  <c r="AP106" i="48"/>
  <c r="AO106" i="48"/>
  <c r="AN106" i="48"/>
  <c r="AM106" i="48"/>
  <c r="DO106" i="48" s="1"/>
  <c r="AL106" i="48"/>
  <c r="AK106" i="48"/>
  <c r="AJ106" i="48"/>
  <c r="AI106" i="48"/>
  <c r="DD106" i="48" s="1"/>
  <c r="AH106" i="48"/>
  <c r="AG106" i="48"/>
  <c r="AF106" i="48"/>
  <c r="AE106" i="48"/>
  <c r="AD106" i="48"/>
  <c r="AC106" i="48"/>
  <c r="AB106" i="48"/>
  <c r="AA106" i="48"/>
  <c r="Z106" i="48"/>
  <c r="Y106" i="48"/>
  <c r="X106" i="48"/>
  <c r="W106" i="48"/>
  <c r="V106" i="48"/>
  <c r="U106" i="48"/>
  <c r="T106" i="48"/>
  <c r="S106" i="48"/>
  <c r="R106" i="48"/>
  <c r="Q106" i="48"/>
  <c r="P106" i="48"/>
  <c r="O106" i="48"/>
  <c r="N106" i="48"/>
  <c r="M106" i="48"/>
  <c r="L106" i="48"/>
  <c r="K106" i="48"/>
  <c r="J106" i="48"/>
  <c r="CN106" i="48" s="1"/>
  <c r="I106" i="48"/>
  <c r="H106" i="48"/>
  <c r="G106" i="48"/>
  <c r="F106" i="48"/>
  <c r="E106" i="48"/>
  <c r="D106" i="48"/>
  <c r="C106" i="48"/>
  <c r="B106" i="48"/>
  <c r="A106" i="48"/>
  <c r="DP106" i="48" s="1"/>
  <c r="EN105" i="48"/>
  <c r="DV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U105" i="48"/>
  <c r="AT105" i="48"/>
  <c r="AS105" i="48"/>
  <c r="AR105" i="48"/>
  <c r="AQ105" i="48"/>
  <c r="AP105" i="48"/>
  <c r="AO105" i="48"/>
  <c r="AN105" i="48"/>
  <c r="AM105" i="48"/>
  <c r="DO105" i="48" s="1"/>
  <c r="AL105" i="48"/>
  <c r="AK105" i="48"/>
  <c r="AJ105" i="48"/>
  <c r="AI105" i="48"/>
  <c r="AH105" i="48"/>
  <c r="AG105" i="48"/>
  <c r="AF105" i="48"/>
  <c r="AE105" i="48"/>
  <c r="AD105" i="48"/>
  <c r="AC105" i="48"/>
  <c r="AB105" i="48"/>
  <c r="AA105" i="48"/>
  <c r="Z105" i="48"/>
  <c r="Y105" i="48"/>
  <c r="X105" i="48"/>
  <c r="W105" i="48"/>
  <c r="V105" i="48"/>
  <c r="U105" i="48"/>
  <c r="T105" i="48"/>
  <c r="S105" i="48"/>
  <c r="R105" i="48"/>
  <c r="Q105" i="48"/>
  <c r="P105" i="48"/>
  <c r="O105" i="48"/>
  <c r="N105" i="48"/>
  <c r="M105" i="48"/>
  <c r="L105" i="48"/>
  <c r="K105" i="48"/>
  <c r="J105" i="48"/>
  <c r="I105" i="48"/>
  <c r="H105" i="48"/>
  <c r="G105" i="48"/>
  <c r="F105" i="48"/>
  <c r="E105" i="48"/>
  <c r="D105" i="48"/>
  <c r="C105" i="48"/>
  <c r="B105" i="48"/>
  <c r="A105" i="48"/>
  <c r="DP105" i="48" s="1"/>
  <c r="EN104" i="48"/>
  <c r="DV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U104" i="48"/>
  <c r="AT104" i="48"/>
  <c r="AS104" i="48"/>
  <c r="AR104" i="48"/>
  <c r="AQ104" i="48"/>
  <c r="AP104" i="48"/>
  <c r="AO104" i="48"/>
  <c r="AN104" i="48"/>
  <c r="AM104" i="48"/>
  <c r="DO104" i="48" s="1"/>
  <c r="AL104" i="48"/>
  <c r="AK104" i="48"/>
  <c r="AJ104" i="48"/>
  <c r="AI104" i="48"/>
  <c r="AH104" i="48"/>
  <c r="AG104" i="48"/>
  <c r="AF104" i="48"/>
  <c r="AE104" i="48"/>
  <c r="AD104" i="48"/>
  <c r="AC104" i="48"/>
  <c r="AB104" i="48"/>
  <c r="AA104" i="48"/>
  <c r="Z104" i="48"/>
  <c r="Y104" i="48"/>
  <c r="X104" i="48"/>
  <c r="W104" i="48"/>
  <c r="V104" i="48"/>
  <c r="U104" i="48"/>
  <c r="T104" i="48"/>
  <c r="S104" i="48"/>
  <c r="R104" i="48"/>
  <c r="Q104" i="48"/>
  <c r="P104" i="48"/>
  <c r="O104" i="48"/>
  <c r="N104" i="48"/>
  <c r="M104" i="48"/>
  <c r="L104" i="48"/>
  <c r="K104" i="48"/>
  <c r="J104" i="48"/>
  <c r="CN104" i="48" s="1"/>
  <c r="I104" i="48"/>
  <c r="H104" i="48"/>
  <c r="G104" i="48"/>
  <c r="F104" i="48"/>
  <c r="E104" i="48"/>
  <c r="D104" i="48"/>
  <c r="C104" i="48"/>
  <c r="B104" i="48"/>
  <c r="A104" i="48"/>
  <c r="DP104" i="48" s="1"/>
  <c r="EN103" i="48"/>
  <c r="DV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U103" i="48"/>
  <c r="AT103" i="48"/>
  <c r="AS103" i="48"/>
  <c r="AR103" i="48"/>
  <c r="AQ103" i="48"/>
  <c r="AP103" i="48"/>
  <c r="AO103" i="48"/>
  <c r="AN103" i="48"/>
  <c r="AM103" i="48"/>
  <c r="DO103" i="48" s="1"/>
  <c r="AL103" i="48"/>
  <c r="AK103" i="48"/>
  <c r="AJ103" i="48"/>
  <c r="AI103" i="48"/>
  <c r="AH103" i="48"/>
  <c r="AG103" i="48"/>
  <c r="AF103" i="48"/>
  <c r="AE103" i="48"/>
  <c r="AD103" i="48"/>
  <c r="AC103" i="48"/>
  <c r="AB103" i="48"/>
  <c r="AA103" i="48"/>
  <c r="Z103" i="48"/>
  <c r="Y103" i="48"/>
  <c r="X103" i="48"/>
  <c r="W103" i="48"/>
  <c r="V103" i="48"/>
  <c r="U103" i="48"/>
  <c r="T103" i="48"/>
  <c r="S103" i="48"/>
  <c r="R103" i="48"/>
  <c r="Q103" i="48"/>
  <c r="P103" i="48"/>
  <c r="O103" i="48"/>
  <c r="N103" i="48"/>
  <c r="M103" i="48"/>
  <c r="L103" i="48"/>
  <c r="K103" i="48"/>
  <c r="J103" i="48"/>
  <c r="CN103" i="48" s="1"/>
  <c r="I103" i="48"/>
  <c r="H103" i="48"/>
  <c r="G103" i="48"/>
  <c r="F103" i="48"/>
  <c r="E103" i="48"/>
  <c r="D103" i="48"/>
  <c r="C103" i="48"/>
  <c r="B103" i="48"/>
  <c r="A103" i="48"/>
  <c r="DP103" i="48" s="1"/>
  <c r="EN102" i="48"/>
  <c r="DV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U102" i="48"/>
  <c r="AT102" i="48"/>
  <c r="AS102" i="48"/>
  <c r="AR102" i="48"/>
  <c r="AQ102" i="48"/>
  <c r="AP102" i="48"/>
  <c r="AO102" i="48"/>
  <c r="AN102" i="48"/>
  <c r="AM102" i="48"/>
  <c r="DO102" i="48" s="1"/>
  <c r="AL102" i="48"/>
  <c r="AK102" i="48"/>
  <c r="AJ102" i="48"/>
  <c r="AI102" i="48"/>
  <c r="DD102" i="48" s="1"/>
  <c r="AH102" i="48"/>
  <c r="AG102" i="48"/>
  <c r="AF102" i="48"/>
  <c r="AE102" i="48"/>
  <c r="AD102" i="48"/>
  <c r="AC102" i="48"/>
  <c r="AB102" i="48"/>
  <c r="AA102" i="48"/>
  <c r="Z102" i="48"/>
  <c r="Y102" i="48"/>
  <c r="X102" i="48"/>
  <c r="W102" i="48"/>
  <c r="V102" i="48"/>
  <c r="U102" i="48"/>
  <c r="T102" i="48"/>
  <c r="S102" i="48"/>
  <c r="R102" i="48"/>
  <c r="Q102" i="48"/>
  <c r="P102" i="48"/>
  <c r="O102" i="48"/>
  <c r="N102" i="48"/>
  <c r="M102" i="48"/>
  <c r="L102" i="48"/>
  <c r="K102" i="48"/>
  <c r="J102" i="48"/>
  <c r="DH102" i="48" s="1"/>
  <c r="I102" i="48"/>
  <c r="H102" i="48"/>
  <c r="G102" i="48"/>
  <c r="F102" i="48"/>
  <c r="E102" i="48"/>
  <c r="D102" i="48"/>
  <c r="C102" i="48"/>
  <c r="B102" i="48"/>
  <c r="A102" i="48"/>
  <c r="DP102" i="48" s="1"/>
  <c r="EN101" i="48"/>
  <c r="DV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U101" i="48"/>
  <c r="AT101" i="48"/>
  <c r="AS101" i="48"/>
  <c r="AR101" i="48"/>
  <c r="AQ101" i="48"/>
  <c r="AP101" i="48"/>
  <c r="AO101" i="48"/>
  <c r="AN101" i="48"/>
  <c r="AM101" i="48"/>
  <c r="DO101" i="48" s="1"/>
  <c r="AL101" i="48"/>
  <c r="AK101" i="48"/>
  <c r="AJ101" i="48"/>
  <c r="AI101" i="48"/>
  <c r="DD101" i="48" s="1"/>
  <c r="AH101" i="48"/>
  <c r="AG101" i="48"/>
  <c r="AF101" i="48"/>
  <c r="AE101" i="48"/>
  <c r="AD101" i="48"/>
  <c r="AC101" i="48"/>
  <c r="AB101" i="48"/>
  <c r="AA101" i="48"/>
  <c r="Z101" i="48"/>
  <c r="Y101" i="48"/>
  <c r="X101" i="48"/>
  <c r="W101" i="48"/>
  <c r="V101" i="48"/>
  <c r="U101" i="48"/>
  <c r="T101" i="48"/>
  <c r="S101" i="48"/>
  <c r="R101" i="48"/>
  <c r="Q101" i="48"/>
  <c r="P101" i="48"/>
  <c r="O101" i="48"/>
  <c r="N101" i="48"/>
  <c r="M101" i="48"/>
  <c r="L101" i="48"/>
  <c r="K101" i="48"/>
  <c r="J101" i="48"/>
  <c r="I101" i="48"/>
  <c r="H101" i="48"/>
  <c r="G101" i="48"/>
  <c r="F101" i="48"/>
  <c r="E101" i="48"/>
  <c r="D101" i="48"/>
  <c r="C101" i="48"/>
  <c r="B101" i="48"/>
  <c r="A101" i="48"/>
  <c r="DP101" i="48" s="1"/>
  <c r="EN100" i="48"/>
  <c r="DV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U100" i="48"/>
  <c r="AT100" i="48"/>
  <c r="AS100" i="48"/>
  <c r="AR100" i="48"/>
  <c r="AQ100" i="48"/>
  <c r="AP100" i="48"/>
  <c r="AO100" i="48"/>
  <c r="AN100" i="48"/>
  <c r="AM100" i="48"/>
  <c r="DO100" i="48" s="1"/>
  <c r="AL100" i="48"/>
  <c r="AK100" i="48"/>
  <c r="AJ100" i="48"/>
  <c r="AI100" i="48"/>
  <c r="DB100" i="48" s="1"/>
  <c r="AH100" i="48"/>
  <c r="AG100" i="48"/>
  <c r="AF100" i="48"/>
  <c r="AE100" i="48"/>
  <c r="AD100" i="48"/>
  <c r="AC100" i="48"/>
  <c r="AB100" i="48"/>
  <c r="AA100" i="48"/>
  <c r="Z100" i="48"/>
  <c r="Y100" i="48"/>
  <c r="X100" i="48"/>
  <c r="W100" i="48"/>
  <c r="V100" i="48"/>
  <c r="U100" i="48"/>
  <c r="T100" i="48"/>
  <c r="S100" i="48"/>
  <c r="R100" i="48"/>
  <c r="Q100" i="48"/>
  <c r="P100" i="48"/>
  <c r="O100" i="48"/>
  <c r="N100" i="48"/>
  <c r="M100" i="48"/>
  <c r="L100" i="48"/>
  <c r="K100" i="48"/>
  <c r="J100" i="48"/>
  <c r="DH100" i="48" s="1"/>
  <c r="I100" i="48"/>
  <c r="H100" i="48"/>
  <c r="G100" i="48"/>
  <c r="F100" i="48"/>
  <c r="E100" i="48"/>
  <c r="D100" i="48"/>
  <c r="C100" i="48"/>
  <c r="B100" i="48"/>
  <c r="A100" i="48"/>
  <c r="DP100" i="48" s="1"/>
  <c r="EN99" i="48"/>
  <c r="DV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U99" i="48"/>
  <c r="AT99" i="48"/>
  <c r="AS99" i="48"/>
  <c r="AR99" i="48"/>
  <c r="AQ99" i="48"/>
  <c r="AP99" i="48"/>
  <c r="AO99" i="48"/>
  <c r="AN99" i="48"/>
  <c r="AM99" i="48"/>
  <c r="DO99" i="48" s="1"/>
  <c r="AL99" i="48"/>
  <c r="AK99" i="48"/>
  <c r="AJ99" i="48"/>
  <c r="AI99" i="48"/>
  <c r="DD99" i="48" s="1"/>
  <c r="AH99" i="48"/>
  <c r="AG99" i="48"/>
  <c r="AF99" i="48"/>
  <c r="AE99" i="48"/>
  <c r="AD99" i="48"/>
  <c r="AC99" i="48"/>
  <c r="AB99" i="48"/>
  <c r="AA99" i="48"/>
  <c r="Z99" i="48"/>
  <c r="Y99" i="48"/>
  <c r="X99" i="48"/>
  <c r="W99" i="48"/>
  <c r="V99" i="48"/>
  <c r="U99" i="48"/>
  <c r="T99" i="48"/>
  <c r="S99" i="48"/>
  <c r="R99" i="48"/>
  <c r="Q99" i="48"/>
  <c r="P99" i="48"/>
  <c r="O99" i="48"/>
  <c r="N99" i="48"/>
  <c r="M99" i="48"/>
  <c r="L99" i="48"/>
  <c r="K99" i="48"/>
  <c r="J99" i="48"/>
  <c r="CN99" i="48" s="1"/>
  <c r="I99" i="48"/>
  <c r="H99" i="48"/>
  <c r="G99" i="48"/>
  <c r="F99" i="48"/>
  <c r="E99" i="48"/>
  <c r="D99" i="48"/>
  <c r="C99" i="48"/>
  <c r="B99" i="48"/>
  <c r="A99" i="48"/>
  <c r="DP99" i="48" s="1"/>
  <c r="EN98" i="48"/>
  <c r="DV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U98" i="48"/>
  <c r="AT98" i="48"/>
  <c r="AS98" i="48"/>
  <c r="AR98" i="48"/>
  <c r="AQ98" i="48"/>
  <c r="AP98" i="48"/>
  <c r="AO98" i="48"/>
  <c r="AN98" i="48"/>
  <c r="AM98" i="48"/>
  <c r="DO98" i="48" s="1"/>
  <c r="AL98" i="48"/>
  <c r="AK98" i="48"/>
  <c r="AJ98" i="48"/>
  <c r="AI98" i="48"/>
  <c r="DD98" i="48" s="1"/>
  <c r="AH98" i="48"/>
  <c r="AG98" i="48"/>
  <c r="AF98" i="48"/>
  <c r="AE98" i="48"/>
  <c r="AD98" i="48"/>
  <c r="AC98" i="48"/>
  <c r="AB98" i="48"/>
  <c r="AA98" i="48"/>
  <c r="Z98" i="48"/>
  <c r="Y98" i="48"/>
  <c r="X98" i="48"/>
  <c r="W98" i="48"/>
  <c r="V98" i="48"/>
  <c r="U98" i="48"/>
  <c r="T98" i="48"/>
  <c r="S98" i="48"/>
  <c r="R98" i="48"/>
  <c r="Q98" i="48"/>
  <c r="P98" i="48"/>
  <c r="O98" i="48"/>
  <c r="N98" i="48"/>
  <c r="M98" i="48"/>
  <c r="L98" i="48"/>
  <c r="K98" i="48"/>
  <c r="J98" i="48"/>
  <c r="I98" i="48"/>
  <c r="H98" i="48"/>
  <c r="G98" i="48"/>
  <c r="F98" i="48"/>
  <c r="E98" i="48"/>
  <c r="D98" i="48"/>
  <c r="C98" i="48"/>
  <c r="B98" i="48"/>
  <c r="A98" i="48"/>
  <c r="DP98" i="48" s="1"/>
  <c r="EN97" i="48"/>
  <c r="DV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U97" i="48"/>
  <c r="AT97" i="48"/>
  <c r="AS97" i="48"/>
  <c r="AR97" i="48"/>
  <c r="AQ97" i="48"/>
  <c r="AP97" i="48"/>
  <c r="AO97" i="48"/>
  <c r="AN97" i="48"/>
  <c r="AM97" i="48"/>
  <c r="DO97" i="48" s="1"/>
  <c r="AL97" i="48"/>
  <c r="AK97" i="48"/>
  <c r="AJ97" i="48"/>
  <c r="AI97" i="48"/>
  <c r="DD97" i="48" s="1"/>
  <c r="AH97" i="48"/>
  <c r="AG97" i="48"/>
  <c r="AF97" i="48"/>
  <c r="AE97" i="48"/>
  <c r="AD97" i="48"/>
  <c r="AC97" i="48"/>
  <c r="AB97" i="48"/>
  <c r="AA97" i="48"/>
  <c r="Z97" i="48"/>
  <c r="Y97" i="48"/>
  <c r="X97" i="48"/>
  <c r="W97" i="48"/>
  <c r="V97" i="48"/>
  <c r="U97" i="48"/>
  <c r="T97" i="48"/>
  <c r="S97" i="48"/>
  <c r="R97" i="48"/>
  <c r="Q97" i="48"/>
  <c r="P97" i="48"/>
  <c r="O97" i="48"/>
  <c r="N97" i="48"/>
  <c r="M97" i="48"/>
  <c r="L97" i="48"/>
  <c r="K97" i="48"/>
  <c r="J97" i="48"/>
  <c r="CN97" i="48" s="1"/>
  <c r="I97" i="48"/>
  <c r="H97" i="48"/>
  <c r="G97" i="48"/>
  <c r="F97" i="48"/>
  <c r="E97" i="48"/>
  <c r="D97" i="48"/>
  <c r="C97" i="48"/>
  <c r="B97" i="48"/>
  <c r="A97" i="48"/>
  <c r="DP97" i="48" s="1"/>
  <c r="EN96" i="48"/>
  <c r="DV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U96" i="48"/>
  <c r="AT96" i="48"/>
  <c r="AS96" i="48"/>
  <c r="AR96" i="48"/>
  <c r="AQ96" i="48"/>
  <c r="AP96" i="48"/>
  <c r="AO96" i="48"/>
  <c r="AN96" i="48"/>
  <c r="AM96" i="48"/>
  <c r="DO96" i="48" s="1"/>
  <c r="AL96" i="48"/>
  <c r="AK96" i="48"/>
  <c r="AJ96" i="48"/>
  <c r="AI96" i="48"/>
  <c r="DD96" i="48" s="1"/>
  <c r="AH96" i="48"/>
  <c r="AG96" i="48"/>
  <c r="AF96" i="48"/>
  <c r="AE96" i="48"/>
  <c r="AD96" i="48"/>
  <c r="AC96" i="48"/>
  <c r="AB96" i="48"/>
  <c r="AA96" i="48"/>
  <c r="Z96" i="48"/>
  <c r="Y96" i="48"/>
  <c r="X96" i="48"/>
  <c r="W96" i="48"/>
  <c r="V96" i="48"/>
  <c r="U96" i="48"/>
  <c r="T96" i="48"/>
  <c r="S96" i="48"/>
  <c r="R96" i="48"/>
  <c r="Q96" i="48"/>
  <c r="P96" i="48"/>
  <c r="O96" i="48"/>
  <c r="N96" i="48"/>
  <c r="M96" i="48"/>
  <c r="L96" i="48"/>
  <c r="K96" i="48"/>
  <c r="J96" i="48"/>
  <c r="I96" i="48"/>
  <c r="H96" i="48"/>
  <c r="G96" i="48"/>
  <c r="F96" i="48"/>
  <c r="E96" i="48"/>
  <c r="D96" i="48"/>
  <c r="C96" i="48"/>
  <c r="B96" i="48"/>
  <c r="A96" i="48"/>
  <c r="DP96" i="48" s="1"/>
  <c r="EN95" i="48"/>
  <c r="DV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U95" i="48"/>
  <c r="AT95" i="48"/>
  <c r="AS95" i="48"/>
  <c r="AR95" i="48"/>
  <c r="AQ95" i="48"/>
  <c r="AP95" i="48"/>
  <c r="AO95" i="48"/>
  <c r="AN95" i="48"/>
  <c r="AM95" i="48"/>
  <c r="DO95" i="48" s="1"/>
  <c r="AL95" i="48"/>
  <c r="AK95" i="48"/>
  <c r="AJ95" i="48"/>
  <c r="AI95" i="48"/>
  <c r="DD95" i="48" s="1"/>
  <c r="AH95" i="48"/>
  <c r="AG95" i="48"/>
  <c r="AF95" i="48"/>
  <c r="AE95" i="48"/>
  <c r="AD95" i="48"/>
  <c r="AC95" i="48"/>
  <c r="AB95" i="48"/>
  <c r="AA95" i="48"/>
  <c r="Z95" i="48"/>
  <c r="Y95" i="48"/>
  <c r="X95" i="48"/>
  <c r="W95" i="48"/>
  <c r="V95" i="48"/>
  <c r="U95" i="48"/>
  <c r="T95" i="48"/>
  <c r="S95" i="48"/>
  <c r="R95" i="48"/>
  <c r="Q95" i="48"/>
  <c r="P95" i="48"/>
  <c r="O95" i="48"/>
  <c r="N95" i="48"/>
  <c r="M95" i="48"/>
  <c r="L95" i="48"/>
  <c r="K95" i="48"/>
  <c r="J95" i="48"/>
  <c r="DH95" i="48" s="1"/>
  <c r="I95" i="48"/>
  <c r="H95" i="48"/>
  <c r="G95" i="48"/>
  <c r="F95" i="48"/>
  <c r="E95" i="48"/>
  <c r="D95" i="48"/>
  <c r="C95" i="48"/>
  <c r="B95" i="48"/>
  <c r="A95" i="48"/>
  <c r="DP95" i="48" s="1"/>
  <c r="EN94" i="48"/>
  <c r="DV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U94" i="48"/>
  <c r="AT94" i="48"/>
  <c r="AS94" i="48"/>
  <c r="AR94" i="48"/>
  <c r="AQ94" i="48"/>
  <c r="AP94" i="48"/>
  <c r="AO94" i="48"/>
  <c r="AN94" i="48"/>
  <c r="AM94" i="48"/>
  <c r="DO94" i="48" s="1"/>
  <c r="AL94" i="48"/>
  <c r="AK94" i="48"/>
  <c r="AJ94" i="48"/>
  <c r="AI94" i="48"/>
  <c r="DD94" i="48" s="1"/>
  <c r="AH94" i="48"/>
  <c r="AG94" i="48"/>
  <c r="AF94" i="48"/>
  <c r="AE94" i="48"/>
  <c r="AD94" i="48"/>
  <c r="AC94" i="48"/>
  <c r="AB94" i="48"/>
  <c r="AA94" i="48"/>
  <c r="Z94" i="48"/>
  <c r="Y94" i="48"/>
  <c r="X94" i="48"/>
  <c r="W94" i="48"/>
  <c r="V94" i="48"/>
  <c r="U94" i="48"/>
  <c r="T94" i="48"/>
  <c r="S94" i="48"/>
  <c r="R94" i="48"/>
  <c r="Q94" i="48"/>
  <c r="P94" i="48"/>
  <c r="O94" i="48"/>
  <c r="N94" i="48"/>
  <c r="M94" i="48"/>
  <c r="L94" i="48"/>
  <c r="K94" i="48"/>
  <c r="J94" i="48"/>
  <c r="I94" i="48"/>
  <c r="H94" i="48"/>
  <c r="G94" i="48"/>
  <c r="F94" i="48"/>
  <c r="E94" i="48"/>
  <c r="D94" i="48"/>
  <c r="C94" i="48"/>
  <c r="B94" i="48"/>
  <c r="A94" i="48"/>
  <c r="DP94" i="48" s="1"/>
  <c r="EN93" i="48"/>
  <c r="DV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U93" i="48"/>
  <c r="AT93" i="48"/>
  <c r="AS93" i="48"/>
  <c r="AR93" i="48"/>
  <c r="AQ93" i="48"/>
  <c r="AP93" i="48"/>
  <c r="AO93" i="48"/>
  <c r="AN93" i="48"/>
  <c r="AM93" i="48"/>
  <c r="DO93" i="48" s="1"/>
  <c r="AL93" i="48"/>
  <c r="AK93" i="48"/>
  <c r="AJ93" i="48"/>
  <c r="AI93" i="48"/>
  <c r="AH93" i="48"/>
  <c r="AG93" i="48"/>
  <c r="AF93" i="48"/>
  <c r="AE93" i="48"/>
  <c r="AD93" i="48"/>
  <c r="AC93" i="48"/>
  <c r="AB93" i="48"/>
  <c r="AA93" i="48"/>
  <c r="Z93" i="48"/>
  <c r="Y93" i="48"/>
  <c r="X93" i="48"/>
  <c r="W93" i="48"/>
  <c r="V93" i="48"/>
  <c r="U93" i="48"/>
  <c r="T93" i="48"/>
  <c r="S93" i="48"/>
  <c r="R93" i="48"/>
  <c r="Q93" i="48"/>
  <c r="P93" i="48"/>
  <c r="O93" i="48"/>
  <c r="N93" i="48"/>
  <c r="M93" i="48"/>
  <c r="L93" i="48"/>
  <c r="K93" i="48"/>
  <c r="J93" i="48"/>
  <c r="I93" i="48"/>
  <c r="H93" i="48"/>
  <c r="G93" i="48"/>
  <c r="F93" i="48"/>
  <c r="E93" i="48"/>
  <c r="D93" i="48"/>
  <c r="C93" i="48"/>
  <c r="B93" i="48"/>
  <c r="A93" i="48"/>
  <c r="DP93" i="48" s="1"/>
  <c r="EN92" i="48"/>
  <c r="DV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U92" i="48"/>
  <c r="AT92" i="48"/>
  <c r="AS92" i="48"/>
  <c r="AR92" i="48"/>
  <c r="AQ92" i="48"/>
  <c r="AP92" i="48"/>
  <c r="AO92" i="48"/>
  <c r="AN92" i="48"/>
  <c r="AM92" i="48"/>
  <c r="DO92" i="48" s="1"/>
  <c r="AL92" i="48"/>
  <c r="AK92" i="48"/>
  <c r="AJ92" i="48"/>
  <c r="AI92" i="48"/>
  <c r="AH92" i="48"/>
  <c r="AG92" i="48"/>
  <c r="AF92" i="48"/>
  <c r="AE92" i="48"/>
  <c r="AD92" i="48"/>
  <c r="AC92" i="48"/>
  <c r="AB92" i="48"/>
  <c r="AA92" i="48"/>
  <c r="Z92" i="48"/>
  <c r="Y92" i="48"/>
  <c r="X92" i="48"/>
  <c r="W92" i="48"/>
  <c r="V92" i="48"/>
  <c r="U92" i="48"/>
  <c r="T92" i="48"/>
  <c r="S92" i="48"/>
  <c r="R92" i="48"/>
  <c r="Q92" i="48"/>
  <c r="P92" i="48"/>
  <c r="O92" i="48"/>
  <c r="N92" i="48"/>
  <c r="M92" i="48"/>
  <c r="L92" i="48"/>
  <c r="K92" i="48"/>
  <c r="J92" i="48"/>
  <c r="DH92" i="48" s="1"/>
  <c r="I92" i="48"/>
  <c r="H92" i="48"/>
  <c r="G92" i="48"/>
  <c r="F92" i="48"/>
  <c r="E92" i="48"/>
  <c r="D92" i="48"/>
  <c r="C92" i="48"/>
  <c r="B92" i="48"/>
  <c r="A92" i="48"/>
  <c r="DP92" i="48" s="1"/>
  <c r="EN91" i="48"/>
  <c r="DV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U91" i="48"/>
  <c r="AT91" i="48"/>
  <c r="AS91" i="48"/>
  <c r="AR91" i="48"/>
  <c r="AQ91" i="48"/>
  <c r="AP91" i="48"/>
  <c r="AO91" i="48"/>
  <c r="AN91" i="48"/>
  <c r="AM91" i="48"/>
  <c r="DO91" i="48" s="1"/>
  <c r="AL91" i="48"/>
  <c r="AK91" i="48"/>
  <c r="AJ91" i="48"/>
  <c r="AI91" i="48"/>
  <c r="DB91" i="48" s="1"/>
  <c r="AH91" i="48"/>
  <c r="AG91" i="48"/>
  <c r="AF91" i="48"/>
  <c r="AE91" i="48"/>
  <c r="AD91" i="48"/>
  <c r="AC91" i="48"/>
  <c r="AB91" i="48"/>
  <c r="AA91" i="48"/>
  <c r="Z91" i="48"/>
  <c r="Y91" i="48"/>
  <c r="X91" i="48"/>
  <c r="W91" i="48"/>
  <c r="V91" i="48"/>
  <c r="U91" i="48"/>
  <c r="T91" i="48"/>
  <c r="S91" i="48"/>
  <c r="R91" i="48"/>
  <c r="Q91" i="48"/>
  <c r="P91" i="48"/>
  <c r="O91" i="48"/>
  <c r="N91" i="48"/>
  <c r="M91" i="48"/>
  <c r="L91" i="48"/>
  <c r="K91" i="48"/>
  <c r="J91" i="48"/>
  <c r="I91" i="48"/>
  <c r="H91" i="48"/>
  <c r="G91" i="48"/>
  <c r="F91" i="48"/>
  <c r="E91" i="48"/>
  <c r="D91" i="48"/>
  <c r="C91" i="48"/>
  <c r="B91" i="48"/>
  <c r="A91" i="48"/>
  <c r="DP91" i="48" s="1"/>
  <c r="EN90" i="48"/>
  <c r="DV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U90" i="48"/>
  <c r="AT90" i="48"/>
  <c r="AS90" i="48"/>
  <c r="AR90" i="48"/>
  <c r="AQ90" i="48"/>
  <c r="AP90" i="48"/>
  <c r="AO90" i="48"/>
  <c r="AN90" i="48"/>
  <c r="AM90" i="48"/>
  <c r="DO90" i="48" s="1"/>
  <c r="AL90" i="48"/>
  <c r="AK90" i="48"/>
  <c r="AJ90" i="48"/>
  <c r="AI90" i="48"/>
  <c r="DB90" i="48" s="1"/>
  <c r="AH90" i="48"/>
  <c r="AG90" i="48"/>
  <c r="AF90" i="48"/>
  <c r="AE90" i="48"/>
  <c r="AD90" i="48"/>
  <c r="AC90" i="48"/>
  <c r="AB90" i="48"/>
  <c r="AA90" i="48"/>
  <c r="Z90" i="48"/>
  <c r="Y90" i="48"/>
  <c r="X90" i="48"/>
  <c r="W90" i="48"/>
  <c r="V90" i="48"/>
  <c r="U90" i="48"/>
  <c r="T90" i="48"/>
  <c r="S90" i="48"/>
  <c r="R90" i="48"/>
  <c r="Q90" i="48"/>
  <c r="P90" i="48"/>
  <c r="O90" i="48"/>
  <c r="N90" i="48"/>
  <c r="M90" i="48"/>
  <c r="L90" i="48"/>
  <c r="K90" i="48"/>
  <c r="J90" i="48"/>
  <c r="I90" i="48"/>
  <c r="H90" i="48"/>
  <c r="G90" i="48"/>
  <c r="F90" i="48"/>
  <c r="E90" i="48"/>
  <c r="D90" i="48"/>
  <c r="C90" i="48"/>
  <c r="B90" i="48"/>
  <c r="A90" i="48"/>
  <c r="EN89" i="48"/>
  <c r="DV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U89" i="48"/>
  <c r="AT89" i="48"/>
  <c r="AS89" i="48"/>
  <c r="AR89" i="48"/>
  <c r="AQ89" i="48"/>
  <c r="AP89" i="48"/>
  <c r="AO89" i="48"/>
  <c r="AN89" i="48"/>
  <c r="AM89" i="48"/>
  <c r="DO89" i="48" s="1"/>
  <c r="AL89" i="48"/>
  <c r="AK89" i="48"/>
  <c r="AJ89" i="48"/>
  <c r="AI89" i="48"/>
  <c r="DD89" i="48" s="1"/>
  <c r="AH89" i="48"/>
  <c r="AG89" i="48"/>
  <c r="AF89" i="48"/>
  <c r="AE89" i="48"/>
  <c r="AD89" i="48"/>
  <c r="AC89" i="48"/>
  <c r="AB89" i="48"/>
  <c r="AA89" i="48"/>
  <c r="Z89" i="48"/>
  <c r="Y89" i="48"/>
  <c r="X89" i="48"/>
  <c r="W89" i="48"/>
  <c r="V89" i="48"/>
  <c r="U89" i="48"/>
  <c r="T89" i="48"/>
  <c r="S89" i="48"/>
  <c r="R89" i="48"/>
  <c r="Q89" i="48"/>
  <c r="P89" i="48"/>
  <c r="O89" i="48"/>
  <c r="N89" i="48"/>
  <c r="M89" i="48"/>
  <c r="L89" i="48"/>
  <c r="K89" i="48"/>
  <c r="J89" i="48"/>
  <c r="DH89" i="48" s="1"/>
  <c r="I89" i="48"/>
  <c r="H89" i="48"/>
  <c r="G89" i="48"/>
  <c r="F89" i="48"/>
  <c r="E89" i="48"/>
  <c r="D89" i="48"/>
  <c r="C89" i="48"/>
  <c r="B89" i="48"/>
  <c r="A89" i="48"/>
  <c r="DP89" i="48" s="1"/>
  <c r="EN88" i="48"/>
  <c r="DV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U88" i="48"/>
  <c r="AT88" i="48"/>
  <c r="AS88" i="48"/>
  <c r="AR88" i="48"/>
  <c r="AQ88" i="48"/>
  <c r="AP88" i="48"/>
  <c r="AO88" i="48"/>
  <c r="AN88" i="48"/>
  <c r="AM88" i="48"/>
  <c r="DO88" i="48" s="1"/>
  <c r="AL88" i="48"/>
  <c r="AK88" i="48"/>
  <c r="AJ88" i="48"/>
  <c r="AI88" i="48"/>
  <c r="DB88" i="48" s="1"/>
  <c r="AH88" i="48"/>
  <c r="AG88" i="48"/>
  <c r="AF88" i="48"/>
  <c r="AE88" i="48"/>
  <c r="AD88" i="48"/>
  <c r="AC88" i="48"/>
  <c r="AB88" i="48"/>
  <c r="AA88" i="48"/>
  <c r="Z88" i="48"/>
  <c r="Y88" i="48"/>
  <c r="X88" i="48"/>
  <c r="W88" i="48"/>
  <c r="V88" i="48"/>
  <c r="U88" i="48"/>
  <c r="T88" i="48"/>
  <c r="S88" i="48"/>
  <c r="R88" i="48"/>
  <c r="Q88" i="48"/>
  <c r="P88" i="48"/>
  <c r="O88" i="48"/>
  <c r="N88" i="48"/>
  <c r="M88" i="48"/>
  <c r="L88" i="48"/>
  <c r="K88" i="48"/>
  <c r="J88" i="48"/>
  <c r="I88" i="48"/>
  <c r="H88" i="48"/>
  <c r="G88" i="48"/>
  <c r="F88" i="48"/>
  <c r="E88" i="48"/>
  <c r="D88" i="48"/>
  <c r="C88" i="48"/>
  <c r="B88" i="48"/>
  <c r="A88" i="48"/>
  <c r="DP88" i="48" s="1"/>
  <c r="EN87" i="48"/>
  <c r="DV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U87" i="48"/>
  <c r="AT87" i="48"/>
  <c r="AS87" i="48"/>
  <c r="AR87" i="48"/>
  <c r="AQ87" i="48"/>
  <c r="AP87" i="48"/>
  <c r="AO87" i="48"/>
  <c r="AN87" i="48"/>
  <c r="AM87" i="48"/>
  <c r="DO87" i="48" s="1"/>
  <c r="AL87" i="48"/>
  <c r="AK87" i="48"/>
  <c r="AJ87" i="48"/>
  <c r="AI87" i="48"/>
  <c r="DD87" i="48" s="1"/>
  <c r="AH87" i="48"/>
  <c r="AG87" i="48"/>
  <c r="AF87" i="48"/>
  <c r="AE87" i="48"/>
  <c r="AD87" i="48"/>
  <c r="AC87" i="48"/>
  <c r="AB87" i="48"/>
  <c r="AA87" i="48"/>
  <c r="Z87" i="48"/>
  <c r="Y87" i="48"/>
  <c r="X87" i="48"/>
  <c r="W87" i="48"/>
  <c r="V87" i="48"/>
  <c r="U87" i="48"/>
  <c r="T87" i="48"/>
  <c r="S87" i="48"/>
  <c r="R87" i="48"/>
  <c r="Q87" i="48"/>
  <c r="P87" i="48"/>
  <c r="O87" i="48"/>
  <c r="N87" i="48"/>
  <c r="M87" i="48"/>
  <c r="L87" i="48"/>
  <c r="K87" i="48"/>
  <c r="J87" i="48"/>
  <c r="DH87" i="48" s="1"/>
  <c r="I87" i="48"/>
  <c r="H87" i="48"/>
  <c r="G87" i="48"/>
  <c r="F87" i="48"/>
  <c r="E87" i="48"/>
  <c r="D87" i="48"/>
  <c r="C87" i="48"/>
  <c r="B87" i="48"/>
  <c r="A87" i="48"/>
  <c r="DP87" i="48" s="1"/>
  <c r="EN86" i="48"/>
  <c r="DV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U86" i="48"/>
  <c r="AT86" i="48"/>
  <c r="AS86" i="48"/>
  <c r="AR86" i="48"/>
  <c r="AQ86" i="48"/>
  <c r="AP86" i="48"/>
  <c r="AO86" i="48"/>
  <c r="AN86" i="48"/>
  <c r="AM86" i="48"/>
  <c r="DO86" i="48" s="1"/>
  <c r="AL86" i="48"/>
  <c r="AK86" i="48"/>
  <c r="AJ86" i="48"/>
  <c r="AI86" i="48"/>
  <c r="DD86" i="48" s="1"/>
  <c r="AH86" i="48"/>
  <c r="AG86" i="48"/>
  <c r="AF86" i="48"/>
  <c r="AE86" i="48"/>
  <c r="AD86" i="48"/>
  <c r="AC86" i="48"/>
  <c r="AB86" i="48"/>
  <c r="AA86" i="48"/>
  <c r="Z86" i="48"/>
  <c r="Y86" i="48"/>
  <c r="X86" i="48"/>
  <c r="W86" i="48"/>
  <c r="V86" i="48"/>
  <c r="U86" i="48"/>
  <c r="T86" i="48"/>
  <c r="S86" i="48"/>
  <c r="R86" i="48"/>
  <c r="Q86" i="48"/>
  <c r="P86" i="48"/>
  <c r="O86" i="48"/>
  <c r="N86" i="48"/>
  <c r="M86" i="48"/>
  <c r="L86" i="48"/>
  <c r="K86" i="48"/>
  <c r="J86" i="48"/>
  <c r="CN86" i="48" s="1"/>
  <c r="I86" i="48"/>
  <c r="H86" i="48"/>
  <c r="G86" i="48"/>
  <c r="F86" i="48"/>
  <c r="E86" i="48"/>
  <c r="D86" i="48"/>
  <c r="C86" i="48"/>
  <c r="B86" i="48"/>
  <c r="A86" i="48"/>
  <c r="DP86" i="48" s="1"/>
  <c r="EN85" i="48"/>
  <c r="DV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U85" i="48"/>
  <c r="AT85" i="48"/>
  <c r="AS85" i="48"/>
  <c r="AR85" i="48"/>
  <c r="AQ85" i="48"/>
  <c r="AP85" i="48"/>
  <c r="AO85" i="48"/>
  <c r="AN85" i="48"/>
  <c r="AM85" i="48"/>
  <c r="DO85" i="48" s="1"/>
  <c r="AL85" i="48"/>
  <c r="AK85" i="48"/>
  <c r="AJ85" i="48"/>
  <c r="AI85" i="48"/>
  <c r="DD85" i="48" s="1"/>
  <c r="AH85" i="48"/>
  <c r="AG85" i="48"/>
  <c r="AF85" i="48"/>
  <c r="AE85" i="48"/>
  <c r="AD85" i="48"/>
  <c r="AC85" i="48"/>
  <c r="AB85" i="48"/>
  <c r="AA85" i="48"/>
  <c r="Z85" i="48"/>
  <c r="Y85" i="48"/>
  <c r="X85" i="48"/>
  <c r="W85" i="48"/>
  <c r="V85" i="48"/>
  <c r="U85" i="48"/>
  <c r="T85" i="48"/>
  <c r="S85" i="48"/>
  <c r="R85" i="48"/>
  <c r="Q85" i="48"/>
  <c r="P85" i="48"/>
  <c r="O85" i="48"/>
  <c r="N85" i="48"/>
  <c r="M85" i="48"/>
  <c r="L85" i="48"/>
  <c r="K85" i="48"/>
  <c r="J85" i="48"/>
  <c r="CN85" i="48" s="1"/>
  <c r="I85" i="48"/>
  <c r="H85" i="48"/>
  <c r="G85" i="48"/>
  <c r="F85" i="48"/>
  <c r="E85" i="48"/>
  <c r="D85" i="48"/>
  <c r="C85" i="48"/>
  <c r="B85" i="48"/>
  <c r="A85" i="48"/>
  <c r="DP85" i="48" s="1"/>
  <c r="EN84" i="48"/>
  <c r="DV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U84" i="48"/>
  <c r="AT84" i="48"/>
  <c r="AS84" i="48"/>
  <c r="AR84" i="48"/>
  <c r="AQ84" i="48"/>
  <c r="AP84" i="48"/>
  <c r="AO84" i="48"/>
  <c r="AN84" i="48"/>
  <c r="AM84" i="48"/>
  <c r="DO84" i="48" s="1"/>
  <c r="AL84" i="48"/>
  <c r="AK84" i="48"/>
  <c r="AJ84" i="48"/>
  <c r="AI84" i="48"/>
  <c r="DB84" i="48" s="1"/>
  <c r="AH84" i="48"/>
  <c r="AG84" i="48"/>
  <c r="AF84" i="48"/>
  <c r="AE84" i="48"/>
  <c r="AD84" i="48"/>
  <c r="AC84" i="48"/>
  <c r="AB84" i="48"/>
  <c r="AA84" i="48"/>
  <c r="Z84" i="48"/>
  <c r="Y84" i="48"/>
  <c r="X84" i="48"/>
  <c r="W84" i="48"/>
  <c r="V84" i="48"/>
  <c r="U84" i="48"/>
  <c r="T84" i="48"/>
  <c r="S84" i="48"/>
  <c r="R84" i="48"/>
  <c r="Q84" i="48"/>
  <c r="P84" i="48"/>
  <c r="O84" i="48"/>
  <c r="N84" i="48"/>
  <c r="M84" i="48"/>
  <c r="L84" i="48"/>
  <c r="K84" i="48"/>
  <c r="J84" i="48"/>
  <c r="I84" i="48"/>
  <c r="H84" i="48"/>
  <c r="G84" i="48"/>
  <c r="F84" i="48"/>
  <c r="E84" i="48"/>
  <c r="D84" i="48"/>
  <c r="C84" i="48"/>
  <c r="B84" i="48"/>
  <c r="A84" i="48"/>
  <c r="DP84" i="48" s="1"/>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U83" i="48"/>
  <c r="AT83" i="48"/>
  <c r="AS83" i="48"/>
  <c r="AR83" i="48"/>
  <c r="AQ83" i="48"/>
  <c r="AP83" i="48"/>
  <c r="AO83" i="48"/>
  <c r="AN83" i="48"/>
  <c r="AM83" i="48"/>
  <c r="DO83" i="48" s="1"/>
  <c r="AL83" i="48"/>
  <c r="AK83" i="48"/>
  <c r="AJ83" i="48"/>
  <c r="AI83" i="48"/>
  <c r="AH83" i="48"/>
  <c r="AG83" i="48"/>
  <c r="AF83" i="48"/>
  <c r="AE83" i="48"/>
  <c r="AD83" i="48"/>
  <c r="AC83" i="48"/>
  <c r="AB83" i="48"/>
  <c r="AA83" i="48"/>
  <c r="Z83" i="48"/>
  <c r="Y83" i="48"/>
  <c r="X83" i="48"/>
  <c r="W83" i="48"/>
  <c r="V83" i="48"/>
  <c r="U83" i="48"/>
  <c r="T83" i="48"/>
  <c r="S83" i="48"/>
  <c r="R83" i="48"/>
  <c r="Q83" i="48"/>
  <c r="P83" i="48"/>
  <c r="O83" i="48"/>
  <c r="N83" i="48"/>
  <c r="M83" i="48"/>
  <c r="L83" i="48"/>
  <c r="K83" i="48"/>
  <c r="J83" i="48"/>
  <c r="I83" i="48"/>
  <c r="H83" i="48"/>
  <c r="G83" i="48"/>
  <c r="F83" i="48"/>
  <c r="E83" i="48"/>
  <c r="D83" i="48"/>
  <c r="C83" i="48"/>
  <c r="B83" i="48"/>
  <c r="A83" i="48"/>
  <c r="DP83" i="48" s="1"/>
  <c r="EN82" i="48"/>
  <c r="DV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U82" i="48"/>
  <c r="AT82" i="48"/>
  <c r="AS82" i="48"/>
  <c r="AR82" i="48"/>
  <c r="AQ82" i="48"/>
  <c r="AP82" i="48"/>
  <c r="AO82" i="48"/>
  <c r="AN82" i="48"/>
  <c r="AM82" i="48"/>
  <c r="DO82" i="48" s="1"/>
  <c r="AL82" i="48"/>
  <c r="AK82" i="48"/>
  <c r="AJ82" i="48"/>
  <c r="AI82" i="48"/>
  <c r="DD82" i="48" s="1"/>
  <c r="AH82" i="48"/>
  <c r="AG82" i="48"/>
  <c r="AF82" i="48"/>
  <c r="AE82" i="48"/>
  <c r="AD82" i="48"/>
  <c r="AC82" i="48"/>
  <c r="AB82" i="48"/>
  <c r="AA82" i="48"/>
  <c r="Z82" i="48"/>
  <c r="Y82" i="48"/>
  <c r="X82" i="48"/>
  <c r="W82" i="48"/>
  <c r="V82" i="48"/>
  <c r="U82" i="48"/>
  <c r="T82" i="48"/>
  <c r="S82" i="48"/>
  <c r="R82" i="48"/>
  <c r="Q82" i="48"/>
  <c r="P82" i="48"/>
  <c r="O82" i="48"/>
  <c r="N82" i="48"/>
  <c r="M82" i="48"/>
  <c r="L82" i="48"/>
  <c r="K82" i="48"/>
  <c r="J82" i="48"/>
  <c r="I82" i="48"/>
  <c r="H82" i="48"/>
  <c r="G82" i="48"/>
  <c r="F82" i="48"/>
  <c r="E82" i="48"/>
  <c r="D82" i="48"/>
  <c r="C82" i="48"/>
  <c r="B82" i="48"/>
  <c r="A82" i="48"/>
  <c r="DP82" i="48" s="1"/>
  <c r="EN81" i="48"/>
  <c r="DV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U81" i="48"/>
  <c r="AT81" i="48"/>
  <c r="AS81" i="48"/>
  <c r="AR81" i="48"/>
  <c r="AQ81" i="48"/>
  <c r="AP81" i="48"/>
  <c r="AO81" i="48"/>
  <c r="AN81" i="48"/>
  <c r="AM81" i="48"/>
  <c r="DO81" i="48" s="1"/>
  <c r="AL81" i="48"/>
  <c r="AK81" i="48"/>
  <c r="AJ81" i="48"/>
  <c r="AI81" i="48"/>
  <c r="AH81" i="48"/>
  <c r="AG81" i="48"/>
  <c r="AF81" i="48"/>
  <c r="AE81" i="48"/>
  <c r="AD81" i="48"/>
  <c r="AC81" i="48"/>
  <c r="AB81" i="48"/>
  <c r="AA81" i="48"/>
  <c r="Z81" i="48"/>
  <c r="Y81" i="48"/>
  <c r="X81" i="48"/>
  <c r="W81" i="48"/>
  <c r="V81" i="48"/>
  <c r="U81" i="48"/>
  <c r="T81" i="48"/>
  <c r="S81" i="48"/>
  <c r="R81" i="48"/>
  <c r="Q81" i="48"/>
  <c r="P81" i="48"/>
  <c r="O81" i="48"/>
  <c r="N81" i="48"/>
  <c r="M81" i="48"/>
  <c r="L81" i="48"/>
  <c r="K81" i="48"/>
  <c r="J81" i="48"/>
  <c r="DH81" i="48" s="1"/>
  <c r="I81" i="48"/>
  <c r="H81" i="48"/>
  <c r="G81" i="48"/>
  <c r="F81" i="48"/>
  <c r="E81" i="48"/>
  <c r="D81" i="48"/>
  <c r="C81" i="48"/>
  <c r="B81" i="48"/>
  <c r="A81" i="48"/>
  <c r="DP81" i="48" s="1"/>
  <c r="EN80" i="48"/>
  <c r="DV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U80" i="48"/>
  <c r="AT80" i="48"/>
  <c r="AS80" i="48"/>
  <c r="AR80" i="48"/>
  <c r="AQ80" i="48"/>
  <c r="AP80" i="48"/>
  <c r="AO80" i="48"/>
  <c r="AN80" i="48"/>
  <c r="AM80" i="48"/>
  <c r="DO80" i="48" s="1"/>
  <c r="AL80" i="48"/>
  <c r="AK80" i="48"/>
  <c r="AJ80" i="48"/>
  <c r="AI80" i="48"/>
  <c r="AH80" i="48"/>
  <c r="AG80" i="48"/>
  <c r="AF80" i="48"/>
  <c r="AE80" i="48"/>
  <c r="AD80" i="48"/>
  <c r="AC80" i="48"/>
  <c r="AB80" i="48"/>
  <c r="AA80" i="48"/>
  <c r="Z80" i="48"/>
  <c r="Y80" i="48"/>
  <c r="X80" i="48"/>
  <c r="W80" i="48"/>
  <c r="V80" i="48"/>
  <c r="U80" i="48"/>
  <c r="T80" i="48"/>
  <c r="S80" i="48"/>
  <c r="R80" i="48"/>
  <c r="Q80" i="48"/>
  <c r="P80" i="48"/>
  <c r="O80" i="48"/>
  <c r="N80" i="48"/>
  <c r="M80" i="48"/>
  <c r="L80" i="48"/>
  <c r="K80" i="48"/>
  <c r="J80" i="48"/>
  <c r="DH80" i="48" s="1"/>
  <c r="I80" i="48"/>
  <c r="H80" i="48"/>
  <c r="G80" i="48"/>
  <c r="F80" i="48"/>
  <c r="E80" i="48"/>
  <c r="D80" i="48"/>
  <c r="C80" i="48"/>
  <c r="B80" i="48"/>
  <c r="A80" i="48"/>
  <c r="DP80" i="48" s="1"/>
  <c r="EN79" i="48"/>
  <c r="DV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U79" i="48"/>
  <c r="AT79" i="48"/>
  <c r="AS79" i="48"/>
  <c r="AR79" i="48"/>
  <c r="AQ79" i="48"/>
  <c r="AP79" i="48"/>
  <c r="AO79" i="48"/>
  <c r="AN79" i="48"/>
  <c r="AM79" i="48"/>
  <c r="DO79" i="48" s="1"/>
  <c r="AL79" i="48"/>
  <c r="AK79" i="48"/>
  <c r="AJ79" i="48"/>
  <c r="AI79" i="48"/>
  <c r="AH79" i="48"/>
  <c r="AG79" i="48"/>
  <c r="AF79" i="48"/>
  <c r="AE79" i="48"/>
  <c r="AD79" i="48"/>
  <c r="AC79" i="48"/>
  <c r="AB79" i="48"/>
  <c r="AA79" i="48"/>
  <c r="Z79" i="48"/>
  <c r="Y79" i="48"/>
  <c r="X79" i="48"/>
  <c r="W79" i="48"/>
  <c r="V79" i="48"/>
  <c r="U79" i="48"/>
  <c r="T79" i="48"/>
  <c r="S79" i="48"/>
  <c r="R79" i="48"/>
  <c r="Q79" i="48"/>
  <c r="P79" i="48"/>
  <c r="O79" i="48"/>
  <c r="N79" i="48"/>
  <c r="M79" i="48"/>
  <c r="L79" i="48"/>
  <c r="K79" i="48"/>
  <c r="J79" i="48"/>
  <c r="I79" i="48"/>
  <c r="H79" i="48"/>
  <c r="G79" i="48"/>
  <c r="F79" i="48"/>
  <c r="E79" i="48"/>
  <c r="D79" i="48"/>
  <c r="C79" i="48"/>
  <c r="B79" i="48"/>
  <c r="A79" i="48"/>
  <c r="DP79" i="48" s="1"/>
  <c r="EN78" i="48"/>
  <c r="DV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U78" i="48"/>
  <c r="AT78" i="48"/>
  <c r="AS78" i="48"/>
  <c r="AR78" i="48"/>
  <c r="AQ78" i="48"/>
  <c r="AP78" i="48"/>
  <c r="AO78" i="48"/>
  <c r="AN78" i="48"/>
  <c r="AM78" i="48"/>
  <c r="DO78" i="48" s="1"/>
  <c r="AL78" i="48"/>
  <c r="AK78" i="48"/>
  <c r="AJ78" i="48"/>
  <c r="AI78" i="48"/>
  <c r="AH78" i="48"/>
  <c r="AG78" i="48"/>
  <c r="AF78" i="48"/>
  <c r="AE78" i="48"/>
  <c r="AD78" i="48"/>
  <c r="AC78" i="48"/>
  <c r="AB78" i="48"/>
  <c r="AA78" i="48"/>
  <c r="Z78" i="48"/>
  <c r="Y78" i="48"/>
  <c r="X78" i="48"/>
  <c r="W78" i="48"/>
  <c r="V78" i="48"/>
  <c r="U78" i="48"/>
  <c r="T78" i="48"/>
  <c r="S78" i="48"/>
  <c r="R78" i="48"/>
  <c r="Q78" i="48"/>
  <c r="P78" i="48"/>
  <c r="O78" i="48"/>
  <c r="N78" i="48"/>
  <c r="M78" i="48"/>
  <c r="L78" i="48"/>
  <c r="K78" i="48"/>
  <c r="J78" i="48"/>
  <c r="DH78" i="48" s="1"/>
  <c r="I78" i="48"/>
  <c r="H78" i="48"/>
  <c r="G78" i="48"/>
  <c r="F78" i="48"/>
  <c r="E78" i="48"/>
  <c r="D78" i="48"/>
  <c r="C78" i="48"/>
  <c r="B78" i="48"/>
  <c r="A78" i="48"/>
  <c r="DP78" i="48" s="1"/>
  <c r="EN77" i="48"/>
  <c r="DV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U77" i="48"/>
  <c r="AT77" i="48"/>
  <c r="AS77" i="48"/>
  <c r="AR77" i="48"/>
  <c r="AQ77" i="48"/>
  <c r="AP77" i="48"/>
  <c r="AO77" i="48"/>
  <c r="AN77" i="48"/>
  <c r="AM77" i="48"/>
  <c r="DO77" i="48" s="1"/>
  <c r="AL77" i="48"/>
  <c r="AK77" i="48"/>
  <c r="AJ77" i="48"/>
  <c r="AI77" i="48"/>
  <c r="DB77" i="48" s="1"/>
  <c r="AH77" i="48"/>
  <c r="AG77" i="48"/>
  <c r="AF77" i="48"/>
  <c r="AE77" i="48"/>
  <c r="AD77" i="48"/>
  <c r="AC77" i="48"/>
  <c r="AB77" i="48"/>
  <c r="AA77" i="48"/>
  <c r="Z77" i="48"/>
  <c r="Y77" i="48"/>
  <c r="X77" i="48"/>
  <c r="W77" i="48"/>
  <c r="V77" i="48"/>
  <c r="U77" i="48"/>
  <c r="T77" i="48"/>
  <c r="S77" i="48"/>
  <c r="R77" i="48"/>
  <c r="Q77" i="48"/>
  <c r="P77" i="48"/>
  <c r="O77" i="48"/>
  <c r="N77" i="48"/>
  <c r="M77" i="48"/>
  <c r="L77" i="48"/>
  <c r="K77" i="48"/>
  <c r="J77" i="48"/>
  <c r="I77" i="48"/>
  <c r="H77" i="48"/>
  <c r="G77" i="48"/>
  <c r="F77" i="48"/>
  <c r="E77" i="48"/>
  <c r="D77" i="48"/>
  <c r="C77" i="48"/>
  <c r="B77" i="48"/>
  <c r="A77" i="48"/>
  <c r="DP77" i="48" s="1"/>
  <c r="EN76" i="48"/>
  <c r="DV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U76" i="48"/>
  <c r="AT76" i="48"/>
  <c r="AS76" i="48"/>
  <c r="AR76" i="48"/>
  <c r="AQ76" i="48"/>
  <c r="AP76" i="48"/>
  <c r="AO76" i="48"/>
  <c r="AN76" i="48"/>
  <c r="AM76" i="48"/>
  <c r="DO76" i="48" s="1"/>
  <c r="AL76" i="48"/>
  <c r="AK76" i="48"/>
  <c r="AJ76" i="48"/>
  <c r="AI76" i="48"/>
  <c r="DD76" i="48" s="1"/>
  <c r="AH76" i="48"/>
  <c r="AG76" i="48"/>
  <c r="AF76" i="48"/>
  <c r="AE76" i="48"/>
  <c r="AD76" i="48"/>
  <c r="AC76" i="48"/>
  <c r="AB76" i="48"/>
  <c r="AA76" i="48"/>
  <c r="Z76" i="48"/>
  <c r="Y76" i="48"/>
  <c r="X76" i="48"/>
  <c r="W76" i="48"/>
  <c r="V76" i="48"/>
  <c r="U76" i="48"/>
  <c r="T76" i="48"/>
  <c r="S76" i="48"/>
  <c r="R76" i="48"/>
  <c r="Q76" i="48"/>
  <c r="P76" i="48"/>
  <c r="O76" i="48"/>
  <c r="N76" i="48"/>
  <c r="M76" i="48"/>
  <c r="L76" i="48"/>
  <c r="K76" i="48"/>
  <c r="J76" i="48"/>
  <c r="DH76" i="48" s="1"/>
  <c r="I76" i="48"/>
  <c r="H76" i="48"/>
  <c r="G76" i="48"/>
  <c r="F76" i="48"/>
  <c r="E76" i="48"/>
  <c r="D76" i="48"/>
  <c r="C76" i="48"/>
  <c r="B76" i="48"/>
  <c r="A76" i="48"/>
  <c r="DP76" i="48" s="1"/>
  <c r="EN75" i="48"/>
  <c r="DV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U75" i="48"/>
  <c r="AT75" i="48"/>
  <c r="AS75" i="48"/>
  <c r="AR75" i="48"/>
  <c r="AQ75" i="48"/>
  <c r="AP75" i="48"/>
  <c r="AO75" i="48"/>
  <c r="AN75" i="48"/>
  <c r="AM75" i="48"/>
  <c r="DO75" i="48" s="1"/>
  <c r="AL75" i="48"/>
  <c r="AK75" i="48"/>
  <c r="AJ75" i="48"/>
  <c r="AI75" i="48"/>
  <c r="DD75" i="48" s="1"/>
  <c r="AH75" i="48"/>
  <c r="AG75" i="48"/>
  <c r="AF75" i="48"/>
  <c r="AE75" i="48"/>
  <c r="AD75" i="48"/>
  <c r="AC75" i="48"/>
  <c r="AB75" i="48"/>
  <c r="AA75" i="48"/>
  <c r="Z75" i="48"/>
  <c r="Y75" i="48"/>
  <c r="X75" i="48"/>
  <c r="W75" i="48"/>
  <c r="V75" i="48"/>
  <c r="U75" i="48"/>
  <c r="T75" i="48"/>
  <c r="S75" i="48"/>
  <c r="R75" i="48"/>
  <c r="Q75" i="48"/>
  <c r="P75" i="48"/>
  <c r="O75" i="48"/>
  <c r="N75" i="48"/>
  <c r="M75" i="48"/>
  <c r="L75" i="48"/>
  <c r="K75" i="48"/>
  <c r="J75" i="48"/>
  <c r="CN75" i="48" s="1"/>
  <c r="I75" i="48"/>
  <c r="H75" i="48"/>
  <c r="G75" i="48"/>
  <c r="F75" i="48"/>
  <c r="E75" i="48"/>
  <c r="D75" i="48"/>
  <c r="C75" i="48"/>
  <c r="B75" i="48"/>
  <c r="A75" i="48"/>
  <c r="EN74" i="48"/>
  <c r="DV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U74" i="48"/>
  <c r="AT74" i="48"/>
  <c r="AS74" i="48"/>
  <c r="AR74" i="48"/>
  <c r="AQ74" i="48"/>
  <c r="AP74" i="48"/>
  <c r="AO74" i="48"/>
  <c r="AN74" i="48"/>
  <c r="AM74" i="48"/>
  <c r="DO74" i="48" s="1"/>
  <c r="AL74" i="48"/>
  <c r="AK74" i="48"/>
  <c r="AJ74" i="48"/>
  <c r="AI74" i="48"/>
  <c r="DD74" i="48" s="1"/>
  <c r="AH74" i="48"/>
  <c r="AG74" i="48"/>
  <c r="AF74" i="48"/>
  <c r="AE74" i="48"/>
  <c r="AD74" i="48"/>
  <c r="AC74" i="48"/>
  <c r="AB74" i="48"/>
  <c r="AA74" i="48"/>
  <c r="Z74" i="48"/>
  <c r="Y74" i="48"/>
  <c r="X74" i="48"/>
  <c r="W74" i="48"/>
  <c r="V74" i="48"/>
  <c r="U74" i="48"/>
  <c r="T74" i="48"/>
  <c r="S74" i="48"/>
  <c r="R74" i="48"/>
  <c r="Q74" i="48"/>
  <c r="P74" i="48"/>
  <c r="O74" i="48"/>
  <c r="N74" i="48"/>
  <c r="M74" i="48"/>
  <c r="L74" i="48"/>
  <c r="K74" i="48"/>
  <c r="J74" i="48"/>
  <c r="I74" i="48"/>
  <c r="H74" i="48"/>
  <c r="G74" i="48"/>
  <c r="F74" i="48"/>
  <c r="E74" i="48"/>
  <c r="D74" i="48"/>
  <c r="C74" i="48"/>
  <c r="B74" i="48"/>
  <c r="A74" i="48"/>
  <c r="DP74" i="48" s="1"/>
  <c r="EN73" i="48"/>
  <c r="DV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U73" i="48"/>
  <c r="AT73" i="48"/>
  <c r="AS73" i="48"/>
  <c r="AR73" i="48"/>
  <c r="AQ73" i="48"/>
  <c r="AP73" i="48"/>
  <c r="AO73" i="48"/>
  <c r="AN73" i="48"/>
  <c r="AM73" i="48"/>
  <c r="DO73" i="48" s="1"/>
  <c r="AL73" i="48"/>
  <c r="AK73" i="48"/>
  <c r="AJ73" i="48"/>
  <c r="AI73" i="48"/>
  <c r="AH73" i="48"/>
  <c r="AG73" i="48"/>
  <c r="AF73" i="48"/>
  <c r="AE73" i="48"/>
  <c r="AD73" i="48"/>
  <c r="AC73" i="48"/>
  <c r="AB73" i="48"/>
  <c r="AA73" i="48"/>
  <c r="Z73" i="48"/>
  <c r="Y73" i="48"/>
  <c r="X73" i="48"/>
  <c r="W73" i="48"/>
  <c r="V73" i="48"/>
  <c r="U73" i="48"/>
  <c r="T73" i="48"/>
  <c r="S73" i="48"/>
  <c r="R73" i="48"/>
  <c r="Q73" i="48"/>
  <c r="P73" i="48"/>
  <c r="O73" i="48"/>
  <c r="N73" i="48"/>
  <c r="M73" i="48"/>
  <c r="L73" i="48"/>
  <c r="K73" i="48"/>
  <c r="J73" i="48"/>
  <c r="I73" i="48"/>
  <c r="H73" i="48"/>
  <c r="G73" i="48"/>
  <c r="F73" i="48"/>
  <c r="E73" i="48"/>
  <c r="D73" i="48"/>
  <c r="C73" i="48"/>
  <c r="B73" i="48"/>
  <c r="A73" i="48"/>
  <c r="DP73" i="48" s="1"/>
  <c r="EN72" i="48"/>
  <c r="DV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U72" i="48"/>
  <c r="AT72" i="48"/>
  <c r="AS72" i="48"/>
  <c r="AR72" i="48"/>
  <c r="AQ72" i="48"/>
  <c r="AP72" i="48"/>
  <c r="AO72" i="48"/>
  <c r="AN72" i="48"/>
  <c r="AM72" i="48"/>
  <c r="DO72" i="48" s="1"/>
  <c r="AL72" i="48"/>
  <c r="AK72" i="48"/>
  <c r="AJ72" i="48"/>
  <c r="AI72" i="48"/>
  <c r="DD72" i="48" s="1"/>
  <c r="AH72" i="48"/>
  <c r="AG72" i="48"/>
  <c r="AF72" i="48"/>
  <c r="AE72" i="48"/>
  <c r="AD72" i="48"/>
  <c r="AC72" i="48"/>
  <c r="AB72" i="48"/>
  <c r="AA72" i="48"/>
  <c r="Z72" i="48"/>
  <c r="Y72" i="48"/>
  <c r="X72" i="48"/>
  <c r="W72" i="48"/>
  <c r="V72" i="48"/>
  <c r="U72" i="48"/>
  <c r="T72" i="48"/>
  <c r="S72" i="48"/>
  <c r="R72" i="48"/>
  <c r="Q72" i="48"/>
  <c r="P72" i="48"/>
  <c r="O72" i="48"/>
  <c r="N72" i="48"/>
  <c r="M72" i="48"/>
  <c r="L72" i="48"/>
  <c r="K72" i="48"/>
  <c r="J72" i="48"/>
  <c r="I72" i="48"/>
  <c r="H72" i="48"/>
  <c r="G72" i="48"/>
  <c r="F72" i="48"/>
  <c r="E72" i="48"/>
  <c r="D72" i="48"/>
  <c r="C72" i="48"/>
  <c r="B72" i="48"/>
  <c r="A72" i="48"/>
  <c r="EN71" i="48"/>
  <c r="DV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U71" i="48"/>
  <c r="AT71" i="48"/>
  <c r="AS71" i="48"/>
  <c r="AR71" i="48"/>
  <c r="AQ71" i="48"/>
  <c r="AP71" i="48"/>
  <c r="AO71" i="48"/>
  <c r="AN71" i="48"/>
  <c r="AM71" i="48"/>
  <c r="DO71" i="48" s="1"/>
  <c r="AL71" i="48"/>
  <c r="AK71" i="48"/>
  <c r="AJ71" i="48"/>
  <c r="AI71" i="48"/>
  <c r="AH71" i="48"/>
  <c r="AG71" i="48"/>
  <c r="AF71" i="48"/>
  <c r="AE71" i="48"/>
  <c r="AD71" i="48"/>
  <c r="AC71" i="48"/>
  <c r="AB71" i="48"/>
  <c r="AA71" i="48"/>
  <c r="Z71" i="48"/>
  <c r="Y71" i="48"/>
  <c r="X71" i="48"/>
  <c r="W71" i="48"/>
  <c r="V71" i="48"/>
  <c r="U71" i="48"/>
  <c r="T71" i="48"/>
  <c r="S71" i="48"/>
  <c r="R71" i="48"/>
  <c r="Q71" i="48"/>
  <c r="P71" i="48"/>
  <c r="O71" i="48"/>
  <c r="N71" i="48"/>
  <c r="M71" i="48"/>
  <c r="L71" i="48"/>
  <c r="K71" i="48"/>
  <c r="J71" i="48"/>
  <c r="I71" i="48"/>
  <c r="H71" i="48"/>
  <c r="G71" i="48"/>
  <c r="F71" i="48"/>
  <c r="E71" i="48"/>
  <c r="D71" i="48"/>
  <c r="C71" i="48"/>
  <c r="B71" i="48"/>
  <c r="A71" i="48"/>
  <c r="DP71" i="48" s="1"/>
  <c r="EN70" i="48"/>
  <c r="DV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U70" i="48"/>
  <c r="AT70" i="48"/>
  <c r="AS70" i="48"/>
  <c r="AR70" i="48"/>
  <c r="AQ70" i="48"/>
  <c r="AP70" i="48"/>
  <c r="AO70" i="48"/>
  <c r="AN70" i="48"/>
  <c r="AM70" i="48"/>
  <c r="DO70" i="48" s="1"/>
  <c r="AL70" i="48"/>
  <c r="AK70" i="48"/>
  <c r="AJ70" i="48"/>
  <c r="AI70" i="48"/>
  <c r="DD70" i="48" s="1"/>
  <c r="AH70" i="48"/>
  <c r="AG70" i="48"/>
  <c r="AF70" i="48"/>
  <c r="AE70" i="48"/>
  <c r="AD70" i="48"/>
  <c r="AC70" i="48"/>
  <c r="AB70" i="48"/>
  <c r="AA70" i="48"/>
  <c r="Z70" i="48"/>
  <c r="Y70" i="48"/>
  <c r="X70" i="48"/>
  <c r="W70" i="48"/>
  <c r="V70" i="48"/>
  <c r="U70" i="48"/>
  <c r="T70" i="48"/>
  <c r="S70" i="48"/>
  <c r="R70" i="48"/>
  <c r="Q70" i="48"/>
  <c r="P70" i="48"/>
  <c r="O70" i="48"/>
  <c r="N70" i="48"/>
  <c r="M70" i="48"/>
  <c r="L70" i="48"/>
  <c r="K70" i="48"/>
  <c r="J70" i="48"/>
  <c r="I70" i="48"/>
  <c r="H70" i="48"/>
  <c r="G70" i="48"/>
  <c r="F70" i="48"/>
  <c r="E70" i="48"/>
  <c r="D70" i="48"/>
  <c r="C70" i="48"/>
  <c r="B70" i="48"/>
  <c r="A70" i="48"/>
  <c r="DP70" i="48" s="1"/>
  <c r="EN69" i="48"/>
  <c r="DV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U69" i="48"/>
  <c r="AT69" i="48"/>
  <c r="AS69" i="48"/>
  <c r="AR69" i="48"/>
  <c r="AQ69" i="48"/>
  <c r="AP69" i="48"/>
  <c r="AO69" i="48"/>
  <c r="AN69" i="48"/>
  <c r="AM69" i="48"/>
  <c r="DO69" i="48" s="1"/>
  <c r="AL69" i="48"/>
  <c r="AK69" i="48"/>
  <c r="AJ69" i="48"/>
  <c r="AI69" i="48"/>
  <c r="DD69" i="48" s="1"/>
  <c r="AH69" i="48"/>
  <c r="AG69" i="48"/>
  <c r="AF69" i="48"/>
  <c r="AE69" i="48"/>
  <c r="AD69" i="48"/>
  <c r="AC69" i="48"/>
  <c r="AB69" i="48"/>
  <c r="AA69" i="48"/>
  <c r="Z69" i="48"/>
  <c r="Y69" i="48"/>
  <c r="X69" i="48"/>
  <c r="W69" i="48"/>
  <c r="V69" i="48"/>
  <c r="U69" i="48"/>
  <c r="T69" i="48"/>
  <c r="S69" i="48"/>
  <c r="R69" i="48"/>
  <c r="Q69" i="48"/>
  <c r="P69" i="48"/>
  <c r="O69" i="48"/>
  <c r="N69" i="48"/>
  <c r="M69" i="48"/>
  <c r="L69" i="48"/>
  <c r="K69" i="48"/>
  <c r="J69" i="48"/>
  <c r="I69" i="48"/>
  <c r="H69" i="48"/>
  <c r="G69" i="48"/>
  <c r="F69" i="48"/>
  <c r="E69" i="48"/>
  <c r="D69" i="48"/>
  <c r="C69" i="48"/>
  <c r="B69" i="48"/>
  <c r="A69" i="48"/>
  <c r="DP69" i="48" s="1"/>
  <c r="EN68" i="48"/>
  <c r="DV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U68" i="48"/>
  <c r="AT68" i="48"/>
  <c r="AS68" i="48"/>
  <c r="AR68" i="48"/>
  <c r="AQ68" i="48"/>
  <c r="AP68" i="48"/>
  <c r="AO68" i="48"/>
  <c r="AN68" i="48"/>
  <c r="AM68" i="48"/>
  <c r="DO68" i="48" s="1"/>
  <c r="AL68" i="48"/>
  <c r="AK68" i="48"/>
  <c r="AJ68" i="48"/>
  <c r="AI68" i="48"/>
  <c r="DD68" i="48" s="1"/>
  <c r="AH68" i="48"/>
  <c r="AG68" i="48"/>
  <c r="AF68" i="48"/>
  <c r="AE68" i="48"/>
  <c r="AD68" i="48"/>
  <c r="AC68" i="48"/>
  <c r="AB68" i="48"/>
  <c r="AA68" i="48"/>
  <c r="Z68" i="48"/>
  <c r="Y68" i="48"/>
  <c r="X68" i="48"/>
  <c r="W68" i="48"/>
  <c r="V68" i="48"/>
  <c r="U68" i="48"/>
  <c r="T68" i="48"/>
  <c r="S68" i="48"/>
  <c r="R68" i="48"/>
  <c r="Q68" i="48"/>
  <c r="P68" i="48"/>
  <c r="O68" i="48"/>
  <c r="N68" i="48"/>
  <c r="M68" i="48"/>
  <c r="L68" i="48"/>
  <c r="K68" i="48"/>
  <c r="J68" i="48"/>
  <c r="I68" i="48"/>
  <c r="H68" i="48"/>
  <c r="G68" i="48"/>
  <c r="F68" i="48"/>
  <c r="E68" i="48"/>
  <c r="D68" i="48"/>
  <c r="C68" i="48"/>
  <c r="B68" i="48"/>
  <c r="A68" i="48"/>
  <c r="DP68" i="48" s="1"/>
  <c r="EN67" i="48"/>
  <c r="DV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U67" i="48"/>
  <c r="AT67" i="48"/>
  <c r="AS67" i="48"/>
  <c r="AR67" i="48"/>
  <c r="AQ67" i="48"/>
  <c r="AP67" i="48"/>
  <c r="AO67" i="48"/>
  <c r="AN67" i="48"/>
  <c r="AM67" i="48"/>
  <c r="DO67" i="48" s="1"/>
  <c r="AL67" i="48"/>
  <c r="AK67" i="48"/>
  <c r="AJ67" i="48"/>
  <c r="AI67" i="48"/>
  <c r="DB67" i="48" s="1"/>
  <c r="AH67" i="48"/>
  <c r="AG67" i="48"/>
  <c r="AF67" i="48"/>
  <c r="AE67" i="48"/>
  <c r="AD67" i="48"/>
  <c r="AC67" i="48"/>
  <c r="AB67" i="48"/>
  <c r="AA67" i="48"/>
  <c r="Z67" i="48"/>
  <c r="Y67" i="48"/>
  <c r="X67" i="48"/>
  <c r="W67" i="48"/>
  <c r="V67" i="48"/>
  <c r="U67" i="48"/>
  <c r="T67" i="48"/>
  <c r="S67" i="48"/>
  <c r="R67" i="48"/>
  <c r="Q67" i="48"/>
  <c r="P67" i="48"/>
  <c r="O67" i="48"/>
  <c r="N67" i="48"/>
  <c r="M67" i="48"/>
  <c r="L67" i="48"/>
  <c r="K67" i="48"/>
  <c r="J67" i="48"/>
  <c r="I67" i="48"/>
  <c r="H67" i="48"/>
  <c r="G67" i="48"/>
  <c r="F67" i="48"/>
  <c r="E67" i="48"/>
  <c r="D67" i="48"/>
  <c r="C67" i="48"/>
  <c r="B67" i="48"/>
  <c r="A67" i="48"/>
  <c r="DP67" i="48" s="1"/>
  <c r="EN66" i="48"/>
  <c r="DV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U66" i="48"/>
  <c r="AT66" i="48"/>
  <c r="AS66" i="48"/>
  <c r="AR66" i="48"/>
  <c r="AQ66" i="48"/>
  <c r="AP66" i="48"/>
  <c r="AO66" i="48"/>
  <c r="AN66" i="48"/>
  <c r="AM66" i="48"/>
  <c r="DO66" i="48" s="1"/>
  <c r="AL66" i="48"/>
  <c r="AK66" i="48"/>
  <c r="AJ66" i="48"/>
  <c r="AI66" i="48"/>
  <c r="DD66" i="48" s="1"/>
  <c r="AH66" i="48"/>
  <c r="AG66" i="48"/>
  <c r="AF66" i="48"/>
  <c r="AE66" i="48"/>
  <c r="AD66" i="48"/>
  <c r="AC66" i="48"/>
  <c r="AB66" i="48"/>
  <c r="AA66" i="48"/>
  <c r="Z66" i="48"/>
  <c r="Y66" i="48"/>
  <c r="X66" i="48"/>
  <c r="W66" i="48"/>
  <c r="V66" i="48"/>
  <c r="U66" i="48"/>
  <c r="T66" i="48"/>
  <c r="S66" i="48"/>
  <c r="R66" i="48"/>
  <c r="Q66" i="48"/>
  <c r="P66" i="48"/>
  <c r="O66" i="48"/>
  <c r="N66" i="48"/>
  <c r="M66" i="48"/>
  <c r="L66" i="48"/>
  <c r="K66" i="48"/>
  <c r="J66" i="48"/>
  <c r="CN66" i="48" s="1"/>
  <c r="I66" i="48"/>
  <c r="H66" i="48"/>
  <c r="G66" i="48"/>
  <c r="F66" i="48"/>
  <c r="E66" i="48"/>
  <c r="D66" i="48"/>
  <c r="C66" i="48"/>
  <c r="B66" i="48"/>
  <c r="A66" i="48"/>
  <c r="DP66" i="48" s="1"/>
  <c r="EN65" i="48"/>
  <c r="DV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U65" i="48"/>
  <c r="AT65" i="48"/>
  <c r="AS65" i="48"/>
  <c r="AR65" i="48"/>
  <c r="AQ65" i="48"/>
  <c r="AP65" i="48"/>
  <c r="AO65" i="48"/>
  <c r="AN65" i="48"/>
  <c r="AM65" i="48"/>
  <c r="DO65" i="48" s="1"/>
  <c r="AL65" i="48"/>
  <c r="AK65" i="48"/>
  <c r="AJ65" i="48"/>
  <c r="AI65" i="48"/>
  <c r="DB65" i="48" s="1"/>
  <c r="AH65" i="48"/>
  <c r="AG65" i="48"/>
  <c r="AF65" i="48"/>
  <c r="AE65" i="48"/>
  <c r="AD65" i="48"/>
  <c r="AC65" i="48"/>
  <c r="AB65" i="48"/>
  <c r="AA65" i="48"/>
  <c r="Z65" i="48"/>
  <c r="Y65" i="48"/>
  <c r="X65" i="48"/>
  <c r="W65" i="48"/>
  <c r="V65" i="48"/>
  <c r="U65" i="48"/>
  <c r="T65" i="48"/>
  <c r="S65" i="48"/>
  <c r="R65" i="48"/>
  <c r="Q65" i="48"/>
  <c r="P65" i="48"/>
  <c r="O65" i="48"/>
  <c r="N65" i="48"/>
  <c r="M65" i="48"/>
  <c r="L65" i="48"/>
  <c r="K65" i="48"/>
  <c r="J65" i="48"/>
  <c r="I65" i="48"/>
  <c r="H65" i="48"/>
  <c r="G65" i="48"/>
  <c r="F65" i="48"/>
  <c r="E65" i="48"/>
  <c r="D65" i="48"/>
  <c r="C65" i="48"/>
  <c r="B65" i="48"/>
  <c r="A65" i="48"/>
  <c r="DP65" i="48" s="1"/>
  <c r="EN64" i="48"/>
  <c r="DV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U64" i="48"/>
  <c r="AT64" i="48"/>
  <c r="AS64" i="48"/>
  <c r="AR64" i="48"/>
  <c r="AQ64" i="48"/>
  <c r="AP64" i="48"/>
  <c r="AO64" i="48"/>
  <c r="AN64" i="48"/>
  <c r="AM64" i="48"/>
  <c r="DO64" i="48" s="1"/>
  <c r="AL64" i="48"/>
  <c r="AK64" i="48"/>
  <c r="AJ64" i="48"/>
  <c r="AI64" i="48"/>
  <c r="AH64" i="48"/>
  <c r="AG64" i="48"/>
  <c r="AF64" i="48"/>
  <c r="AE64" i="48"/>
  <c r="AD64" i="48"/>
  <c r="AC64" i="48"/>
  <c r="AB64" i="48"/>
  <c r="AA64" i="48"/>
  <c r="Z64" i="48"/>
  <c r="Y64" i="48"/>
  <c r="X64" i="48"/>
  <c r="W64" i="48"/>
  <c r="V64" i="48"/>
  <c r="U64" i="48"/>
  <c r="T64" i="48"/>
  <c r="S64" i="48"/>
  <c r="R64" i="48"/>
  <c r="Q64" i="48"/>
  <c r="P64" i="48"/>
  <c r="O64" i="48"/>
  <c r="N64" i="48"/>
  <c r="M64" i="48"/>
  <c r="L64" i="48"/>
  <c r="K64" i="48"/>
  <c r="J64" i="48"/>
  <c r="DH64" i="48" s="1"/>
  <c r="I64" i="48"/>
  <c r="H64" i="48"/>
  <c r="G64" i="48"/>
  <c r="F64" i="48"/>
  <c r="E64" i="48"/>
  <c r="D64" i="48"/>
  <c r="C64" i="48"/>
  <c r="B64" i="48"/>
  <c r="A64" i="48"/>
  <c r="EN63" i="48"/>
  <c r="DV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U63" i="48"/>
  <c r="AT63" i="48"/>
  <c r="AS63" i="48"/>
  <c r="AR63" i="48"/>
  <c r="AQ63" i="48"/>
  <c r="AP63" i="48"/>
  <c r="AO63" i="48"/>
  <c r="AN63" i="48"/>
  <c r="AM63" i="48"/>
  <c r="DO63" i="48" s="1"/>
  <c r="AL63" i="48"/>
  <c r="AK63" i="48"/>
  <c r="AJ63" i="48"/>
  <c r="AI63" i="48"/>
  <c r="DD63" i="48" s="1"/>
  <c r="AH63" i="48"/>
  <c r="AG63" i="48"/>
  <c r="AF63" i="48"/>
  <c r="AE63" i="48"/>
  <c r="AD63" i="48"/>
  <c r="AC63" i="48"/>
  <c r="AB63" i="48"/>
  <c r="AA63" i="48"/>
  <c r="Z63" i="48"/>
  <c r="Y63" i="48"/>
  <c r="X63" i="48"/>
  <c r="W63" i="48"/>
  <c r="V63" i="48"/>
  <c r="U63" i="48"/>
  <c r="T63" i="48"/>
  <c r="S63" i="48"/>
  <c r="R63" i="48"/>
  <c r="Q63" i="48"/>
  <c r="P63" i="48"/>
  <c r="O63" i="48"/>
  <c r="N63" i="48"/>
  <c r="M63" i="48"/>
  <c r="L63" i="48"/>
  <c r="K63" i="48"/>
  <c r="J63" i="48"/>
  <c r="I63" i="48"/>
  <c r="H63" i="48"/>
  <c r="G63" i="48"/>
  <c r="F63" i="48"/>
  <c r="E63" i="48"/>
  <c r="D63" i="48"/>
  <c r="C63" i="48"/>
  <c r="B63" i="48"/>
  <c r="A63" i="48"/>
  <c r="DP63" i="48" s="1"/>
  <c r="EN62" i="48"/>
  <c r="DV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U62" i="48"/>
  <c r="AT62" i="48"/>
  <c r="AS62" i="48"/>
  <c r="AR62" i="48"/>
  <c r="AQ62" i="48"/>
  <c r="AP62" i="48"/>
  <c r="AO62" i="48"/>
  <c r="AN62" i="48"/>
  <c r="AM62" i="48"/>
  <c r="DO62" i="48" s="1"/>
  <c r="AL62" i="48"/>
  <c r="AK62" i="48"/>
  <c r="AJ62" i="48"/>
  <c r="AI62" i="48"/>
  <c r="DB62" i="48" s="1"/>
  <c r="AH62" i="48"/>
  <c r="AG62" i="48"/>
  <c r="AF62" i="48"/>
  <c r="AE62" i="48"/>
  <c r="AD62" i="48"/>
  <c r="AC62" i="48"/>
  <c r="AB62" i="48"/>
  <c r="AA62" i="48"/>
  <c r="Z62" i="48"/>
  <c r="Y62" i="48"/>
  <c r="X62" i="48"/>
  <c r="W62" i="48"/>
  <c r="V62" i="48"/>
  <c r="U62" i="48"/>
  <c r="T62" i="48"/>
  <c r="S62" i="48"/>
  <c r="R62" i="48"/>
  <c r="Q62" i="48"/>
  <c r="P62" i="48"/>
  <c r="O62" i="48"/>
  <c r="N62" i="48"/>
  <c r="M62" i="48"/>
  <c r="L62" i="48"/>
  <c r="K62" i="48"/>
  <c r="J62" i="48"/>
  <c r="DH62" i="48" s="1"/>
  <c r="I62" i="48"/>
  <c r="H62" i="48"/>
  <c r="G62" i="48"/>
  <c r="F62" i="48"/>
  <c r="E62" i="48"/>
  <c r="D62" i="48"/>
  <c r="C62" i="48"/>
  <c r="B62" i="48"/>
  <c r="A62" i="48"/>
  <c r="DP62" i="48" s="1"/>
  <c r="EN61" i="48"/>
  <c r="DV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U61" i="48"/>
  <c r="AT61" i="48"/>
  <c r="AS61" i="48"/>
  <c r="AR61" i="48"/>
  <c r="AQ61" i="48"/>
  <c r="AP61" i="48"/>
  <c r="AO61" i="48"/>
  <c r="AN61" i="48"/>
  <c r="AM61" i="48"/>
  <c r="DO61" i="48" s="1"/>
  <c r="AL61" i="48"/>
  <c r="AK61" i="48"/>
  <c r="AJ61" i="48"/>
  <c r="AI61" i="48"/>
  <c r="DB61" i="48" s="1"/>
  <c r="AH61" i="48"/>
  <c r="AG61" i="48"/>
  <c r="AF61" i="48"/>
  <c r="AE61" i="48"/>
  <c r="AD61" i="48"/>
  <c r="AC61" i="48"/>
  <c r="AB61" i="48"/>
  <c r="AA61" i="48"/>
  <c r="Z61" i="48"/>
  <c r="Y61" i="48"/>
  <c r="X61" i="48"/>
  <c r="W61" i="48"/>
  <c r="V61" i="48"/>
  <c r="U61" i="48"/>
  <c r="T61" i="48"/>
  <c r="S61" i="48"/>
  <c r="R61" i="48"/>
  <c r="Q61" i="48"/>
  <c r="P61" i="48"/>
  <c r="O61" i="48"/>
  <c r="N61" i="48"/>
  <c r="M61" i="48"/>
  <c r="L61" i="48"/>
  <c r="K61" i="48"/>
  <c r="J61" i="48"/>
  <c r="DH61" i="48" s="1"/>
  <c r="I61" i="48"/>
  <c r="H61" i="48"/>
  <c r="G61" i="48"/>
  <c r="F61" i="48"/>
  <c r="E61" i="48"/>
  <c r="D61" i="48"/>
  <c r="C61" i="48"/>
  <c r="B61" i="48"/>
  <c r="A61" i="48"/>
  <c r="DP61" i="48" s="1"/>
  <c r="EN60" i="48"/>
  <c r="DV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U60" i="48"/>
  <c r="AT60" i="48"/>
  <c r="AS60" i="48"/>
  <c r="AR60" i="48"/>
  <c r="AQ60" i="48"/>
  <c r="AP60" i="48"/>
  <c r="AO60" i="48"/>
  <c r="AN60" i="48"/>
  <c r="AM60" i="48"/>
  <c r="DO60" i="48" s="1"/>
  <c r="AL60" i="48"/>
  <c r="AK60" i="48"/>
  <c r="AJ60" i="48"/>
  <c r="AI60" i="48"/>
  <c r="DD60" i="48" s="1"/>
  <c r="AH60" i="48"/>
  <c r="AG60" i="48"/>
  <c r="AF60" i="48"/>
  <c r="AE60" i="48"/>
  <c r="AD60" i="48"/>
  <c r="AC60" i="48"/>
  <c r="AB60" i="48"/>
  <c r="AA60" i="48"/>
  <c r="Z60" i="48"/>
  <c r="Y60" i="48"/>
  <c r="X60" i="48"/>
  <c r="W60" i="48"/>
  <c r="V60" i="48"/>
  <c r="U60" i="48"/>
  <c r="T60" i="48"/>
  <c r="S60" i="48"/>
  <c r="R60" i="48"/>
  <c r="Q60" i="48"/>
  <c r="P60" i="48"/>
  <c r="O60" i="48"/>
  <c r="N60" i="48"/>
  <c r="M60" i="48"/>
  <c r="L60" i="48"/>
  <c r="K60" i="48"/>
  <c r="J60" i="48"/>
  <c r="I60" i="48"/>
  <c r="H60" i="48"/>
  <c r="G60" i="48"/>
  <c r="F60" i="48"/>
  <c r="E60" i="48"/>
  <c r="D60" i="48"/>
  <c r="C60" i="48"/>
  <c r="B60" i="48"/>
  <c r="A60" i="48"/>
  <c r="DP60" i="48" s="1"/>
  <c r="EN59" i="48"/>
  <c r="DV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U59" i="48"/>
  <c r="AT59" i="48"/>
  <c r="AS59" i="48"/>
  <c r="AR59" i="48"/>
  <c r="AQ59" i="48"/>
  <c r="AP59" i="48"/>
  <c r="AO59" i="48"/>
  <c r="AN59" i="48"/>
  <c r="AM59" i="48"/>
  <c r="DO59" i="48" s="1"/>
  <c r="AL59" i="48"/>
  <c r="AK59" i="48"/>
  <c r="AJ59" i="48"/>
  <c r="AI59" i="48"/>
  <c r="DD59" i="48" s="1"/>
  <c r="AH59" i="48"/>
  <c r="AG59" i="48"/>
  <c r="AF59" i="48"/>
  <c r="AE59" i="48"/>
  <c r="AD59" i="48"/>
  <c r="AC59" i="48"/>
  <c r="AB59" i="48"/>
  <c r="AA59" i="48"/>
  <c r="Z59" i="48"/>
  <c r="Y59" i="48"/>
  <c r="X59" i="48"/>
  <c r="W59" i="48"/>
  <c r="V59" i="48"/>
  <c r="U59" i="48"/>
  <c r="T59" i="48"/>
  <c r="S59" i="48"/>
  <c r="R59" i="48"/>
  <c r="Q59" i="48"/>
  <c r="P59" i="48"/>
  <c r="O59" i="48"/>
  <c r="N59" i="48"/>
  <c r="M59" i="48"/>
  <c r="L59" i="48"/>
  <c r="K59" i="48"/>
  <c r="J59" i="48"/>
  <c r="DH59" i="48" s="1"/>
  <c r="I59" i="48"/>
  <c r="H59" i="48"/>
  <c r="G59" i="48"/>
  <c r="F59" i="48"/>
  <c r="E59" i="48"/>
  <c r="D59" i="48"/>
  <c r="C59" i="48"/>
  <c r="B59" i="48"/>
  <c r="A59" i="48"/>
  <c r="DP59" i="48" s="1"/>
  <c r="EN58" i="48"/>
  <c r="DV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U58" i="48"/>
  <c r="AT58" i="48"/>
  <c r="AS58" i="48"/>
  <c r="AR58" i="48"/>
  <c r="AQ58" i="48"/>
  <c r="AP58" i="48"/>
  <c r="AO58" i="48"/>
  <c r="AN58" i="48"/>
  <c r="AM58" i="48"/>
  <c r="DO58" i="48" s="1"/>
  <c r="AL58" i="48"/>
  <c r="AK58" i="48"/>
  <c r="AJ58" i="48"/>
  <c r="AI58" i="48"/>
  <c r="DD58" i="48" s="1"/>
  <c r="AH58" i="48"/>
  <c r="AG58" i="48"/>
  <c r="AF58" i="48"/>
  <c r="AE58" i="48"/>
  <c r="AD58" i="48"/>
  <c r="AC58" i="48"/>
  <c r="AB58" i="48"/>
  <c r="AA58" i="48"/>
  <c r="Z58" i="48"/>
  <c r="Y58" i="48"/>
  <c r="X58" i="48"/>
  <c r="W58" i="48"/>
  <c r="V58" i="48"/>
  <c r="U58" i="48"/>
  <c r="T58" i="48"/>
  <c r="S58" i="48"/>
  <c r="R58" i="48"/>
  <c r="Q58" i="48"/>
  <c r="P58" i="48"/>
  <c r="O58" i="48"/>
  <c r="N58" i="48"/>
  <c r="M58" i="48"/>
  <c r="L58" i="48"/>
  <c r="K58" i="48"/>
  <c r="J58" i="48"/>
  <c r="I58" i="48"/>
  <c r="H58" i="48"/>
  <c r="G58" i="48"/>
  <c r="F58" i="48"/>
  <c r="E58" i="48"/>
  <c r="D58" i="48"/>
  <c r="C58" i="48"/>
  <c r="B58" i="48"/>
  <c r="A58" i="48"/>
  <c r="DP58" i="48" s="1"/>
  <c r="EN57" i="48"/>
  <c r="DV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U57" i="48"/>
  <c r="AT57" i="48"/>
  <c r="AS57" i="48"/>
  <c r="AR57" i="48"/>
  <c r="AQ57" i="48"/>
  <c r="AP57" i="48"/>
  <c r="AO57" i="48"/>
  <c r="AN57" i="48"/>
  <c r="AM57" i="48"/>
  <c r="DO57" i="48" s="1"/>
  <c r="AL57" i="48"/>
  <c r="AK57" i="48"/>
  <c r="AJ57" i="48"/>
  <c r="AI57" i="48"/>
  <c r="DB57" i="48" s="1"/>
  <c r="AH57" i="48"/>
  <c r="AG57" i="48"/>
  <c r="AF57" i="48"/>
  <c r="AE57" i="48"/>
  <c r="AD57" i="48"/>
  <c r="AC57" i="48"/>
  <c r="AB57" i="48"/>
  <c r="AA57" i="48"/>
  <c r="Z57" i="48"/>
  <c r="Y57" i="48"/>
  <c r="X57" i="48"/>
  <c r="W57" i="48"/>
  <c r="V57" i="48"/>
  <c r="U57" i="48"/>
  <c r="T57" i="48"/>
  <c r="S57" i="48"/>
  <c r="R57" i="48"/>
  <c r="Q57" i="48"/>
  <c r="P57" i="48"/>
  <c r="O57" i="48"/>
  <c r="N57" i="48"/>
  <c r="M57" i="48"/>
  <c r="L57" i="48"/>
  <c r="K57" i="48"/>
  <c r="J57" i="48"/>
  <c r="DH57" i="48" s="1"/>
  <c r="I57" i="48"/>
  <c r="H57" i="48"/>
  <c r="G57" i="48"/>
  <c r="F57" i="48"/>
  <c r="E57" i="48"/>
  <c r="D57" i="48"/>
  <c r="C57" i="48"/>
  <c r="B57" i="48"/>
  <c r="A57" i="48"/>
  <c r="DP57" i="48" s="1"/>
  <c r="EN56" i="48"/>
  <c r="DV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U56" i="48"/>
  <c r="AT56" i="48"/>
  <c r="AS56" i="48"/>
  <c r="AR56" i="48"/>
  <c r="AQ56" i="48"/>
  <c r="AP56" i="48"/>
  <c r="AO56" i="48"/>
  <c r="AN56" i="48"/>
  <c r="AM56" i="48"/>
  <c r="DO56" i="48" s="1"/>
  <c r="AL56" i="48"/>
  <c r="AK56" i="48"/>
  <c r="AJ56" i="48"/>
  <c r="AI56" i="48"/>
  <c r="DD56" i="48" s="1"/>
  <c r="AH56" i="48"/>
  <c r="AG56" i="48"/>
  <c r="AF56" i="48"/>
  <c r="AE56" i="48"/>
  <c r="AD56" i="48"/>
  <c r="AC56" i="48"/>
  <c r="AB56" i="48"/>
  <c r="AA56" i="48"/>
  <c r="Z56" i="48"/>
  <c r="Y56" i="48"/>
  <c r="X56" i="48"/>
  <c r="W56" i="48"/>
  <c r="V56" i="48"/>
  <c r="U56" i="48"/>
  <c r="T56" i="48"/>
  <c r="S56" i="48"/>
  <c r="R56" i="48"/>
  <c r="Q56" i="48"/>
  <c r="P56" i="48"/>
  <c r="O56" i="48"/>
  <c r="N56" i="48"/>
  <c r="M56" i="48"/>
  <c r="L56" i="48"/>
  <c r="K56" i="48"/>
  <c r="J56" i="48"/>
  <c r="CN56" i="48" s="1"/>
  <c r="I56" i="48"/>
  <c r="H56" i="48"/>
  <c r="G56" i="48"/>
  <c r="F56" i="48"/>
  <c r="E56" i="48"/>
  <c r="D56" i="48"/>
  <c r="C56" i="48"/>
  <c r="B56" i="48"/>
  <c r="A56" i="48"/>
  <c r="DP56" i="48" s="1"/>
  <c r="EN55" i="48"/>
  <c r="DV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U55" i="48"/>
  <c r="AT55" i="48"/>
  <c r="AS55" i="48"/>
  <c r="AR55" i="48"/>
  <c r="AQ55" i="48"/>
  <c r="AP55" i="48"/>
  <c r="AO55" i="48"/>
  <c r="AN55" i="48"/>
  <c r="AM55" i="48"/>
  <c r="DO55" i="48" s="1"/>
  <c r="AL55" i="48"/>
  <c r="AK55" i="48"/>
  <c r="AJ55" i="48"/>
  <c r="AI55" i="48"/>
  <c r="DD55" i="48" s="1"/>
  <c r="AH55" i="48"/>
  <c r="AG55" i="48"/>
  <c r="AF55" i="48"/>
  <c r="AE55" i="48"/>
  <c r="AD55" i="48"/>
  <c r="AC55" i="48"/>
  <c r="AB55" i="48"/>
  <c r="AA55" i="48"/>
  <c r="Z55" i="48"/>
  <c r="Y55" i="48"/>
  <c r="X55" i="48"/>
  <c r="W55" i="48"/>
  <c r="V55" i="48"/>
  <c r="U55" i="48"/>
  <c r="T55" i="48"/>
  <c r="S55" i="48"/>
  <c r="R55" i="48"/>
  <c r="Q55" i="48"/>
  <c r="P55" i="48"/>
  <c r="O55" i="48"/>
  <c r="N55" i="48"/>
  <c r="M55" i="48"/>
  <c r="L55" i="48"/>
  <c r="K55" i="48"/>
  <c r="J55" i="48"/>
  <c r="CN55" i="48" s="1"/>
  <c r="I55" i="48"/>
  <c r="H55" i="48"/>
  <c r="G55" i="48"/>
  <c r="F55" i="48"/>
  <c r="E55" i="48"/>
  <c r="D55" i="48"/>
  <c r="C55" i="48"/>
  <c r="B55" i="48"/>
  <c r="A55" i="48"/>
  <c r="DP55" i="48" s="1"/>
  <c r="EN54" i="48"/>
  <c r="DV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U54" i="48"/>
  <c r="AT54" i="48"/>
  <c r="AS54" i="48"/>
  <c r="AR54" i="48"/>
  <c r="AQ54" i="48"/>
  <c r="AP54" i="48"/>
  <c r="AO54" i="48"/>
  <c r="AN54" i="48"/>
  <c r="AM54" i="48"/>
  <c r="DO54" i="48" s="1"/>
  <c r="AL54" i="48"/>
  <c r="AK54" i="48"/>
  <c r="AJ54" i="48"/>
  <c r="AI54" i="48"/>
  <c r="DB54" i="48" s="1"/>
  <c r="AH54" i="48"/>
  <c r="AG54" i="48"/>
  <c r="AF54" i="48"/>
  <c r="AE54" i="48"/>
  <c r="AD54" i="48"/>
  <c r="AC54" i="48"/>
  <c r="AB54" i="48"/>
  <c r="AA54" i="48"/>
  <c r="Z54" i="48"/>
  <c r="Y54" i="48"/>
  <c r="X54" i="48"/>
  <c r="W54" i="48"/>
  <c r="V54" i="48"/>
  <c r="U54" i="48"/>
  <c r="T54" i="48"/>
  <c r="S54" i="48"/>
  <c r="R54" i="48"/>
  <c r="Q54" i="48"/>
  <c r="P54" i="48"/>
  <c r="O54" i="48"/>
  <c r="N54" i="48"/>
  <c r="M54" i="48"/>
  <c r="L54" i="48"/>
  <c r="K54" i="48"/>
  <c r="J54" i="48"/>
  <c r="CN54" i="48" s="1"/>
  <c r="I54" i="48"/>
  <c r="H54" i="48"/>
  <c r="G54" i="48"/>
  <c r="F54" i="48"/>
  <c r="E54" i="48"/>
  <c r="D54" i="48"/>
  <c r="C54" i="48"/>
  <c r="B54" i="48"/>
  <c r="A54" i="48"/>
  <c r="DP54" i="48" s="1"/>
  <c r="EN53" i="48"/>
  <c r="DV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U53" i="48"/>
  <c r="AT53" i="48"/>
  <c r="AS53" i="48"/>
  <c r="AR53" i="48"/>
  <c r="AQ53" i="48"/>
  <c r="AP53" i="48"/>
  <c r="AO53" i="48"/>
  <c r="AN53" i="48"/>
  <c r="AM53" i="48"/>
  <c r="DO53" i="48" s="1"/>
  <c r="AL53" i="48"/>
  <c r="AK53" i="48"/>
  <c r="AJ53" i="48"/>
  <c r="AI53" i="48"/>
  <c r="DD53" i="48" s="1"/>
  <c r="AH53" i="48"/>
  <c r="AG53" i="48"/>
  <c r="AF53" i="48"/>
  <c r="AE53" i="48"/>
  <c r="AD53" i="48"/>
  <c r="AC53" i="48"/>
  <c r="AB53" i="48"/>
  <c r="AA53" i="48"/>
  <c r="Z53" i="48"/>
  <c r="Y53" i="48"/>
  <c r="X53" i="48"/>
  <c r="W53" i="48"/>
  <c r="V53" i="48"/>
  <c r="U53" i="48"/>
  <c r="T53" i="48"/>
  <c r="S53" i="48"/>
  <c r="R53" i="48"/>
  <c r="Q53" i="48"/>
  <c r="P53" i="48"/>
  <c r="O53" i="48"/>
  <c r="N53" i="48"/>
  <c r="M53" i="48"/>
  <c r="L53" i="48"/>
  <c r="K53" i="48"/>
  <c r="J53" i="48"/>
  <c r="DH53" i="48" s="1"/>
  <c r="I53" i="48"/>
  <c r="H53" i="48"/>
  <c r="G53" i="48"/>
  <c r="F53" i="48"/>
  <c r="E53" i="48"/>
  <c r="D53" i="48"/>
  <c r="C53" i="48"/>
  <c r="B53" i="48"/>
  <c r="A53" i="48"/>
  <c r="DP53" i="48" s="1"/>
  <c r="EN52" i="48"/>
  <c r="DV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U52" i="48"/>
  <c r="AT52" i="48"/>
  <c r="AS52" i="48"/>
  <c r="AR52" i="48"/>
  <c r="AQ52" i="48"/>
  <c r="AP52" i="48"/>
  <c r="AO52" i="48"/>
  <c r="AN52" i="48"/>
  <c r="AM52" i="48"/>
  <c r="DO52" i="48" s="1"/>
  <c r="AL52" i="48"/>
  <c r="AK52" i="48"/>
  <c r="AJ52" i="48"/>
  <c r="AI52" i="48"/>
  <c r="DD52" i="48" s="1"/>
  <c r="AH52" i="48"/>
  <c r="AG52" i="48"/>
  <c r="AF52" i="48"/>
  <c r="AE52" i="48"/>
  <c r="AD52" i="48"/>
  <c r="AC52" i="48"/>
  <c r="AB52" i="48"/>
  <c r="AA52" i="48"/>
  <c r="Z52" i="48"/>
  <c r="Y52" i="48"/>
  <c r="X52" i="48"/>
  <c r="W52" i="48"/>
  <c r="V52" i="48"/>
  <c r="U52" i="48"/>
  <c r="T52" i="48"/>
  <c r="S52" i="48"/>
  <c r="R52" i="48"/>
  <c r="Q52" i="48"/>
  <c r="P52" i="48"/>
  <c r="O52" i="48"/>
  <c r="N52" i="48"/>
  <c r="M52" i="48"/>
  <c r="L52" i="48"/>
  <c r="K52" i="48"/>
  <c r="J52" i="48"/>
  <c r="I52" i="48"/>
  <c r="H52" i="48"/>
  <c r="G52" i="48"/>
  <c r="F52" i="48"/>
  <c r="E52" i="48"/>
  <c r="D52" i="48"/>
  <c r="C52" i="48"/>
  <c r="B52" i="48"/>
  <c r="A52" i="48"/>
  <c r="DP52" i="48" s="1"/>
  <c r="EN51" i="48"/>
  <c r="DV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U51" i="48"/>
  <c r="AT51" i="48"/>
  <c r="AS51" i="48"/>
  <c r="AR51" i="48"/>
  <c r="AQ51" i="48"/>
  <c r="AP51" i="48"/>
  <c r="AO51" i="48"/>
  <c r="AN51" i="48"/>
  <c r="AM51" i="48"/>
  <c r="DO51" i="48" s="1"/>
  <c r="AL51" i="48"/>
  <c r="AK51" i="48"/>
  <c r="AJ51" i="48"/>
  <c r="AI51" i="48"/>
  <c r="DD51" i="48" s="1"/>
  <c r="AH51" i="48"/>
  <c r="AG51" i="48"/>
  <c r="AF51" i="48"/>
  <c r="AE51" i="48"/>
  <c r="AD51" i="48"/>
  <c r="AC51" i="48"/>
  <c r="AB51" i="48"/>
  <c r="AA51" i="48"/>
  <c r="Z51" i="48"/>
  <c r="Y51" i="48"/>
  <c r="X51" i="48"/>
  <c r="W51" i="48"/>
  <c r="V51" i="48"/>
  <c r="U51" i="48"/>
  <c r="T51" i="48"/>
  <c r="S51" i="48"/>
  <c r="R51" i="48"/>
  <c r="Q51" i="48"/>
  <c r="P51" i="48"/>
  <c r="O51" i="48"/>
  <c r="N51" i="48"/>
  <c r="M51" i="48"/>
  <c r="L51" i="48"/>
  <c r="K51" i="48"/>
  <c r="J51" i="48"/>
  <c r="CN51" i="48" s="1"/>
  <c r="I51" i="48"/>
  <c r="H51" i="48"/>
  <c r="G51" i="48"/>
  <c r="F51" i="48"/>
  <c r="E51" i="48"/>
  <c r="D51" i="48"/>
  <c r="C51" i="48"/>
  <c r="B51" i="48"/>
  <c r="A51" i="48"/>
  <c r="DP51" i="48" s="1"/>
  <c r="EN50" i="48"/>
  <c r="DV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U50" i="48"/>
  <c r="AT50" i="48"/>
  <c r="AS50" i="48"/>
  <c r="AR50" i="48"/>
  <c r="AQ50" i="48"/>
  <c r="AP50" i="48"/>
  <c r="AO50" i="48"/>
  <c r="AN50" i="48"/>
  <c r="AM50" i="48"/>
  <c r="DO50" i="48" s="1"/>
  <c r="AL50" i="48"/>
  <c r="AK50" i="48"/>
  <c r="AJ50" i="48"/>
  <c r="AI50" i="48"/>
  <c r="AH50" i="48"/>
  <c r="AG50" i="48"/>
  <c r="AF50" i="48"/>
  <c r="AE50" i="48"/>
  <c r="AD50" i="48"/>
  <c r="AC50" i="48"/>
  <c r="AB50" i="48"/>
  <c r="AA50" i="48"/>
  <c r="Z50" i="48"/>
  <c r="Y50" i="48"/>
  <c r="X50" i="48"/>
  <c r="W50" i="48"/>
  <c r="V50" i="48"/>
  <c r="U50" i="48"/>
  <c r="T50" i="48"/>
  <c r="S50" i="48"/>
  <c r="R50" i="48"/>
  <c r="Q50" i="48"/>
  <c r="P50" i="48"/>
  <c r="O50" i="48"/>
  <c r="N50" i="48"/>
  <c r="M50" i="48"/>
  <c r="L50" i="48"/>
  <c r="K50" i="48"/>
  <c r="J50" i="48"/>
  <c r="DH50" i="48" s="1"/>
  <c r="I50" i="48"/>
  <c r="H50" i="48"/>
  <c r="G50" i="48"/>
  <c r="F50" i="48"/>
  <c r="E50" i="48"/>
  <c r="D50" i="48"/>
  <c r="C50" i="48"/>
  <c r="B50" i="48"/>
  <c r="A50" i="48"/>
  <c r="DP50" i="48" s="1"/>
  <c r="EN49" i="48"/>
  <c r="DV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U49" i="48"/>
  <c r="AT49" i="48"/>
  <c r="AS49" i="48"/>
  <c r="AR49" i="48"/>
  <c r="AQ49" i="48"/>
  <c r="AP49" i="48"/>
  <c r="AO49" i="48"/>
  <c r="AN49" i="48"/>
  <c r="AM49" i="48"/>
  <c r="DO49" i="48" s="1"/>
  <c r="AL49" i="48"/>
  <c r="AK49" i="48"/>
  <c r="AJ49" i="48"/>
  <c r="AI49" i="48"/>
  <c r="DB49" i="48" s="1"/>
  <c r="AH49" i="48"/>
  <c r="AG49" i="48"/>
  <c r="AF49" i="48"/>
  <c r="AE49" i="48"/>
  <c r="AD49" i="48"/>
  <c r="AC49" i="48"/>
  <c r="AB49" i="48"/>
  <c r="AA49" i="48"/>
  <c r="Z49" i="48"/>
  <c r="Y49" i="48"/>
  <c r="X49" i="48"/>
  <c r="W49" i="48"/>
  <c r="V49" i="48"/>
  <c r="U49" i="48"/>
  <c r="T49" i="48"/>
  <c r="S49" i="48"/>
  <c r="R49" i="48"/>
  <c r="Q49" i="48"/>
  <c r="P49" i="48"/>
  <c r="O49" i="48"/>
  <c r="N49" i="48"/>
  <c r="M49" i="48"/>
  <c r="L49" i="48"/>
  <c r="K49" i="48"/>
  <c r="J49" i="48"/>
  <c r="CN49" i="48" s="1"/>
  <c r="I49" i="48"/>
  <c r="H49" i="48"/>
  <c r="G49" i="48"/>
  <c r="F49" i="48"/>
  <c r="E49" i="48"/>
  <c r="D49" i="48"/>
  <c r="C49" i="48"/>
  <c r="B49" i="48"/>
  <c r="A49" i="48"/>
  <c r="EN48" i="48"/>
  <c r="DV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U48" i="48"/>
  <c r="AT48" i="48"/>
  <c r="AS48" i="48"/>
  <c r="AR48" i="48"/>
  <c r="AQ48" i="48"/>
  <c r="AP48" i="48"/>
  <c r="AO48" i="48"/>
  <c r="AN48" i="48"/>
  <c r="AM48" i="48"/>
  <c r="DO48" i="48" s="1"/>
  <c r="AL48" i="48"/>
  <c r="AK48" i="48"/>
  <c r="AJ48" i="48"/>
  <c r="AI48" i="48"/>
  <c r="DD48" i="48" s="1"/>
  <c r="AH48" i="48"/>
  <c r="AG48" i="48"/>
  <c r="AF48" i="48"/>
  <c r="AE48" i="48"/>
  <c r="AD48" i="48"/>
  <c r="AC48" i="48"/>
  <c r="AB48" i="48"/>
  <c r="AA48" i="48"/>
  <c r="Z48" i="48"/>
  <c r="Y48" i="48"/>
  <c r="X48" i="48"/>
  <c r="W48" i="48"/>
  <c r="V48" i="48"/>
  <c r="U48" i="48"/>
  <c r="T48" i="48"/>
  <c r="S48" i="48"/>
  <c r="R48" i="48"/>
  <c r="Q48" i="48"/>
  <c r="P48" i="48"/>
  <c r="O48" i="48"/>
  <c r="N48" i="48"/>
  <c r="M48" i="48"/>
  <c r="L48" i="48"/>
  <c r="K48" i="48"/>
  <c r="J48" i="48"/>
  <c r="DH48" i="48" s="1"/>
  <c r="I48" i="48"/>
  <c r="H48" i="48"/>
  <c r="G48" i="48"/>
  <c r="F48" i="48"/>
  <c r="E48" i="48"/>
  <c r="D48" i="48"/>
  <c r="C48" i="48"/>
  <c r="B48" i="48"/>
  <c r="A48" i="48"/>
  <c r="DP48" i="48" s="1"/>
  <c r="EN47" i="48"/>
  <c r="DV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U47" i="48"/>
  <c r="AT47" i="48"/>
  <c r="AS47" i="48"/>
  <c r="AR47" i="48"/>
  <c r="AQ47" i="48"/>
  <c r="AP47" i="48"/>
  <c r="AO47" i="48"/>
  <c r="AN47" i="48"/>
  <c r="AM47" i="48"/>
  <c r="DO47" i="48" s="1"/>
  <c r="AL47" i="48"/>
  <c r="AK47" i="48"/>
  <c r="AJ47" i="48"/>
  <c r="AI47" i="48"/>
  <c r="DB47" i="48" s="1"/>
  <c r="AH47" i="48"/>
  <c r="AG47" i="48"/>
  <c r="AF47" i="48"/>
  <c r="AE47" i="48"/>
  <c r="AD47" i="48"/>
  <c r="AC47" i="48"/>
  <c r="AB47" i="48"/>
  <c r="AA47" i="48"/>
  <c r="Z47" i="48"/>
  <c r="Y47" i="48"/>
  <c r="X47" i="48"/>
  <c r="W47" i="48"/>
  <c r="V47" i="48"/>
  <c r="U47" i="48"/>
  <c r="T47" i="48"/>
  <c r="S47" i="48"/>
  <c r="R47" i="48"/>
  <c r="Q47" i="48"/>
  <c r="P47" i="48"/>
  <c r="O47" i="48"/>
  <c r="N47" i="48"/>
  <c r="M47" i="48"/>
  <c r="L47" i="48"/>
  <c r="K47" i="48"/>
  <c r="J47" i="48"/>
  <c r="CN47" i="48" s="1"/>
  <c r="I47" i="48"/>
  <c r="H47" i="48"/>
  <c r="G47" i="48"/>
  <c r="F47" i="48"/>
  <c r="E47" i="48"/>
  <c r="D47" i="48"/>
  <c r="C47" i="48"/>
  <c r="B47" i="48"/>
  <c r="A47" i="48"/>
  <c r="DP47" i="48" s="1"/>
  <c r="EN46" i="48"/>
  <c r="DV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U46" i="48"/>
  <c r="AT46" i="48"/>
  <c r="AS46" i="48"/>
  <c r="AR46" i="48"/>
  <c r="AQ46" i="48"/>
  <c r="AP46" i="48"/>
  <c r="AO46" i="48"/>
  <c r="AN46" i="48"/>
  <c r="AM46" i="48"/>
  <c r="DO46" i="48" s="1"/>
  <c r="AL46" i="48"/>
  <c r="AK46" i="48"/>
  <c r="AJ46" i="48"/>
  <c r="AI46" i="48"/>
  <c r="AH46" i="48"/>
  <c r="AG46" i="48"/>
  <c r="AF46" i="48"/>
  <c r="AE46" i="48"/>
  <c r="AD46" i="48"/>
  <c r="AC46" i="48"/>
  <c r="AB46" i="48"/>
  <c r="AA46" i="48"/>
  <c r="Z46" i="48"/>
  <c r="Y46" i="48"/>
  <c r="X46" i="48"/>
  <c r="W46" i="48"/>
  <c r="V46" i="48"/>
  <c r="U46" i="48"/>
  <c r="T46" i="48"/>
  <c r="S46" i="48"/>
  <c r="R46" i="48"/>
  <c r="Q46" i="48"/>
  <c r="P46" i="48"/>
  <c r="O46" i="48"/>
  <c r="N46" i="48"/>
  <c r="M46" i="48"/>
  <c r="L46" i="48"/>
  <c r="K46" i="48"/>
  <c r="J46" i="48"/>
  <c r="I46" i="48"/>
  <c r="H46" i="48"/>
  <c r="G46" i="48"/>
  <c r="F46" i="48"/>
  <c r="E46" i="48"/>
  <c r="D46" i="48"/>
  <c r="C46" i="48"/>
  <c r="B46" i="48"/>
  <c r="A46" i="48"/>
  <c r="DP46" i="48" s="1"/>
  <c r="EN45" i="48"/>
  <c r="DV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U45" i="48"/>
  <c r="AT45" i="48"/>
  <c r="AS45" i="48"/>
  <c r="AR45" i="48"/>
  <c r="AQ45" i="48"/>
  <c r="AP45" i="48"/>
  <c r="AO45" i="48"/>
  <c r="AN45" i="48"/>
  <c r="AM45" i="48"/>
  <c r="DO45" i="48" s="1"/>
  <c r="AL45" i="48"/>
  <c r="AK45" i="48"/>
  <c r="AJ45" i="48"/>
  <c r="AI45" i="48"/>
  <c r="AH45" i="48"/>
  <c r="AG45" i="48"/>
  <c r="AF45" i="48"/>
  <c r="AE45" i="48"/>
  <c r="AD45" i="48"/>
  <c r="AC45" i="48"/>
  <c r="AB45" i="48"/>
  <c r="AA45" i="48"/>
  <c r="Z45" i="48"/>
  <c r="Y45" i="48"/>
  <c r="X45" i="48"/>
  <c r="W45" i="48"/>
  <c r="V45" i="48"/>
  <c r="U45" i="48"/>
  <c r="T45" i="48"/>
  <c r="S45" i="48"/>
  <c r="R45" i="48"/>
  <c r="Q45" i="48"/>
  <c r="P45" i="48"/>
  <c r="O45" i="48"/>
  <c r="N45" i="48"/>
  <c r="M45" i="48"/>
  <c r="L45" i="48"/>
  <c r="K45" i="48"/>
  <c r="J45" i="48"/>
  <c r="CN45" i="48" s="1"/>
  <c r="I45" i="48"/>
  <c r="H45" i="48"/>
  <c r="G45" i="48"/>
  <c r="F45" i="48"/>
  <c r="E45" i="48"/>
  <c r="D45" i="48"/>
  <c r="C45" i="48"/>
  <c r="B45" i="48"/>
  <c r="A45" i="48"/>
  <c r="DP45" i="48" s="1"/>
  <c r="EN44" i="48"/>
  <c r="DV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U44" i="48"/>
  <c r="AT44" i="48"/>
  <c r="AS44" i="48"/>
  <c r="AR44" i="48"/>
  <c r="AQ44" i="48"/>
  <c r="AP44" i="48"/>
  <c r="AO44" i="48"/>
  <c r="AN44" i="48"/>
  <c r="AM44" i="48"/>
  <c r="DO44" i="48" s="1"/>
  <c r="AL44" i="48"/>
  <c r="AK44" i="48"/>
  <c r="AJ44" i="48"/>
  <c r="AI44" i="48"/>
  <c r="DB44" i="48" s="1"/>
  <c r="AH44" i="48"/>
  <c r="AG44" i="48"/>
  <c r="AF44" i="48"/>
  <c r="AE44" i="48"/>
  <c r="AD44" i="48"/>
  <c r="AC44" i="48"/>
  <c r="AB44" i="48"/>
  <c r="AA44" i="48"/>
  <c r="Z44" i="48"/>
  <c r="Y44" i="48"/>
  <c r="X44" i="48"/>
  <c r="W44" i="48"/>
  <c r="V44" i="48"/>
  <c r="U44" i="48"/>
  <c r="T44" i="48"/>
  <c r="S44" i="48"/>
  <c r="R44" i="48"/>
  <c r="Q44" i="48"/>
  <c r="P44" i="48"/>
  <c r="O44" i="48"/>
  <c r="N44" i="48"/>
  <c r="M44" i="48"/>
  <c r="L44" i="48"/>
  <c r="K44" i="48"/>
  <c r="J44" i="48"/>
  <c r="CN44" i="48" s="1"/>
  <c r="I44" i="48"/>
  <c r="H44" i="48"/>
  <c r="G44" i="48"/>
  <c r="F44" i="48"/>
  <c r="E44" i="48"/>
  <c r="D44" i="48"/>
  <c r="C44" i="48"/>
  <c r="B44" i="48"/>
  <c r="A44" i="48"/>
  <c r="DP44" i="48" s="1"/>
  <c r="EN43" i="48"/>
  <c r="DV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U43" i="48"/>
  <c r="AT43" i="48"/>
  <c r="AS43" i="48"/>
  <c r="AR43" i="48"/>
  <c r="AQ43" i="48"/>
  <c r="AP43" i="48"/>
  <c r="AO43" i="48"/>
  <c r="AN43" i="48"/>
  <c r="AM43" i="48"/>
  <c r="DO43" i="48" s="1"/>
  <c r="AL43" i="48"/>
  <c r="AK43" i="48"/>
  <c r="AJ43" i="48"/>
  <c r="AI43" i="48"/>
  <c r="DB43" i="48" s="1"/>
  <c r="AH43" i="48"/>
  <c r="AG43" i="48"/>
  <c r="AF43" i="48"/>
  <c r="AE43" i="48"/>
  <c r="AD43" i="48"/>
  <c r="AC43" i="48"/>
  <c r="AB43" i="48"/>
  <c r="AA43" i="48"/>
  <c r="Z43" i="48"/>
  <c r="Y43" i="48"/>
  <c r="X43" i="48"/>
  <c r="W43" i="48"/>
  <c r="V43" i="48"/>
  <c r="U43" i="48"/>
  <c r="T43" i="48"/>
  <c r="S43" i="48"/>
  <c r="R43" i="48"/>
  <c r="Q43" i="48"/>
  <c r="P43" i="48"/>
  <c r="O43" i="48"/>
  <c r="N43" i="48"/>
  <c r="M43" i="48"/>
  <c r="L43" i="48"/>
  <c r="K43" i="48"/>
  <c r="J43" i="48"/>
  <c r="DH43" i="48" s="1"/>
  <c r="I43" i="48"/>
  <c r="H43" i="48"/>
  <c r="G43" i="48"/>
  <c r="F43" i="48"/>
  <c r="E43" i="48"/>
  <c r="D43" i="48"/>
  <c r="C43" i="48"/>
  <c r="B43" i="48"/>
  <c r="A43" i="48"/>
  <c r="DP43" i="48" s="1"/>
  <c r="EN42" i="48"/>
  <c r="DV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U42" i="48"/>
  <c r="AT42" i="48"/>
  <c r="AS42" i="48"/>
  <c r="AR42" i="48"/>
  <c r="AQ42" i="48"/>
  <c r="AP42" i="48"/>
  <c r="AO42" i="48"/>
  <c r="AN42" i="48"/>
  <c r="AM42" i="48"/>
  <c r="DO42" i="48" s="1"/>
  <c r="AL42" i="48"/>
  <c r="AK42" i="48"/>
  <c r="AJ42" i="48"/>
  <c r="AI42" i="48"/>
  <c r="DB42" i="48" s="1"/>
  <c r="AH42" i="48"/>
  <c r="AG42" i="48"/>
  <c r="AF42" i="48"/>
  <c r="AE42" i="48"/>
  <c r="AD42" i="48"/>
  <c r="AC42" i="48"/>
  <c r="AB42" i="48"/>
  <c r="AA42" i="48"/>
  <c r="Z42" i="48"/>
  <c r="Y42" i="48"/>
  <c r="X42" i="48"/>
  <c r="W42" i="48"/>
  <c r="V42" i="48"/>
  <c r="U42" i="48"/>
  <c r="T42" i="48"/>
  <c r="S42" i="48"/>
  <c r="R42" i="48"/>
  <c r="Q42" i="48"/>
  <c r="P42" i="48"/>
  <c r="O42" i="48"/>
  <c r="N42" i="48"/>
  <c r="M42" i="48"/>
  <c r="L42" i="48"/>
  <c r="K42" i="48"/>
  <c r="J42" i="48"/>
  <c r="CN42" i="48" s="1"/>
  <c r="I42" i="48"/>
  <c r="H42" i="48"/>
  <c r="G42" i="48"/>
  <c r="F42" i="48"/>
  <c r="E42" i="48"/>
  <c r="D42" i="48"/>
  <c r="C42" i="48"/>
  <c r="B42" i="48"/>
  <c r="A42" i="48"/>
  <c r="DP42" i="48" s="1"/>
  <c r="EN41" i="48"/>
  <c r="DV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U41" i="48"/>
  <c r="AT41" i="48"/>
  <c r="AS41" i="48"/>
  <c r="AR41" i="48"/>
  <c r="AQ41" i="48"/>
  <c r="AP41" i="48"/>
  <c r="AO41" i="48"/>
  <c r="AN41" i="48"/>
  <c r="AM41" i="48"/>
  <c r="DO41" i="48" s="1"/>
  <c r="AL41" i="48"/>
  <c r="AK41" i="48"/>
  <c r="AJ41" i="48"/>
  <c r="AI41" i="48"/>
  <c r="DB41" i="48" s="1"/>
  <c r="AH41" i="48"/>
  <c r="AG41" i="48"/>
  <c r="AF41" i="48"/>
  <c r="AE41" i="48"/>
  <c r="AD41" i="48"/>
  <c r="AC41" i="48"/>
  <c r="AB41" i="48"/>
  <c r="AA41" i="48"/>
  <c r="Z41" i="48"/>
  <c r="Y41" i="48"/>
  <c r="X41" i="48"/>
  <c r="W41" i="48"/>
  <c r="V41" i="48"/>
  <c r="U41" i="48"/>
  <c r="T41" i="48"/>
  <c r="S41" i="48"/>
  <c r="R41" i="48"/>
  <c r="Q41" i="48"/>
  <c r="P41" i="48"/>
  <c r="O41" i="48"/>
  <c r="N41" i="48"/>
  <c r="M41" i="48"/>
  <c r="L41" i="48"/>
  <c r="K41" i="48"/>
  <c r="J41" i="48"/>
  <c r="I41" i="48"/>
  <c r="H41" i="48"/>
  <c r="G41" i="48"/>
  <c r="F41" i="48"/>
  <c r="E41" i="48"/>
  <c r="D41" i="48"/>
  <c r="C41" i="48"/>
  <c r="B41" i="48"/>
  <c r="A41" i="48"/>
  <c r="DP41" i="48" s="1"/>
  <c r="EN40" i="48"/>
  <c r="DV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U40" i="48"/>
  <c r="AT40" i="48"/>
  <c r="AS40" i="48"/>
  <c r="AR40" i="48"/>
  <c r="AQ40" i="48"/>
  <c r="AP40" i="48"/>
  <c r="AO40" i="48"/>
  <c r="AN40" i="48"/>
  <c r="AM40" i="48"/>
  <c r="DO40" i="48" s="1"/>
  <c r="AL40" i="48"/>
  <c r="AK40" i="48"/>
  <c r="AJ40" i="48"/>
  <c r="AI40" i="48"/>
  <c r="DB40" i="48" s="1"/>
  <c r="AH40" i="48"/>
  <c r="AG40" i="48"/>
  <c r="AF40" i="48"/>
  <c r="AE40" i="48"/>
  <c r="AD40" i="48"/>
  <c r="AC40" i="48"/>
  <c r="AB40" i="48"/>
  <c r="AA40" i="48"/>
  <c r="Z40" i="48"/>
  <c r="Y40" i="48"/>
  <c r="X40" i="48"/>
  <c r="W40" i="48"/>
  <c r="V40" i="48"/>
  <c r="U40" i="48"/>
  <c r="T40" i="48"/>
  <c r="S40" i="48"/>
  <c r="R40" i="48"/>
  <c r="Q40" i="48"/>
  <c r="P40" i="48"/>
  <c r="O40" i="48"/>
  <c r="N40" i="48"/>
  <c r="M40" i="48"/>
  <c r="L40" i="48"/>
  <c r="K40" i="48"/>
  <c r="J40" i="48"/>
  <c r="CN40" i="48" s="1"/>
  <c r="I40" i="48"/>
  <c r="H40" i="48"/>
  <c r="G40" i="48"/>
  <c r="F40" i="48"/>
  <c r="E40" i="48"/>
  <c r="D40" i="48"/>
  <c r="C40" i="48"/>
  <c r="B40" i="48"/>
  <c r="A40" i="48"/>
  <c r="DP40" i="48" s="1"/>
  <c r="EN39" i="48"/>
  <c r="DV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U39" i="48"/>
  <c r="AT39" i="48"/>
  <c r="AS39" i="48"/>
  <c r="AR39" i="48"/>
  <c r="AQ39" i="48"/>
  <c r="AP39" i="48"/>
  <c r="AO39" i="48"/>
  <c r="AN39" i="48"/>
  <c r="AM39" i="48"/>
  <c r="DO39" i="48" s="1"/>
  <c r="AL39" i="48"/>
  <c r="AK39" i="48"/>
  <c r="AJ39" i="48"/>
  <c r="AI39" i="48"/>
  <c r="DD39" i="48" s="1"/>
  <c r="AH39" i="48"/>
  <c r="AG39" i="48"/>
  <c r="AF39" i="48"/>
  <c r="AE39" i="48"/>
  <c r="AD39" i="48"/>
  <c r="AC39" i="48"/>
  <c r="AB39" i="48"/>
  <c r="AA39" i="48"/>
  <c r="Z39" i="48"/>
  <c r="Y39" i="48"/>
  <c r="X39" i="48"/>
  <c r="W39" i="48"/>
  <c r="V39" i="48"/>
  <c r="U39" i="48"/>
  <c r="T39" i="48"/>
  <c r="S39" i="48"/>
  <c r="R39" i="48"/>
  <c r="Q39" i="48"/>
  <c r="P39" i="48"/>
  <c r="O39" i="48"/>
  <c r="N39" i="48"/>
  <c r="M39" i="48"/>
  <c r="L39" i="48"/>
  <c r="K39" i="48"/>
  <c r="J39" i="48"/>
  <c r="I39" i="48"/>
  <c r="H39" i="48"/>
  <c r="G39" i="48"/>
  <c r="F39" i="48"/>
  <c r="E39" i="48"/>
  <c r="D39" i="48"/>
  <c r="C39" i="48"/>
  <c r="B39" i="48"/>
  <c r="A39" i="48"/>
  <c r="DP39" i="48" s="1"/>
  <c r="EN38" i="48"/>
  <c r="DV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U38" i="48"/>
  <c r="AT38" i="48"/>
  <c r="AS38" i="48"/>
  <c r="AR38" i="48"/>
  <c r="AQ38" i="48"/>
  <c r="AP38" i="48"/>
  <c r="AO38" i="48"/>
  <c r="AN38" i="48"/>
  <c r="AM38" i="48"/>
  <c r="DO38" i="48" s="1"/>
  <c r="AL38" i="48"/>
  <c r="AK38" i="48"/>
  <c r="AJ38" i="48"/>
  <c r="AI38" i="48"/>
  <c r="DD38" i="48" s="1"/>
  <c r="AH38" i="48"/>
  <c r="AG38" i="48"/>
  <c r="AF38" i="48"/>
  <c r="AE38" i="48"/>
  <c r="AD38" i="48"/>
  <c r="AC38" i="48"/>
  <c r="AB38" i="48"/>
  <c r="AA38" i="48"/>
  <c r="Z38" i="48"/>
  <c r="Y38" i="48"/>
  <c r="X38" i="48"/>
  <c r="W38" i="48"/>
  <c r="V38" i="48"/>
  <c r="U38" i="48"/>
  <c r="T38" i="48"/>
  <c r="S38" i="48"/>
  <c r="R38" i="48"/>
  <c r="Q38" i="48"/>
  <c r="P38" i="48"/>
  <c r="O38" i="48"/>
  <c r="N38" i="48"/>
  <c r="M38" i="48"/>
  <c r="L38" i="48"/>
  <c r="K38" i="48"/>
  <c r="J38" i="48"/>
  <c r="CN38" i="48" s="1"/>
  <c r="I38" i="48"/>
  <c r="H38" i="48"/>
  <c r="G38" i="48"/>
  <c r="F38" i="48"/>
  <c r="E38" i="48"/>
  <c r="D38" i="48"/>
  <c r="C38" i="48"/>
  <c r="B38" i="48"/>
  <c r="A38" i="48"/>
  <c r="DP38" i="48" s="1"/>
  <c r="EN37" i="48"/>
  <c r="DV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U37" i="48"/>
  <c r="AT37" i="48"/>
  <c r="AS37" i="48"/>
  <c r="AR37" i="48"/>
  <c r="AQ37" i="48"/>
  <c r="AP37" i="48"/>
  <c r="AO37" i="48"/>
  <c r="AN37" i="48"/>
  <c r="AM37" i="48"/>
  <c r="DO37" i="48" s="1"/>
  <c r="AL37" i="48"/>
  <c r="AK37" i="48"/>
  <c r="AJ37" i="48"/>
  <c r="AI37" i="48"/>
  <c r="AH37" i="48"/>
  <c r="AG37" i="48"/>
  <c r="AF37" i="48"/>
  <c r="AE37" i="48"/>
  <c r="AD37" i="48"/>
  <c r="AC37" i="48"/>
  <c r="AB37" i="48"/>
  <c r="AA37" i="48"/>
  <c r="Z37" i="48"/>
  <c r="Y37" i="48"/>
  <c r="X37" i="48"/>
  <c r="W37" i="48"/>
  <c r="V37" i="48"/>
  <c r="U37" i="48"/>
  <c r="T37" i="48"/>
  <c r="S37" i="48"/>
  <c r="R37" i="48"/>
  <c r="Q37" i="48"/>
  <c r="P37" i="48"/>
  <c r="O37" i="48"/>
  <c r="N37" i="48"/>
  <c r="M37" i="48"/>
  <c r="L37" i="48"/>
  <c r="K37" i="48"/>
  <c r="J37" i="48"/>
  <c r="CN37" i="48" s="1"/>
  <c r="I37" i="48"/>
  <c r="H37" i="48"/>
  <c r="G37" i="48"/>
  <c r="F37" i="48"/>
  <c r="E37" i="48"/>
  <c r="D37" i="48"/>
  <c r="C37" i="48"/>
  <c r="B37" i="48"/>
  <c r="A37" i="48"/>
  <c r="EN36" i="48"/>
  <c r="DV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U36" i="48"/>
  <c r="AT36" i="48"/>
  <c r="AS36" i="48"/>
  <c r="AR36" i="48"/>
  <c r="AQ36" i="48"/>
  <c r="AP36" i="48"/>
  <c r="AO36" i="48"/>
  <c r="AN36" i="48"/>
  <c r="AM36" i="48"/>
  <c r="DO36" i="48" s="1"/>
  <c r="AL36" i="48"/>
  <c r="AK36" i="48"/>
  <c r="AJ36" i="48"/>
  <c r="AI36" i="48"/>
  <c r="AH36" i="48"/>
  <c r="AG36" i="48"/>
  <c r="AF36" i="48"/>
  <c r="AE36" i="48"/>
  <c r="AD36" i="48"/>
  <c r="AC36" i="48"/>
  <c r="AB36" i="48"/>
  <c r="AA36" i="48"/>
  <c r="Z36" i="48"/>
  <c r="Y36" i="48"/>
  <c r="X36" i="48"/>
  <c r="W36" i="48"/>
  <c r="V36" i="48"/>
  <c r="U36" i="48"/>
  <c r="T36" i="48"/>
  <c r="S36" i="48"/>
  <c r="R36" i="48"/>
  <c r="Q36" i="48"/>
  <c r="P36" i="48"/>
  <c r="O36" i="48"/>
  <c r="N36" i="48"/>
  <c r="M36" i="48"/>
  <c r="L36" i="48"/>
  <c r="K36" i="48"/>
  <c r="J36" i="48"/>
  <c r="I36" i="48"/>
  <c r="H36" i="48"/>
  <c r="G36" i="48"/>
  <c r="F36" i="48"/>
  <c r="E36" i="48"/>
  <c r="D36" i="48"/>
  <c r="C36" i="48"/>
  <c r="B36" i="48"/>
  <c r="A36" i="48"/>
  <c r="DP36" i="48" s="1"/>
  <c r="EN35" i="48"/>
  <c r="DV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U35" i="48"/>
  <c r="AT35" i="48"/>
  <c r="AS35" i="48"/>
  <c r="AR35" i="48"/>
  <c r="AQ35" i="48"/>
  <c r="AP35" i="48"/>
  <c r="AO35" i="48"/>
  <c r="AN35" i="48"/>
  <c r="AM35" i="48"/>
  <c r="DO35" i="48" s="1"/>
  <c r="AL35" i="48"/>
  <c r="AK35" i="48"/>
  <c r="AJ35" i="48"/>
  <c r="AI35" i="48"/>
  <c r="DD35" i="48" s="1"/>
  <c r="AH35" i="48"/>
  <c r="AG35" i="48"/>
  <c r="AF35" i="48"/>
  <c r="AE35" i="48"/>
  <c r="AD35" i="48"/>
  <c r="AC35" i="48"/>
  <c r="AB35" i="48"/>
  <c r="AA35" i="48"/>
  <c r="Z35" i="48"/>
  <c r="Y35" i="48"/>
  <c r="X35" i="48"/>
  <c r="W35" i="48"/>
  <c r="V35" i="48"/>
  <c r="U35" i="48"/>
  <c r="T35" i="48"/>
  <c r="S35" i="48"/>
  <c r="R35" i="48"/>
  <c r="Q35" i="48"/>
  <c r="P35" i="48"/>
  <c r="O35" i="48"/>
  <c r="N35" i="48"/>
  <c r="M35" i="48"/>
  <c r="L35" i="48"/>
  <c r="K35" i="48"/>
  <c r="J35" i="48"/>
  <c r="CN35" i="48" s="1"/>
  <c r="I35" i="48"/>
  <c r="H35" i="48"/>
  <c r="G35" i="48"/>
  <c r="F35" i="48"/>
  <c r="E35" i="48"/>
  <c r="D35" i="48"/>
  <c r="C35" i="48"/>
  <c r="B35" i="48"/>
  <c r="A35" i="48"/>
  <c r="DP35" i="48" s="1"/>
  <c r="EN34" i="48"/>
  <c r="DV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U34" i="48"/>
  <c r="AT34" i="48"/>
  <c r="AS34" i="48"/>
  <c r="AR34" i="48"/>
  <c r="AQ34" i="48"/>
  <c r="AP34" i="48"/>
  <c r="AO34" i="48"/>
  <c r="AN34" i="48"/>
  <c r="AM34" i="48"/>
  <c r="DO34" i="48" s="1"/>
  <c r="AL34" i="48"/>
  <c r="AK34" i="48"/>
  <c r="AJ34" i="48"/>
  <c r="AI34" i="48"/>
  <c r="AH34" i="48"/>
  <c r="AG34" i="48"/>
  <c r="AF34" i="48"/>
  <c r="AE34" i="48"/>
  <c r="AD34" i="48"/>
  <c r="AC34" i="48"/>
  <c r="AB34" i="48"/>
  <c r="AA34" i="48"/>
  <c r="Z34" i="48"/>
  <c r="Y34" i="48"/>
  <c r="X34" i="48"/>
  <c r="W34" i="48"/>
  <c r="V34" i="48"/>
  <c r="U34" i="48"/>
  <c r="T34" i="48"/>
  <c r="S34" i="48"/>
  <c r="R34" i="48"/>
  <c r="Q34" i="48"/>
  <c r="P34" i="48"/>
  <c r="O34" i="48"/>
  <c r="N34" i="48"/>
  <c r="M34" i="48"/>
  <c r="L34" i="48"/>
  <c r="K34" i="48"/>
  <c r="J34" i="48"/>
  <c r="CN34" i="48" s="1"/>
  <c r="I34" i="48"/>
  <c r="H34" i="48"/>
  <c r="G34" i="48"/>
  <c r="F34" i="48"/>
  <c r="E34" i="48"/>
  <c r="D34" i="48"/>
  <c r="C34" i="48"/>
  <c r="B34" i="48"/>
  <c r="A34" i="48"/>
  <c r="DP34" i="48" s="1"/>
  <c r="EN33" i="48"/>
  <c r="DV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U33" i="48"/>
  <c r="AT33" i="48"/>
  <c r="AS33" i="48"/>
  <c r="AR33" i="48"/>
  <c r="AQ33" i="48"/>
  <c r="AP33" i="48"/>
  <c r="AO33" i="48"/>
  <c r="AN33" i="48"/>
  <c r="AM33" i="48"/>
  <c r="DO33" i="48" s="1"/>
  <c r="AL33" i="48"/>
  <c r="AK33" i="48"/>
  <c r="AJ33" i="48"/>
  <c r="AI33" i="48"/>
  <c r="DD33" i="48" s="1"/>
  <c r="AH33" i="48"/>
  <c r="AG33" i="48"/>
  <c r="AF33" i="48"/>
  <c r="AE33" i="48"/>
  <c r="AD33" i="48"/>
  <c r="AC33" i="48"/>
  <c r="AB33" i="48"/>
  <c r="AA33" i="48"/>
  <c r="Z33" i="48"/>
  <c r="Y33" i="48"/>
  <c r="X33" i="48"/>
  <c r="W33" i="48"/>
  <c r="V33" i="48"/>
  <c r="U33" i="48"/>
  <c r="T33" i="48"/>
  <c r="S33" i="48"/>
  <c r="R33" i="48"/>
  <c r="Q33" i="48"/>
  <c r="P33" i="48"/>
  <c r="O33" i="48"/>
  <c r="N33" i="48"/>
  <c r="M33" i="48"/>
  <c r="L33" i="48"/>
  <c r="K33" i="48"/>
  <c r="J33" i="48"/>
  <c r="CN33" i="48" s="1"/>
  <c r="I33" i="48"/>
  <c r="H33" i="48"/>
  <c r="G33" i="48"/>
  <c r="F33" i="48"/>
  <c r="E33" i="48"/>
  <c r="D33" i="48"/>
  <c r="C33" i="48"/>
  <c r="B33" i="48"/>
  <c r="A33" i="48"/>
  <c r="DP33" i="48" s="1"/>
  <c r="EN32" i="48"/>
  <c r="DV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U32" i="48"/>
  <c r="AT32" i="48"/>
  <c r="AS32" i="48"/>
  <c r="AR32" i="48"/>
  <c r="AQ32" i="48"/>
  <c r="AP32" i="48"/>
  <c r="AO32" i="48"/>
  <c r="AN32" i="48"/>
  <c r="AM32" i="48"/>
  <c r="DO32" i="48" s="1"/>
  <c r="AL32" i="48"/>
  <c r="AK32" i="48"/>
  <c r="AJ32" i="48"/>
  <c r="AI32" i="48"/>
  <c r="DD32" i="48" s="1"/>
  <c r="AH32" i="48"/>
  <c r="AG32" i="48"/>
  <c r="AF32" i="48"/>
  <c r="AE32" i="48"/>
  <c r="AD32" i="48"/>
  <c r="AC32" i="48"/>
  <c r="AB32" i="48"/>
  <c r="AA32" i="48"/>
  <c r="Z32" i="48"/>
  <c r="Y32" i="48"/>
  <c r="X32" i="48"/>
  <c r="W32" i="48"/>
  <c r="V32" i="48"/>
  <c r="U32" i="48"/>
  <c r="T32" i="48"/>
  <c r="S32" i="48"/>
  <c r="R32" i="48"/>
  <c r="Q32" i="48"/>
  <c r="P32" i="48"/>
  <c r="O32" i="48"/>
  <c r="N32" i="48"/>
  <c r="M32" i="48"/>
  <c r="L32" i="48"/>
  <c r="K32" i="48"/>
  <c r="J32" i="48"/>
  <c r="DH32" i="48" s="1"/>
  <c r="I32" i="48"/>
  <c r="H32" i="48"/>
  <c r="G32" i="48"/>
  <c r="F32" i="48"/>
  <c r="E32" i="48"/>
  <c r="D32" i="48"/>
  <c r="C32" i="48"/>
  <c r="B32" i="48"/>
  <c r="A32" i="48"/>
  <c r="DP32" i="48" s="1"/>
  <c r="EN31" i="48"/>
  <c r="DV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U31" i="48"/>
  <c r="AT31" i="48"/>
  <c r="AS31" i="48"/>
  <c r="AR31" i="48"/>
  <c r="AQ31" i="48"/>
  <c r="AP31" i="48"/>
  <c r="AO31" i="48"/>
  <c r="AN31" i="48"/>
  <c r="AM31" i="48"/>
  <c r="DO31" i="48" s="1"/>
  <c r="AL31" i="48"/>
  <c r="AK31" i="48"/>
  <c r="AJ31" i="48"/>
  <c r="AI31" i="48"/>
  <c r="AH31" i="48"/>
  <c r="AG31" i="48"/>
  <c r="AF31" i="48"/>
  <c r="AE31" i="48"/>
  <c r="AD31" i="48"/>
  <c r="AC31" i="48"/>
  <c r="AB31" i="48"/>
  <c r="AA31" i="48"/>
  <c r="Z31" i="48"/>
  <c r="Y31" i="48"/>
  <c r="X31" i="48"/>
  <c r="W31" i="48"/>
  <c r="V31" i="48"/>
  <c r="U31" i="48"/>
  <c r="T31" i="48"/>
  <c r="S31" i="48"/>
  <c r="R31" i="48"/>
  <c r="Q31" i="48"/>
  <c r="P31" i="48"/>
  <c r="O31" i="48"/>
  <c r="N31" i="48"/>
  <c r="M31" i="48"/>
  <c r="L31" i="48"/>
  <c r="K31" i="48"/>
  <c r="J31" i="48"/>
  <c r="CN31" i="48" s="1"/>
  <c r="I31" i="48"/>
  <c r="H31" i="48"/>
  <c r="G31" i="48"/>
  <c r="F31" i="48"/>
  <c r="E31" i="48"/>
  <c r="D31" i="48"/>
  <c r="C31" i="48"/>
  <c r="B31" i="48"/>
  <c r="A31" i="48"/>
  <c r="DP31" i="48" s="1"/>
  <c r="EN30" i="48"/>
  <c r="DV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U30" i="48"/>
  <c r="AT30" i="48"/>
  <c r="AS30" i="48"/>
  <c r="AR30" i="48"/>
  <c r="AQ30" i="48"/>
  <c r="AP30" i="48"/>
  <c r="AO30" i="48"/>
  <c r="AN30" i="48"/>
  <c r="AM30" i="48"/>
  <c r="DO30" i="48" s="1"/>
  <c r="AL30" i="48"/>
  <c r="AK30" i="48"/>
  <c r="AJ30" i="48"/>
  <c r="AI30" i="48"/>
  <c r="AH30" i="48"/>
  <c r="AG30" i="48"/>
  <c r="AF30" i="48"/>
  <c r="AE30" i="48"/>
  <c r="AD30" i="48"/>
  <c r="AC30" i="48"/>
  <c r="AB30" i="48"/>
  <c r="AA30" i="48"/>
  <c r="Z30" i="48"/>
  <c r="Y30" i="48"/>
  <c r="X30" i="48"/>
  <c r="W30" i="48"/>
  <c r="V30" i="48"/>
  <c r="U30" i="48"/>
  <c r="T30" i="48"/>
  <c r="S30" i="48"/>
  <c r="R30" i="48"/>
  <c r="Q30" i="48"/>
  <c r="P30" i="48"/>
  <c r="O30" i="48"/>
  <c r="N30" i="48"/>
  <c r="M30" i="48"/>
  <c r="L30" i="48"/>
  <c r="K30" i="48"/>
  <c r="J30" i="48"/>
  <c r="I30" i="48"/>
  <c r="H30" i="48"/>
  <c r="G30" i="48"/>
  <c r="F30" i="48"/>
  <c r="E30" i="48"/>
  <c r="D30" i="48"/>
  <c r="C30" i="48"/>
  <c r="B30" i="48"/>
  <c r="A30" i="48"/>
  <c r="DP30" i="48" s="1"/>
  <c r="EN29" i="48"/>
  <c r="DV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U29" i="48"/>
  <c r="AT29" i="48"/>
  <c r="AS29" i="48"/>
  <c r="AR29" i="48"/>
  <c r="AQ29" i="48"/>
  <c r="AP29" i="48"/>
  <c r="AO29" i="48"/>
  <c r="AN29" i="48"/>
  <c r="AM29" i="48"/>
  <c r="DO29" i="48" s="1"/>
  <c r="AL29" i="48"/>
  <c r="AK29" i="48"/>
  <c r="AJ29" i="48"/>
  <c r="AI29" i="48"/>
  <c r="DB29" i="48" s="1"/>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CN29" i="48" s="1"/>
  <c r="I29" i="48"/>
  <c r="H29" i="48"/>
  <c r="G29" i="48"/>
  <c r="F29" i="48"/>
  <c r="E29" i="48"/>
  <c r="D29" i="48"/>
  <c r="C29" i="48"/>
  <c r="B29" i="48"/>
  <c r="A29" i="48"/>
  <c r="DP29" i="48" s="1"/>
  <c r="EN28" i="48"/>
  <c r="DV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U28" i="48"/>
  <c r="AT28" i="48"/>
  <c r="AS28" i="48"/>
  <c r="AR28" i="48"/>
  <c r="AQ28" i="48"/>
  <c r="AP28" i="48"/>
  <c r="AO28" i="48"/>
  <c r="AN28" i="48"/>
  <c r="AM28" i="48"/>
  <c r="DO28" i="48" s="1"/>
  <c r="AL28" i="48"/>
  <c r="AK28" i="48"/>
  <c r="AJ28" i="48"/>
  <c r="AI28" i="48"/>
  <c r="AH28" i="48"/>
  <c r="AG28" i="48"/>
  <c r="AF28" i="48"/>
  <c r="AE28" i="48"/>
  <c r="AD28" i="48"/>
  <c r="AC28" i="48"/>
  <c r="AB28" i="48"/>
  <c r="AA28" i="48"/>
  <c r="Z28" i="48"/>
  <c r="Y28" i="48"/>
  <c r="X28" i="48"/>
  <c r="W28" i="48"/>
  <c r="V28" i="48"/>
  <c r="U28" i="48"/>
  <c r="T28" i="48"/>
  <c r="S28" i="48"/>
  <c r="R28" i="48"/>
  <c r="Q28" i="48"/>
  <c r="P28" i="48"/>
  <c r="O28" i="48"/>
  <c r="N28" i="48"/>
  <c r="M28" i="48"/>
  <c r="L28" i="48"/>
  <c r="K28" i="48"/>
  <c r="J28" i="48"/>
  <c r="DH28" i="48" s="1"/>
  <c r="I28" i="48"/>
  <c r="H28" i="48"/>
  <c r="G28" i="48"/>
  <c r="F28" i="48"/>
  <c r="E28" i="48"/>
  <c r="D28" i="48"/>
  <c r="C28" i="48"/>
  <c r="B28" i="48"/>
  <c r="A28" i="48"/>
  <c r="DP28" i="48" s="1"/>
  <c r="EN27" i="48"/>
  <c r="DV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U27" i="48"/>
  <c r="AT27" i="48"/>
  <c r="AS27" i="48"/>
  <c r="AR27" i="48"/>
  <c r="AQ27" i="48"/>
  <c r="AP27" i="48"/>
  <c r="AO27" i="48"/>
  <c r="AN27" i="48"/>
  <c r="AM27" i="48"/>
  <c r="DO27" i="48" s="1"/>
  <c r="AL27" i="48"/>
  <c r="AK27" i="48"/>
  <c r="AJ27" i="48"/>
  <c r="AI27" i="48"/>
  <c r="DB27" i="48" s="1"/>
  <c r="AH27" i="48"/>
  <c r="AG27" i="48"/>
  <c r="AF27" i="48"/>
  <c r="AE27" i="48"/>
  <c r="AD27" i="48"/>
  <c r="AC27" i="48"/>
  <c r="AB27" i="48"/>
  <c r="AA27" i="48"/>
  <c r="Z27" i="48"/>
  <c r="Y27" i="48"/>
  <c r="X27" i="48"/>
  <c r="W27" i="48"/>
  <c r="V27" i="48"/>
  <c r="U27" i="48"/>
  <c r="T27" i="48"/>
  <c r="S27" i="48"/>
  <c r="R27" i="48"/>
  <c r="Q27" i="48"/>
  <c r="P27" i="48"/>
  <c r="O27" i="48"/>
  <c r="N27" i="48"/>
  <c r="M27" i="48"/>
  <c r="L27" i="48"/>
  <c r="K27" i="48"/>
  <c r="J27" i="48"/>
  <c r="I27" i="48"/>
  <c r="H27" i="48"/>
  <c r="G27" i="48"/>
  <c r="F27" i="48"/>
  <c r="E27" i="48"/>
  <c r="D27" i="48"/>
  <c r="C27" i="48"/>
  <c r="B27" i="48"/>
  <c r="A27" i="48"/>
  <c r="DP27" i="48" s="1"/>
  <c r="EN26" i="48"/>
  <c r="DV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U26" i="48"/>
  <c r="AT26" i="48"/>
  <c r="AS26" i="48"/>
  <c r="AR26" i="48"/>
  <c r="AQ26" i="48"/>
  <c r="AP26" i="48"/>
  <c r="AO26" i="48"/>
  <c r="AN26" i="48"/>
  <c r="AM26" i="48"/>
  <c r="DO26" i="48" s="1"/>
  <c r="AL26" i="48"/>
  <c r="AK26" i="48"/>
  <c r="AJ26" i="48"/>
  <c r="AI26" i="48"/>
  <c r="DB26" i="48" s="1"/>
  <c r="AH26" i="48"/>
  <c r="AG26" i="48"/>
  <c r="AF26" i="48"/>
  <c r="AE26" i="48"/>
  <c r="AD26" i="48"/>
  <c r="AC26" i="48"/>
  <c r="AB26" i="48"/>
  <c r="AA26" i="48"/>
  <c r="Z26" i="48"/>
  <c r="Y26" i="48"/>
  <c r="X26" i="48"/>
  <c r="W26" i="48"/>
  <c r="V26" i="48"/>
  <c r="U26" i="48"/>
  <c r="T26" i="48"/>
  <c r="S26" i="48"/>
  <c r="R26" i="48"/>
  <c r="Q26" i="48"/>
  <c r="P26" i="48"/>
  <c r="O26" i="48"/>
  <c r="N26" i="48"/>
  <c r="M26" i="48"/>
  <c r="L26" i="48"/>
  <c r="K26" i="48"/>
  <c r="J26" i="48"/>
  <c r="DH26" i="48" s="1"/>
  <c r="I26" i="48"/>
  <c r="H26" i="48"/>
  <c r="G26" i="48"/>
  <c r="F26" i="48"/>
  <c r="E26" i="48"/>
  <c r="D26" i="48"/>
  <c r="C26" i="48"/>
  <c r="B26" i="48"/>
  <c r="A26" i="48"/>
  <c r="DP26" i="48" s="1"/>
  <c r="EN25" i="48"/>
  <c r="DV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U25" i="48"/>
  <c r="AT25" i="48"/>
  <c r="AS25" i="48"/>
  <c r="AR25" i="48"/>
  <c r="AQ25" i="48"/>
  <c r="AP25" i="48"/>
  <c r="AO25" i="48"/>
  <c r="AN25" i="48"/>
  <c r="AM25" i="48"/>
  <c r="DO25" i="48" s="1"/>
  <c r="AL25" i="48"/>
  <c r="AK25" i="48"/>
  <c r="AJ25" i="48"/>
  <c r="AI25" i="48"/>
  <c r="DD25" i="48" s="1"/>
  <c r="AH25" i="48"/>
  <c r="AG25" i="48"/>
  <c r="AF25" i="48"/>
  <c r="AE25" i="48"/>
  <c r="AD25" i="48"/>
  <c r="AC25" i="48"/>
  <c r="AB25" i="48"/>
  <c r="AA25" i="48"/>
  <c r="Z25" i="48"/>
  <c r="Y25" i="48"/>
  <c r="X25" i="48"/>
  <c r="W25" i="48"/>
  <c r="V25" i="48"/>
  <c r="U25" i="48"/>
  <c r="T25" i="48"/>
  <c r="S25" i="48"/>
  <c r="R25" i="48"/>
  <c r="Q25" i="48"/>
  <c r="P25" i="48"/>
  <c r="O25" i="48"/>
  <c r="N25" i="48"/>
  <c r="M25" i="48"/>
  <c r="L25" i="48"/>
  <c r="K25" i="48"/>
  <c r="J25" i="48"/>
  <c r="I25" i="48"/>
  <c r="H25" i="48"/>
  <c r="G25" i="48"/>
  <c r="F25" i="48"/>
  <c r="E25" i="48"/>
  <c r="D25" i="48"/>
  <c r="C25" i="48"/>
  <c r="B25" i="48"/>
  <c r="A25" i="48"/>
  <c r="DP25" i="48" s="1"/>
  <c r="EN24" i="48"/>
  <c r="DV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U24" i="48"/>
  <c r="AT24" i="48"/>
  <c r="AS24" i="48"/>
  <c r="AR24" i="48"/>
  <c r="AQ24" i="48"/>
  <c r="AP24" i="48"/>
  <c r="AO24" i="48"/>
  <c r="AN24" i="48"/>
  <c r="AM24" i="48"/>
  <c r="DO24" i="48" s="1"/>
  <c r="AL24" i="48"/>
  <c r="AK24" i="48"/>
  <c r="AJ24" i="48"/>
  <c r="AI24" i="48"/>
  <c r="DD24" i="48" s="1"/>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CN24" i="48" s="1"/>
  <c r="I24" i="48"/>
  <c r="H24" i="48"/>
  <c r="G24" i="48"/>
  <c r="F24" i="48"/>
  <c r="E24" i="48"/>
  <c r="D24" i="48"/>
  <c r="C24" i="48"/>
  <c r="B24" i="48"/>
  <c r="A24" i="48"/>
  <c r="DP24" i="48" s="1"/>
  <c r="EN23" i="48"/>
  <c r="DV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U23" i="48"/>
  <c r="AT23" i="48"/>
  <c r="AS23" i="48"/>
  <c r="AR23" i="48"/>
  <c r="AQ23" i="48"/>
  <c r="AP23" i="48"/>
  <c r="AO23" i="48"/>
  <c r="AN23" i="48"/>
  <c r="AM23" i="48"/>
  <c r="DO23" i="48" s="1"/>
  <c r="AL23" i="48"/>
  <c r="AK23" i="48"/>
  <c r="AJ23" i="48"/>
  <c r="AI23" i="48"/>
  <c r="DD23" i="48" s="1"/>
  <c r="AH23" i="48"/>
  <c r="AG23" i="48"/>
  <c r="AF23" i="48"/>
  <c r="AE23" i="48"/>
  <c r="AD23" i="48"/>
  <c r="AC23" i="48"/>
  <c r="AB23" i="48"/>
  <c r="AA23" i="48"/>
  <c r="Z23" i="48"/>
  <c r="Y23" i="48"/>
  <c r="X23" i="48"/>
  <c r="W23" i="48"/>
  <c r="V23" i="48"/>
  <c r="U23" i="48"/>
  <c r="T23" i="48"/>
  <c r="S23" i="48"/>
  <c r="R23" i="48"/>
  <c r="Q23" i="48"/>
  <c r="P23" i="48"/>
  <c r="O23" i="48"/>
  <c r="N23" i="48"/>
  <c r="M23" i="48"/>
  <c r="L23" i="48"/>
  <c r="K23" i="48"/>
  <c r="J23" i="48"/>
  <c r="CN23" i="48" s="1"/>
  <c r="I23" i="48"/>
  <c r="H23" i="48"/>
  <c r="G23" i="48"/>
  <c r="F23" i="48"/>
  <c r="E23" i="48"/>
  <c r="D23" i="48"/>
  <c r="C23" i="48"/>
  <c r="B23" i="48"/>
  <c r="A23" i="48"/>
  <c r="DP23" i="48" s="1"/>
  <c r="EN22" i="48"/>
  <c r="DV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U22" i="48"/>
  <c r="AT22" i="48"/>
  <c r="AS22" i="48"/>
  <c r="AR22" i="48"/>
  <c r="AQ22" i="48"/>
  <c r="AP22" i="48"/>
  <c r="AO22" i="48"/>
  <c r="AN22" i="48"/>
  <c r="AM22" i="48"/>
  <c r="DO22" i="48" s="1"/>
  <c r="AL22" i="48"/>
  <c r="AK22" i="48"/>
  <c r="AJ22" i="48"/>
  <c r="AI22" i="48"/>
  <c r="DD22" i="48" s="1"/>
  <c r="AH22" i="48"/>
  <c r="AG22" i="48"/>
  <c r="AF22" i="48"/>
  <c r="AE22" i="48"/>
  <c r="AD22" i="48"/>
  <c r="AC22" i="48"/>
  <c r="AB22" i="48"/>
  <c r="AA22" i="48"/>
  <c r="Z22" i="48"/>
  <c r="Y22" i="48"/>
  <c r="X22" i="48"/>
  <c r="W22" i="48"/>
  <c r="V22" i="48"/>
  <c r="U22" i="48"/>
  <c r="T22" i="48"/>
  <c r="S22" i="48"/>
  <c r="R22" i="48"/>
  <c r="Q22" i="48"/>
  <c r="P22" i="48"/>
  <c r="O22" i="48"/>
  <c r="N22" i="48"/>
  <c r="M22" i="48"/>
  <c r="L22" i="48"/>
  <c r="K22" i="48"/>
  <c r="J22" i="48"/>
  <c r="DH22" i="48" s="1"/>
  <c r="I22" i="48"/>
  <c r="H22" i="48"/>
  <c r="G22" i="48"/>
  <c r="F22" i="48"/>
  <c r="E22" i="48"/>
  <c r="D22" i="48"/>
  <c r="C22" i="48"/>
  <c r="B22" i="48"/>
  <c r="A22" i="48"/>
  <c r="DP22" i="48" s="1"/>
  <c r="EN21" i="48"/>
  <c r="DV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U21" i="48"/>
  <c r="AT21" i="48"/>
  <c r="AS21" i="48"/>
  <c r="AR21" i="48"/>
  <c r="AQ21" i="48"/>
  <c r="AP21" i="48"/>
  <c r="AO21" i="48"/>
  <c r="AN21" i="48"/>
  <c r="AM21" i="48"/>
  <c r="DO21" i="48" s="1"/>
  <c r="AL21" i="48"/>
  <c r="AK21" i="48"/>
  <c r="AJ21" i="48"/>
  <c r="AI21" i="48"/>
  <c r="AH21" i="48"/>
  <c r="AG21" i="48"/>
  <c r="AF21" i="48"/>
  <c r="AE21" i="48"/>
  <c r="AD21" i="48"/>
  <c r="AC21" i="48"/>
  <c r="AB21" i="48"/>
  <c r="AA21" i="48"/>
  <c r="Z21" i="48"/>
  <c r="Y21" i="48"/>
  <c r="X21" i="48"/>
  <c r="W21" i="48"/>
  <c r="V21" i="48"/>
  <c r="U21" i="48"/>
  <c r="T21" i="48"/>
  <c r="S21" i="48"/>
  <c r="R21" i="48"/>
  <c r="Q21" i="48"/>
  <c r="P21" i="48"/>
  <c r="O21" i="48"/>
  <c r="N21" i="48"/>
  <c r="M21" i="48"/>
  <c r="L21" i="48"/>
  <c r="K21" i="48"/>
  <c r="J21" i="48"/>
  <c r="DH21" i="48" s="1"/>
  <c r="I21" i="48"/>
  <c r="H21" i="48"/>
  <c r="G21" i="48"/>
  <c r="F21" i="48"/>
  <c r="E21" i="48"/>
  <c r="D21" i="48"/>
  <c r="C21" i="48"/>
  <c r="B21" i="48"/>
  <c r="A21" i="48"/>
  <c r="DP21" i="48" s="1"/>
  <c r="EN20" i="48"/>
  <c r="DV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U20" i="48"/>
  <c r="AT20" i="48"/>
  <c r="AS20" i="48"/>
  <c r="AR20" i="48"/>
  <c r="AQ20" i="48"/>
  <c r="AP20" i="48"/>
  <c r="AO20" i="48"/>
  <c r="AN20" i="48"/>
  <c r="AM20" i="48"/>
  <c r="DO20" i="48" s="1"/>
  <c r="AL20" i="48"/>
  <c r="AK20" i="48"/>
  <c r="AJ20" i="48"/>
  <c r="AI20" i="48"/>
  <c r="DD20" i="48" s="1"/>
  <c r="AH20" i="48"/>
  <c r="AG20" i="48"/>
  <c r="AF20" i="48"/>
  <c r="AE20" i="48"/>
  <c r="AD20" i="48"/>
  <c r="AC20" i="48"/>
  <c r="AB20" i="48"/>
  <c r="AA20" i="48"/>
  <c r="Z20" i="48"/>
  <c r="Y20" i="48"/>
  <c r="X20" i="48"/>
  <c r="W20" i="48"/>
  <c r="V20" i="48"/>
  <c r="U20" i="48"/>
  <c r="T20" i="48"/>
  <c r="S20" i="48"/>
  <c r="R20" i="48"/>
  <c r="Q20" i="48"/>
  <c r="P20" i="48"/>
  <c r="O20" i="48"/>
  <c r="N20" i="48"/>
  <c r="M20" i="48"/>
  <c r="L20" i="48"/>
  <c r="K20" i="48"/>
  <c r="J20" i="48"/>
  <c r="CN20" i="48" s="1"/>
  <c r="I20" i="48"/>
  <c r="H20" i="48"/>
  <c r="G20" i="48"/>
  <c r="F20" i="48"/>
  <c r="E20" i="48"/>
  <c r="D20" i="48"/>
  <c r="C20" i="48"/>
  <c r="B20" i="48"/>
  <c r="A20" i="48"/>
  <c r="DP20" i="48" s="1"/>
  <c r="EN19" i="48"/>
  <c r="DV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U19" i="48"/>
  <c r="AT19" i="48"/>
  <c r="AS19" i="48"/>
  <c r="AR19" i="48"/>
  <c r="AQ19" i="48"/>
  <c r="AP19" i="48"/>
  <c r="AO19" i="48"/>
  <c r="AN19" i="48"/>
  <c r="AM19" i="48"/>
  <c r="DO19" i="48" s="1"/>
  <c r="AL19" i="48"/>
  <c r="AK19" i="48"/>
  <c r="AJ19" i="48"/>
  <c r="AI19" i="48"/>
  <c r="DD19" i="48" s="1"/>
  <c r="AH19" i="48"/>
  <c r="AG19" i="48"/>
  <c r="AF19" i="48"/>
  <c r="AE19" i="48"/>
  <c r="AD19" i="48"/>
  <c r="AC19" i="48"/>
  <c r="AB19" i="48"/>
  <c r="AA19" i="48"/>
  <c r="Z19" i="48"/>
  <c r="Y19" i="48"/>
  <c r="X19" i="48"/>
  <c r="W19" i="48"/>
  <c r="V19" i="48"/>
  <c r="U19" i="48"/>
  <c r="T19" i="48"/>
  <c r="S19" i="48"/>
  <c r="R19" i="48"/>
  <c r="Q19" i="48"/>
  <c r="P19" i="48"/>
  <c r="O19" i="48"/>
  <c r="N19" i="48"/>
  <c r="M19" i="48"/>
  <c r="L19" i="48"/>
  <c r="K19" i="48"/>
  <c r="J19" i="48"/>
  <c r="DH19" i="48" s="1"/>
  <c r="I19" i="48"/>
  <c r="H19" i="48"/>
  <c r="G19" i="48"/>
  <c r="F19" i="48"/>
  <c r="E19" i="48"/>
  <c r="D19" i="48"/>
  <c r="C19" i="48"/>
  <c r="B19" i="48"/>
  <c r="A19" i="48"/>
  <c r="DP19" i="48" s="1"/>
  <c r="EN18" i="48"/>
  <c r="DV18" i="48"/>
  <c r="BT18" i="48"/>
  <c r="BS18" i="48"/>
  <c r="BR18" i="48"/>
  <c r="BQ18" i="48"/>
  <c r="BP18" i="48"/>
  <c r="BO18" i="48"/>
  <c r="BN18" i="48"/>
  <c r="BM18" i="48"/>
  <c r="BL18" i="48"/>
  <c r="BK18" i="48"/>
  <c r="BJ18" i="48"/>
  <c r="BI18" i="48"/>
  <c r="BH18" i="48"/>
  <c r="BG18" i="48"/>
  <c r="BF18" i="48"/>
  <c r="BE18" i="48"/>
  <c r="BD18" i="48"/>
  <c r="BC18" i="48"/>
  <c r="BB18" i="48"/>
  <c r="BA18" i="48"/>
  <c r="AZ18" i="48"/>
  <c r="AY18" i="48"/>
  <c r="AX18" i="48"/>
  <c r="AW18" i="48"/>
  <c r="AU18" i="48"/>
  <c r="AT18" i="48"/>
  <c r="AS18" i="48"/>
  <c r="AR18" i="48"/>
  <c r="AQ18" i="48"/>
  <c r="AP18" i="48"/>
  <c r="AO18" i="48"/>
  <c r="AN18" i="48"/>
  <c r="AM18" i="48"/>
  <c r="DO18" i="48" s="1"/>
  <c r="AL18" i="48"/>
  <c r="AK18" i="48"/>
  <c r="AJ18" i="48"/>
  <c r="AI18" i="48"/>
  <c r="DD18" i="48" s="1"/>
  <c r="AH18" i="48"/>
  <c r="AG18" i="48"/>
  <c r="AF18" i="48"/>
  <c r="AE18" i="48"/>
  <c r="AD18" i="48"/>
  <c r="AC18" i="48"/>
  <c r="AB18" i="48"/>
  <c r="AA18" i="48"/>
  <c r="Z18" i="48"/>
  <c r="Y18" i="48"/>
  <c r="X18" i="48"/>
  <c r="W18" i="48"/>
  <c r="V18" i="48"/>
  <c r="U18" i="48"/>
  <c r="T18" i="48"/>
  <c r="S18" i="48"/>
  <c r="R18" i="48"/>
  <c r="Q18" i="48"/>
  <c r="P18" i="48"/>
  <c r="O18" i="48"/>
  <c r="N18" i="48"/>
  <c r="M18" i="48"/>
  <c r="L18" i="48"/>
  <c r="K18" i="48"/>
  <c r="J18" i="48"/>
  <c r="CN18" i="48" s="1"/>
  <c r="I18" i="48"/>
  <c r="H18" i="48"/>
  <c r="G18" i="48"/>
  <c r="F18" i="48"/>
  <c r="E18" i="48"/>
  <c r="D18" i="48"/>
  <c r="C18" i="48"/>
  <c r="B18" i="48"/>
  <c r="A18" i="48"/>
  <c r="DP18" i="48" s="1"/>
  <c r="EN17" i="48"/>
  <c r="DV17" i="48"/>
  <c r="BT17" i="48"/>
  <c r="BS17" i="48"/>
  <c r="BR17" i="48"/>
  <c r="BQ17" i="48"/>
  <c r="BP17" i="48"/>
  <c r="BO17" i="48"/>
  <c r="BN17" i="48"/>
  <c r="BM17" i="48"/>
  <c r="BL17" i="48"/>
  <c r="BK17" i="48"/>
  <c r="BJ17" i="48"/>
  <c r="BI17" i="48"/>
  <c r="BH17" i="48"/>
  <c r="BG17" i="48"/>
  <c r="BF17" i="48"/>
  <c r="BE17" i="48"/>
  <c r="BD17" i="48"/>
  <c r="BC17" i="48"/>
  <c r="BB17" i="48"/>
  <c r="BA17" i="48"/>
  <c r="AZ17" i="48"/>
  <c r="AY17" i="48"/>
  <c r="AX17" i="48"/>
  <c r="AW17" i="48"/>
  <c r="AU17" i="48"/>
  <c r="AT17" i="48"/>
  <c r="AS17" i="48"/>
  <c r="AR17" i="48"/>
  <c r="AQ17" i="48"/>
  <c r="AP17" i="48"/>
  <c r="AO17" i="48"/>
  <c r="AN17" i="48"/>
  <c r="AM17" i="48"/>
  <c r="DO17" i="48" s="1"/>
  <c r="AL17" i="48"/>
  <c r="AK17" i="48"/>
  <c r="AJ17" i="48"/>
  <c r="AI17" i="48"/>
  <c r="DD17" i="48" s="1"/>
  <c r="AH17" i="48"/>
  <c r="AG17" i="48"/>
  <c r="AF17" i="48"/>
  <c r="AE17" i="48"/>
  <c r="AD17" i="48"/>
  <c r="AC17" i="48"/>
  <c r="AB17" i="48"/>
  <c r="AA17" i="48"/>
  <c r="Z17" i="48"/>
  <c r="Y17" i="48"/>
  <c r="X17" i="48"/>
  <c r="W17" i="48"/>
  <c r="V17" i="48"/>
  <c r="U17" i="48"/>
  <c r="T17" i="48"/>
  <c r="S17" i="48"/>
  <c r="R17" i="48"/>
  <c r="Q17" i="48"/>
  <c r="P17" i="48"/>
  <c r="O17" i="48"/>
  <c r="N17" i="48"/>
  <c r="M17" i="48"/>
  <c r="L17" i="48"/>
  <c r="K17" i="48"/>
  <c r="J17" i="48"/>
  <c r="DH17" i="48" s="1"/>
  <c r="I17" i="48"/>
  <c r="H17" i="48"/>
  <c r="G17" i="48"/>
  <c r="F17" i="48"/>
  <c r="E17" i="48"/>
  <c r="D17" i="48"/>
  <c r="C17" i="48"/>
  <c r="B17" i="48"/>
  <c r="A17" i="48"/>
  <c r="DP17" i="48" s="1"/>
  <c r="EN16" i="48"/>
  <c r="DV16" i="48"/>
  <c r="BT16" i="48"/>
  <c r="BS16" i="48"/>
  <c r="BR16" i="48"/>
  <c r="BQ16" i="48"/>
  <c r="BP16" i="48"/>
  <c r="BO16" i="48"/>
  <c r="BN16" i="48"/>
  <c r="BM16" i="48"/>
  <c r="BL16" i="48"/>
  <c r="BK16" i="48"/>
  <c r="BJ16" i="48"/>
  <c r="BI16" i="48"/>
  <c r="BH16" i="48"/>
  <c r="BG16" i="48"/>
  <c r="BF16" i="48"/>
  <c r="BE16" i="48"/>
  <c r="BD16" i="48"/>
  <c r="BC16" i="48"/>
  <c r="BB16" i="48"/>
  <c r="BA16" i="48"/>
  <c r="AZ16" i="48"/>
  <c r="AY16" i="48"/>
  <c r="AX16" i="48"/>
  <c r="AW16" i="48"/>
  <c r="AU16" i="48"/>
  <c r="AT16" i="48"/>
  <c r="AS16" i="48"/>
  <c r="AR16" i="48"/>
  <c r="AQ16" i="48"/>
  <c r="AP16" i="48"/>
  <c r="AO16" i="48"/>
  <c r="AN16" i="48"/>
  <c r="AM16" i="48"/>
  <c r="DO16" i="48" s="1"/>
  <c r="AL16" i="48"/>
  <c r="AK16" i="48"/>
  <c r="AJ16" i="48"/>
  <c r="AI16" i="48"/>
  <c r="DB16" i="48" s="1"/>
  <c r="AH16" i="48"/>
  <c r="AG16" i="48"/>
  <c r="AF16" i="48"/>
  <c r="AE16" i="48"/>
  <c r="AD16" i="48"/>
  <c r="AC16" i="48"/>
  <c r="AB16" i="48"/>
  <c r="AA16" i="48"/>
  <c r="Z16" i="48"/>
  <c r="Y16" i="48"/>
  <c r="X16" i="48"/>
  <c r="W16" i="48"/>
  <c r="V16" i="48"/>
  <c r="U16" i="48"/>
  <c r="T16" i="48"/>
  <c r="S16" i="48"/>
  <c r="R16" i="48"/>
  <c r="Q16" i="48"/>
  <c r="P16" i="48"/>
  <c r="O16" i="48"/>
  <c r="N16" i="48"/>
  <c r="M16" i="48"/>
  <c r="L16" i="48"/>
  <c r="K16" i="48"/>
  <c r="J16" i="48"/>
  <c r="DH16" i="48" s="1"/>
  <c r="I16" i="48"/>
  <c r="H16" i="48"/>
  <c r="G16" i="48"/>
  <c r="F16" i="48"/>
  <c r="E16" i="48"/>
  <c r="D16" i="48"/>
  <c r="C16" i="48"/>
  <c r="B16" i="48"/>
  <c r="A16" i="48"/>
  <c r="DP16" i="48" s="1"/>
  <c r="EN15" i="48"/>
  <c r="DV15" i="48"/>
  <c r="BT15" i="48"/>
  <c r="BS15" i="48"/>
  <c r="BR15" i="48"/>
  <c r="BQ15" i="48"/>
  <c r="BP15" i="48"/>
  <c r="BO15" i="48"/>
  <c r="BN15" i="48"/>
  <c r="BM15" i="48"/>
  <c r="BL15" i="48"/>
  <c r="BK15" i="48"/>
  <c r="BJ15" i="48"/>
  <c r="BI15" i="48"/>
  <c r="BH15" i="48"/>
  <c r="BG15" i="48"/>
  <c r="BF15" i="48"/>
  <c r="BE15" i="48"/>
  <c r="BD15" i="48"/>
  <c r="BC15" i="48"/>
  <c r="BB15" i="48"/>
  <c r="BA15" i="48"/>
  <c r="AZ15" i="48"/>
  <c r="AY15" i="48"/>
  <c r="AX15" i="48"/>
  <c r="AW15" i="48"/>
  <c r="AU15" i="48"/>
  <c r="AT15" i="48"/>
  <c r="AS15" i="48"/>
  <c r="AR15" i="48"/>
  <c r="AQ15" i="48"/>
  <c r="AP15" i="48"/>
  <c r="AO15" i="48"/>
  <c r="AN15" i="48"/>
  <c r="AM15" i="48"/>
  <c r="DO15" i="48" s="1"/>
  <c r="AL15" i="48"/>
  <c r="AK15" i="48"/>
  <c r="AJ15" i="48"/>
  <c r="AI15" i="48"/>
  <c r="DB15" i="48" s="1"/>
  <c r="AH15" i="48"/>
  <c r="AG15" i="48"/>
  <c r="AF15" i="48"/>
  <c r="AE15" i="48"/>
  <c r="AD15" i="48"/>
  <c r="AC15" i="48"/>
  <c r="AB15" i="48"/>
  <c r="AA15" i="48"/>
  <c r="Z15" i="48"/>
  <c r="Y15" i="48"/>
  <c r="X15" i="48"/>
  <c r="W15" i="48"/>
  <c r="V15" i="48"/>
  <c r="U15" i="48"/>
  <c r="T15" i="48"/>
  <c r="S15" i="48"/>
  <c r="R15" i="48"/>
  <c r="Q15" i="48"/>
  <c r="P15" i="48"/>
  <c r="O15" i="48"/>
  <c r="N15" i="48"/>
  <c r="M15" i="48"/>
  <c r="L15" i="48"/>
  <c r="K15" i="48"/>
  <c r="J15" i="48"/>
  <c r="CN15" i="48" s="1"/>
  <c r="I15" i="48"/>
  <c r="H15" i="48"/>
  <c r="G15" i="48"/>
  <c r="F15" i="48"/>
  <c r="E15" i="48"/>
  <c r="D15" i="48"/>
  <c r="C15" i="48"/>
  <c r="B15" i="48"/>
  <c r="A15" i="48"/>
  <c r="DP15" i="48" s="1"/>
  <c r="EN14" i="48"/>
  <c r="DV14" i="48"/>
  <c r="BT14" i="48"/>
  <c r="BS14" i="48"/>
  <c r="BR14" i="48"/>
  <c r="BQ14" i="48"/>
  <c r="BP14" i="48"/>
  <c r="BO14" i="48"/>
  <c r="BN14" i="48"/>
  <c r="BM14" i="48"/>
  <c r="BL14" i="48"/>
  <c r="BK14" i="48"/>
  <c r="BJ14" i="48"/>
  <c r="BI14" i="48"/>
  <c r="BH14" i="48"/>
  <c r="BG14" i="48"/>
  <c r="BF14" i="48"/>
  <c r="BE14" i="48"/>
  <c r="BD14" i="48"/>
  <c r="BC14" i="48"/>
  <c r="BB14" i="48"/>
  <c r="BA14" i="48"/>
  <c r="AZ14" i="48"/>
  <c r="AY14" i="48"/>
  <c r="AX14" i="48"/>
  <c r="AW14" i="48"/>
  <c r="AU14" i="48"/>
  <c r="AT14" i="48"/>
  <c r="AS14" i="48"/>
  <c r="AR14" i="48"/>
  <c r="AQ14" i="48"/>
  <c r="AP14" i="48"/>
  <c r="AO14" i="48"/>
  <c r="AN14" i="48"/>
  <c r="AM14" i="48"/>
  <c r="DO14" i="48" s="1"/>
  <c r="AL14" i="48"/>
  <c r="AK14" i="48"/>
  <c r="AJ14" i="48"/>
  <c r="AI14" i="48"/>
  <c r="AH14" i="48"/>
  <c r="AG14" i="48"/>
  <c r="AF14" i="48"/>
  <c r="AE14" i="48"/>
  <c r="AD14" i="48"/>
  <c r="AC14" i="48"/>
  <c r="AB14" i="48"/>
  <c r="AA14" i="48"/>
  <c r="Z14" i="48"/>
  <c r="Y14" i="48"/>
  <c r="X14" i="48"/>
  <c r="W14" i="48"/>
  <c r="V14" i="48"/>
  <c r="U14" i="48"/>
  <c r="T14" i="48"/>
  <c r="S14" i="48"/>
  <c r="R14" i="48"/>
  <c r="Q14" i="48"/>
  <c r="P14" i="48"/>
  <c r="O14" i="48"/>
  <c r="N14" i="48"/>
  <c r="M14" i="48"/>
  <c r="L14" i="48"/>
  <c r="K14" i="48"/>
  <c r="J14" i="48"/>
  <c r="CN14" i="48" s="1"/>
  <c r="I14" i="48"/>
  <c r="H14" i="48"/>
  <c r="G14" i="48"/>
  <c r="F14" i="48"/>
  <c r="E14" i="48"/>
  <c r="D14" i="48"/>
  <c r="C14" i="48"/>
  <c r="B14" i="48"/>
  <c r="A14" i="48"/>
  <c r="DP14" i="48" s="1"/>
  <c r="EN13" i="48"/>
  <c r="DV13" i="48"/>
  <c r="BT13" i="48"/>
  <c r="BS13" i="48"/>
  <c r="BR13" i="48"/>
  <c r="BQ13" i="48"/>
  <c r="BP13" i="48"/>
  <c r="BO13" i="48"/>
  <c r="BN13" i="48"/>
  <c r="BM13" i="48"/>
  <c r="BL13" i="48"/>
  <c r="BK13" i="48"/>
  <c r="BJ13" i="48"/>
  <c r="BI13" i="48"/>
  <c r="BH13" i="48"/>
  <c r="BG13" i="48"/>
  <c r="BF13" i="48"/>
  <c r="BE13" i="48"/>
  <c r="BD13" i="48"/>
  <c r="BC13" i="48"/>
  <c r="BB13" i="48"/>
  <c r="BA13" i="48"/>
  <c r="AZ13" i="48"/>
  <c r="AY13" i="48"/>
  <c r="AX13" i="48"/>
  <c r="AW13" i="48"/>
  <c r="AU13" i="48"/>
  <c r="AT13" i="48"/>
  <c r="AS13" i="48"/>
  <c r="AR13" i="48"/>
  <c r="AQ13" i="48"/>
  <c r="AP13" i="48"/>
  <c r="AO13" i="48"/>
  <c r="AN13" i="48"/>
  <c r="AM13" i="48"/>
  <c r="DO13" i="48" s="1"/>
  <c r="AL13" i="48"/>
  <c r="AK13" i="48"/>
  <c r="AJ13" i="48"/>
  <c r="AI13" i="48"/>
  <c r="DD13" i="48" s="1"/>
  <c r="AH13" i="48"/>
  <c r="AG13" i="48"/>
  <c r="AF13" i="48"/>
  <c r="AE13" i="48"/>
  <c r="AD13" i="48"/>
  <c r="AC13" i="48"/>
  <c r="AB13" i="48"/>
  <c r="AA13" i="48"/>
  <c r="Z13" i="48"/>
  <c r="Y13" i="48"/>
  <c r="X13" i="48"/>
  <c r="W13" i="48"/>
  <c r="V13" i="48"/>
  <c r="U13" i="48"/>
  <c r="T13" i="48"/>
  <c r="S13" i="48"/>
  <c r="R13" i="48"/>
  <c r="Q13" i="48"/>
  <c r="P13" i="48"/>
  <c r="O13" i="48"/>
  <c r="N13" i="48"/>
  <c r="M13" i="48"/>
  <c r="L13" i="48"/>
  <c r="K13" i="48"/>
  <c r="J13" i="48"/>
  <c r="DH13" i="48" s="1"/>
  <c r="I13" i="48"/>
  <c r="H13" i="48"/>
  <c r="G13" i="48"/>
  <c r="F13" i="48"/>
  <c r="E13" i="48"/>
  <c r="D13" i="48"/>
  <c r="C13" i="48"/>
  <c r="B13" i="48"/>
  <c r="A13" i="48"/>
  <c r="DP13" i="48" s="1"/>
  <c r="EN12" i="48"/>
  <c r="DV12" i="48"/>
  <c r="BT12" i="48"/>
  <c r="BS12" i="48"/>
  <c r="BR12" i="48"/>
  <c r="BQ12" i="48"/>
  <c r="BP12" i="48"/>
  <c r="BO12" i="48"/>
  <c r="BN12" i="48"/>
  <c r="BM12" i="48"/>
  <c r="BL12" i="48"/>
  <c r="BK12" i="48"/>
  <c r="BJ12" i="48"/>
  <c r="BI12" i="48"/>
  <c r="BH12" i="48"/>
  <c r="BG12" i="48"/>
  <c r="BF12" i="48"/>
  <c r="BE12" i="48"/>
  <c r="BD12" i="48"/>
  <c r="BC12" i="48"/>
  <c r="BB12" i="48"/>
  <c r="BA12" i="48"/>
  <c r="AZ12" i="48"/>
  <c r="AY12" i="48"/>
  <c r="AX12" i="48"/>
  <c r="AW12" i="48"/>
  <c r="AU12" i="48"/>
  <c r="AT12" i="48"/>
  <c r="AS12" i="48"/>
  <c r="AR12" i="48"/>
  <c r="AQ12" i="48"/>
  <c r="AP12" i="48"/>
  <c r="AO12" i="48"/>
  <c r="AN12" i="48"/>
  <c r="AM12" i="48"/>
  <c r="DO12" i="48" s="1"/>
  <c r="AL12" i="48"/>
  <c r="AK12" i="48"/>
  <c r="AJ12" i="48"/>
  <c r="AI12" i="48"/>
  <c r="DD12" i="48" s="1"/>
  <c r="AH12" i="48"/>
  <c r="AG12" i="48"/>
  <c r="AF12" i="48"/>
  <c r="AE12" i="48"/>
  <c r="AD12" i="48"/>
  <c r="AC12" i="48"/>
  <c r="AB12" i="48"/>
  <c r="AA12" i="48"/>
  <c r="Z12" i="48"/>
  <c r="Y12" i="48"/>
  <c r="X12" i="48"/>
  <c r="W12" i="48"/>
  <c r="V12" i="48"/>
  <c r="U12" i="48"/>
  <c r="T12" i="48"/>
  <c r="S12" i="48"/>
  <c r="R12" i="48"/>
  <c r="Q12" i="48"/>
  <c r="P12" i="48"/>
  <c r="O12" i="48"/>
  <c r="N12" i="48"/>
  <c r="M12" i="48"/>
  <c r="L12" i="48"/>
  <c r="K12" i="48"/>
  <c r="J12" i="48"/>
  <c r="CN12" i="48" s="1"/>
  <c r="I12" i="48"/>
  <c r="H12" i="48"/>
  <c r="G12" i="48"/>
  <c r="F12" i="48"/>
  <c r="E12" i="48"/>
  <c r="D12" i="48"/>
  <c r="C12" i="48"/>
  <c r="B12" i="48"/>
  <c r="A12" i="48"/>
  <c r="DP12" i="48" s="1"/>
  <c r="EN11" i="48"/>
  <c r="DV11" i="48"/>
  <c r="BT11" i="48"/>
  <c r="BS11" i="48"/>
  <c r="BR11" i="48"/>
  <c r="BQ11" i="48"/>
  <c r="BP11" i="48"/>
  <c r="BO11" i="48"/>
  <c r="BN11" i="48"/>
  <c r="BM11" i="48"/>
  <c r="BL11" i="48"/>
  <c r="BK11" i="48"/>
  <c r="BJ11" i="48"/>
  <c r="BI11" i="48"/>
  <c r="BH11" i="48"/>
  <c r="BG11" i="48"/>
  <c r="BF11" i="48"/>
  <c r="BE11" i="48"/>
  <c r="BD11" i="48"/>
  <c r="BC11" i="48"/>
  <c r="BB11" i="48"/>
  <c r="BA11" i="48"/>
  <c r="AZ11" i="48"/>
  <c r="AY11" i="48"/>
  <c r="AX11" i="48"/>
  <c r="AW11" i="48"/>
  <c r="AU11" i="48"/>
  <c r="AT11" i="48"/>
  <c r="AS11" i="48"/>
  <c r="AR11" i="48"/>
  <c r="AQ11" i="48"/>
  <c r="AP11" i="48"/>
  <c r="AO11" i="48"/>
  <c r="AN11" i="48"/>
  <c r="AM11" i="48"/>
  <c r="DO11" i="48" s="1"/>
  <c r="AL11" i="48"/>
  <c r="AK11" i="48"/>
  <c r="AJ11" i="48"/>
  <c r="AI11" i="48"/>
  <c r="DB11" i="48" s="1"/>
  <c r="AH11" i="48"/>
  <c r="AG11" i="48"/>
  <c r="AF11" i="48"/>
  <c r="AE11" i="48"/>
  <c r="AD11" i="48"/>
  <c r="AC11" i="48"/>
  <c r="AB11" i="48"/>
  <c r="AA11" i="48"/>
  <c r="Z11" i="48"/>
  <c r="Y11" i="48"/>
  <c r="X11" i="48"/>
  <c r="W11" i="48"/>
  <c r="V11" i="48"/>
  <c r="U11" i="48"/>
  <c r="T11" i="48"/>
  <c r="S11" i="48"/>
  <c r="R11" i="48"/>
  <c r="Q11" i="48"/>
  <c r="P11" i="48"/>
  <c r="O11" i="48"/>
  <c r="N11" i="48"/>
  <c r="M11" i="48"/>
  <c r="L11" i="48"/>
  <c r="K11" i="48"/>
  <c r="J11" i="48"/>
  <c r="CN11" i="48" s="1"/>
  <c r="I11" i="48"/>
  <c r="H11" i="48"/>
  <c r="G11" i="48"/>
  <c r="F11" i="48"/>
  <c r="E11" i="48"/>
  <c r="D11" i="48"/>
  <c r="C11" i="48"/>
  <c r="B11" i="48"/>
  <c r="A11" i="48"/>
  <c r="DP11" i="48" s="1"/>
  <c r="EN10" i="48"/>
  <c r="DV10" i="48"/>
  <c r="BT10" i="48"/>
  <c r="BS10" i="48"/>
  <c r="BR10" i="48"/>
  <c r="BQ10" i="48"/>
  <c r="BP10" i="48"/>
  <c r="BO10" i="48"/>
  <c r="BN10" i="48"/>
  <c r="BM10" i="48"/>
  <c r="BL10" i="48"/>
  <c r="BK10" i="48"/>
  <c r="BJ10" i="48"/>
  <c r="BI10" i="48"/>
  <c r="BH10" i="48"/>
  <c r="BG10" i="48"/>
  <c r="BF10" i="48"/>
  <c r="BE10" i="48"/>
  <c r="BD10" i="48"/>
  <c r="BC10" i="48"/>
  <c r="BB10" i="48"/>
  <c r="BA10" i="48"/>
  <c r="AZ10" i="48"/>
  <c r="AY10" i="48"/>
  <c r="AX10" i="48"/>
  <c r="AW10" i="48"/>
  <c r="AU10" i="48"/>
  <c r="AT10" i="48"/>
  <c r="AS10" i="48"/>
  <c r="AR10" i="48"/>
  <c r="AQ10" i="48"/>
  <c r="AP10" i="48"/>
  <c r="AO10" i="48"/>
  <c r="AN10" i="48"/>
  <c r="AM10" i="48"/>
  <c r="DO10" i="48" s="1"/>
  <c r="AL10" i="48"/>
  <c r="AK10" i="48"/>
  <c r="AJ10" i="48"/>
  <c r="AI10" i="48"/>
  <c r="DB10" i="48" s="1"/>
  <c r="AH10" i="48"/>
  <c r="AG10" i="48"/>
  <c r="AF10" i="48"/>
  <c r="AE10" i="48"/>
  <c r="AD10" i="48"/>
  <c r="AC10" i="48"/>
  <c r="AB10" i="48"/>
  <c r="AA10" i="48"/>
  <c r="Z10" i="48"/>
  <c r="Y10" i="48"/>
  <c r="X10" i="48"/>
  <c r="W10" i="48"/>
  <c r="V10" i="48"/>
  <c r="U10" i="48"/>
  <c r="T10" i="48"/>
  <c r="S10" i="48"/>
  <c r="R10" i="48"/>
  <c r="Q10" i="48"/>
  <c r="P10" i="48"/>
  <c r="O10" i="48"/>
  <c r="N10" i="48"/>
  <c r="M10" i="48"/>
  <c r="L10" i="48"/>
  <c r="K10" i="48"/>
  <c r="J10" i="48"/>
  <c r="CN10" i="48" s="1"/>
  <c r="I10" i="48"/>
  <c r="H10" i="48"/>
  <c r="G10" i="48"/>
  <c r="F10" i="48"/>
  <c r="E10" i="48"/>
  <c r="D10" i="48"/>
  <c r="C10" i="48"/>
  <c r="B10" i="48"/>
  <c r="A10" i="48"/>
  <c r="DP10" i="48" s="1"/>
  <c r="EN9" i="48"/>
  <c r="DV9" i="48"/>
  <c r="BT9" i="48"/>
  <c r="BS9" i="48"/>
  <c r="BR9" i="48"/>
  <c r="BQ9" i="48"/>
  <c r="BP9" i="48"/>
  <c r="BO9" i="48"/>
  <c r="BN9" i="48"/>
  <c r="BM9" i="48"/>
  <c r="BL9" i="48"/>
  <c r="BK9" i="48"/>
  <c r="BJ9" i="48"/>
  <c r="BI9" i="48"/>
  <c r="BH9" i="48"/>
  <c r="BG9" i="48"/>
  <c r="BF9" i="48"/>
  <c r="BE9" i="48"/>
  <c r="BD9" i="48"/>
  <c r="BC9" i="48"/>
  <c r="BB9" i="48"/>
  <c r="BA9" i="48"/>
  <c r="AZ9" i="48"/>
  <c r="AY9" i="48"/>
  <c r="AX9" i="48"/>
  <c r="AW9" i="48"/>
  <c r="AU9" i="48"/>
  <c r="AT9" i="48"/>
  <c r="AS9" i="48"/>
  <c r="AR9" i="48"/>
  <c r="AQ9" i="48"/>
  <c r="AP9" i="48"/>
  <c r="AO9" i="48"/>
  <c r="AN9" i="48"/>
  <c r="AM9" i="48"/>
  <c r="DO9" i="48" s="1"/>
  <c r="AL9" i="48"/>
  <c r="AK9" i="48"/>
  <c r="AJ9" i="48"/>
  <c r="AI9" i="48"/>
  <c r="AH9" i="48"/>
  <c r="AG9" i="48"/>
  <c r="AF9" i="48"/>
  <c r="AE9" i="48"/>
  <c r="AD9" i="48"/>
  <c r="AC9" i="48"/>
  <c r="AB9" i="48"/>
  <c r="AA9" i="48"/>
  <c r="Z9" i="48"/>
  <c r="Y9" i="48"/>
  <c r="X9" i="48"/>
  <c r="W9" i="48"/>
  <c r="V9" i="48"/>
  <c r="U9" i="48"/>
  <c r="T9" i="48"/>
  <c r="S9" i="48"/>
  <c r="R9" i="48"/>
  <c r="Q9" i="48"/>
  <c r="P9" i="48"/>
  <c r="O9" i="48"/>
  <c r="N9" i="48"/>
  <c r="M9" i="48"/>
  <c r="L9" i="48"/>
  <c r="K9" i="48"/>
  <c r="J9" i="48"/>
  <c r="CN9" i="48" s="1"/>
  <c r="I9" i="48"/>
  <c r="H9" i="48"/>
  <c r="G9" i="48"/>
  <c r="F9" i="48"/>
  <c r="E9" i="48"/>
  <c r="D9" i="48"/>
  <c r="C9" i="48"/>
  <c r="B9" i="48"/>
  <c r="A9" i="48"/>
  <c r="DP9" i="48" s="1"/>
  <c r="EN8" i="48"/>
  <c r="DV8" i="48"/>
  <c r="BT8" i="48"/>
  <c r="BS8" i="48"/>
  <c r="BR8" i="48"/>
  <c r="BQ8" i="48"/>
  <c r="BP8" i="48"/>
  <c r="BO8" i="48"/>
  <c r="BN8" i="48"/>
  <c r="BM8" i="48"/>
  <c r="BL8" i="48"/>
  <c r="BK8" i="48"/>
  <c r="BJ8" i="48"/>
  <c r="BI8" i="48"/>
  <c r="BH8" i="48"/>
  <c r="BG8" i="48"/>
  <c r="BF8" i="48"/>
  <c r="BE8" i="48"/>
  <c r="BD8" i="48"/>
  <c r="BC8" i="48"/>
  <c r="BB8" i="48"/>
  <c r="BA8" i="48"/>
  <c r="AZ8" i="48"/>
  <c r="AY8" i="48"/>
  <c r="AX8" i="48"/>
  <c r="AW8" i="48"/>
  <c r="AU8" i="48"/>
  <c r="AT8" i="48"/>
  <c r="AS8" i="48"/>
  <c r="AR8" i="48"/>
  <c r="AQ8" i="48"/>
  <c r="AP8" i="48"/>
  <c r="AO8" i="48"/>
  <c r="AN8" i="48"/>
  <c r="AM8" i="48"/>
  <c r="DO8" i="48" s="1"/>
  <c r="AL8" i="48"/>
  <c r="AK8" i="48"/>
  <c r="AJ8" i="48"/>
  <c r="AI8" i="48"/>
  <c r="DB8" i="48" s="1"/>
  <c r="AH8" i="48"/>
  <c r="AG8" i="48"/>
  <c r="AF8" i="48"/>
  <c r="AE8" i="48"/>
  <c r="AD8" i="48"/>
  <c r="AC8" i="48"/>
  <c r="AB8" i="48"/>
  <c r="AA8" i="48"/>
  <c r="Z8" i="48"/>
  <c r="Y8" i="48"/>
  <c r="X8" i="48"/>
  <c r="W8" i="48"/>
  <c r="V8" i="48"/>
  <c r="U8" i="48"/>
  <c r="T8" i="48"/>
  <c r="S8" i="48"/>
  <c r="R8" i="48"/>
  <c r="Q8" i="48"/>
  <c r="P8" i="48"/>
  <c r="O8" i="48"/>
  <c r="N8" i="48"/>
  <c r="M8" i="48"/>
  <c r="L8" i="48"/>
  <c r="K8" i="48"/>
  <c r="J8" i="48"/>
  <c r="CN8" i="48" s="1"/>
  <c r="I8" i="48"/>
  <c r="H8" i="48"/>
  <c r="G8" i="48"/>
  <c r="F8" i="48"/>
  <c r="E8" i="48"/>
  <c r="D8" i="48"/>
  <c r="C8" i="48"/>
  <c r="B8" i="48"/>
  <c r="A8" i="48"/>
  <c r="DP8" i="48" s="1"/>
  <c r="EN7" i="48"/>
  <c r="DV7" i="48"/>
  <c r="BT7" i="48"/>
  <c r="BS7" i="48"/>
  <c r="BR7" i="48"/>
  <c r="BQ7" i="48"/>
  <c r="BP7" i="48"/>
  <c r="BO7" i="48"/>
  <c r="BN7" i="48"/>
  <c r="BM7" i="48"/>
  <c r="BL7" i="48"/>
  <c r="BK7" i="48"/>
  <c r="BJ7" i="48"/>
  <c r="BI7" i="48"/>
  <c r="BH7" i="48"/>
  <c r="BG7" i="48"/>
  <c r="BF7" i="48"/>
  <c r="BE7" i="48"/>
  <c r="BD7" i="48"/>
  <c r="BC7" i="48"/>
  <c r="BB7" i="48"/>
  <c r="BA7" i="48"/>
  <c r="AZ7" i="48"/>
  <c r="AY7" i="48"/>
  <c r="AX7" i="48"/>
  <c r="AW7" i="48"/>
  <c r="AU7" i="48"/>
  <c r="AT7" i="48"/>
  <c r="AS7" i="48"/>
  <c r="AR7" i="48"/>
  <c r="AQ7" i="48"/>
  <c r="AP7" i="48"/>
  <c r="AO7" i="48"/>
  <c r="AN7" i="48"/>
  <c r="AM7" i="48"/>
  <c r="DO7" i="48" s="1"/>
  <c r="AL7" i="48"/>
  <c r="AK7" i="48"/>
  <c r="AJ7" i="48"/>
  <c r="AI7" i="48"/>
  <c r="DB7" i="48" s="1"/>
  <c r="AH7" i="48"/>
  <c r="AG7" i="48"/>
  <c r="AF7" i="48"/>
  <c r="AE7" i="48"/>
  <c r="AD7" i="48"/>
  <c r="AC7" i="48"/>
  <c r="AB7" i="48"/>
  <c r="AA7" i="48"/>
  <c r="Z7" i="48"/>
  <c r="Y7" i="48"/>
  <c r="X7" i="48"/>
  <c r="W7" i="48"/>
  <c r="V7" i="48"/>
  <c r="U7" i="48"/>
  <c r="T7" i="48"/>
  <c r="S7" i="48"/>
  <c r="R7" i="48"/>
  <c r="Q7" i="48"/>
  <c r="P7" i="48"/>
  <c r="O7" i="48"/>
  <c r="N7" i="48"/>
  <c r="M7" i="48"/>
  <c r="L7" i="48"/>
  <c r="K7" i="48"/>
  <c r="J7" i="48"/>
  <c r="DH7" i="48" s="1"/>
  <c r="I7" i="48"/>
  <c r="H7" i="48"/>
  <c r="G7" i="48"/>
  <c r="F7" i="48"/>
  <c r="E7" i="48"/>
  <c r="D7" i="48"/>
  <c r="C7" i="48"/>
  <c r="B7" i="48"/>
  <c r="A7" i="48"/>
  <c r="DP7" i="48" s="1"/>
  <c r="EN6" i="48"/>
  <c r="DV6" i="48"/>
  <c r="BT6" i="48"/>
  <c r="BS6" i="48"/>
  <c r="BR6" i="48"/>
  <c r="BQ6" i="48"/>
  <c r="BP6" i="48"/>
  <c r="BO6" i="48"/>
  <c r="BN6" i="48"/>
  <c r="BM6" i="48"/>
  <c r="BL6" i="48"/>
  <c r="BK6" i="48"/>
  <c r="BJ6" i="48"/>
  <c r="BI6" i="48"/>
  <c r="BH6" i="48"/>
  <c r="BG6" i="48"/>
  <c r="BF6" i="48"/>
  <c r="BE6" i="48"/>
  <c r="BD6" i="48"/>
  <c r="BC6" i="48"/>
  <c r="BB6" i="48"/>
  <c r="BA6" i="48"/>
  <c r="AZ6" i="48"/>
  <c r="AY6" i="48"/>
  <c r="AX6" i="48"/>
  <c r="AW6" i="48"/>
  <c r="AU6" i="48"/>
  <c r="AT6" i="48"/>
  <c r="AS6" i="48"/>
  <c r="AR6" i="48"/>
  <c r="AQ6" i="48"/>
  <c r="AP6" i="48"/>
  <c r="AO6" i="48"/>
  <c r="AN6" i="48"/>
  <c r="AM6" i="48"/>
  <c r="DO6" i="48" s="1"/>
  <c r="AL6" i="48"/>
  <c r="AK6" i="48"/>
  <c r="AJ6" i="48"/>
  <c r="AI6" i="48"/>
  <c r="DD6" i="48" s="1"/>
  <c r="AH6" i="48"/>
  <c r="AG6" i="48"/>
  <c r="AF6" i="48"/>
  <c r="AE6" i="48"/>
  <c r="AD6" i="48"/>
  <c r="AC6" i="48"/>
  <c r="AB6" i="48"/>
  <c r="AA6" i="48"/>
  <c r="Z6" i="48"/>
  <c r="Y6" i="48"/>
  <c r="X6" i="48"/>
  <c r="W6" i="48"/>
  <c r="V6" i="48"/>
  <c r="U6" i="48"/>
  <c r="T6" i="48"/>
  <c r="S6" i="48"/>
  <c r="R6" i="48"/>
  <c r="Q6" i="48"/>
  <c r="P6" i="48"/>
  <c r="O6" i="48"/>
  <c r="N6" i="48"/>
  <c r="M6" i="48"/>
  <c r="L6" i="48"/>
  <c r="K6" i="48"/>
  <c r="J6" i="48"/>
  <c r="CN6" i="48" s="1"/>
  <c r="I6" i="48"/>
  <c r="H6" i="48"/>
  <c r="G6" i="48"/>
  <c r="F6" i="48"/>
  <c r="E6" i="48"/>
  <c r="D6" i="48"/>
  <c r="C6" i="48"/>
  <c r="B6" i="48"/>
  <c r="A6" i="48"/>
  <c r="DP6" i="48" s="1"/>
  <c r="EN5" i="48"/>
  <c r="DV5" i="48"/>
  <c r="BT5" i="48"/>
  <c r="BS5" i="48"/>
  <c r="BR5" i="48"/>
  <c r="BQ5" i="48"/>
  <c r="BP5" i="48"/>
  <c r="BO5" i="48"/>
  <c r="BN5" i="48"/>
  <c r="BM5" i="48"/>
  <c r="BL5" i="48"/>
  <c r="BK5" i="48"/>
  <c r="BJ5" i="48"/>
  <c r="BI5" i="48"/>
  <c r="BH5" i="48"/>
  <c r="BG5" i="48"/>
  <c r="BF5" i="48"/>
  <c r="BE5" i="48"/>
  <c r="BD5" i="48"/>
  <c r="BC5" i="48"/>
  <c r="BB5" i="48"/>
  <c r="BA5" i="48"/>
  <c r="AZ5" i="48"/>
  <c r="AY5" i="48"/>
  <c r="AX5" i="48"/>
  <c r="AW5" i="48"/>
  <c r="AV5" i="48"/>
  <c r="AU5" i="48"/>
  <c r="AT5" i="48"/>
  <c r="AS5" i="48"/>
  <c r="AR5" i="48"/>
  <c r="AQ5" i="48"/>
  <c r="AP5" i="48"/>
  <c r="AO5" i="48"/>
  <c r="AN5" i="48"/>
  <c r="AM5" i="48"/>
  <c r="DO5" i="48" s="1"/>
  <c r="AL5" i="48"/>
  <c r="AK5" i="48"/>
  <c r="AJ5" i="48"/>
  <c r="AI5" i="48"/>
  <c r="DB5" i="48" s="1"/>
  <c r="AH5" i="48"/>
  <c r="AG5" i="48"/>
  <c r="AF5" i="48"/>
  <c r="AE5" i="48"/>
  <c r="AD5" i="48"/>
  <c r="AC5" i="48"/>
  <c r="AB5" i="48"/>
  <c r="AA5" i="48"/>
  <c r="Z5" i="48"/>
  <c r="Y5" i="48"/>
  <c r="X5" i="48"/>
  <c r="W5" i="48"/>
  <c r="V5" i="48"/>
  <c r="U5" i="48"/>
  <c r="T5" i="48"/>
  <c r="S5" i="48"/>
  <c r="R5" i="48"/>
  <c r="Q5" i="48"/>
  <c r="P5" i="48"/>
  <c r="O5" i="48"/>
  <c r="N5" i="48"/>
  <c r="M5" i="48"/>
  <c r="L5" i="48"/>
  <c r="K5" i="48"/>
  <c r="J5" i="48"/>
  <c r="DH5" i="48" s="1"/>
  <c r="I5" i="48"/>
  <c r="H5" i="48"/>
  <c r="G5" i="48"/>
  <c r="F5" i="48"/>
  <c r="E5" i="48"/>
  <c r="D5" i="48"/>
  <c r="C5" i="48"/>
  <c r="B5" i="48"/>
  <c r="A5" i="48"/>
  <c r="CB5" i="48" s="1"/>
  <c r="EN4" i="48"/>
  <c r="DV4" i="48"/>
  <c r="BT4" i="48"/>
  <c r="BS4" i="48"/>
  <c r="BR4" i="48"/>
  <c r="BQ4" i="48"/>
  <c r="BP4" i="48"/>
  <c r="BO4" i="48"/>
  <c r="BN4" i="48"/>
  <c r="BM4" i="48"/>
  <c r="BL4" i="48"/>
  <c r="BK4" i="48"/>
  <c r="BJ4" i="48"/>
  <c r="BI4" i="48"/>
  <c r="BH4" i="48"/>
  <c r="BG4" i="48"/>
  <c r="BF4" i="48"/>
  <c r="BE4" i="48"/>
  <c r="BD4" i="48"/>
  <c r="BC4" i="48"/>
  <c r="BB4" i="48"/>
  <c r="BA4" i="48"/>
  <c r="AZ4" i="48"/>
  <c r="AY4" i="48"/>
  <c r="AX4" i="48"/>
  <c r="AW4" i="48"/>
  <c r="AU4" i="48"/>
  <c r="AT4" i="48"/>
  <c r="AS4" i="48"/>
  <c r="AR4" i="48"/>
  <c r="AQ4" i="48"/>
  <c r="AP4" i="48"/>
  <c r="AO4" i="48"/>
  <c r="AN4" i="48"/>
  <c r="AM4" i="48"/>
  <c r="DO4" i="48" s="1"/>
  <c r="AL4" i="48"/>
  <c r="AK4" i="48"/>
  <c r="AJ4" i="48"/>
  <c r="AI4" i="48"/>
  <c r="DD4" i="48" s="1"/>
  <c r="AH4" i="48"/>
  <c r="AG4" i="48"/>
  <c r="AF4" i="48"/>
  <c r="AE4" i="48"/>
  <c r="AD4" i="48"/>
  <c r="AC4" i="48"/>
  <c r="AB4" i="48"/>
  <c r="AA4" i="48"/>
  <c r="Z4" i="48"/>
  <c r="Y4" i="48"/>
  <c r="X4" i="48"/>
  <c r="W4" i="48"/>
  <c r="V4" i="48"/>
  <c r="U4" i="48"/>
  <c r="T4" i="48"/>
  <c r="S4" i="48"/>
  <c r="R4" i="48"/>
  <c r="Q4" i="48"/>
  <c r="P4" i="48"/>
  <c r="O4" i="48"/>
  <c r="N4" i="48"/>
  <c r="M4" i="48"/>
  <c r="L4" i="48"/>
  <c r="K4" i="48"/>
  <c r="J4" i="48"/>
  <c r="CN4" i="48" s="1"/>
  <c r="I4" i="48"/>
  <c r="H4" i="48"/>
  <c r="G4" i="48"/>
  <c r="F4" i="48"/>
  <c r="E4" i="48"/>
  <c r="D4" i="48"/>
  <c r="C4" i="48"/>
  <c r="B4" i="48"/>
  <c r="A4" i="48"/>
  <c r="DP4" i="48" s="1"/>
  <c r="EN3" i="48"/>
  <c r="DV3" i="48"/>
  <c r="BT3" i="48"/>
  <c r="BS3" i="48"/>
  <c r="BR3" i="48"/>
  <c r="BQ3" i="48"/>
  <c r="BP3" i="48"/>
  <c r="BO3" i="48"/>
  <c r="BN3" i="48"/>
  <c r="BM3" i="48"/>
  <c r="BL3" i="48"/>
  <c r="BK3" i="48"/>
  <c r="BJ3" i="48"/>
  <c r="BI3" i="48"/>
  <c r="BH3" i="48"/>
  <c r="BG3" i="48"/>
  <c r="BF3" i="48"/>
  <c r="BE3" i="48"/>
  <c r="BD3" i="48"/>
  <c r="BC3" i="48"/>
  <c r="BB3" i="48"/>
  <c r="BA3" i="48"/>
  <c r="AZ3" i="48"/>
  <c r="AY3" i="48"/>
  <c r="AX3" i="48"/>
  <c r="AW3" i="48"/>
  <c r="AU3" i="48"/>
  <c r="AT3" i="48"/>
  <c r="AS3" i="48"/>
  <c r="AR3" i="48"/>
  <c r="AQ3" i="48"/>
  <c r="AP3" i="48"/>
  <c r="AO3" i="48"/>
  <c r="AN3" i="48"/>
  <c r="AM3" i="48"/>
  <c r="DO3" i="48" s="1"/>
  <c r="AL3" i="48"/>
  <c r="AK3" i="48"/>
  <c r="AJ3" i="48"/>
  <c r="AI3" i="48"/>
  <c r="DD3" i="48" s="1"/>
  <c r="AH3" i="48"/>
  <c r="AG3" i="48"/>
  <c r="AF3" i="48"/>
  <c r="AE3" i="48"/>
  <c r="AD3" i="48"/>
  <c r="AC3" i="48"/>
  <c r="AB3" i="48"/>
  <c r="AA3" i="48"/>
  <c r="Z3" i="48"/>
  <c r="Y3" i="48"/>
  <c r="X3" i="48"/>
  <c r="W3" i="48"/>
  <c r="V3" i="48"/>
  <c r="U3" i="48"/>
  <c r="T3" i="48"/>
  <c r="S3" i="48"/>
  <c r="R3" i="48"/>
  <c r="Q3" i="48"/>
  <c r="P3" i="48"/>
  <c r="O3" i="48"/>
  <c r="N3" i="48"/>
  <c r="M3" i="48"/>
  <c r="L3" i="48"/>
  <c r="K3" i="48"/>
  <c r="J3" i="48"/>
  <c r="CN3" i="48" s="1"/>
  <c r="I3" i="48"/>
  <c r="H3" i="48"/>
  <c r="G3" i="48"/>
  <c r="F3" i="48"/>
  <c r="E3" i="48"/>
  <c r="D3" i="48"/>
  <c r="C3" i="48"/>
  <c r="B3" i="48"/>
  <c r="A3" i="48"/>
  <c r="DP3" i="48" s="1"/>
  <c r="EN2" i="48"/>
  <c r="DV2" i="48"/>
  <c r="BT2" i="48"/>
  <c r="BS2" i="48"/>
  <c r="BR2" i="48"/>
  <c r="BQ2" i="48"/>
  <c r="BP2" i="48"/>
  <c r="BO2" i="48"/>
  <c r="BN2" i="48"/>
  <c r="BM2" i="48"/>
  <c r="BL2" i="48"/>
  <c r="BK2" i="48"/>
  <c r="BJ2" i="48"/>
  <c r="BI2" i="48"/>
  <c r="BH2" i="48"/>
  <c r="BG2" i="48"/>
  <c r="BF2" i="48"/>
  <c r="BE2" i="48"/>
  <c r="BD2" i="48"/>
  <c r="BC2" i="48"/>
  <c r="BB2" i="48"/>
  <c r="BA2" i="48"/>
  <c r="AZ2" i="48"/>
  <c r="AY2" i="48"/>
  <c r="AX2" i="48"/>
  <c r="AW2" i="48"/>
  <c r="AV2" i="48"/>
  <c r="AU2" i="48"/>
  <c r="AT2" i="48"/>
  <c r="AS2" i="48"/>
  <c r="AR2" i="48"/>
  <c r="AQ2" i="48"/>
  <c r="AP2" i="48"/>
  <c r="AO2" i="48"/>
  <c r="AN2" i="48"/>
  <c r="AM2" i="48"/>
  <c r="DO2" i="48" s="1"/>
  <c r="AL2" i="48"/>
  <c r="AK2" i="48"/>
  <c r="AJ2" i="48"/>
  <c r="AI2" i="48"/>
  <c r="DD2" i="48" s="1"/>
  <c r="AH2" i="48"/>
  <c r="AG2" i="48"/>
  <c r="AF2" i="48"/>
  <c r="AE2" i="48"/>
  <c r="AD2" i="48"/>
  <c r="AC2" i="48"/>
  <c r="AB2" i="48"/>
  <c r="AA2" i="48"/>
  <c r="Z2" i="48"/>
  <c r="Y2" i="48"/>
  <c r="X2" i="48"/>
  <c r="W2" i="48"/>
  <c r="V2" i="48"/>
  <c r="U2" i="48"/>
  <c r="T2" i="48"/>
  <c r="S2" i="48"/>
  <c r="R2" i="48"/>
  <c r="Q2" i="48"/>
  <c r="P2" i="48"/>
  <c r="O2" i="48"/>
  <c r="N2" i="48"/>
  <c r="M2" i="48"/>
  <c r="L2" i="48"/>
  <c r="K2" i="48"/>
  <c r="J2" i="48"/>
  <c r="DH2" i="48" s="1"/>
  <c r="I2" i="48"/>
  <c r="H2" i="48"/>
  <c r="G2" i="48"/>
  <c r="F2" i="48"/>
  <c r="E2" i="48"/>
  <c r="D2" i="48"/>
  <c r="C2" i="48"/>
  <c r="B2" i="48"/>
  <c r="A2" i="48"/>
  <c r="DP2" i="48" s="1"/>
  <c r="EN1" i="48"/>
  <c r="G48" i="50"/>
  <c r="G47" i="50"/>
  <c r="G46" i="50"/>
  <c r="G45" i="50"/>
  <c r="G44" i="50"/>
  <c r="G43" i="50"/>
  <c r="G42" i="50"/>
  <c r="G41" i="50"/>
  <c r="G40" i="50"/>
  <c r="G39" i="50"/>
  <c r="G38" i="50"/>
  <c r="G37" i="50"/>
  <c r="G36" i="50"/>
  <c r="G35" i="50"/>
  <c r="G34" i="50"/>
  <c r="G33" i="50"/>
  <c r="G32" i="50"/>
  <c r="G31" i="50"/>
  <c r="G30" i="50"/>
  <c r="G29" i="50"/>
  <c r="G28" i="50"/>
  <c r="G27" i="50"/>
  <c r="G26" i="50"/>
  <c r="G25" i="50"/>
  <c r="G24" i="50"/>
  <c r="G23" i="50"/>
  <c r="G22" i="50"/>
  <c r="G21" i="50"/>
  <c r="G20" i="50"/>
  <c r="G19" i="50"/>
  <c r="G18" i="50"/>
  <c r="G17" i="50"/>
  <c r="G16" i="50"/>
  <c r="G15" i="50"/>
  <c r="G14" i="50"/>
  <c r="G13" i="50"/>
  <c r="G12" i="50"/>
  <c r="G11" i="50"/>
  <c r="G10" i="50"/>
  <c r="G9" i="50"/>
  <c r="G8" i="50"/>
  <c r="G7" i="50"/>
  <c r="G6" i="50"/>
  <c r="J5" i="50"/>
  <c r="G5" i="50"/>
  <c r="G4" i="50"/>
  <c r="G3" i="50"/>
  <c r="J2" i="50"/>
  <c r="E61" i="45"/>
  <c r="DP5" i="48" l="1"/>
  <c r="DP180" i="48"/>
  <c r="CW180" i="48"/>
  <c r="CY63" i="48"/>
  <c r="DP64" i="48"/>
  <c r="CK64" i="48"/>
  <c r="DP72" i="48"/>
  <c r="CB72" i="48"/>
  <c r="DP37" i="48"/>
  <c r="CB37" i="48"/>
  <c r="DP49" i="48"/>
  <c r="CS49" i="48"/>
  <c r="DP75" i="48"/>
  <c r="CL75" i="48"/>
  <c r="CT189" i="48"/>
  <c r="DP189" i="48"/>
  <c r="CM188" i="48"/>
  <c r="CU188" i="48" s="1"/>
  <c r="CT90" i="48"/>
  <c r="DP90" i="48"/>
  <c r="CT107" i="48"/>
  <c r="DP107" i="48"/>
  <c r="CT139" i="48"/>
  <c r="DP139" i="48"/>
  <c r="CM83" i="48"/>
  <c r="CU83" i="48" s="1"/>
  <c r="CT19" i="48"/>
  <c r="CQ83" i="48"/>
  <c r="CO83" i="48"/>
  <c r="DD83" i="48"/>
  <c r="DB83" i="48"/>
  <c r="CV83" i="48"/>
  <c r="CT146" i="48"/>
  <c r="CT27" i="48"/>
  <c r="CX83" i="48"/>
  <c r="DH83" i="48"/>
  <c r="CI83" i="48"/>
  <c r="CJ83" i="48" s="1"/>
  <c r="CN83" i="48"/>
  <c r="CY83" i="48"/>
  <c r="CT6" i="48"/>
  <c r="CT153" i="48"/>
  <c r="CH83" i="48"/>
  <c r="BW83" i="48"/>
  <c r="CG83" i="48"/>
  <c r="CF83" i="48"/>
  <c r="CE83" i="48"/>
  <c r="CS83" i="48"/>
  <c r="CD83" i="48"/>
  <c r="CK83" i="48"/>
  <c r="CW83" i="48"/>
  <c r="CC83" i="48"/>
  <c r="BX83" i="48"/>
  <c r="BV83" i="48"/>
  <c r="CB83" i="48"/>
  <c r="CT83" i="48"/>
  <c r="CA83" i="48"/>
  <c r="BZ83" i="48"/>
  <c r="BY83" i="48"/>
  <c r="CL83" i="48"/>
  <c r="CR83" i="48" s="1"/>
  <c r="BU83" i="48"/>
  <c r="CT178" i="48"/>
  <c r="CT185" i="48"/>
  <c r="CT86" i="48"/>
  <c r="CT134" i="48"/>
  <c r="CT169" i="48"/>
  <c r="CT30" i="48"/>
  <c r="CT74" i="48"/>
  <c r="CT102" i="48"/>
  <c r="CT11" i="48"/>
  <c r="CT67" i="48"/>
  <c r="CT161" i="48"/>
  <c r="CT46" i="48"/>
  <c r="CT62" i="48"/>
  <c r="CT122" i="48"/>
  <c r="CT138" i="48"/>
  <c r="CT115" i="48"/>
  <c r="CT145" i="48"/>
  <c r="CT78" i="48"/>
  <c r="CT43" i="48"/>
  <c r="CT59" i="48"/>
  <c r="CT82" i="48"/>
  <c r="CT98" i="48"/>
  <c r="CT114" i="48"/>
  <c r="CQ178" i="48"/>
  <c r="CT47" i="48"/>
  <c r="CT55" i="48"/>
  <c r="CT143" i="48"/>
  <c r="CT71" i="48"/>
  <c r="CT166" i="48"/>
  <c r="CT183" i="48"/>
  <c r="CT121" i="48"/>
  <c r="CW142" i="48"/>
  <c r="CT142" i="48"/>
  <c r="CH150" i="48"/>
  <c r="CT150" i="48"/>
  <c r="CW157" i="48"/>
  <c r="CT157" i="48"/>
  <c r="CW165" i="48"/>
  <c r="CT165" i="48"/>
  <c r="CW173" i="48"/>
  <c r="CT173" i="48"/>
  <c r="CT181" i="48"/>
  <c r="CH91" i="48"/>
  <c r="CT91" i="48"/>
  <c r="CW99" i="48"/>
  <c r="CT99" i="48"/>
  <c r="CH123" i="48"/>
  <c r="CT123" i="48"/>
  <c r="CH131" i="48"/>
  <c r="CT131" i="48"/>
  <c r="CT147" i="48"/>
  <c r="CT14" i="48"/>
  <c r="CT154" i="48"/>
  <c r="CT162" i="48"/>
  <c r="CH170" i="48"/>
  <c r="CT170" i="48"/>
  <c r="BU186" i="48"/>
  <c r="CT186" i="48"/>
  <c r="CT126" i="48"/>
  <c r="CH75" i="48"/>
  <c r="CT75" i="48"/>
  <c r="CW56" i="48"/>
  <c r="CT56" i="48"/>
  <c r="CT64" i="48"/>
  <c r="CT72" i="48"/>
  <c r="CT96" i="48"/>
  <c r="CT128" i="48"/>
  <c r="CT136" i="48"/>
  <c r="CT144" i="48"/>
  <c r="CW80" i="48"/>
  <c r="CT80" i="48"/>
  <c r="CT88" i="48"/>
  <c r="CT104" i="48"/>
  <c r="CT112" i="48"/>
  <c r="CT120" i="48"/>
  <c r="CV99" i="48"/>
  <c r="CT159" i="48"/>
  <c r="CT167" i="48"/>
  <c r="CT175" i="48"/>
  <c r="CT35" i="48"/>
  <c r="CT51" i="48"/>
  <c r="CT37" i="48"/>
  <c r="CT45" i="48"/>
  <c r="CT53" i="48"/>
  <c r="CT61" i="48"/>
  <c r="CT69" i="48"/>
  <c r="CD125" i="48"/>
  <c r="CT125" i="48"/>
  <c r="CH133" i="48"/>
  <c r="CT133" i="48"/>
  <c r="CT141" i="48"/>
  <c r="CW149" i="48"/>
  <c r="CT149" i="48"/>
  <c r="CV170" i="48"/>
  <c r="CH54" i="48"/>
  <c r="CT54" i="48"/>
  <c r="CT5" i="48"/>
  <c r="CT13" i="48"/>
  <c r="CT21" i="48"/>
  <c r="CT29" i="48"/>
  <c r="CW77" i="48"/>
  <c r="CT77" i="48"/>
  <c r="CT85" i="48"/>
  <c r="CT93" i="48"/>
  <c r="CW101" i="48"/>
  <c r="CT101" i="48"/>
  <c r="CW109" i="48"/>
  <c r="CT109" i="48"/>
  <c r="CT117" i="48"/>
  <c r="CT156" i="48"/>
  <c r="CT164" i="48"/>
  <c r="CT172" i="48"/>
  <c r="CH180" i="48"/>
  <c r="CT180" i="48"/>
  <c r="CB188" i="48"/>
  <c r="CT188" i="48"/>
  <c r="CT94" i="48"/>
  <c r="CT106" i="48"/>
  <c r="CH130" i="48"/>
  <c r="CT130" i="48"/>
  <c r="CW22" i="48"/>
  <c r="CT22" i="48"/>
  <c r="CW70" i="48"/>
  <c r="CT70" i="48"/>
  <c r="CT3" i="48"/>
  <c r="CT48" i="48"/>
  <c r="CH26" i="48"/>
  <c r="CT26" i="48"/>
  <c r="CW177" i="48"/>
  <c r="CT177" i="48"/>
  <c r="CH40" i="48"/>
  <c r="CT40" i="48"/>
  <c r="CT79" i="48"/>
  <c r="CT87" i="48"/>
  <c r="CH95" i="48"/>
  <c r="CT95" i="48"/>
  <c r="CW103" i="48"/>
  <c r="CT103" i="48"/>
  <c r="CT111" i="48"/>
  <c r="CT119" i="48"/>
  <c r="CW127" i="48"/>
  <c r="CT127" i="48"/>
  <c r="CT135" i="48"/>
  <c r="CT151" i="48"/>
  <c r="CH8" i="48"/>
  <c r="CT8" i="48"/>
  <c r="CT16" i="48"/>
  <c r="CT2" i="48"/>
  <c r="CT10" i="48"/>
  <c r="CT18" i="48"/>
  <c r="CT63" i="48"/>
  <c r="CH158" i="48"/>
  <c r="CT158" i="48"/>
  <c r="CH174" i="48"/>
  <c r="CT174" i="48"/>
  <c r="CW182" i="48"/>
  <c r="CT182" i="48"/>
  <c r="CT24" i="48"/>
  <c r="CT32" i="48"/>
  <c r="CT28" i="48"/>
  <c r="CT44" i="48"/>
  <c r="CT60" i="48"/>
  <c r="CT68" i="48"/>
  <c r="CT76" i="48"/>
  <c r="CT84" i="48"/>
  <c r="CT92" i="48"/>
  <c r="CT108" i="48"/>
  <c r="CT124" i="48"/>
  <c r="CH132" i="48"/>
  <c r="CT132" i="48"/>
  <c r="CT140" i="48"/>
  <c r="CT148" i="48"/>
  <c r="CW38" i="48"/>
  <c r="CT38" i="48"/>
  <c r="CT110" i="48"/>
  <c r="CH118" i="48"/>
  <c r="CT118" i="48"/>
  <c r="CH31" i="48"/>
  <c r="CT31" i="48"/>
  <c r="CT4" i="48"/>
  <c r="CT20" i="48"/>
  <c r="CT36" i="48"/>
  <c r="CT52" i="48"/>
  <c r="CH100" i="48"/>
  <c r="CT100" i="48"/>
  <c r="CW116" i="48"/>
  <c r="CT116" i="48"/>
  <c r="CW155" i="48"/>
  <c r="CT155" i="48"/>
  <c r="CT163" i="48"/>
  <c r="CT171" i="48"/>
  <c r="CH179" i="48"/>
  <c r="CT179" i="48"/>
  <c r="CT187" i="48"/>
  <c r="CT34" i="48"/>
  <c r="CH42" i="48"/>
  <c r="CT42" i="48"/>
  <c r="CH50" i="48"/>
  <c r="CT50" i="48"/>
  <c r="CD58" i="48"/>
  <c r="CT58" i="48"/>
  <c r="CT66" i="48"/>
  <c r="CT15" i="48"/>
  <c r="CT23" i="48"/>
  <c r="CT39" i="48"/>
  <c r="CT9" i="48"/>
  <c r="CT17" i="48"/>
  <c r="CT33" i="48"/>
  <c r="CT41" i="48"/>
  <c r="CT105" i="48"/>
  <c r="CH113" i="48"/>
  <c r="CT113" i="48"/>
  <c r="CT129" i="48"/>
  <c r="CT137" i="48"/>
  <c r="CT7" i="48"/>
  <c r="CT12" i="48"/>
  <c r="CT25" i="48"/>
  <c r="CW49" i="48"/>
  <c r="CT49" i="48"/>
  <c r="CT57" i="48"/>
  <c r="CT65" i="48"/>
  <c r="CT73" i="48"/>
  <c r="CH81" i="48"/>
  <c r="CT81" i="48"/>
  <c r="CH89" i="48"/>
  <c r="CT89" i="48"/>
  <c r="CH97" i="48"/>
  <c r="CT97" i="48"/>
  <c r="CT152" i="48"/>
  <c r="CT160" i="48"/>
  <c r="CW168" i="48"/>
  <c r="CT168" i="48"/>
  <c r="CT176" i="48"/>
  <c r="CT184" i="48"/>
  <c r="DA190" i="48"/>
  <c r="DI190" i="48"/>
  <c r="DL190" i="48" a="1"/>
  <c r="DL190" i="48" s="1"/>
  <c r="DQ190" i="48" s="1"/>
  <c r="DC190" i="48"/>
  <c r="DF190" i="48" s="1"/>
  <c r="DE190" i="48"/>
  <c r="DG190" i="48" s="1"/>
  <c r="DJ190" i="48"/>
  <c r="CD53" i="48"/>
  <c r="CV173" i="48"/>
  <c r="CV162" i="48"/>
  <c r="CH72" i="48"/>
  <c r="CV176" i="48"/>
  <c r="CV35" i="48"/>
  <c r="CV43" i="48"/>
  <c r="CV147" i="48"/>
  <c r="CV171" i="48"/>
  <c r="CW60" i="48"/>
  <c r="CV32" i="48"/>
  <c r="CV120" i="48"/>
  <c r="CV144" i="48"/>
  <c r="CW82" i="48"/>
  <c r="CW146" i="48"/>
  <c r="CW178" i="48"/>
  <c r="CW98" i="48"/>
  <c r="CV21" i="48"/>
  <c r="CV85" i="48"/>
  <c r="CV133" i="48"/>
  <c r="CD156" i="48"/>
  <c r="CD124" i="48"/>
  <c r="CV135" i="48"/>
  <c r="CV68" i="48"/>
  <c r="CV92" i="48"/>
  <c r="CV33" i="48"/>
  <c r="CV73" i="48"/>
  <c r="CV105" i="48"/>
  <c r="CV5" i="48"/>
  <c r="EK11" i="48"/>
  <c r="EL11" i="48"/>
  <c r="EK27" i="48"/>
  <c r="EL27" i="48"/>
  <c r="EL67" i="48"/>
  <c r="EK67" i="48"/>
  <c r="EK91" i="48"/>
  <c r="EL91" i="48"/>
  <c r="EK107" i="48"/>
  <c r="EL107" i="48"/>
  <c r="EL131" i="48"/>
  <c r="EK131" i="48"/>
  <c r="CQ184" i="48"/>
  <c r="EK43" i="48"/>
  <c r="EL43" i="48"/>
  <c r="CV51" i="48"/>
  <c r="EK16" i="48"/>
  <c r="EL16" i="48"/>
  <c r="EK40" i="48"/>
  <c r="EL40" i="48"/>
  <c r="EK88" i="48"/>
  <c r="EL88" i="48"/>
  <c r="EK112" i="48"/>
  <c r="EL112" i="48"/>
  <c r="EK152" i="48"/>
  <c r="EL152" i="48"/>
  <c r="CV56" i="48"/>
  <c r="CV72" i="48"/>
  <c r="EK61" i="48"/>
  <c r="EL61" i="48"/>
  <c r="EK109" i="48"/>
  <c r="EL109" i="48"/>
  <c r="EL165" i="48"/>
  <c r="EK165" i="48"/>
  <c r="EL5" i="48"/>
  <c r="EK5" i="48"/>
  <c r="EK29" i="48"/>
  <c r="EL29" i="48"/>
  <c r="EL77" i="48"/>
  <c r="EK77" i="48"/>
  <c r="EL133" i="48"/>
  <c r="EK133" i="48"/>
  <c r="EK10" i="48"/>
  <c r="EL10" i="48"/>
  <c r="EK26" i="48"/>
  <c r="EL26" i="48"/>
  <c r="EK42" i="48"/>
  <c r="EL42" i="48"/>
  <c r="EK90" i="48"/>
  <c r="EL90" i="48"/>
  <c r="EK154" i="48"/>
  <c r="EL154" i="48"/>
  <c r="CV18" i="48"/>
  <c r="CV26" i="48"/>
  <c r="CV90" i="48"/>
  <c r="CV122" i="48"/>
  <c r="EK7" i="48"/>
  <c r="EL7" i="48"/>
  <c r="EK151" i="48"/>
  <c r="EL151" i="48"/>
  <c r="EK159" i="48"/>
  <c r="EM159" i="48" s="1"/>
  <c r="EL159" i="48"/>
  <c r="EK8" i="48"/>
  <c r="EL8" i="48"/>
  <c r="EK15" i="48"/>
  <c r="EL15" i="48"/>
  <c r="CD20" i="48"/>
  <c r="EK47" i="48"/>
  <c r="EL47" i="48"/>
  <c r="CV151" i="48"/>
  <c r="CV175" i="48"/>
  <c r="EK44" i="48"/>
  <c r="EL44" i="48"/>
  <c r="EL148" i="48"/>
  <c r="EK148" i="48"/>
  <c r="EK156" i="48"/>
  <c r="EL156" i="48"/>
  <c r="EL164" i="48"/>
  <c r="EK164" i="48"/>
  <c r="EK188" i="48"/>
  <c r="EL188" i="48"/>
  <c r="EL84" i="48"/>
  <c r="EK84" i="48"/>
  <c r="EL100" i="48"/>
  <c r="EK100" i="48"/>
  <c r="EK124" i="48"/>
  <c r="EL124" i="48"/>
  <c r="CV116" i="48"/>
  <c r="CV148" i="48"/>
  <c r="CV156" i="48"/>
  <c r="EL129" i="48"/>
  <c r="EK129" i="48"/>
  <c r="EK41" i="48"/>
  <c r="EL41" i="48"/>
  <c r="EL65" i="48"/>
  <c r="EK65" i="48"/>
  <c r="EK113" i="48"/>
  <c r="EL113" i="48"/>
  <c r="CV145" i="48"/>
  <c r="CV169" i="48"/>
  <c r="EL54" i="48"/>
  <c r="EK54" i="48"/>
  <c r="EL118" i="48"/>
  <c r="EK118" i="48"/>
  <c r="EL150" i="48"/>
  <c r="EK150" i="48"/>
  <c r="CM186" i="48"/>
  <c r="CU186" i="48" s="1"/>
  <c r="EK49" i="48"/>
  <c r="EL49" i="48"/>
  <c r="EK57" i="48"/>
  <c r="EL57" i="48"/>
  <c r="EK62" i="48"/>
  <c r="EL62" i="48"/>
  <c r="CV38" i="48"/>
  <c r="CV62" i="48"/>
  <c r="CV110" i="48"/>
  <c r="CV126" i="48"/>
  <c r="BX21" i="48"/>
  <c r="CQ72" i="48"/>
  <c r="CG47" i="48"/>
  <c r="DB85" i="48"/>
  <c r="CQ131" i="48"/>
  <c r="CM11" i="48"/>
  <c r="CU11" i="48" s="1"/>
  <c r="CM27" i="48"/>
  <c r="CU27" i="48" s="1"/>
  <c r="CM31" i="48"/>
  <c r="CU31" i="48" s="1"/>
  <c r="CM35" i="48"/>
  <c r="CU35" i="48" s="1"/>
  <c r="CQ127" i="48"/>
  <c r="BX130" i="48"/>
  <c r="DD131" i="48"/>
  <c r="BU72" i="48"/>
  <c r="BU82" i="48"/>
  <c r="CC155" i="48"/>
  <c r="CG155" i="48"/>
  <c r="CM128" i="48"/>
  <c r="CU128" i="48" s="1"/>
  <c r="CE129" i="48"/>
  <c r="CM130" i="48"/>
  <c r="CU130" i="48" s="1"/>
  <c r="BU133" i="48"/>
  <c r="CG141" i="48"/>
  <c r="BX11" i="48"/>
  <c r="CQ3" i="48"/>
  <c r="CX129" i="48"/>
  <c r="CM143" i="48"/>
  <c r="CU143" i="48" s="1"/>
  <c r="CM145" i="48"/>
  <c r="CU145" i="48" s="1"/>
  <c r="CE148" i="48"/>
  <c r="CG24" i="48"/>
  <c r="CQ139" i="48"/>
  <c r="CQ140" i="48"/>
  <c r="BX145" i="48"/>
  <c r="BX148" i="48"/>
  <c r="CM36" i="48"/>
  <c r="CU36" i="48" s="1"/>
  <c r="CM38" i="48"/>
  <c r="CU38" i="48" s="1"/>
  <c r="CM52" i="48"/>
  <c r="CU52" i="48" s="1"/>
  <c r="BU55" i="48"/>
  <c r="CQ55" i="48"/>
  <c r="CX55" i="48"/>
  <c r="BY57" i="48"/>
  <c r="DD57" i="48"/>
  <c r="BY65" i="48"/>
  <c r="CG65" i="48"/>
  <c r="CG79" i="48"/>
  <c r="CQ110" i="48"/>
  <c r="CG148" i="48"/>
  <c r="BW154" i="48"/>
  <c r="BY154" i="48"/>
  <c r="CC154" i="48"/>
  <c r="CG154" i="48"/>
  <c r="BW160" i="48"/>
  <c r="BY160" i="48"/>
  <c r="CC160" i="48"/>
  <c r="CM58" i="48"/>
  <c r="CU58" i="48" s="1"/>
  <c r="CM64" i="48"/>
  <c r="CU64" i="48" s="1"/>
  <c r="BZ69" i="48"/>
  <c r="CM74" i="48"/>
  <c r="CU74" i="48" s="1"/>
  <c r="CM84" i="48"/>
  <c r="CU84" i="48" s="1"/>
  <c r="BZ85" i="48"/>
  <c r="CA87" i="48"/>
  <c r="CG87" i="48"/>
  <c r="CA97" i="48"/>
  <c r="CC97" i="48"/>
  <c r="CY100" i="48"/>
  <c r="CM111" i="48"/>
  <c r="CU111" i="48" s="1"/>
  <c r="BZ119" i="48"/>
  <c r="CM126" i="48"/>
  <c r="CU126" i="48" s="1"/>
  <c r="CQ25" i="48"/>
  <c r="CQ26" i="48"/>
  <c r="CQ32" i="48"/>
  <c r="BX94" i="48"/>
  <c r="CF98" i="48"/>
  <c r="CQ101" i="48"/>
  <c r="DD107" i="48"/>
  <c r="CF114" i="48"/>
  <c r="CF115" i="48"/>
  <c r="BW128" i="48"/>
  <c r="CM129" i="48"/>
  <c r="CU129" i="48" s="1"/>
  <c r="CX130" i="48"/>
  <c r="CE171" i="48"/>
  <c r="CC185" i="48"/>
  <c r="CX185" i="48"/>
  <c r="CM5" i="48"/>
  <c r="CU5" i="48" s="1"/>
  <c r="CQ8" i="48"/>
  <c r="DH8" i="48"/>
  <c r="CY11" i="48"/>
  <c r="BU14" i="48"/>
  <c r="CA14" i="48"/>
  <c r="BZ15" i="48"/>
  <c r="CN17" i="48"/>
  <c r="BU23" i="48"/>
  <c r="BW23" i="48"/>
  <c r="CA23" i="48"/>
  <c r="CC31" i="48"/>
  <c r="BZ50" i="48"/>
  <c r="CM51" i="48"/>
  <c r="CU51" i="48" s="1"/>
  <c r="CQ64" i="48"/>
  <c r="CQ65" i="48"/>
  <c r="CA68" i="48"/>
  <c r="DH111" i="48"/>
  <c r="BU119" i="48"/>
  <c r="BY119" i="48"/>
  <c r="CC119" i="48"/>
  <c r="CG119" i="48"/>
  <c r="CQ136" i="48"/>
  <c r="CH92" i="48"/>
  <c r="BX4" i="48"/>
  <c r="BZ5" i="48"/>
  <c r="CQ5" i="48"/>
  <c r="CM7" i="48"/>
  <c r="CU7" i="48" s="1"/>
  <c r="CX63" i="48"/>
  <c r="BZ92" i="48"/>
  <c r="CM102" i="48"/>
  <c r="CU102" i="48" s="1"/>
  <c r="CM108" i="48"/>
  <c r="CU108" i="48" s="1"/>
  <c r="CE131" i="48"/>
  <c r="CW131" i="48"/>
  <c r="CW133" i="48"/>
  <c r="BU134" i="48"/>
  <c r="CC136" i="48"/>
  <c r="CM137" i="48"/>
  <c r="CU137" i="48" s="1"/>
  <c r="CE152" i="48"/>
  <c r="CN152" i="48"/>
  <c r="CA153" i="48"/>
  <c r="BW164" i="48"/>
  <c r="CM179" i="48"/>
  <c r="CU179" i="48" s="1"/>
  <c r="BW181" i="48"/>
  <c r="CC181" i="48"/>
  <c r="DB2" i="48"/>
  <c r="CF7" i="48"/>
  <c r="CQ7" i="48"/>
  <c r="CQ23" i="48"/>
  <c r="CM24" i="48"/>
  <c r="CU24" i="48" s="1"/>
  <c r="BX30" i="48"/>
  <c r="CQ30" i="48"/>
  <c r="CM34" i="48"/>
  <c r="CU34" i="48" s="1"/>
  <c r="BX36" i="48"/>
  <c r="CQ38" i="48"/>
  <c r="CF39" i="48"/>
  <c r="CQ39" i="48"/>
  <c r="CO42" i="48"/>
  <c r="CP42" i="48" s="1"/>
  <c r="BX48" i="48"/>
  <c r="CM53" i="48"/>
  <c r="CU53" i="48" s="1"/>
  <c r="CQ54" i="48"/>
  <c r="CY65" i="48"/>
  <c r="CH94" i="48"/>
  <c r="CX96" i="48"/>
  <c r="CO96" i="48"/>
  <c r="CW97" i="48"/>
  <c r="CH140" i="48"/>
  <c r="CH157" i="48"/>
  <c r="CQ172" i="48"/>
  <c r="CQ174" i="48"/>
  <c r="CQ181" i="48"/>
  <c r="CF183" i="48"/>
  <c r="CQ186" i="48"/>
  <c r="CC189" i="48"/>
  <c r="CM3" i="48"/>
  <c r="CU3" i="48" s="1"/>
  <c r="CA11" i="48"/>
  <c r="CQ13" i="48"/>
  <c r="CX13" i="48"/>
  <c r="BU15" i="48"/>
  <c r="BW15" i="48"/>
  <c r="CA15" i="48"/>
  <c r="CC15" i="48"/>
  <c r="CG15" i="48"/>
  <c r="CX17" i="48"/>
  <c r="CN22" i="48"/>
  <c r="CX34" i="48"/>
  <c r="DB35" i="48"/>
  <c r="BW53" i="48"/>
  <c r="BX61" i="48"/>
  <c r="CQ62" i="48"/>
  <c r="CE66" i="48"/>
  <c r="CM67" i="48"/>
  <c r="CU67" i="48" s="1"/>
  <c r="CG76" i="48"/>
  <c r="CF77" i="48"/>
  <c r="CO77" i="48"/>
  <c r="CQ78" i="48"/>
  <c r="CC84" i="48"/>
  <c r="CM85" i="48"/>
  <c r="CU85" i="48" s="1"/>
  <c r="CF96" i="48"/>
  <c r="BZ102" i="48"/>
  <c r="CQ102" i="48"/>
  <c r="CX102" i="48"/>
  <c r="DH104" i="48"/>
  <c r="BW107" i="48"/>
  <c r="CG107" i="48"/>
  <c r="CQ108" i="48"/>
  <c r="CX108" i="48"/>
  <c r="DB108" i="48"/>
  <c r="BU110" i="48"/>
  <c r="CO110" i="48"/>
  <c r="CQ121" i="48"/>
  <c r="BW131" i="48"/>
  <c r="BY131" i="48"/>
  <c r="CA131" i="48"/>
  <c r="CC131" i="48"/>
  <c r="CM134" i="48"/>
  <c r="CU134" i="48" s="1"/>
  <c r="CQ144" i="48"/>
  <c r="BY148" i="48"/>
  <c r="CH148" i="48"/>
  <c r="BX152" i="48"/>
  <c r="CM153" i="48"/>
  <c r="CU153" i="48" s="1"/>
  <c r="CQ154" i="48"/>
  <c r="CC169" i="48"/>
  <c r="CF170" i="48"/>
  <c r="CE179" i="48"/>
  <c r="CY179" i="48"/>
  <c r="BV181" i="48"/>
  <c r="CE181" i="48"/>
  <c r="CN52" i="48"/>
  <c r="DH52" i="48"/>
  <c r="CH183" i="48"/>
  <c r="CM13" i="48"/>
  <c r="CU13" i="48" s="1"/>
  <c r="BZ14" i="48"/>
  <c r="CE15" i="48"/>
  <c r="CF17" i="48"/>
  <c r="CQ17" i="48"/>
  <c r="CX22" i="48"/>
  <c r="BZ23" i="48"/>
  <c r="CW23" i="48"/>
  <c r="CH25" i="48"/>
  <c r="CC37" i="48"/>
  <c r="CQ37" i="48"/>
  <c r="CX37" i="48"/>
  <c r="DD50" i="48"/>
  <c r="DB50" i="48"/>
  <c r="BW64" i="48"/>
  <c r="CW123" i="48"/>
  <c r="CG178" i="48"/>
  <c r="CW54" i="48"/>
  <c r="CY3" i="48"/>
  <c r="BW18" i="48"/>
  <c r="CX18" i="48"/>
  <c r="CM20" i="48"/>
  <c r="CU20" i="48" s="1"/>
  <c r="CY21" i="48"/>
  <c r="BY23" i="48"/>
  <c r="CH23" i="48"/>
  <c r="CH2" i="48"/>
  <c r="CQ2" i="48"/>
  <c r="BX2" i="48"/>
  <c r="CX3" i="48"/>
  <c r="CG3" i="48"/>
  <c r="CC6" i="48"/>
  <c r="CQ6" i="48"/>
  <c r="CO8" i="48"/>
  <c r="CP8" i="48" s="1"/>
  <c r="CW9" i="48"/>
  <c r="CM10" i="48"/>
  <c r="CU10" i="48" s="1"/>
  <c r="CQ11" i="48"/>
  <c r="CH11" i="48"/>
  <c r="BX15" i="48"/>
  <c r="CM15" i="48"/>
  <c r="CU15" i="48" s="1"/>
  <c r="CQ15" i="48"/>
  <c r="CM16" i="48"/>
  <c r="CU16" i="48" s="1"/>
  <c r="BZ19" i="48"/>
  <c r="CQ19" i="48"/>
  <c r="CN19" i="48"/>
  <c r="CM21" i="48"/>
  <c r="CU21" i="48" s="1"/>
  <c r="BX23" i="48"/>
  <c r="CF23" i="48"/>
  <c r="CE27" i="48"/>
  <c r="CX27" i="48"/>
  <c r="BU29" i="48"/>
  <c r="CX29" i="48"/>
  <c r="CQ33" i="48"/>
  <c r="CX33" i="48"/>
  <c r="CH142" i="48"/>
  <c r="CF174" i="48"/>
  <c r="CM50" i="48"/>
  <c r="CU50" i="48" s="1"/>
  <c r="DH54" i="48"/>
  <c r="BW59" i="48"/>
  <c r="CM65" i="48"/>
  <c r="CU65" i="48" s="1"/>
  <c r="CM66" i="48"/>
  <c r="CU66" i="48" s="1"/>
  <c r="BU70" i="48"/>
  <c r="BU71" i="48"/>
  <c r="BZ78" i="48"/>
  <c r="CW85" i="48"/>
  <c r="CM86" i="48"/>
  <c r="CU86" i="48" s="1"/>
  <c r="BU87" i="48"/>
  <c r="BY94" i="48"/>
  <c r="CA94" i="48"/>
  <c r="CG101" i="48"/>
  <c r="CM103" i="48"/>
  <c r="CU103" i="48" s="1"/>
  <c r="BW113" i="48"/>
  <c r="BY113" i="48"/>
  <c r="CG113" i="48"/>
  <c r="CX114" i="48"/>
  <c r="CG116" i="48"/>
  <c r="CX117" i="48"/>
  <c r="CA119" i="48"/>
  <c r="CN119" i="48"/>
  <c r="CN120" i="48"/>
  <c r="BZ123" i="48"/>
  <c r="DH126" i="48"/>
  <c r="CX132" i="48"/>
  <c r="CM139" i="48"/>
  <c r="CU139" i="48" s="1"/>
  <c r="BX140" i="48"/>
  <c r="BU141" i="48"/>
  <c r="DH141" i="48"/>
  <c r="BZ142" i="48"/>
  <c r="CE142" i="48"/>
  <c r="CG144" i="48"/>
  <c r="CQ145" i="48"/>
  <c r="BW146" i="48"/>
  <c r="CC146" i="48"/>
  <c r="CG146" i="48"/>
  <c r="BX147" i="48"/>
  <c r="CQ147" i="48"/>
  <c r="BU149" i="48"/>
  <c r="CC149" i="48"/>
  <c r="CX150" i="48"/>
  <c r="BX157" i="48"/>
  <c r="CX158" i="48"/>
  <c r="CM166" i="48"/>
  <c r="CU166" i="48" s="1"/>
  <c r="CY167" i="48"/>
  <c r="BW168" i="48"/>
  <c r="BY168" i="48"/>
  <c r="CC168" i="48"/>
  <c r="CE174" i="48"/>
  <c r="BW176" i="48"/>
  <c r="BY176" i="48"/>
  <c r="BX177" i="48"/>
  <c r="CX180" i="48"/>
  <c r="BX182" i="48"/>
  <c r="BW185" i="48"/>
  <c r="CF187" i="48"/>
  <c r="CC41" i="48"/>
  <c r="CM42" i="48"/>
  <c r="CU42" i="48" s="1"/>
  <c r="CY45" i="48"/>
  <c r="DH45" i="48"/>
  <c r="CQ50" i="48"/>
  <c r="CC58" i="48"/>
  <c r="CQ63" i="48"/>
  <c r="CY64" i="48"/>
  <c r="CQ68" i="48"/>
  <c r="CC77" i="48"/>
  <c r="BW94" i="48"/>
  <c r="CE98" i="48"/>
  <c r="CD113" i="48"/>
  <c r="CF116" i="48"/>
  <c r="CQ128" i="48"/>
  <c r="CA130" i="48"/>
  <c r="CQ135" i="48"/>
  <c r="CF142" i="48"/>
  <c r="CQ142" i="48"/>
  <c r="CO143" i="48"/>
  <c r="BX146" i="48"/>
  <c r="BX149" i="48"/>
  <c r="CQ156" i="48"/>
  <c r="CO175" i="48"/>
  <c r="CP175" i="48" s="1"/>
  <c r="CQ183" i="48"/>
  <c r="CA185" i="48"/>
  <c r="BZ186" i="48"/>
  <c r="CY187" i="48"/>
  <c r="CQ189" i="48"/>
  <c r="CQ27" i="48"/>
  <c r="CX28" i="48"/>
  <c r="CM29" i="48"/>
  <c r="CU29" i="48" s="1"/>
  <c r="BY30" i="48"/>
  <c r="CX30" i="48"/>
  <c r="CG30" i="48"/>
  <c r="DH33" i="48"/>
  <c r="BY44" i="48"/>
  <c r="DD49" i="48"/>
  <c r="BZ52" i="48"/>
  <c r="CX52" i="48"/>
  <c r="CX53" i="48"/>
  <c r="BW57" i="48"/>
  <c r="CM59" i="48"/>
  <c r="CU59" i="48" s="1"/>
  <c r="DB60" i="48"/>
  <c r="CO62" i="48"/>
  <c r="BZ65" i="48"/>
  <c r="CC65" i="48"/>
  <c r="CM71" i="48"/>
  <c r="CU71" i="48" s="1"/>
  <c r="BU74" i="48"/>
  <c r="CQ74" i="48"/>
  <c r="BX79" i="48"/>
  <c r="CQ79" i="48"/>
  <c r="CC85" i="48"/>
  <c r="CG85" i="48"/>
  <c r="CG86" i="48"/>
  <c r="CG90" i="48"/>
  <c r="CQ90" i="48"/>
  <c r="CX90" i="48"/>
  <c r="CM91" i="48"/>
  <c r="CU91" i="48" s="1"/>
  <c r="CC92" i="48"/>
  <c r="CD92" i="48"/>
  <c r="CE94" i="48"/>
  <c r="CY94" i="48"/>
  <c r="CX94" i="48"/>
  <c r="CF94" i="48"/>
  <c r="CX95" i="48"/>
  <c r="BW97" i="48"/>
  <c r="CM99" i="48"/>
  <c r="CU99" i="48" s="1"/>
  <c r="CQ105" i="48"/>
  <c r="CQ111" i="48"/>
  <c r="CC112" i="48"/>
  <c r="BV113" i="48"/>
  <c r="CE113" i="48"/>
  <c r="CW113" i="48"/>
  <c r="CM114" i="48"/>
  <c r="CU114" i="48" s="1"/>
  <c r="BU115" i="48"/>
  <c r="CX115" i="48"/>
  <c r="CG115" i="48"/>
  <c r="CM117" i="48"/>
  <c r="CU117" i="48" s="1"/>
  <c r="CM120" i="48"/>
  <c r="CU120" i="48" s="1"/>
  <c r="CM121" i="48"/>
  <c r="CU121" i="48" s="1"/>
  <c r="CC123" i="48"/>
  <c r="CQ124" i="48"/>
  <c r="DD124" i="48"/>
  <c r="CC133" i="48"/>
  <c r="CO139" i="48"/>
  <c r="BW142" i="48"/>
  <c r="CC142" i="48"/>
  <c r="BZ143" i="48"/>
  <c r="CQ143" i="48"/>
  <c r="BZ146" i="48"/>
  <c r="CE146" i="48"/>
  <c r="CH146" i="48"/>
  <c r="DD148" i="48"/>
  <c r="CM150" i="48"/>
  <c r="CU150" i="48" s="1"/>
  <c r="CH155" i="48"/>
  <c r="CQ157" i="48"/>
  <c r="CG159" i="48"/>
  <c r="CC163" i="48"/>
  <c r="DB163" i="48"/>
  <c r="CE170" i="48"/>
  <c r="CE176" i="48"/>
  <c r="CM180" i="48"/>
  <c r="CU180" i="48" s="1"/>
  <c r="CW185" i="48"/>
  <c r="BW24" i="48"/>
  <c r="CF32" i="48"/>
  <c r="BZ35" i="48"/>
  <c r="BZ38" i="48"/>
  <c r="DD42" i="48"/>
  <c r="CV44" i="48"/>
  <c r="CF45" i="48"/>
  <c r="BV47" i="48"/>
  <c r="CD48" i="48"/>
  <c r="BU22" i="48"/>
  <c r="CD27" i="48"/>
  <c r="BU27" i="48"/>
  <c r="BX33" i="48"/>
  <c r="CQ41" i="48"/>
  <c r="CQ42" i="48"/>
  <c r="CQ47" i="48"/>
  <c r="CQ48" i="48"/>
  <c r="CN53" i="48"/>
  <c r="CH22" i="48"/>
  <c r="CI25" i="48"/>
  <c r="CJ25" i="48" s="1"/>
  <c r="BZ25" i="48"/>
  <c r="CE25" i="48"/>
  <c r="CY25" i="48"/>
  <c r="CG25" i="48"/>
  <c r="CY27" i="48"/>
  <c r="BX27" i="48"/>
  <c r="CM28" i="48"/>
  <c r="CU28" i="48" s="1"/>
  <c r="CW29" i="48"/>
  <c r="BZ30" i="48"/>
  <c r="CE30" i="48"/>
  <c r="CW30" i="48"/>
  <c r="CF30" i="48"/>
  <c r="CO32" i="48"/>
  <c r="CO33" i="48"/>
  <c r="CP33" i="48" s="1"/>
  <c r="CO35" i="48"/>
  <c r="CP35" i="48" s="1"/>
  <c r="CG36" i="48"/>
  <c r="BZ39" i="48"/>
  <c r="CX39" i="48"/>
  <c r="CH39" i="48"/>
  <c r="DD41" i="48"/>
  <c r="CM44" i="48"/>
  <c r="CU44" i="48" s="1"/>
  <c r="BU45" i="48"/>
  <c r="CC47" i="48"/>
  <c r="CA48" i="48"/>
  <c r="CG48" i="48"/>
  <c r="CX49" i="48"/>
  <c r="BX50" i="48"/>
  <c r="CX51" i="48"/>
  <c r="CF52" i="48"/>
  <c r="DB53" i="48"/>
  <c r="CD54" i="48"/>
  <c r="CX54" i="48"/>
  <c r="BU54" i="48"/>
  <c r="BY55" i="48"/>
  <c r="BY56" i="48"/>
  <c r="CV59" i="48"/>
  <c r="CW63" i="48"/>
  <c r="CH63" i="48"/>
  <c r="CV64" i="48"/>
  <c r="BW66" i="48"/>
  <c r="CX68" i="48"/>
  <c r="BU68" i="48"/>
  <c r="CD69" i="48"/>
  <c r="DH75" i="48"/>
  <c r="BZ76" i="48"/>
  <c r="BW76" i="48"/>
  <c r="CN78" i="48"/>
  <c r="CD81" i="48"/>
  <c r="CQ85" i="48"/>
  <c r="CH85" i="48"/>
  <c r="CC86" i="48"/>
  <c r="CV86" i="48"/>
  <c r="CM87" i="48"/>
  <c r="CU87" i="48" s="1"/>
  <c r="CQ87" i="48"/>
  <c r="CQ89" i="48"/>
  <c r="CC89" i="48"/>
  <c r="CQ92" i="48"/>
  <c r="BZ93" i="48"/>
  <c r="CG93" i="48"/>
  <c r="BU94" i="48"/>
  <c r="CC94" i="48"/>
  <c r="CM95" i="48"/>
  <c r="CU95" i="48" s="1"/>
  <c r="BY95" i="48"/>
  <c r="CA95" i="48"/>
  <c r="CC95" i="48"/>
  <c r="CG95" i="48"/>
  <c r="CD97" i="48"/>
  <c r="BU97" i="48"/>
  <c r="BZ98" i="48"/>
  <c r="CM100" i="48"/>
  <c r="CU100" i="48" s="1"/>
  <c r="CY101" i="48"/>
  <c r="CF101" i="48"/>
  <c r="BW102" i="48"/>
  <c r="CC102" i="48"/>
  <c r="CA102" i="48"/>
  <c r="BX103" i="48"/>
  <c r="CC106" i="48"/>
  <c r="CQ107" i="48"/>
  <c r="CN107" i="48"/>
  <c r="BW108" i="48"/>
  <c r="CV108" i="48"/>
  <c r="BU109" i="48"/>
  <c r="CA109" i="48"/>
  <c r="CV109" i="48"/>
  <c r="BX110" i="48"/>
  <c r="CH112" i="48"/>
  <c r="CX113" i="48"/>
  <c r="BX113" i="48"/>
  <c r="CE114" i="48"/>
  <c r="CY114" i="48"/>
  <c r="CC115" i="48"/>
  <c r="CM116" i="48"/>
  <c r="CU116" i="48" s="1"/>
  <c r="BX119" i="48"/>
  <c r="CM119" i="48"/>
  <c r="CU119" i="48" s="1"/>
  <c r="CQ119" i="48"/>
  <c r="CH119" i="48"/>
  <c r="CQ122" i="48"/>
  <c r="CX122" i="48"/>
  <c r="CM123" i="48"/>
  <c r="CU123" i="48" s="1"/>
  <c r="CQ123" i="48"/>
  <c r="CY123" i="48"/>
  <c r="CN123" i="48"/>
  <c r="CM124" i="48"/>
  <c r="CU124" i="48" s="1"/>
  <c r="DH124" i="48"/>
  <c r="CX125" i="48"/>
  <c r="BW129" i="48"/>
  <c r="CV129" i="48"/>
  <c r="DD129" i="48"/>
  <c r="BY130" i="48"/>
  <c r="CN130" i="48"/>
  <c r="CD131" i="48"/>
  <c r="CX131" i="48"/>
  <c r="CM132" i="48"/>
  <c r="CU132" i="48" s="1"/>
  <c r="CQ133" i="48"/>
  <c r="BW133" i="48"/>
  <c r="CW136" i="48"/>
  <c r="CM138" i="48"/>
  <c r="CU138" i="48" s="1"/>
  <c r="CD140" i="48"/>
  <c r="CX140" i="48"/>
  <c r="BU140" i="48"/>
  <c r="CM141" i="48"/>
  <c r="CU141" i="48" s="1"/>
  <c r="DB141" i="48"/>
  <c r="BX142" i="48"/>
  <c r="CG145" i="48"/>
  <c r="CD145" i="48"/>
  <c r="CX145" i="48"/>
  <c r="CY145" i="48"/>
  <c r="BU145" i="48"/>
  <c r="CQ146" i="48"/>
  <c r="BV146" i="48"/>
  <c r="CE147" i="48"/>
  <c r="DH147" i="48"/>
  <c r="BZ148" i="48"/>
  <c r="BW148" i="48"/>
  <c r="CN148" i="48"/>
  <c r="BW149" i="48"/>
  <c r="CA150" i="48"/>
  <c r="DD150" i="48"/>
  <c r="CX151" i="48"/>
  <c r="DD152" i="48"/>
  <c r="BZ154" i="48"/>
  <c r="BZ155" i="48"/>
  <c r="CE155" i="48"/>
  <c r="BV157" i="48"/>
  <c r="CC158" i="48"/>
  <c r="CC159" i="48"/>
  <c r="CQ160" i="48"/>
  <c r="CC164" i="48"/>
  <c r="CV164" i="48"/>
  <c r="CF167" i="48"/>
  <c r="CQ167" i="48"/>
  <c r="CF171" i="48"/>
  <c r="CC171" i="48"/>
  <c r="BZ172" i="48"/>
  <c r="CQ173" i="48"/>
  <c r="CY173" i="48"/>
  <c r="BV174" i="48"/>
  <c r="CM176" i="48"/>
  <c r="CU176" i="48" s="1"/>
  <c r="CX177" i="48"/>
  <c r="BU177" i="48"/>
  <c r="BW178" i="48"/>
  <c r="CX179" i="48"/>
  <c r="CE180" i="48"/>
  <c r="CM181" i="48"/>
  <c r="CU181" i="48" s="1"/>
  <c r="CM182" i="48"/>
  <c r="CU182" i="48" s="1"/>
  <c r="CQ182" i="48"/>
  <c r="BZ182" i="48"/>
  <c r="BV183" i="48"/>
  <c r="CE183" i="48"/>
  <c r="CG183" i="48"/>
  <c r="BZ185" i="48"/>
  <c r="CW186" i="48"/>
  <c r="BX186" i="48"/>
  <c r="CX187" i="48"/>
  <c r="BW187" i="48"/>
  <c r="BX189" i="48"/>
  <c r="DB189" i="48"/>
  <c r="CH52" i="48"/>
  <c r="CV53" i="48"/>
  <c r="BX54" i="48"/>
  <c r="CD56" i="48"/>
  <c r="CH69" i="48"/>
  <c r="CQ70" i="48"/>
  <c r="BW70" i="48"/>
  <c r="CV71" i="48"/>
  <c r="BZ72" i="48"/>
  <c r="CQ73" i="48"/>
  <c r="CM75" i="48"/>
  <c r="CU75" i="48" s="1"/>
  <c r="CF76" i="48"/>
  <c r="CD77" i="48"/>
  <c r="CX77" i="48"/>
  <c r="BU77" i="48"/>
  <c r="BZ81" i="48"/>
  <c r="CY81" i="48"/>
  <c r="BW82" i="48"/>
  <c r="BX86" i="48"/>
  <c r="CV87" i="48"/>
  <c r="CN89" i="48"/>
  <c r="CE90" i="48"/>
  <c r="BU95" i="48"/>
  <c r="CF99" i="48"/>
  <c r="BU102" i="48"/>
  <c r="BU108" i="48"/>
  <c r="BY109" i="48"/>
  <c r="BY120" i="48"/>
  <c r="CF128" i="48"/>
  <c r="BU129" i="48"/>
  <c r="CG136" i="48"/>
  <c r="CD150" i="48"/>
  <c r="BU150" i="48"/>
  <c r="CD159" i="48"/>
  <c r="BX159" i="48"/>
  <c r="CV160" i="48"/>
  <c r="CO160" i="48"/>
  <c r="BZ164" i="48"/>
  <c r="CV168" i="48"/>
  <c r="CV181" i="48"/>
  <c r="CV182" i="48"/>
  <c r="CX188" i="48"/>
  <c r="DD188" i="48"/>
  <c r="BZ189" i="48"/>
  <c r="CV58" i="48"/>
  <c r="CV61" i="48"/>
  <c r="CX64" i="48"/>
  <c r="DD65" i="48"/>
  <c r="CD66" i="48"/>
  <c r="BZ68" i="48"/>
  <c r="CM22" i="48"/>
  <c r="CU22" i="48" s="1"/>
  <c r="CC22" i="48"/>
  <c r="CY22" i="48"/>
  <c r="CX23" i="48"/>
  <c r="BZ24" i="48"/>
  <c r="CC24" i="48"/>
  <c r="CY26" i="48"/>
  <c r="CC27" i="48"/>
  <c r="CV27" i="48"/>
  <c r="CW27" i="48"/>
  <c r="CC29" i="48"/>
  <c r="BU30" i="48"/>
  <c r="BW30" i="48"/>
  <c r="CA30" i="48"/>
  <c r="CV30" i="48"/>
  <c r="CH30" i="48"/>
  <c r="CX31" i="48"/>
  <c r="CE34" i="48"/>
  <c r="CQ34" i="48"/>
  <c r="CG35" i="48"/>
  <c r="CI36" i="48"/>
  <c r="CJ36" i="48" s="1"/>
  <c r="CE36" i="48"/>
  <c r="DH37" i="48"/>
  <c r="CH38" i="48"/>
  <c r="BU39" i="48"/>
  <c r="CG39" i="48"/>
  <c r="CY40" i="48"/>
  <c r="CV42" i="48"/>
  <c r="CE44" i="48"/>
  <c r="DH44" i="48"/>
  <c r="CW45" i="48"/>
  <c r="BZ47" i="48"/>
  <c r="CH47" i="48"/>
  <c r="CO49" i="48"/>
  <c r="CP49" i="48" s="1"/>
  <c r="CM54" i="48"/>
  <c r="CU54" i="48" s="1"/>
  <c r="BZ54" i="48"/>
  <c r="CV55" i="48"/>
  <c r="CM56" i="48"/>
  <c r="CU56" i="48" s="1"/>
  <c r="CY56" i="48"/>
  <c r="CX57" i="48"/>
  <c r="CX58" i="48"/>
  <c r="DB58" i="48"/>
  <c r="DB59" i="48"/>
  <c r="CX60" i="48"/>
  <c r="CY60" i="48"/>
  <c r="CA60" i="48"/>
  <c r="CF61" i="48"/>
  <c r="CM62" i="48"/>
  <c r="CU62" i="48" s="1"/>
  <c r="CE64" i="48"/>
  <c r="CF66" i="48"/>
  <c r="CX67" i="48"/>
  <c r="CO67" i="48"/>
  <c r="CF68" i="48"/>
  <c r="CM69" i="48"/>
  <c r="CU69" i="48" s="1"/>
  <c r="CC69" i="48"/>
  <c r="DB69" i="48"/>
  <c r="BZ70" i="48"/>
  <c r="CG70" i="48"/>
  <c r="CQ71" i="48"/>
  <c r="CW72" i="48"/>
  <c r="CV74" i="48"/>
  <c r="CQ75" i="48"/>
  <c r="CH76" i="48"/>
  <c r="CE77" i="48"/>
  <c r="BW77" i="48"/>
  <c r="CO78" i="48"/>
  <c r="CM79" i="48"/>
  <c r="CU79" i="48" s="1"/>
  <c r="CM81" i="48"/>
  <c r="CU81" i="48" s="1"/>
  <c r="CN81" i="48"/>
  <c r="DH85" i="48"/>
  <c r="CE86" i="48"/>
  <c r="CD87" i="48"/>
  <c r="CX87" i="48"/>
  <c r="DD90" i="48"/>
  <c r="CM92" i="48"/>
  <c r="CU92" i="48" s="1"/>
  <c r="BW93" i="48"/>
  <c r="CM94" i="48"/>
  <c r="CU94" i="48" s="1"/>
  <c r="BW95" i="48"/>
  <c r="CM97" i="48"/>
  <c r="CU97" i="48" s="1"/>
  <c r="DH99" i="48"/>
  <c r="BW101" i="48"/>
  <c r="CE102" i="48"/>
  <c r="CW102" i="48"/>
  <c r="BY102" i="48"/>
  <c r="BY104" i="48"/>
  <c r="CY108" i="48"/>
  <c r="CW108" i="48"/>
  <c r="CA108" i="48"/>
  <c r="BZ109" i="48"/>
  <c r="CH109" i="48"/>
  <c r="CW110" i="48"/>
  <c r="CO112" i="48"/>
  <c r="CV114" i="48"/>
  <c r="DB115" i="48"/>
  <c r="CD116" i="48"/>
  <c r="CX116" i="48"/>
  <c r="BW116" i="48"/>
  <c r="CV117" i="48"/>
  <c r="BZ118" i="48"/>
  <c r="CD119" i="48"/>
  <c r="CH120" i="48"/>
  <c r="CX123" i="48"/>
  <c r="BU123" i="48"/>
  <c r="BY127" i="48"/>
  <c r="DH128" i="48"/>
  <c r="BW130" i="48"/>
  <c r="CC130" i="48"/>
  <c r="CM131" i="48"/>
  <c r="CU131" i="48" s="1"/>
  <c r="CV134" i="48"/>
  <c r="CN135" i="48"/>
  <c r="CH136" i="48"/>
  <c r="CV137" i="48"/>
  <c r="CO137" i="48"/>
  <c r="CM140" i="48"/>
  <c r="CU140" i="48" s="1"/>
  <c r="CX141" i="48"/>
  <c r="CY144" i="48"/>
  <c r="CM147" i="48"/>
  <c r="CU147" i="48" s="1"/>
  <c r="DB149" i="48"/>
  <c r="BW150" i="48"/>
  <c r="DB153" i="48"/>
  <c r="BU154" i="48"/>
  <c r="CE154" i="48"/>
  <c r="CM155" i="48"/>
  <c r="CU155" i="48" s="1"/>
  <c r="DH158" i="48"/>
  <c r="BZ159" i="48"/>
  <c r="CA159" i="48"/>
  <c r="CA160" i="48"/>
  <c r="CX160" i="48"/>
  <c r="BU160" i="48"/>
  <c r="CY161" i="48"/>
  <c r="CM162" i="48"/>
  <c r="CU162" i="48" s="1"/>
  <c r="CE164" i="48"/>
  <c r="CX164" i="48"/>
  <c r="CA164" i="48"/>
  <c r="CX165" i="48"/>
  <c r="CO165" i="48"/>
  <c r="CP165" i="48" s="1"/>
  <c r="BU165" i="48"/>
  <c r="BX168" i="48"/>
  <c r="CM170" i="48"/>
  <c r="CU170" i="48" s="1"/>
  <c r="CQ175" i="48"/>
  <c r="DB175" i="48"/>
  <c r="CA176" i="48"/>
  <c r="CQ176" i="48"/>
  <c r="CC176" i="48"/>
  <c r="CM177" i="48"/>
  <c r="CU177" i="48" s="1"/>
  <c r="CQ177" i="48"/>
  <c r="CM178" i="48"/>
  <c r="CU178" i="48" s="1"/>
  <c r="CC180" i="48"/>
  <c r="BX181" i="48"/>
  <c r="CA181" i="48"/>
  <c r="CX182" i="48"/>
  <c r="BU182" i="48"/>
  <c r="CD184" i="48"/>
  <c r="CM185" i="48"/>
  <c r="CU185" i="48" s="1"/>
  <c r="CQ185" i="48"/>
  <c r="BW186" i="48"/>
  <c r="CV186" i="48"/>
  <c r="CG187" i="48"/>
  <c r="CM189" i="48"/>
  <c r="CU189" i="48" s="1"/>
  <c r="CA189" i="48"/>
  <c r="CQ24" i="48"/>
  <c r="BU25" i="48"/>
  <c r="CD29" i="48"/>
  <c r="CY37" i="48"/>
  <c r="BX38" i="48"/>
  <c r="BW39" i="48"/>
  <c r="CD41" i="48"/>
  <c r="BZ41" i="48"/>
  <c r="CQ46" i="48"/>
  <c r="CD52" i="48"/>
  <c r="CV54" i="48"/>
  <c r="BX63" i="48"/>
  <c r="CV66" i="48"/>
  <c r="BU76" i="48"/>
  <c r="CV79" i="48"/>
  <c r="DD84" i="48"/>
  <c r="CY88" i="48"/>
  <c r="CV89" i="48"/>
  <c r="CN92" i="48"/>
  <c r="CF93" i="48"/>
  <c r="CQ93" i="48"/>
  <c r="CC93" i="48"/>
  <c r="CQ95" i="48"/>
  <c r="CD98" i="48"/>
  <c r="BY98" i="48"/>
  <c r="DD100" i="48"/>
  <c r="BY101" i="48"/>
  <c r="BX102" i="48"/>
  <c r="CQ104" i="48"/>
  <c r="CY107" i="48"/>
  <c r="CH108" i="48"/>
  <c r="CQ109" i="48"/>
  <c r="CQ112" i="48"/>
  <c r="CD115" i="48"/>
  <c r="DB117" i="48"/>
  <c r="DH118" i="48"/>
  <c r="CO122" i="48"/>
  <c r="CQ125" i="48"/>
  <c r="CO125" i="48"/>
  <c r="CP125" i="48" s="1"/>
  <c r="CY128" i="48"/>
  <c r="BU130" i="48"/>
  <c r="CQ134" i="48"/>
  <c r="DB134" i="48"/>
  <c r="CQ137" i="48"/>
  <c r="CX138" i="48"/>
  <c r="CY143" i="48"/>
  <c r="CC147" i="48"/>
  <c r="CX147" i="48"/>
  <c r="CO147" i="48"/>
  <c r="CP147" i="48" s="1"/>
  <c r="BU147" i="48"/>
  <c r="CQ150" i="48"/>
  <c r="BZ150" i="48"/>
  <c r="CQ151" i="48"/>
  <c r="DD151" i="48"/>
  <c r="CY153" i="48"/>
  <c r="BX154" i="48"/>
  <c r="CH154" i="48"/>
  <c r="CX155" i="48"/>
  <c r="BU155" i="48"/>
  <c r="CM157" i="48"/>
  <c r="CU157" i="48" s="1"/>
  <c r="DD159" i="48"/>
  <c r="BZ160" i="48"/>
  <c r="CM164" i="48"/>
  <c r="CU164" i="48" s="1"/>
  <c r="DD164" i="48"/>
  <c r="CY165" i="48"/>
  <c r="BW165" i="48"/>
  <c r="CM167" i="48"/>
  <c r="CU167" i="48" s="1"/>
  <c r="BZ168" i="48"/>
  <c r="CB170" i="48"/>
  <c r="BV170" i="48"/>
  <c r="CM171" i="48"/>
  <c r="CU171" i="48" s="1"/>
  <c r="CO172" i="48"/>
  <c r="CP172" i="48" s="1"/>
  <c r="CM174" i="48"/>
  <c r="CU174" i="48" s="1"/>
  <c r="CG174" i="48"/>
  <c r="CY175" i="48"/>
  <c r="CX176" i="48"/>
  <c r="CQ180" i="48"/>
  <c r="BY180" i="48"/>
  <c r="CY181" i="48"/>
  <c r="CX181" i="48"/>
  <c r="CY182" i="48"/>
  <c r="CY184" i="48"/>
  <c r="CV185" i="48"/>
  <c r="BY189" i="48"/>
  <c r="BW6" i="48"/>
  <c r="CY10" i="48"/>
  <c r="CF13" i="48"/>
  <c r="CB2" i="48"/>
  <c r="BU3" i="48"/>
  <c r="BW3" i="48"/>
  <c r="CA3" i="48"/>
  <c r="CV3" i="48"/>
  <c r="CO3" i="48"/>
  <c r="CP3" i="48" s="1"/>
  <c r="DB3" i="48"/>
  <c r="CX4" i="48"/>
  <c r="CW4" i="48"/>
  <c r="DH6" i="48"/>
  <c r="CX7" i="48"/>
  <c r="BZ9" i="48"/>
  <c r="CH9" i="48"/>
  <c r="DH12" i="48"/>
  <c r="CW13" i="48"/>
  <c r="CX14" i="48"/>
  <c r="BW14" i="48"/>
  <c r="CG14" i="48"/>
  <c r="DD15" i="48"/>
  <c r="BX16" i="48"/>
  <c r="CW16" i="48"/>
  <c r="BY18" i="48"/>
  <c r="CX19" i="48"/>
  <c r="CE21" i="48"/>
  <c r="BW2" i="48"/>
  <c r="CW2" i="48"/>
  <c r="BY3" i="48"/>
  <c r="BX9" i="48"/>
  <c r="CG11" i="48"/>
  <c r="CW11" i="48"/>
  <c r="BX13" i="48"/>
  <c r="BY14" i="48"/>
  <c r="CY16" i="48"/>
  <c r="CC16" i="48"/>
  <c r="BZ18" i="48"/>
  <c r="CE7" i="48"/>
  <c r="CE9" i="48"/>
  <c r="BU2" i="48"/>
  <c r="BZ3" i="48"/>
  <c r="CV6" i="48"/>
  <c r="CV7" i="48"/>
  <c r="CM8" i="48"/>
  <c r="CU8" i="48" s="1"/>
  <c r="BU9" i="48"/>
  <c r="BY9" i="48"/>
  <c r="CA9" i="48"/>
  <c r="CC9" i="48"/>
  <c r="CG9" i="48"/>
  <c r="CO9" i="48"/>
  <c r="CP9" i="48" s="1"/>
  <c r="CW10" i="48"/>
  <c r="CQ10" i="48"/>
  <c r="CF10" i="48"/>
  <c r="CC11" i="48"/>
  <c r="CM12" i="48"/>
  <c r="CU12" i="48" s="1"/>
  <c r="CV13" i="48"/>
  <c r="CM14" i="48"/>
  <c r="CU14" i="48" s="1"/>
  <c r="CQ14" i="48"/>
  <c r="CY15" i="48"/>
  <c r="CF16" i="48"/>
  <c r="CH16" i="48"/>
  <c r="CM17" i="48"/>
  <c r="CU17" i="48" s="1"/>
  <c r="BU18" i="48"/>
  <c r="CM19" i="48"/>
  <c r="CU19" i="48" s="1"/>
  <c r="CX21" i="48"/>
  <c r="DD109" i="48"/>
  <c r="DB186" i="48"/>
  <c r="DD44" i="48"/>
  <c r="DB106" i="48"/>
  <c r="DB12" i="48"/>
  <c r="DD40" i="48"/>
  <c r="DD62" i="48"/>
  <c r="DB128" i="48"/>
  <c r="DD112" i="48"/>
  <c r="DB138" i="48"/>
  <c r="DB101" i="48"/>
  <c r="DD113" i="48"/>
  <c r="DD118" i="48"/>
  <c r="DB119" i="48"/>
  <c r="DD26" i="48"/>
  <c r="DD88" i="48"/>
  <c r="DB9" i="48"/>
  <c r="DD9" i="48"/>
  <c r="DB89" i="48"/>
  <c r="DD10" i="48"/>
  <c r="DD11" i="48"/>
  <c r="DB39" i="48"/>
  <c r="DD47" i="48"/>
  <c r="DB75" i="48"/>
  <c r="DB181" i="48"/>
  <c r="DD8" i="48"/>
  <c r="CK2" i="48"/>
  <c r="BU4" i="48"/>
  <c r="CA4" i="48"/>
  <c r="CO4" i="48"/>
  <c r="CP4" i="48" s="1"/>
  <c r="CX6" i="48"/>
  <c r="CX12" i="48"/>
  <c r="CY13" i="48"/>
  <c r="CN13" i="48"/>
  <c r="CV20" i="48"/>
  <c r="CV29" i="48"/>
  <c r="DD31" i="48"/>
  <c r="DB31" i="48"/>
  <c r="CE32" i="48"/>
  <c r="CH32" i="48"/>
  <c r="DH36" i="48"/>
  <c r="CG38" i="48"/>
  <c r="DB38" i="48"/>
  <c r="DH40" i="48"/>
  <c r="CX41" i="48"/>
  <c r="CH43" i="48"/>
  <c r="CG43" i="48"/>
  <c r="CO51" i="48"/>
  <c r="CP51" i="48" s="1"/>
  <c r="DH72" i="48"/>
  <c r="CN72" i="48"/>
  <c r="CN2" i="48"/>
  <c r="CG10" i="48"/>
  <c r="CY12" i="48"/>
  <c r="CY14" i="48"/>
  <c r="CX15" i="48"/>
  <c r="CX16" i="48"/>
  <c r="CY23" i="48"/>
  <c r="CO31" i="48"/>
  <c r="CP31" i="48" s="1"/>
  <c r="CC33" i="48"/>
  <c r="CE33" i="48"/>
  <c r="BX35" i="48"/>
  <c r="CF35" i="48"/>
  <c r="CC38" i="48"/>
  <c r="CA38" i="48"/>
  <c r="CO71" i="48"/>
  <c r="CA70" i="48"/>
  <c r="CV70" i="48"/>
  <c r="DH77" i="48"/>
  <c r="CN77" i="48"/>
  <c r="DD167" i="48"/>
  <c r="DB167" i="48"/>
  <c r="CF37" i="48"/>
  <c r="CQ49" i="48"/>
  <c r="CO50" i="48"/>
  <c r="CY54" i="48"/>
  <c r="CN57" i="48"/>
  <c r="CO69" i="48"/>
  <c r="CF73" i="48"/>
  <c r="CW73" i="48"/>
  <c r="CE73" i="48"/>
  <c r="BU73" i="48"/>
  <c r="CO74" i="48"/>
  <c r="BY26" i="48"/>
  <c r="CO27" i="48"/>
  <c r="CF3" i="48"/>
  <c r="CA26" i="48"/>
  <c r="BU50" i="48"/>
  <c r="CN62" i="48"/>
  <c r="DD147" i="48"/>
  <c r="DB147" i="48"/>
  <c r="CY152" i="48"/>
  <c r="BX28" i="48"/>
  <c r="CY17" i="48"/>
  <c r="CW17" i="48"/>
  <c r="CG19" i="48"/>
  <c r="CF36" i="48"/>
  <c r="DD37" i="48"/>
  <c r="DB37" i="48"/>
  <c r="CO38" i="48"/>
  <c r="CP38" i="48" s="1"/>
  <c r="CO45" i="48"/>
  <c r="CP45" i="48" s="1"/>
  <c r="BY49" i="48"/>
  <c r="CC59" i="48"/>
  <c r="BY59" i="48"/>
  <c r="CN76" i="48"/>
  <c r="CI94" i="48"/>
  <c r="CJ94" i="48" s="1"/>
  <c r="DH94" i="48"/>
  <c r="CC19" i="48"/>
  <c r="BW4" i="48"/>
  <c r="CO7" i="48"/>
  <c r="CY4" i="48"/>
  <c r="CO6" i="48"/>
  <c r="CP6" i="48" s="1"/>
  <c r="CC13" i="48"/>
  <c r="DD16" i="48"/>
  <c r="CH19" i="48"/>
  <c r="DB24" i="48"/>
  <c r="CW26" i="48"/>
  <c r="CG28" i="48"/>
  <c r="CI30" i="48"/>
  <c r="CJ30" i="48" s="1"/>
  <c r="CY30" i="48"/>
  <c r="CO30" i="48"/>
  <c r="BU31" i="48"/>
  <c r="CM37" i="48"/>
  <c r="CU37" i="48" s="1"/>
  <c r="CO37" i="48"/>
  <c r="CP37" i="48" s="1"/>
  <c r="CQ40" i="48"/>
  <c r="CV41" i="48"/>
  <c r="CO43" i="48"/>
  <c r="CX44" i="48"/>
  <c r="BW44" i="48"/>
  <c r="CC46" i="48"/>
  <c r="CC49" i="48"/>
  <c r="CF50" i="48"/>
  <c r="DH51" i="48"/>
  <c r="CY62" i="48"/>
  <c r="BU65" i="48"/>
  <c r="CV80" i="48"/>
  <c r="CQ82" i="48"/>
  <c r="CW46" i="48"/>
  <c r="CH46" i="48"/>
  <c r="BY46" i="48"/>
  <c r="CY24" i="48"/>
  <c r="CI27" i="48"/>
  <c r="CJ27" i="48" s="1"/>
  <c r="CM2" i="48"/>
  <c r="CU2" i="48" s="1"/>
  <c r="CH28" i="48"/>
  <c r="CE31" i="48"/>
  <c r="BY31" i="48"/>
  <c r="CQ35" i="48"/>
  <c r="CO39" i="48"/>
  <c r="CX45" i="48"/>
  <c r="CX46" i="48"/>
  <c r="BU46" i="48"/>
  <c r="CX47" i="48"/>
  <c r="CM49" i="48"/>
  <c r="CU49" i="48" s="1"/>
  <c r="CE49" i="48"/>
  <c r="DD54" i="48"/>
  <c r="CY55" i="48"/>
  <c r="DB55" i="48"/>
  <c r="CX70" i="48"/>
  <c r="CY18" i="48"/>
  <c r="CF28" i="48"/>
  <c r="CE4" i="48"/>
  <c r="BZ4" i="48"/>
  <c r="CO2" i="48"/>
  <c r="CC4" i="48"/>
  <c r="DH20" i="48"/>
  <c r="CE22" i="48"/>
  <c r="CG22" i="48"/>
  <c r="CQ22" i="48"/>
  <c r="CX25" i="48"/>
  <c r="DH25" i="48"/>
  <c r="CC3" i="48"/>
  <c r="CE3" i="48"/>
  <c r="CF4" i="48"/>
  <c r="CY5" i="48"/>
  <c r="CA5" i="48"/>
  <c r="BX7" i="48"/>
  <c r="CF12" i="48"/>
  <c r="CQ12" i="48"/>
  <c r="BY15" i="48"/>
  <c r="DB18" i="48"/>
  <c r="CW19" i="48"/>
  <c r="CG23" i="48"/>
  <c r="DD27" i="48"/>
  <c r="CN28" i="48"/>
  <c r="BZ31" i="48"/>
  <c r="BW32" i="48"/>
  <c r="CV36" i="48"/>
  <c r="CX43" i="48"/>
  <c r="BV43" i="48"/>
  <c r="BZ46" i="48"/>
  <c r="DB48" i="48"/>
  <c r="BW49" i="48"/>
  <c r="CN50" i="48"/>
  <c r="CW53" i="48"/>
  <c r="CQ58" i="48"/>
  <c r="DH68" i="48"/>
  <c r="CN68" i="48"/>
  <c r="CY68" i="48"/>
  <c r="DB74" i="48"/>
  <c r="CW78" i="48"/>
  <c r="CH78" i="48"/>
  <c r="DH88" i="48"/>
  <c r="CN88" i="48"/>
  <c r="BW19" i="48"/>
  <c r="BY2" i="48"/>
  <c r="CO20" i="48"/>
  <c r="CP20" i="48" s="1"/>
  <c r="CF5" i="48"/>
  <c r="CC5" i="48"/>
  <c r="CX11" i="48"/>
  <c r="DD29" i="48"/>
  <c r="CG31" i="48"/>
  <c r="CA32" i="48"/>
  <c r="BY33" i="48"/>
  <c r="CX35" i="48"/>
  <c r="BU35" i="48"/>
  <c r="CX38" i="48"/>
  <c r="BU38" i="48"/>
  <c r="CY43" i="48"/>
  <c r="CE43" i="48"/>
  <c r="CM45" i="48"/>
  <c r="CU45" i="48" s="1"/>
  <c r="CM46" i="48"/>
  <c r="CU46" i="48" s="1"/>
  <c r="CA46" i="48"/>
  <c r="CG52" i="48"/>
  <c r="CC52" i="48"/>
  <c r="CD57" i="48"/>
  <c r="CV65" i="48"/>
  <c r="DH69" i="48"/>
  <c r="CN69" i="48"/>
  <c r="CQ77" i="48"/>
  <c r="CA82" i="48"/>
  <c r="CV82" i="48"/>
  <c r="CO109" i="48"/>
  <c r="CW121" i="48"/>
  <c r="CH121" i="48"/>
  <c r="CG121" i="48"/>
  <c r="CD121" i="48"/>
  <c r="CC121" i="48"/>
  <c r="BV121" i="48"/>
  <c r="BY121" i="48"/>
  <c r="BY10" i="48"/>
  <c r="CC10" i="48"/>
  <c r="CM18" i="48"/>
  <c r="CU18" i="48" s="1"/>
  <c r="BY28" i="48"/>
  <c r="CC39" i="48"/>
  <c r="CA10" i="48"/>
  <c r="CA18" i="48"/>
  <c r="CA2" i="48"/>
  <c r="CM4" i="48"/>
  <c r="CU4" i="48" s="1"/>
  <c r="CX5" i="48"/>
  <c r="BW5" i="48"/>
  <c r="CX9" i="48"/>
  <c r="CG4" i="48"/>
  <c r="CI7" i="48"/>
  <c r="CJ7" i="48" s="1"/>
  <c r="CY7" i="48"/>
  <c r="BY7" i="48"/>
  <c r="CV8" i="48"/>
  <c r="CO11" i="48"/>
  <c r="CP11" i="48" s="1"/>
  <c r="CO13" i="48"/>
  <c r="DD14" i="48"/>
  <c r="DB14" i="48"/>
  <c r="CW15" i="48"/>
  <c r="CH15" i="48"/>
  <c r="CY20" i="48"/>
  <c r="CH4" i="48"/>
  <c r="CH5" i="48"/>
  <c r="BZ7" i="48"/>
  <c r="CX8" i="48"/>
  <c r="CX10" i="48"/>
  <c r="CO10" i="48"/>
  <c r="CP10" i="48" s="1"/>
  <c r="BU10" i="48"/>
  <c r="CV14" i="48"/>
  <c r="CO14" i="48"/>
  <c r="CP14" i="48" s="1"/>
  <c r="CC18" i="48"/>
  <c r="CG18" i="48"/>
  <c r="BY19" i="48"/>
  <c r="CG21" i="48"/>
  <c r="CQ21" i="48"/>
  <c r="CO22" i="48"/>
  <c r="CW24" i="48"/>
  <c r="CH24" i="48"/>
  <c r="BU24" i="48"/>
  <c r="CC25" i="48"/>
  <c r="CY29" i="48"/>
  <c r="DH29" i="48"/>
  <c r="CM32" i="48"/>
  <c r="CU32" i="48" s="1"/>
  <c r="CD32" i="48"/>
  <c r="CD33" i="48"/>
  <c r="BU34" i="48"/>
  <c r="CE35" i="48"/>
  <c r="BY35" i="48"/>
  <c r="CY38" i="48"/>
  <c r="BY38" i="48"/>
  <c r="CF46" i="48"/>
  <c r="CE56" i="48"/>
  <c r="BW56" i="48"/>
  <c r="CM68" i="48"/>
  <c r="CU68" i="48" s="1"/>
  <c r="CO72" i="48"/>
  <c r="DD78" i="48"/>
  <c r="DB78" i="48"/>
  <c r="CC17" i="48"/>
  <c r="BX17" i="48"/>
  <c r="CC26" i="48"/>
  <c r="BW26" i="48"/>
  <c r="DD43" i="48"/>
  <c r="CQ59" i="48"/>
  <c r="CE62" i="48"/>
  <c r="CD62" i="48"/>
  <c r="CD75" i="48"/>
  <c r="CC75" i="48"/>
  <c r="BZ75" i="48"/>
  <c r="BX75" i="48"/>
  <c r="CW75" i="48"/>
  <c r="DD81" i="48"/>
  <c r="DB81" i="48"/>
  <c r="CV2" i="48"/>
  <c r="CE10" i="48"/>
  <c r="BX10" i="48"/>
  <c r="CV12" i="48"/>
  <c r="CO12" i="48"/>
  <c r="CP12" i="48" s="1"/>
  <c r="CW28" i="48"/>
  <c r="CE28" i="48"/>
  <c r="CY34" i="48"/>
  <c r="BZ34" i="48"/>
  <c r="CG46" i="48"/>
  <c r="CX2" i="48"/>
  <c r="BY4" i="48"/>
  <c r="BX6" i="48"/>
  <c r="BZ10" i="48"/>
  <c r="CO15" i="48"/>
  <c r="CP15" i="48" s="1"/>
  <c r="BZ28" i="48"/>
  <c r="CW33" i="48"/>
  <c r="CD34" i="48"/>
  <c r="CA35" i="48"/>
  <c r="CF38" i="48"/>
  <c r="BV41" i="48"/>
  <c r="CY41" i="48"/>
  <c r="CO41" i="48"/>
  <c r="CA41" i="48"/>
  <c r="CY42" i="48"/>
  <c r="CY47" i="48"/>
  <c r="CG50" i="48"/>
  <c r="BY50" i="48"/>
  <c r="CO53" i="48"/>
  <c r="CX61" i="48"/>
  <c r="DB68" i="48"/>
  <c r="CF71" i="48"/>
  <c r="BZ71" i="48"/>
  <c r="CV76" i="48"/>
  <c r="CO90" i="48"/>
  <c r="CH139" i="48"/>
  <c r="BV139" i="48"/>
  <c r="CD139" i="48"/>
  <c r="CC139" i="48"/>
  <c r="BY139" i="48"/>
  <c r="BX5" i="48"/>
  <c r="CW5" i="48"/>
  <c r="CO16" i="48"/>
  <c r="CO18" i="48"/>
  <c r="CP18" i="48" s="1"/>
  <c r="DB32" i="48"/>
  <c r="CX36" i="48"/>
  <c r="CY39" i="48"/>
  <c r="CA49" i="48"/>
  <c r="BX49" i="48"/>
  <c r="BU49" i="48"/>
  <c r="CX59" i="48"/>
  <c r="CX66" i="48"/>
  <c r="BV66" i="48"/>
  <c r="CO81" i="48"/>
  <c r="CY2" i="48"/>
  <c r="CV25" i="48"/>
  <c r="CA25" i="48"/>
  <c r="BZ2" i="48"/>
  <c r="DD5" i="48"/>
  <c r="CW7" i="48"/>
  <c r="CH10" i="48"/>
  <c r="CO17" i="48"/>
  <c r="CO21" i="48"/>
  <c r="BU26" i="48"/>
  <c r="CO26" i="48"/>
  <c r="CV28" i="48"/>
  <c r="CO28" i="48"/>
  <c r="CW31" i="48"/>
  <c r="CF31" i="48"/>
  <c r="CA31" i="48"/>
  <c r="DB33" i="48"/>
  <c r="CH35" i="48"/>
  <c r="CC36" i="48"/>
  <c r="BW41" i="48"/>
  <c r="CD44" i="48"/>
  <c r="CH44" i="48"/>
  <c r="CC44" i="48"/>
  <c r="CQ44" i="48"/>
  <c r="CD59" i="48"/>
  <c r="DB71" i="48"/>
  <c r="DD71" i="48"/>
  <c r="CC74" i="48"/>
  <c r="CE74" i="48"/>
  <c r="CD74" i="48"/>
  <c r="CA74" i="48"/>
  <c r="BZ74" i="48"/>
  <c r="CQ4" i="48"/>
  <c r="CO5" i="48"/>
  <c r="BV9" i="48"/>
  <c r="CQ9" i="48"/>
  <c r="BW10" i="48"/>
  <c r="CA16" i="48"/>
  <c r="CQ16" i="48"/>
  <c r="CE19" i="48"/>
  <c r="CY19" i="48"/>
  <c r="CC23" i="48"/>
  <c r="CV23" i="48"/>
  <c r="CO23" i="48"/>
  <c r="CP23" i="48" s="1"/>
  <c r="CV24" i="48"/>
  <c r="CO24" i="48"/>
  <c r="CP24" i="48" s="1"/>
  <c r="BW27" i="48"/>
  <c r="CM33" i="48"/>
  <c r="CU33" i="48" s="1"/>
  <c r="CY33" i="48"/>
  <c r="CV34" i="48"/>
  <c r="CO34" i="48"/>
  <c r="CP34" i="48" s="1"/>
  <c r="CC35" i="48"/>
  <c r="CX42" i="48"/>
  <c r="CO46" i="48"/>
  <c r="CM57" i="48"/>
  <c r="CU57" i="48" s="1"/>
  <c r="CY57" i="48"/>
  <c r="BW58" i="48"/>
  <c r="CY59" i="48"/>
  <c r="BV60" i="48"/>
  <c r="CM61" i="48"/>
  <c r="CU61" i="48" s="1"/>
  <c r="DD61" i="48"/>
  <c r="BZ66" i="48"/>
  <c r="BY75" i="48"/>
  <c r="CE76" i="48"/>
  <c r="CV81" i="48"/>
  <c r="CY93" i="48"/>
  <c r="CV102" i="48"/>
  <c r="CC103" i="48"/>
  <c r="CD105" i="48"/>
  <c r="CG105" i="48"/>
  <c r="CF105" i="48"/>
  <c r="CE105" i="48"/>
  <c r="BU105" i="48"/>
  <c r="CW119" i="48"/>
  <c r="CY137" i="48"/>
  <c r="DB146" i="48"/>
  <c r="DD146" i="48"/>
  <c r="CD153" i="48"/>
  <c r="CC153" i="48"/>
  <c r="BZ153" i="48"/>
  <c r="BX153" i="48"/>
  <c r="BV153" i="48"/>
  <c r="CO179" i="48"/>
  <c r="CP179" i="48" s="1"/>
  <c r="CV45" i="48"/>
  <c r="BY53" i="48"/>
  <c r="DB56" i="48"/>
  <c r="CN59" i="48"/>
  <c r="CY66" i="48"/>
  <c r="CV77" i="48"/>
  <c r="BU78" i="48"/>
  <c r="CV78" i="48"/>
  <c r="CQ86" i="48"/>
  <c r="CO87" i="48"/>
  <c r="CY102" i="48"/>
  <c r="DD105" i="48"/>
  <c r="DB105" i="48"/>
  <c r="CV106" i="48"/>
  <c r="CX109" i="48"/>
  <c r="CY111" i="48"/>
  <c r="CO121" i="48"/>
  <c r="CF138" i="48"/>
  <c r="CD138" i="48"/>
  <c r="BY138" i="48"/>
  <c r="BW138" i="48"/>
  <c r="DD155" i="48"/>
  <c r="DB155" i="48"/>
  <c r="DD160" i="48"/>
  <c r="DB160" i="48"/>
  <c r="CI91" i="48"/>
  <c r="CJ91" i="48" s="1"/>
  <c r="CY91" i="48"/>
  <c r="DH109" i="48"/>
  <c r="CN109" i="48"/>
  <c r="CM109" i="48"/>
  <c r="CU109" i="48" s="1"/>
  <c r="CI143" i="48"/>
  <c r="CJ143" i="48" s="1"/>
  <c r="DH143" i="48"/>
  <c r="CN143" i="48"/>
  <c r="CY148" i="48"/>
  <c r="CX149" i="48"/>
  <c r="CQ169" i="48"/>
  <c r="CI189" i="48"/>
  <c r="CJ189" i="48" s="1"/>
  <c r="DH189" i="48"/>
  <c r="BX19" i="48"/>
  <c r="CX24" i="48"/>
  <c r="CO25" i="48"/>
  <c r="BY27" i="48"/>
  <c r="CM30" i="48"/>
  <c r="CU30" i="48" s="1"/>
  <c r="CQ31" i="48"/>
  <c r="CY35" i="48"/>
  <c r="CW39" i="48"/>
  <c r="CE46" i="48"/>
  <c r="CY46" i="48"/>
  <c r="CO48" i="48"/>
  <c r="DB52" i="48"/>
  <c r="BW54" i="48"/>
  <c r="CF63" i="48"/>
  <c r="CD64" i="48"/>
  <c r="CE68" i="48"/>
  <c r="CY69" i="48"/>
  <c r="BV70" i="48"/>
  <c r="CE70" i="48"/>
  <c r="CY70" i="48"/>
  <c r="BY70" i="48"/>
  <c r="CM77" i="48"/>
  <c r="CU77" i="48" s="1"/>
  <c r="CA77" i="48"/>
  <c r="CX81" i="48"/>
  <c r="BY86" i="48"/>
  <c r="CV88" i="48"/>
  <c r="CY90" i="48"/>
  <c r="CF92" i="48"/>
  <c r="CE92" i="48"/>
  <c r="BY92" i="48"/>
  <c r="BY93" i="48"/>
  <c r="CV97" i="48"/>
  <c r="CA99" i="48"/>
  <c r="CG104" i="48"/>
  <c r="CH104" i="48"/>
  <c r="CF109" i="48"/>
  <c r="CG112" i="48"/>
  <c r="BZ112" i="48"/>
  <c r="BY112" i="48"/>
  <c r="CO133" i="48"/>
  <c r="CP133" i="48" s="1"/>
  <c r="CM148" i="48"/>
  <c r="CU148" i="48" s="1"/>
  <c r="CO155" i="48"/>
  <c r="CM161" i="48"/>
  <c r="CU161" i="48" s="1"/>
  <c r="CC166" i="48"/>
  <c r="CW166" i="48"/>
  <c r="CH166" i="48"/>
  <c r="CG166" i="48"/>
  <c r="BX166" i="48"/>
  <c r="CO182" i="48"/>
  <c r="CE57" i="48"/>
  <c r="CQ61" i="48"/>
  <c r="CM70" i="48"/>
  <c r="CU70" i="48" s="1"/>
  <c r="CF70" i="48"/>
  <c r="CD72" i="48"/>
  <c r="BY72" i="48"/>
  <c r="BX76" i="48"/>
  <c r="CQ76" i="48"/>
  <c r="CW76" i="48"/>
  <c r="CC78" i="48"/>
  <c r="CO80" i="48"/>
  <c r="BV82" i="48"/>
  <c r="BV84" i="48"/>
  <c r="CY84" i="48"/>
  <c r="CF86" i="48"/>
  <c r="BZ86" i="48"/>
  <c r="CX88" i="48"/>
  <c r="CM89" i="48"/>
  <c r="CU89" i="48" s="1"/>
  <c r="CM90" i="48"/>
  <c r="CU90" i="48" s="1"/>
  <c r="BX93" i="48"/>
  <c r="CQ94" i="48"/>
  <c r="BX107" i="48"/>
  <c r="CY109" i="48"/>
  <c r="BX136" i="48"/>
  <c r="BU144" i="48"/>
  <c r="CD95" i="48"/>
  <c r="DD104" i="48"/>
  <c r="DB104" i="48"/>
  <c r="CE111" i="48"/>
  <c r="CD111" i="48"/>
  <c r="CC111" i="48"/>
  <c r="CW126" i="48"/>
  <c r="CE151" i="48"/>
  <c r="CD151" i="48"/>
  <c r="CC151" i="48"/>
  <c r="BZ151" i="48"/>
  <c r="BW151" i="48"/>
  <c r="CA54" i="48"/>
  <c r="CM55" i="48"/>
  <c r="CU55" i="48" s="1"/>
  <c r="CO56" i="48"/>
  <c r="CP56" i="48" s="1"/>
  <c r="CG60" i="48"/>
  <c r="CQ60" i="48"/>
  <c r="CV63" i="48"/>
  <c r="CO63" i="48"/>
  <c r="CI71" i="48"/>
  <c r="CJ71" i="48" s="1"/>
  <c r="CE71" i="48"/>
  <c r="CY71" i="48"/>
  <c r="CC72" i="48"/>
  <c r="CI74" i="48"/>
  <c r="CJ74" i="48" s="1"/>
  <c r="CX80" i="48"/>
  <c r="BW80" i="48"/>
  <c r="CM82" i="48"/>
  <c r="CU82" i="48" s="1"/>
  <c r="BY82" i="48"/>
  <c r="CY87" i="48"/>
  <c r="CY89" i="48"/>
  <c r="BU92" i="48"/>
  <c r="DH98" i="48"/>
  <c r="CN98" i="48"/>
  <c r="CD101" i="48"/>
  <c r="BX101" i="48"/>
  <c r="BV101" i="48"/>
  <c r="CD107" i="48"/>
  <c r="CH107" i="48"/>
  <c r="CF107" i="48"/>
  <c r="CC107" i="48"/>
  <c r="BZ107" i="48"/>
  <c r="CX112" i="48"/>
  <c r="CF136" i="48"/>
  <c r="BZ136" i="48"/>
  <c r="BY136" i="48"/>
  <c r="BW136" i="48"/>
  <c r="CV139" i="48"/>
  <c r="DB144" i="48"/>
  <c r="DD144" i="48"/>
  <c r="CO166" i="48"/>
  <c r="CP166" i="48" s="1"/>
  <c r="CQ53" i="48"/>
  <c r="CC54" i="48"/>
  <c r="CF67" i="48"/>
  <c r="CQ67" i="48"/>
  <c r="CY72" i="48"/>
  <c r="CF72" i="48"/>
  <c r="CX73" i="48"/>
  <c r="CN80" i="48"/>
  <c r="BZ82" i="48"/>
  <c r="CX89" i="48"/>
  <c r="CV94" i="48"/>
  <c r="CH103" i="48"/>
  <c r="BZ103" i="48"/>
  <c r="BY103" i="48"/>
  <c r="BU103" i="48"/>
  <c r="CQ103" i="48"/>
  <c r="DB132" i="48"/>
  <c r="DD132" i="48"/>
  <c r="CY154" i="48"/>
  <c r="CM163" i="48"/>
  <c r="CU163" i="48" s="1"/>
  <c r="CF163" i="48"/>
  <c r="CQ165" i="48"/>
  <c r="CG175" i="48"/>
  <c r="CF175" i="48"/>
  <c r="CE175" i="48"/>
  <c r="CD175" i="48"/>
  <c r="CC175" i="48"/>
  <c r="CO177" i="48"/>
  <c r="CV17" i="48"/>
  <c r="CQ18" i="48"/>
  <c r="BU19" i="48"/>
  <c r="CV19" i="48"/>
  <c r="CO19" i="48"/>
  <c r="CM25" i="48"/>
  <c r="CU25" i="48" s="1"/>
  <c r="CF29" i="48"/>
  <c r="BW38" i="48"/>
  <c r="CF47" i="48"/>
  <c r="BV48" i="48"/>
  <c r="BU52" i="48"/>
  <c r="CA52" i="48"/>
  <c r="CO52" i="48"/>
  <c r="CO64" i="48"/>
  <c r="CO68" i="48"/>
  <c r="CE69" i="48"/>
  <c r="CQ69" i="48"/>
  <c r="BX70" i="48"/>
  <c r="CG72" i="48"/>
  <c r="CY73" i="48"/>
  <c r="BW78" i="48"/>
  <c r="CX79" i="48"/>
  <c r="BU79" i="48"/>
  <c r="CM80" i="48"/>
  <c r="CU80" i="48" s="1"/>
  <c r="BX85" i="48"/>
  <c r="CA85" i="48"/>
  <c r="BY85" i="48"/>
  <c r="BU85" i="48"/>
  <c r="CO95" i="48"/>
  <c r="CW100" i="48"/>
  <c r="CG100" i="48"/>
  <c r="CE100" i="48"/>
  <c r="CD100" i="48"/>
  <c r="CA100" i="48"/>
  <c r="BV100" i="48"/>
  <c r="CQ100" i="48"/>
  <c r="CO116" i="48"/>
  <c r="DB125" i="48"/>
  <c r="CE138" i="48"/>
  <c r="CE139" i="48"/>
  <c r="CY139" i="48"/>
  <c r="CN140" i="48"/>
  <c r="CO169" i="48"/>
  <c r="CP169" i="48" s="1"/>
  <c r="CM6" i="48"/>
  <c r="CU6" i="48" s="1"/>
  <c r="CY6" i="48"/>
  <c r="CY8" i="48"/>
  <c r="BW9" i="48"/>
  <c r="CY9" i="48"/>
  <c r="CF9" i="48"/>
  <c r="CC14" i="48"/>
  <c r="CV16" i="48"/>
  <c r="CC20" i="48"/>
  <c r="CQ20" i="48"/>
  <c r="CX26" i="48"/>
  <c r="BZ29" i="48"/>
  <c r="CC30" i="48"/>
  <c r="CY31" i="48"/>
  <c r="CV40" i="48"/>
  <c r="CO44" i="48"/>
  <c r="CP44" i="48" s="1"/>
  <c r="CD45" i="48"/>
  <c r="CC48" i="48"/>
  <c r="CQ51" i="48"/>
  <c r="BY54" i="48"/>
  <c r="CM60" i="48"/>
  <c r="CU60" i="48" s="1"/>
  <c r="CV60" i="48"/>
  <c r="CE79" i="48"/>
  <c r="CN87" i="48"/>
  <c r="DD103" i="48"/>
  <c r="DB103" i="48"/>
  <c r="CF106" i="48"/>
  <c r="CD106" i="48"/>
  <c r="CA106" i="48"/>
  <c r="BZ106" i="48"/>
  <c r="BW106" i="48"/>
  <c r="BZ110" i="48"/>
  <c r="CH110" i="48"/>
  <c r="CG110" i="48"/>
  <c r="CF110" i="48"/>
  <c r="CY118" i="48"/>
  <c r="CF122" i="48"/>
  <c r="CG122" i="48"/>
  <c r="CG138" i="48"/>
  <c r="CH143" i="48"/>
  <c r="BW143" i="48"/>
  <c r="CN159" i="48"/>
  <c r="CI159" i="48"/>
  <c r="CJ159" i="48" s="1"/>
  <c r="DH159" i="48"/>
  <c r="CB161" i="48"/>
  <c r="CH161" i="48"/>
  <c r="BY161" i="48"/>
  <c r="BW161" i="48"/>
  <c r="BU161" i="48"/>
  <c r="DD168" i="48"/>
  <c r="DB168" i="48"/>
  <c r="CM173" i="48"/>
  <c r="CU173" i="48" s="1"/>
  <c r="CO58" i="48"/>
  <c r="CO59" i="48"/>
  <c r="CX62" i="48"/>
  <c r="CD65" i="48"/>
  <c r="CX65" i="48"/>
  <c r="CV67" i="48"/>
  <c r="CC70" i="48"/>
  <c r="BX72" i="48"/>
  <c r="CY78" i="48"/>
  <c r="CF79" i="48"/>
  <c r="BX82" i="48"/>
  <c r="BW86" i="48"/>
  <c r="CW86" i="48"/>
  <c r="CA89" i="48"/>
  <c r="CO103" i="48"/>
  <c r="CP103" i="48" s="1"/>
  <c r="BY126" i="48"/>
  <c r="CG126" i="48"/>
  <c r="CF127" i="48"/>
  <c r="BX127" i="48"/>
  <c r="CG135" i="48"/>
  <c r="CA135" i="48"/>
  <c r="BY135" i="48"/>
  <c r="BX135" i="48"/>
  <c r="BV135" i="48"/>
  <c r="CX154" i="48"/>
  <c r="CW154" i="48"/>
  <c r="BX78" i="48"/>
  <c r="CA84" i="48"/>
  <c r="CQ84" i="48"/>
  <c r="DB110" i="48"/>
  <c r="DD110" i="48"/>
  <c r="CY115" i="48"/>
  <c r="CH126" i="48"/>
  <c r="CC126" i="48"/>
  <c r="BZ126" i="48"/>
  <c r="BX126" i="48"/>
  <c r="BU126" i="48"/>
  <c r="DB171" i="48"/>
  <c r="DD171" i="48"/>
  <c r="CX76" i="48"/>
  <c r="BY78" i="48"/>
  <c r="CG78" i="48"/>
  <c r="CC82" i="48"/>
  <c r="CH82" i="48"/>
  <c r="CG82" i="48"/>
  <c r="CQ88" i="48"/>
  <c r="CY117" i="48"/>
  <c r="CX143" i="48"/>
  <c r="CV143" i="48"/>
  <c r="CM169" i="48"/>
  <c r="CU169" i="48" s="1"/>
  <c r="CY140" i="48"/>
  <c r="CV150" i="48"/>
  <c r="CO161" i="48"/>
  <c r="CO162" i="48"/>
  <c r="CP162" i="48" s="1"/>
  <c r="CV165" i="48"/>
  <c r="CO173" i="48"/>
  <c r="BZ175" i="48"/>
  <c r="CW176" i="48"/>
  <c r="CY183" i="48"/>
  <c r="DH184" i="48"/>
  <c r="CY189" i="48"/>
  <c r="CV123" i="48"/>
  <c r="CO126" i="48"/>
  <c r="CP126" i="48" s="1"/>
  <c r="CW148" i="48"/>
  <c r="CM159" i="48"/>
  <c r="CU159" i="48" s="1"/>
  <c r="CQ161" i="48"/>
  <c r="DH163" i="48"/>
  <c r="CW164" i="48"/>
  <c r="CQ166" i="48"/>
  <c r="CO170" i="48"/>
  <c r="DH180" i="48"/>
  <c r="CW181" i="48"/>
  <c r="CI188" i="48"/>
  <c r="CJ188" i="48" s="1"/>
  <c r="CO135" i="48"/>
  <c r="CC145" i="48"/>
  <c r="BZ149" i="48"/>
  <c r="BX150" i="48"/>
  <c r="CV152" i="48"/>
  <c r="CY158" i="48"/>
  <c r="CY160" i="48"/>
  <c r="CV161" i="48"/>
  <c r="CE162" i="48"/>
  <c r="CY163" i="48"/>
  <c r="BX164" i="48"/>
  <c r="CM165" i="48"/>
  <c r="CU165" i="48" s="1"/>
  <c r="BY165" i="48"/>
  <c r="CX169" i="48"/>
  <c r="BU169" i="48"/>
  <c r="CX173" i="48"/>
  <c r="BU173" i="48"/>
  <c r="DB176" i="48"/>
  <c r="BY177" i="48"/>
  <c r="CH178" i="48"/>
  <c r="CY180" i="48"/>
  <c r="DH188" i="48"/>
  <c r="CX189" i="48"/>
  <c r="CG94" i="48"/>
  <c r="CV95" i="48"/>
  <c r="CY98" i="48"/>
  <c r="CD103" i="48"/>
  <c r="CX103" i="48"/>
  <c r="BU107" i="48"/>
  <c r="CX107" i="48"/>
  <c r="BW109" i="48"/>
  <c r="CE109" i="48"/>
  <c r="BX115" i="48"/>
  <c r="CE120" i="48"/>
  <c r="BW123" i="48"/>
  <c r="CM125" i="48"/>
  <c r="CU125" i="48" s="1"/>
  <c r="CQ129" i="48"/>
  <c r="CF130" i="48"/>
  <c r="CQ130" i="48"/>
  <c r="CO132" i="48"/>
  <c r="BZ133" i="48"/>
  <c r="CM136" i="48"/>
  <c r="CU136" i="48" s="1"/>
  <c r="CO136" i="48"/>
  <c r="CA138" i="48"/>
  <c r="CO138" i="48"/>
  <c r="CG142" i="48"/>
  <c r="CX144" i="48"/>
  <c r="BY146" i="48"/>
  <c r="BY150" i="48"/>
  <c r="CV153" i="48"/>
  <c r="CA155" i="48"/>
  <c r="CG157" i="48"/>
  <c r="CM158" i="48"/>
  <c r="CU158" i="48" s="1"/>
  <c r="CY159" i="48"/>
  <c r="CM160" i="48"/>
  <c r="CU160" i="48" s="1"/>
  <c r="BX160" i="48"/>
  <c r="CX161" i="48"/>
  <c r="CY162" i="48"/>
  <c r="DH162" i="48"/>
  <c r="BY164" i="48"/>
  <c r="CA165" i="48"/>
  <c r="CX167" i="48"/>
  <c r="CM168" i="48"/>
  <c r="CU168" i="48" s="1"/>
  <c r="CY168" i="48"/>
  <c r="CA168" i="48"/>
  <c r="CY169" i="48"/>
  <c r="BW169" i="48"/>
  <c r="BW173" i="48"/>
  <c r="CO176" i="48"/>
  <c r="BW177" i="48"/>
  <c r="CV177" i="48"/>
  <c r="CA177" i="48"/>
  <c r="CN178" i="48"/>
  <c r="DH179" i="48"/>
  <c r="BY181" i="48"/>
  <c r="BW182" i="48"/>
  <c r="CB185" i="48"/>
  <c r="DB185" i="48"/>
  <c r="CH187" i="48"/>
  <c r="CQ164" i="48"/>
  <c r="BX169" i="48"/>
  <c r="CX170" i="48"/>
  <c r="BX173" i="48"/>
  <c r="CX174" i="48"/>
  <c r="CN187" i="48"/>
  <c r="CY95" i="48"/>
  <c r="CY96" i="48"/>
  <c r="CC100" i="48"/>
  <c r="CO101" i="48"/>
  <c r="CX105" i="48"/>
  <c r="CO105" i="48"/>
  <c r="CO111" i="48"/>
  <c r="CP111" i="48" s="1"/>
  <c r="CQ115" i="48"/>
  <c r="CQ118" i="48"/>
  <c r="CA123" i="48"/>
  <c r="CV131" i="48"/>
  <c r="CN132" i="48"/>
  <c r="CD133" i="48"/>
  <c r="CG140" i="48"/>
  <c r="CM144" i="48"/>
  <c r="CU144" i="48" s="1"/>
  <c r="DB145" i="48"/>
  <c r="CQ152" i="48"/>
  <c r="CO153" i="48"/>
  <c r="DD154" i="48"/>
  <c r="CX156" i="48"/>
  <c r="BZ169" i="48"/>
  <c r="CY170" i="48"/>
  <c r="BZ173" i="48"/>
  <c r="CY174" i="48"/>
  <c r="DB177" i="48"/>
  <c r="BZ181" i="48"/>
  <c r="CV84" i="48"/>
  <c r="CX85" i="48"/>
  <c r="CQ91" i="48"/>
  <c r="BZ94" i="48"/>
  <c r="BZ95" i="48"/>
  <c r="CM96" i="48"/>
  <c r="CU96" i="48" s="1"/>
  <c r="CE97" i="48"/>
  <c r="CQ97" i="48"/>
  <c r="DB102" i="48"/>
  <c r="BW103" i="48"/>
  <c r="BX109" i="48"/>
  <c r="CE116" i="48"/>
  <c r="CQ116" i="48"/>
  <c r="DB120" i="48"/>
  <c r="BW121" i="48"/>
  <c r="CE123" i="48"/>
  <c r="CO124" i="48"/>
  <c r="CP124" i="48" s="1"/>
  <c r="CD126" i="48"/>
  <c r="CX126" i="48"/>
  <c r="CE133" i="48"/>
  <c r="CQ138" i="48"/>
  <c r="CQ141" i="48"/>
  <c r="BY142" i="48"/>
  <c r="CA147" i="48"/>
  <c r="CQ153" i="48"/>
  <c r="CO154" i="48"/>
  <c r="CP154" i="48" s="1"/>
  <c r="CY156" i="48"/>
  <c r="DD156" i="48"/>
  <c r="BY159" i="48"/>
  <c r="CW160" i="48"/>
  <c r="CD163" i="48"/>
  <c r="CQ163" i="48"/>
  <c r="BX165" i="48"/>
  <c r="DH167" i="48"/>
  <c r="CX168" i="48"/>
  <c r="CG170" i="48"/>
  <c r="CG171" i="48"/>
  <c r="CG184" i="48"/>
  <c r="BY81" i="48"/>
  <c r="CQ81" i="48"/>
  <c r="BU86" i="48"/>
  <c r="CA86" i="48"/>
  <c r="BY89" i="48"/>
  <c r="CM93" i="48"/>
  <c r="CU93" i="48" s="1"/>
  <c r="CO93" i="48"/>
  <c r="CW94" i="48"/>
  <c r="BZ97" i="48"/>
  <c r="BX98" i="48"/>
  <c r="CM106" i="48"/>
  <c r="CU106" i="48" s="1"/>
  <c r="CD110" i="48"/>
  <c r="CG114" i="48"/>
  <c r="CQ114" i="48"/>
  <c r="CO119" i="48"/>
  <c r="CM122" i="48"/>
  <c r="CU122" i="48" s="1"/>
  <c r="CF123" i="48"/>
  <c r="CO130" i="48"/>
  <c r="BV131" i="48"/>
  <c r="CX133" i="48"/>
  <c r="DB142" i="48"/>
  <c r="BY145" i="48"/>
  <c r="CQ148" i="48"/>
  <c r="CI151" i="48"/>
  <c r="CJ151" i="48" s="1"/>
  <c r="CY151" i="48"/>
  <c r="BW152" i="48"/>
  <c r="BX155" i="48"/>
  <c r="CE159" i="48"/>
  <c r="CQ159" i="48"/>
  <c r="CH171" i="48"/>
  <c r="CM172" i="48"/>
  <c r="CU172" i="48" s="1"/>
  <c r="DB172" i="48"/>
  <c r="CG179" i="48"/>
  <c r="CC186" i="48"/>
  <c r="CY99" i="48"/>
  <c r="CX111" i="48"/>
  <c r="CM115" i="48"/>
  <c r="CU115" i="48" s="1"/>
  <c r="CF117" i="48"/>
  <c r="CQ117" i="48"/>
  <c r="CM118" i="48"/>
  <c r="CU118" i="48" s="1"/>
  <c r="BX123" i="48"/>
  <c r="CV124" i="48"/>
  <c r="CY126" i="48"/>
  <c r="CX134" i="48"/>
  <c r="CV140" i="48"/>
  <c r="CQ149" i="48"/>
  <c r="CC150" i="48"/>
  <c r="CM151" i="48"/>
  <c r="CU151" i="48" s="1"/>
  <c r="BZ152" i="48"/>
  <c r="CX153" i="48"/>
  <c r="CC165" i="48"/>
  <c r="DD165" i="48"/>
  <c r="CV172" i="48"/>
  <c r="BV176" i="48"/>
  <c r="CC177" i="48"/>
  <c r="CC178" i="48"/>
  <c r="CQ179" i="48"/>
  <c r="CC182" i="48"/>
  <c r="CC187" i="48"/>
  <c r="CQ187" i="48"/>
  <c r="CQ188" i="48"/>
  <c r="CO189" i="48"/>
  <c r="BZ87" i="48"/>
  <c r="CV91" i="48"/>
  <c r="CO91" i="48"/>
  <c r="CX92" i="48"/>
  <c r="CM104" i="48"/>
  <c r="CU104" i="48" s="1"/>
  <c r="CY104" i="48"/>
  <c r="CO108" i="48"/>
  <c r="CO115" i="48"/>
  <c r="BX121" i="48"/>
  <c r="BY123" i="48"/>
  <c r="CG123" i="48"/>
  <c r="CX124" i="48"/>
  <c r="BW126" i="48"/>
  <c r="CD128" i="48"/>
  <c r="CX128" i="48"/>
  <c r="BU128" i="48"/>
  <c r="CY132" i="48"/>
  <c r="BY133" i="48"/>
  <c r="CE134" i="48"/>
  <c r="CY134" i="48"/>
  <c r="CM135" i="48"/>
  <c r="CU135" i="48" s="1"/>
  <c r="CY135" i="48"/>
  <c r="BV136" i="48"/>
  <c r="CE136" i="48"/>
  <c r="CO141" i="48"/>
  <c r="CP141" i="48" s="1"/>
  <c r="CD148" i="48"/>
  <c r="CX148" i="48"/>
  <c r="BU148" i="48"/>
  <c r="CW150" i="48"/>
  <c r="CD152" i="48"/>
  <c r="CQ155" i="48"/>
  <c r="CQ158" i="48"/>
  <c r="CV163" i="48"/>
  <c r="CO163" i="48"/>
  <c r="CP163" i="48" s="1"/>
  <c r="CD168" i="48"/>
  <c r="CQ168" i="48"/>
  <c r="CW169" i="48"/>
  <c r="BX176" i="48"/>
  <c r="CV180" i="48"/>
  <c r="CO180" i="48"/>
  <c r="CP180" i="48" s="1"/>
  <c r="CV184" i="48"/>
  <c r="CO184" i="48"/>
  <c r="CP184" i="48" s="1"/>
  <c r="CO94" i="48"/>
  <c r="CO97" i="48"/>
  <c r="CP97" i="48" s="1"/>
  <c r="CO102" i="48"/>
  <c r="CG103" i="48"/>
  <c r="CY106" i="48"/>
  <c r="BW110" i="48"/>
  <c r="CY112" i="48"/>
  <c r="CQ120" i="48"/>
  <c r="CY124" i="48"/>
  <c r="CO131" i="48"/>
  <c r="CV142" i="48"/>
  <c r="CO142" i="48"/>
  <c r="CV154" i="48"/>
  <c r="CV159" i="48"/>
  <c r="CO159" i="48"/>
  <c r="CQ162" i="48"/>
  <c r="CX172" i="48"/>
  <c r="CY176" i="48"/>
  <c r="CM183" i="48"/>
  <c r="CU183" i="48" s="1"/>
  <c r="BZ176" i="48"/>
  <c r="BU178" i="48"/>
  <c r="CV178" i="48"/>
  <c r="CO178" i="48"/>
  <c r="BX185" i="48"/>
  <c r="BU187" i="48"/>
  <c r="CV187" i="48"/>
  <c r="CO187" i="48"/>
  <c r="CV188" i="48"/>
  <c r="CO188" i="48"/>
  <c r="CP188" i="48" s="1"/>
  <c r="CI175" i="48"/>
  <c r="CJ175" i="48" s="1"/>
  <c r="CX84" i="48"/>
  <c r="CO89" i="48"/>
  <c r="CY92" i="48"/>
  <c r="CQ96" i="48"/>
  <c r="CM98" i="48"/>
  <c r="CU98" i="48" s="1"/>
  <c r="CV98" i="48"/>
  <c r="CO98" i="48"/>
  <c r="CD99" i="48"/>
  <c r="CQ99" i="48"/>
  <c r="BX100" i="48"/>
  <c r="CM101" i="48"/>
  <c r="CU101" i="48" s="1"/>
  <c r="CY113" i="48"/>
  <c r="CV115" i="48"/>
  <c r="CO118" i="48"/>
  <c r="CP118" i="48" s="1"/>
  <c r="DB123" i="48"/>
  <c r="CM127" i="48"/>
  <c r="CU127" i="48" s="1"/>
  <c r="CY129" i="48"/>
  <c r="CQ132" i="48"/>
  <c r="DD133" i="48"/>
  <c r="CX137" i="48"/>
  <c r="CX139" i="48"/>
  <c r="BU146" i="48"/>
  <c r="CX146" i="48"/>
  <c r="CO168" i="48"/>
  <c r="CP168" i="48" s="1"/>
  <c r="CB174" i="48"/>
  <c r="DH175" i="48"/>
  <c r="BV185" i="48"/>
  <c r="CE185" i="48"/>
  <c r="CY185" i="48"/>
  <c r="BY185" i="48"/>
  <c r="CO186" i="48"/>
  <c r="CB186" i="48"/>
  <c r="CV4" i="48"/>
  <c r="CV15" i="48"/>
  <c r="CI5" i="48"/>
  <c r="CJ5" i="48" s="1"/>
  <c r="BV5" i="48"/>
  <c r="CS7" i="48"/>
  <c r="CL7" i="48"/>
  <c r="CR7" i="48" s="1"/>
  <c r="CK7" i="48"/>
  <c r="CB7" i="48"/>
  <c r="CD7" i="48"/>
  <c r="DD7" i="48"/>
  <c r="BX8" i="48"/>
  <c r="CM9" i="48"/>
  <c r="CU9" i="48" s="1"/>
  <c r="BW12" i="48"/>
  <c r="CE14" i="48"/>
  <c r="CI16" i="48"/>
  <c r="CJ16" i="48" s="1"/>
  <c r="BV16" i="48"/>
  <c r="CE18" i="48"/>
  <c r="DB19" i="48"/>
  <c r="BW20" i="48"/>
  <c r="CW20" i="48"/>
  <c r="BZ22" i="48"/>
  <c r="CS25" i="48"/>
  <c r="CL25" i="48"/>
  <c r="CR25" i="48" s="1"/>
  <c r="CK25" i="48"/>
  <c r="CB25" i="48"/>
  <c r="CW25" i="48"/>
  <c r="BY25" i="48"/>
  <c r="BX25" i="48"/>
  <c r="CF25" i="48"/>
  <c r="CG26" i="48"/>
  <c r="CN27" i="48"/>
  <c r="CA29" i="48"/>
  <c r="BW33" i="48"/>
  <c r="BY34" i="48"/>
  <c r="CW36" i="48"/>
  <c r="BZ37" i="48"/>
  <c r="CA39" i="48"/>
  <c r="CV39" i="48"/>
  <c r="CM40" i="48"/>
  <c r="CU40" i="48" s="1"/>
  <c r="CA40" i="48"/>
  <c r="CS41" i="48"/>
  <c r="CL41" i="48"/>
  <c r="CR41" i="48" s="1"/>
  <c r="CK41" i="48"/>
  <c r="CB41" i="48"/>
  <c r="BU41" i="48"/>
  <c r="CH41" i="48"/>
  <c r="CF41" i="48"/>
  <c r="CE41" i="48"/>
  <c r="CW41" i="48"/>
  <c r="BY41" i="48"/>
  <c r="CD43" i="48"/>
  <c r="BZ45" i="48"/>
  <c r="CV46" i="48"/>
  <c r="CO55" i="48"/>
  <c r="CP55" i="48" s="1"/>
  <c r="DB4" i="48"/>
  <c r="BY8" i="48"/>
  <c r="CW8" i="48"/>
  <c r="BX12" i="48"/>
  <c r="CF14" i="48"/>
  <c r="BW16" i="48"/>
  <c r="CF18" i="48"/>
  <c r="CA19" i="48"/>
  <c r="BX20" i="48"/>
  <c r="CX20" i="48"/>
  <c r="BU21" i="48"/>
  <c r="CA22" i="48"/>
  <c r="CF24" i="48"/>
  <c r="CA37" i="48"/>
  <c r="CC40" i="48"/>
  <c r="BU8" i="48"/>
  <c r="CD40" i="48"/>
  <c r="CS11" i="48"/>
  <c r="CL11" i="48"/>
  <c r="CR11" i="48" s="1"/>
  <c r="CK11" i="48"/>
  <c r="CB11" i="48"/>
  <c r="CD11" i="48"/>
  <c r="BY12" i="48"/>
  <c r="CI21" i="48"/>
  <c r="CJ21" i="48" s="1"/>
  <c r="CH3" i="48"/>
  <c r="CS4" i="48"/>
  <c r="CL4" i="48"/>
  <c r="CR4" i="48" s="1"/>
  <c r="CK4" i="48"/>
  <c r="CB4" i="48"/>
  <c r="CD4" i="48"/>
  <c r="DH4" i="48"/>
  <c r="BY5" i="48"/>
  <c r="BU6" i="48"/>
  <c r="CG7" i="48"/>
  <c r="CA8" i="48"/>
  <c r="CI9" i="48"/>
  <c r="CJ9" i="48" s="1"/>
  <c r="CE11" i="48"/>
  <c r="BZ12" i="48"/>
  <c r="BU13" i="48"/>
  <c r="CH14" i="48"/>
  <c r="CS15" i="48"/>
  <c r="CL15" i="48"/>
  <c r="CR15" i="48" s="1"/>
  <c r="CK15" i="48"/>
  <c r="CB15" i="48"/>
  <c r="CD15" i="48"/>
  <c r="DH15" i="48"/>
  <c r="BY16" i="48"/>
  <c r="BU17" i="48"/>
  <c r="CH18" i="48"/>
  <c r="CS19" i="48"/>
  <c r="CL19" i="48"/>
  <c r="CR19" i="48" s="1"/>
  <c r="CK19" i="48"/>
  <c r="CB19" i="48"/>
  <c r="CD19" i="48"/>
  <c r="BZ20" i="48"/>
  <c r="DB20" i="48"/>
  <c r="BY21" i="48"/>
  <c r="CD22" i="48"/>
  <c r="CE29" i="48"/>
  <c r="BZ33" i="48"/>
  <c r="CD37" i="48"/>
  <c r="CF40" i="48"/>
  <c r="BU42" i="48"/>
  <c r="CI48" i="48"/>
  <c r="CJ48" i="48" s="1"/>
  <c r="CN48" i="48"/>
  <c r="CY48" i="48"/>
  <c r="CC51" i="48"/>
  <c r="CO65" i="48"/>
  <c r="CF6" i="48"/>
  <c r="BZ8" i="48"/>
  <c r="DH11" i="48"/>
  <c r="CW12" i="48"/>
  <c r="BY20" i="48"/>
  <c r="BU28" i="48"/>
  <c r="CI6" i="48"/>
  <c r="CJ6" i="48" s="1"/>
  <c r="BV6" i="48"/>
  <c r="CH7" i="48"/>
  <c r="CC8" i="48"/>
  <c r="CV9" i="48"/>
  <c r="CF11" i="48"/>
  <c r="CA12" i="48"/>
  <c r="CI13" i="48"/>
  <c r="CJ13" i="48" s="1"/>
  <c r="BV13" i="48"/>
  <c r="BZ16" i="48"/>
  <c r="CI17" i="48"/>
  <c r="CJ17" i="48" s="1"/>
  <c r="BV17" i="48"/>
  <c r="CA20" i="48"/>
  <c r="BZ21" i="48"/>
  <c r="CN25" i="48"/>
  <c r="DD30" i="48"/>
  <c r="DB30" i="48"/>
  <c r="CV31" i="48"/>
  <c r="CX32" i="48"/>
  <c r="BU32" i="48"/>
  <c r="CA33" i="48"/>
  <c r="CS34" i="48"/>
  <c r="CL34" i="48"/>
  <c r="CR34" i="48" s="1"/>
  <c r="CK34" i="48"/>
  <c r="CB34" i="48"/>
  <c r="CH34" i="48"/>
  <c r="CG34" i="48"/>
  <c r="CC34" i="48"/>
  <c r="CA34" i="48"/>
  <c r="CF34" i="48"/>
  <c r="BV36" i="48"/>
  <c r="CE37" i="48"/>
  <c r="CG40" i="48"/>
  <c r="CI42" i="48"/>
  <c r="CJ42" i="48" s="1"/>
  <c r="DH42" i="48"/>
  <c r="BV42" i="48"/>
  <c r="CM48" i="48"/>
  <c r="CU48" i="48" s="1"/>
  <c r="CC50" i="48"/>
  <c r="CE51" i="48"/>
  <c r="CC12" i="48"/>
  <c r="BW13" i="48"/>
  <c r="CF15" i="48"/>
  <c r="BW17" i="48"/>
  <c r="CF19" i="48"/>
  <c r="CD21" i="48"/>
  <c r="CS22" i="48"/>
  <c r="CL22" i="48"/>
  <c r="CR22" i="48" s="1"/>
  <c r="CK22" i="48"/>
  <c r="CB22" i="48"/>
  <c r="BX22" i="48"/>
  <c r="BW22" i="48"/>
  <c r="CF22" i="48"/>
  <c r="CY28" i="48"/>
  <c r="CS29" i="48"/>
  <c r="CL29" i="48"/>
  <c r="CR29" i="48" s="1"/>
  <c r="CK29" i="48"/>
  <c r="CB29" i="48"/>
  <c r="BX29" i="48"/>
  <c r="BW29" i="48"/>
  <c r="BV29" i="48"/>
  <c r="CH29" i="48"/>
  <c r="CQ29" i="48"/>
  <c r="CG29" i="48"/>
  <c r="CI32" i="48"/>
  <c r="CJ32" i="48" s="1"/>
  <c r="CN32" i="48"/>
  <c r="CY32" i="48"/>
  <c r="BV32" i="48"/>
  <c r="CY36" i="48"/>
  <c r="BW36" i="48"/>
  <c r="BW42" i="48"/>
  <c r="CS43" i="48"/>
  <c r="CL43" i="48"/>
  <c r="CR43" i="48" s="1"/>
  <c r="CK43" i="48"/>
  <c r="CB43" i="48"/>
  <c r="CA43" i="48"/>
  <c r="BZ43" i="48"/>
  <c r="CW43" i="48"/>
  <c r="BY43" i="48"/>
  <c r="BW43" i="48"/>
  <c r="BU43" i="48"/>
  <c r="CF43" i="48"/>
  <c r="CQ43" i="48"/>
  <c r="CS45" i="48"/>
  <c r="CL45" i="48"/>
  <c r="CR45" i="48" s="1"/>
  <c r="CK45" i="48"/>
  <c r="CB45" i="48"/>
  <c r="CH45" i="48"/>
  <c r="CG45" i="48"/>
  <c r="CE45" i="48"/>
  <c r="CC45" i="48"/>
  <c r="CA45" i="48"/>
  <c r="BW45" i="48"/>
  <c r="BV45" i="48"/>
  <c r="CQ45" i="48"/>
  <c r="CS20" i="48"/>
  <c r="CL20" i="48"/>
  <c r="CR20" i="48" s="1"/>
  <c r="CK20" i="48"/>
  <c r="CB20" i="48"/>
  <c r="CN30" i="48"/>
  <c r="DD34" i="48"/>
  <c r="DB34" i="48"/>
  <c r="CS37" i="48"/>
  <c r="CL37" i="48"/>
  <c r="CR37" i="48" s="1"/>
  <c r="CK37" i="48"/>
  <c r="CW37" i="48"/>
  <c r="BX37" i="48"/>
  <c r="BW37" i="48"/>
  <c r="BV37" i="48"/>
  <c r="CH37" i="48"/>
  <c r="CG37" i="48"/>
  <c r="CI39" i="48"/>
  <c r="CJ39" i="48" s="1"/>
  <c r="DH39" i="48"/>
  <c r="BV39" i="48"/>
  <c r="CS40" i="48"/>
  <c r="CL40" i="48"/>
  <c r="CR40" i="48" s="1"/>
  <c r="CK40" i="48"/>
  <c r="CB40" i="48"/>
  <c r="BZ40" i="48"/>
  <c r="CW40" i="48"/>
  <c r="BY40" i="48"/>
  <c r="BX40" i="48"/>
  <c r="BV40" i="48"/>
  <c r="CE40" i="48"/>
  <c r="BX42" i="48"/>
  <c r="CI46" i="48"/>
  <c r="CJ46" i="48" s="1"/>
  <c r="DH46" i="48"/>
  <c r="BV46" i="48"/>
  <c r="CY52" i="48"/>
  <c r="CD8" i="48"/>
  <c r="CD12" i="48"/>
  <c r="CI2" i="48"/>
  <c r="CJ2" i="48" s="1"/>
  <c r="CS5" i="48"/>
  <c r="CL5" i="48"/>
  <c r="CR5" i="48" s="1"/>
  <c r="CK5" i="48"/>
  <c r="CD5" i="48"/>
  <c r="CF8" i="48"/>
  <c r="CI10" i="48"/>
  <c r="CJ10" i="48" s="1"/>
  <c r="BV10" i="48"/>
  <c r="CE12" i="48"/>
  <c r="BY13" i="48"/>
  <c r="CS16" i="48"/>
  <c r="CL16" i="48"/>
  <c r="CR16" i="48" s="1"/>
  <c r="CK16" i="48"/>
  <c r="CB16" i="48"/>
  <c r="CD16" i="48"/>
  <c r="BY17" i="48"/>
  <c r="CE20" i="48"/>
  <c r="CF21" i="48"/>
  <c r="CM23" i="48"/>
  <c r="CU23" i="48" s="1"/>
  <c r="BV27" i="48"/>
  <c r="DH27" i="48"/>
  <c r="CA42" i="48"/>
  <c r="DD45" i="48"/>
  <c r="DB45" i="48"/>
  <c r="CV49" i="48"/>
  <c r="CV50" i="48"/>
  <c r="BV2" i="48"/>
  <c r="BY6" i="48"/>
  <c r="CW6" i="48"/>
  <c r="CI3" i="48"/>
  <c r="CJ3" i="48" s="1"/>
  <c r="BV3" i="48"/>
  <c r="CE5" i="48"/>
  <c r="BZ6" i="48"/>
  <c r="BU7" i="48"/>
  <c r="CN7" i="48"/>
  <c r="CG8" i="48"/>
  <c r="CV10" i="48"/>
  <c r="BZ13" i="48"/>
  <c r="CI14" i="48"/>
  <c r="CJ14" i="48" s="1"/>
  <c r="BV14" i="48"/>
  <c r="CE16" i="48"/>
  <c r="BZ17" i="48"/>
  <c r="CI18" i="48"/>
  <c r="CJ18" i="48" s="1"/>
  <c r="BV18" i="48"/>
  <c r="CF20" i="48"/>
  <c r="CV22" i="48"/>
  <c r="CI26" i="48"/>
  <c r="CJ26" i="48" s="1"/>
  <c r="CN26" i="48"/>
  <c r="BV26" i="48"/>
  <c r="CO29" i="48"/>
  <c r="CP29" i="48" s="1"/>
  <c r="CC32" i="48"/>
  <c r="CS33" i="48"/>
  <c r="CL33" i="48"/>
  <c r="CR33" i="48" s="1"/>
  <c r="CK33" i="48"/>
  <c r="CB33" i="48"/>
  <c r="BV33" i="48"/>
  <c r="BU33" i="48"/>
  <c r="CG33" i="48"/>
  <c r="CF33" i="48"/>
  <c r="CH33" i="48"/>
  <c r="CD36" i="48"/>
  <c r="CD42" i="48"/>
  <c r="CY44" i="48"/>
  <c r="CA44" i="48"/>
  <c r="CA47" i="48"/>
  <c r="CV47" i="48"/>
  <c r="CO47" i="48"/>
  <c r="CP47" i="48" s="1"/>
  <c r="CE8" i="48"/>
  <c r="CS12" i="48"/>
  <c r="CL12" i="48"/>
  <c r="CR12" i="48" s="1"/>
  <c r="CK12" i="48"/>
  <c r="CB12" i="48"/>
  <c r="CA6" i="48"/>
  <c r="BV7" i="48"/>
  <c r="CG12" i="48"/>
  <c r="DB13" i="48"/>
  <c r="DB17" i="48"/>
  <c r="CG20" i="48"/>
  <c r="CS21" i="48"/>
  <c r="CL21" i="48"/>
  <c r="CR21" i="48" s="1"/>
  <c r="CK21" i="48"/>
  <c r="CB21" i="48"/>
  <c r="CC21" i="48"/>
  <c r="CA21" i="48"/>
  <c r="BW21" i="48"/>
  <c r="BV21" i="48"/>
  <c r="CH21" i="48"/>
  <c r="BV25" i="48"/>
  <c r="DB25" i="48"/>
  <c r="CM26" i="48"/>
  <c r="CU26" i="48" s="1"/>
  <c r="CV37" i="48"/>
  <c r="CO40" i="48"/>
  <c r="CP40" i="48" s="1"/>
  <c r="CI41" i="48"/>
  <c r="CJ41" i="48" s="1"/>
  <c r="CN41" i="48"/>
  <c r="DH41" i="48"/>
  <c r="CY49" i="48"/>
  <c r="CA13" i="48"/>
  <c r="CA17" i="48"/>
  <c r="BX3" i="48"/>
  <c r="CW3" i="48"/>
  <c r="CG5" i="48"/>
  <c r="DB6" i="48"/>
  <c r="BW7" i="48"/>
  <c r="CS9" i="48"/>
  <c r="CL9" i="48"/>
  <c r="CR9" i="48" s="1"/>
  <c r="CK9" i="48"/>
  <c r="CB9" i="48"/>
  <c r="CD9" i="48"/>
  <c r="DH9" i="48"/>
  <c r="BU11" i="48"/>
  <c r="CH12" i="48"/>
  <c r="BX14" i="48"/>
  <c r="CW14" i="48"/>
  <c r="CG16" i="48"/>
  <c r="BX18" i="48"/>
  <c r="CW18" i="48"/>
  <c r="CH20" i="48"/>
  <c r="BW25" i="48"/>
  <c r="BX26" i="48"/>
  <c r="CC28" i="48"/>
  <c r="CQ28" i="48"/>
  <c r="CI31" i="48"/>
  <c r="CJ31" i="48" s="1"/>
  <c r="DH31" i="48"/>
  <c r="BV31" i="48"/>
  <c r="CW34" i="48"/>
  <c r="CI35" i="48"/>
  <c r="CJ35" i="48" s="1"/>
  <c r="DH35" i="48"/>
  <c r="BV35" i="48"/>
  <c r="CM41" i="48"/>
  <c r="CU41" i="48" s="1"/>
  <c r="BX41" i="48"/>
  <c r="CS48" i="48"/>
  <c r="CL48" i="48"/>
  <c r="CR48" i="48" s="1"/>
  <c r="CK48" i="48"/>
  <c r="CB48" i="48"/>
  <c r="BW48" i="48"/>
  <c r="BU48" i="48"/>
  <c r="CH48" i="48"/>
  <c r="CF48" i="48"/>
  <c r="CE48" i="48"/>
  <c r="BZ48" i="48"/>
  <c r="BY48" i="48"/>
  <c r="CW48" i="48"/>
  <c r="CD55" i="48"/>
  <c r="CQ56" i="48"/>
  <c r="CY58" i="48"/>
  <c r="CI11" i="48"/>
  <c r="CJ11" i="48" s="1"/>
  <c r="CS13" i="48"/>
  <c r="CL13" i="48"/>
  <c r="CR13" i="48" s="1"/>
  <c r="CK13" i="48"/>
  <c r="CB13" i="48"/>
  <c r="CS17" i="48"/>
  <c r="CL17" i="48"/>
  <c r="CR17" i="48" s="1"/>
  <c r="CK17" i="48"/>
  <c r="CB17" i="48"/>
  <c r="CD17" i="48"/>
  <c r="DD21" i="48"/>
  <c r="DB21" i="48"/>
  <c r="BV30" i="48"/>
  <c r="CI38" i="48"/>
  <c r="CJ38" i="48" s="1"/>
  <c r="DH38" i="48"/>
  <c r="BV38" i="48"/>
  <c r="CS42" i="48"/>
  <c r="CL42" i="48"/>
  <c r="CR42" i="48" s="1"/>
  <c r="CK42" i="48"/>
  <c r="CB42" i="48"/>
  <c r="CG42" i="48"/>
  <c r="CF42" i="48"/>
  <c r="CE42" i="48"/>
  <c r="CC42" i="48"/>
  <c r="BZ42" i="48"/>
  <c r="CW42" i="48"/>
  <c r="BY42" i="48"/>
  <c r="CS51" i="48"/>
  <c r="CL51" i="48"/>
  <c r="CR51" i="48" s="1"/>
  <c r="CK51" i="48"/>
  <c r="CB51" i="48"/>
  <c r="BZ51" i="48"/>
  <c r="CD51" i="48"/>
  <c r="CA51" i="48"/>
  <c r="BY51" i="48"/>
  <c r="BX51" i="48"/>
  <c r="CW51" i="48"/>
  <c r="BW51" i="48"/>
  <c r="BV51" i="48"/>
  <c r="BU51" i="48"/>
  <c r="CH51" i="48"/>
  <c r="CG51" i="48"/>
  <c r="CF51" i="48"/>
  <c r="CS8" i="48"/>
  <c r="CL8" i="48"/>
  <c r="CR8" i="48" s="1"/>
  <c r="CK8" i="48"/>
  <c r="CB8" i="48"/>
  <c r="CS6" i="48"/>
  <c r="CL6" i="48"/>
  <c r="CR6" i="48" s="1"/>
  <c r="CK6" i="48"/>
  <c r="CB6" i="48"/>
  <c r="CD6" i="48"/>
  <c r="BV11" i="48"/>
  <c r="CD13" i="48"/>
  <c r="CI4" i="48"/>
  <c r="CJ4" i="48" s="1"/>
  <c r="BV4" i="48"/>
  <c r="CE6" i="48"/>
  <c r="BW11" i="48"/>
  <c r="CV11" i="48"/>
  <c r="CE13" i="48"/>
  <c r="CI15" i="48"/>
  <c r="CJ15" i="48" s="1"/>
  <c r="BV15" i="48"/>
  <c r="CE17" i="48"/>
  <c r="CI19" i="48"/>
  <c r="CJ19" i="48" s="1"/>
  <c r="BV19" i="48"/>
  <c r="CN21" i="48"/>
  <c r="CI24" i="48"/>
  <c r="CJ24" i="48" s="1"/>
  <c r="DH24" i="48"/>
  <c r="BV24" i="48"/>
  <c r="BZ26" i="48"/>
  <c r="DD28" i="48"/>
  <c r="DB28" i="48"/>
  <c r="CS32" i="48"/>
  <c r="CL32" i="48"/>
  <c r="CR32" i="48" s="1"/>
  <c r="CK32" i="48"/>
  <c r="CB32" i="48"/>
  <c r="BZ32" i="48"/>
  <c r="BY32" i="48"/>
  <c r="CW32" i="48"/>
  <c r="BX32" i="48"/>
  <c r="CG32" i="48"/>
  <c r="CS36" i="48"/>
  <c r="CL36" i="48"/>
  <c r="CR36" i="48" s="1"/>
  <c r="CK36" i="48"/>
  <c r="CB36" i="48"/>
  <c r="CA36" i="48"/>
  <c r="BZ36" i="48"/>
  <c r="BY36" i="48"/>
  <c r="BU36" i="48"/>
  <c r="CQ36" i="48"/>
  <c r="CH36" i="48"/>
  <c r="CX50" i="48"/>
  <c r="CI23" i="48"/>
  <c r="CJ23" i="48" s="1"/>
  <c r="DH23" i="48"/>
  <c r="DH30" i="48"/>
  <c r="CI34" i="48"/>
  <c r="CJ34" i="48" s="1"/>
  <c r="BV34" i="48"/>
  <c r="DH34" i="48"/>
  <c r="CM39" i="48"/>
  <c r="CU39" i="48" s="1"/>
  <c r="BX46" i="48"/>
  <c r="CV48" i="48"/>
  <c r="CX48" i="48"/>
  <c r="CS53" i="48"/>
  <c r="CL53" i="48"/>
  <c r="CR53" i="48" s="1"/>
  <c r="CK53" i="48"/>
  <c r="CB53" i="48"/>
  <c r="BX53" i="48"/>
  <c r="BV53" i="48"/>
  <c r="BU53" i="48"/>
  <c r="CH53" i="48"/>
  <c r="CG53" i="48"/>
  <c r="CF53" i="48"/>
  <c r="CE53" i="48"/>
  <c r="CC53" i="48"/>
  <c r="CA53" i="48"/>
  <c r="BZ53" i="48"/>
  <c r="CS2" i="48"/>
  <c r="CL2" i="48"/>
  <c r="CR2" i="48" s="1"/>
  <c r="CE2" i="48"/>
  <c r="CF2" i="48"/>
  <c r="CG2" i="48"/>
  <c r="CC2" i="48"/>
  <c r="CD2" i="48"/>
  <c r="CN5" i="48"/>
  <c r="CG6" i="48"/>
  <c r="CA7" i="48"/>
  <c r="CI8" i="48"/>
  <c r="CJ8" i="48" s="1"/>
  <c r="BV8" i="48"/>
  <c r="CS10" i="48"/>
  <c r="CL10" i="48"/>
  <c r="CR10" i="48" s="1"/>
  <c r="CK10" i="48"/>
  <c r="CB10" i="48"/>
  <c r="CD10" i="48"/>
  <c r="DH10" i="48"/>
  <c r="BY11" i="48"/>
  <c r="BU12" i="48"/>
  <c r="CG13" i="48"/>
  <c r="CN16" i="48"/>
  <c r="CG17" i="48"/>
  <c r="BU20" i="48"/>
  <c r="CW21" i="48"/>
  <c r="CI22" i="48"/>
  <c r="CJ22" i="48" s="1"/>
  <c r="BV22" i="48"/>
  <c r="DB22" i="48"/>
  <c r="CD25" i="48"/>
  <c r="CS27" i="48"/>
  <c r="CL27" i="48"/>
  <c r="CR27" i="48" s="1"/>
  <c r="CK27" i="48"/>
  <c r="CB27" i="48"/>
  <c r="CH27" i="48"/>
  <c r="CG27" i="48"/>
  <c r="CF27" i="48"/>
  <c r="CA27" i="48"/>
  <c r="BZ27" i="48"/>
  <c r="BY29" i="48"/>
  <c r="BW34" i="48"/>
  <c r="DD36" i="48"/>
  <c r="DB36" i="48"/>
  <c r="CN36" i="48"/>
  <c r="BU37" i="48"/>
  <c r="CN39" i="48"/>
  <c r="CX40" i="48"/>
  <c r="BU40" i="48"/>
  <c r="CI43" i="48"/>
  <c r="CJ43" i="48" s="1"/>
  <c r="CN43" i="48"/>
  <c r="BX43" i="48"/>
  <c r="CS44" i="48"/>
  <c r="CL44" i="48"/>
  <c r="CR44" i="48" s="1"/>
  <c r="CK44" i="48"/>
  <c r="CB44" i="48"/>
  <c r="CW44" i="48"/>
  <c r="BX44" i="48"/>
  <c r="BV44" i="48"/>
  <c r="BU44" i="48"/>
  <c r="CG44" i="48"/>
  <c r="CF44" i="48"/>
  <c r="BZ44" i="48"/>
  <c r="BX45" i="48"/>
  <c r="CN46" i="48"/>
  <c r="CI47" i="48"/>
  <c r="CJ47" i="48" s="1"/>
  <c r="DH47" i="48"/>
  <c r="BV23" i="48"/>
  <c r="CS3" i="48"/>
  <c r="CL3" i="48"/>
  <c r="CR3" i="48" s="1"/>
  <c r="CK3" i="48"/>
  <c r="CB3" i="48"/>
  <c r="CD3" i="48"/>
  <c r="DH3" i="48"/>
  <c r="BU5" i="48"/>
  <c r="CH6" i="48"/>
  <c r="CC7" i="48"/>
  <c r="BW8" i="48"/>
  <c r="BZ11" i="48"/>
  <c r="CI12" i="48"/>
  <c r="CJ12" i="48" s="1"/>
  <c r="BV12" i="48"/>
  <c r="CH13" i="48"/>
  <c r="CS14" i="48"/>
  <c r="CL14" i="48"/>
  <c r="CR14" i="48" s="1"/>
  <c r="CK14" i="48"/>
  <c r="CB14" i="48"/>
  <c r="CD14" i="48"/>
  <c r="DH14" i="48"/>
  <c r="BU16" i="48"/>
  <c r="CH17" i="48"/>
  <c r="CS18" i="48"/>
  <c r="CL18" i="48"/>
  <c r="CR18" i="48" s="1"/>
  <c r="CK18" i="48"/>
  <c r="CB18" i="48"/>
  <c r="CD18" i="48"/>
  <c r="DH18" i="48"/>
  <c r="CI20" i="48"/>
  <c r="CJ20" i="48" s="1"/>
  <c r="BV20" i="48"/>
  <c r="BY22" i="48"/>
  <c r="DB23" i="48"/>
  <c r="CA24" i="48"/>
  <c r="CS26" i="48"/>
  <c r="CL26" i="48"/>
  <c r="CR26" i="48" s="1"/>
  <c r="CK26" i="48"/>
  <c r="CB26" i="48"/>
  <c r="CF26" i="48"/>
  <c r="CE26" i="48"/>
  <c r="CD26" i="48"/>
  <c r="BX34" i="48"/>
  <c r="CO36" i="48"/>
  <c r="BY37" i="48"/>
  <c r="BW40" i="48"/>
  <c r="CG41" i="48"/>
  <c r="CM43" i="48"/>
  <c r="CU43" i="48" s="1"/>
  <c r="CC43" i="48"/>
  <c r="BY45" i="48"/>
  <c r="DD46" i="48"/>
  <c r="DB46" i="48"/>
  <c r="CM47" i="48"/>
  <c r="CU47" i="48" s="1"/>
  <c r="CY50" i="48"/>
  <c r="CI45" i="48"/>
  <c r="CJ45" i="48" s="1"/>
  <c r="CS47" i="48"/>
  <c r="CL47" i="48"/>
  <c r="CR47" i="48" s="1"/>
  <c r="CK47" i="48"/>
  <c r="CB47" i="48"/>
  <c r="CD47" i="48"/>
  <c r="CI55" i="48"/>
  <c r="CJ55" i="48" s="1"/>
  <c r="BV55" i="48"/>
  <c r="CW57" i="48"/>
  <c r="CW58" i="48"/>
  <c r="BU59" i="48"/>
  <c r="CI60" i="48"/>
  <c r="CJ60" i="48" s="1"/>
  <c r="DH60" i="48"/>
  <c r="CN60" i="48"/>
  <c r="BW60" i="48"/>
  <c r="CD61" i="48"/>
  <c r="DH71" i="48"/>
  <c r="CH73" i="48"/>
  <c r="DB76" i="48"/>
  <c r="CX78" i="48"/>
  <c r="CI79" i="48"/>
  <c r="CJ79" i="48" s="1"/>
  <c r="DH79" i="48"/>
  <c r="CN79" i="48"/>
  <c r="CY79" i="48"/>
  <c r="BV79" i="48"/>
  <c r="CE47" i="48"/>
  <c r="CI49" i="48"/>
  <c r="CJ49" i="48" s="1"/>
  <c r="BV49" i="48"/>
  <c r="CS52" i="48"/>
  <c r="CL52" i="48"/>
  <c r="CR52" i="48" s="1"/>
  <c r="CK52" i="48"/>
  <c r="CB52" i="48"/>
  <c r="BV52" i="48"/>
  <c r="CQ52" i="48"/>
  <c r="CE52" i="48"/>
  <c r="BW55" i="48"/>
  <c r="CW55" i="48"/>
  <c r="CX56" i="48"/>
  <c r="BU56" i="48"/>
  <c r="BU57" i="48"/>
  <c r="BU58" i="48"/>
  <c r="CI59" i="48"/>
  <c r="CJ59" i="48" s="1"/>
  <c r="BV59" i="48"/>
  <c r="BX60" i="48"/>
  <c r="CE61" i="48"/>
  <c r="BU64" i="48"/>
  <c r="CA65" i="48"/>
  <c r="CS66" i="48"/>
  <c r="CL66" i="48"/>
  <c r="CR66" i="48" s="1"/>
  <c r="CK66" i="48"/>
  <c r="CB66" i="48"/>
  <c r="CG66" i="48"/>
  <c r="CC66" i="48"/>
  <c r="CA66" i="48"/>
  <c r="BU66" i="48"/>
  <c r="CQ66" i="48"/>
  <c r="CH66" i="48"/>
  <c r="CI68" i="48"/>
  <c r="CJ68" i="48" s="1"/>
  <c r="BV68" i="48"/>
  <c r="CO70" i="48"/>
  <c r="DD73" i="48"/>
  <c r="DB73" i="48"/>
  <c r="CX74" i="48"/>
  <c r="BX55" i="48"/>
  <c r="CI56" i="48"/>
  <c r="CJ56" i="48" s="1"/>
  <c r="BV56" i="48"/>
  <c r="CI58" i="48"/>
  <c r="CJ58" i="48" s="1"/>
  <c r="CN58" i="48"/>
  <c r="BV58" i="48"/>
  <c r="BY60" i="48"/>
  <c r="CI64" i="48"/>
  <c r="CJ64" i="48" s="1"/>
  <c r="BV64" i="48"/>
  <c r="CW67" i="48"/>
  <c r="CX71" i="48"/>
  <c r="CO73" i="48"/>
  <c r="CY74" i="48"/>
  <c r="BV74" i="48"/>
  <c r="BW75" i="48"/>
  <c r="CI84" i="48"/>
  <c r="CJ84" i="48" s="1"/>
  <c r="CN84" i="48"/>
  <c r="CS61" i="48"/>
  <c r="CL61" i="48"/>
  <c r="CR61" i="48" s="1"/>
  <c r="CK61" i="48"/>
  <c r="CB61" i="48"/>
  <c r="BU61" i="48"/>
  <c r="BZ61" i="48"/>
  <c r="BY61" i="48"/>
  <c r="CG61" i="48"/>
  <c r="BV71" i="48"/>
  <c r="DD92" i="48"/>
  <c r="DB92" i="48"/>
  <c r="BZ55" i="48"/>
  <c r="BZ57" i="48"/>
  <c r="BX58" i="48"/>
  <c r="DH58" i="48"/>
  <c r="BZ59" i="48"/>
  <c r="CE60" i="48"/>
  <c r="CH61" i="48"/>
  <c r="CW62" i="48"/>
  <c r="BU63" i="48"/>
  <c r="BY64" i="48"/>
  <c r="DD67" i="48"/>
  <c r="CC68" i="48"/>
  <c r="CS69" i="48"/>
  <c r="CL69" i="48"/>
  <c r="CR69" i="48" s="1"/>
  <c r="CK69" i="48"/>
  <c r="CB69" i="48"/>
  <c r="BU69" i="48"/>
  <c r="CW69" i="48"/>
  <c r="BW69" i="48"/>
  <c r="BV69" i="48"/>
  <c r="CG69" i="48"/>
  <c r="CF69" i="48"/>
  <c r="BX69" i="48"/>
  <c r="DB82" i="48"/>
  <c r="CY85" i="48"/>
  <c r="CO86" i="48"/>
  <c r="CP86" i="48" s="1"/>
  <c r="CS23" i="48"/>
  <c r="CL23" i="48"/>
  <c r="CR23" i="48" s="1"/>
  <c r="CK23" i="48"/>
  <c r="CB23" i="48"/>
  <c r="CD23" i="48"/>
  <c r="BX24" i="48"/>
  <c r="CI28" i="48"/>
  <c r="CJ28" i="48" s="1"/>
  <c r="BV28" i="48"/>
  <c r="BW31" i="48"/>
  <c r="BW35" i="48"/>
  <c r="CW35" i="48"/>
  <c r="CS38" i="48"/>
  <c r="CL38" i="48"/>
  <c r="CR38" i="48" s="1"/>
  <c r="CK38" i="48"/>
  <c r="CB38" i="48"/>
  <c r="CD38" i="48"/>
  <c r="BX39" i="48"/>
  <c r="BW46" i="48"/>
  <c r="BZ49" i="48"/>
  <c r="CI50" i="48"/>
  <c r="CJ50" i="48" s="1"/>
  <c r="BV50" i="48"/>
  <c r="CS54" i="48"/>
  <c r="CL54" i="48"/>
  <c r="CR54" i="48" s="1"/>
  <c r="CK54" i="48"/>
  <c r="CB54" i="48"/>
  <c r="BV54" i="48"/>
  <c r="CG54" i="48"/>
  <c r="CE54" i="48"/>
  <c r="CA55" i="48"/>
  <c r="DH55" i="48"/>
  <c r="BZ56" i="48"/>
  <c r="DH56" i="48"/>
  <c r="CA57" i="48"/>
  <c r="BY58" i="48"/>
  <c r="CA59" i="48"/>
  <c r="CF60" i="48"/>
  <c r="CN61" i="48"/>
  <c r="CI63" i="48"/>
  <c r="CJ63" i="48" s="1"/>
  <c r="CN63" i="48"/>
  <c r="DH63" i="48"/>
  <c r="BV63" i="48"/>
  <c r="DB63" i="48"/>
  <c r="CC64" i="48"/>
  <c r="CS65" i="48"/>
  <c r="CL65" i="48"/>
  <c r="CR65" i="48" s="1"/>
  <c r="CK65" i="48"/>
  <c r="CB65" i="48"/>
  <c r="CF65" i="48"/>
  <c r="CE65" i="48"/>
  <c r="BX65" i="48"/>
  <c r="CW65" i="48"/>
  <c r="BW65" i="48"/>
  <c r="CH65" i="48"/>
  <c r="CO66" i="48"/>
  <c r="CP66" i="48" s="1"/>
  <c r="BU67" i="48"/>
  <c r="CD68" i="48"/>
  <c r="CA71" i="48"/>
  <c r="CM72" i="48"/>
  <c r="CU72" i="48" s="1"/>
  <c r="CV75" i="48"/>
  <c r="CO75" i="48"/>
  <c r="CP75" i="48" s="1"/>
  <c r="CX75" i="48"/>
  <c r="CM76" i="48"/>
  <c r="CU76" i="48" s="1"/>
  <c r="CY76" i="48"/>
  <c r="CS77" i="48"/>
  <c r="CL77" i="48"/>
  <c r="CR77" i="48" s="1"/>
  <c r="CK77" i="48"/>
  <c r="CB77" i="48"/>
  <c r="CH77" i="48"/>
  <c r="CG77" i="48"/>
  <c r="BZ77" i="48"/>
  <c r="BY77" i="48"/>
  <c r="BX77" i="48"/>
  <c r="BV77" i="48"/>
  <c r="CC80" i="48"/>
  <c r="CO82" i="48"/>
  <c r="CS91" i="48"/>
  <c r="CL91" i="48"/>
  <c r="CR91" i="48" s="1"/>
  <c r="CK91" i="48"/>
  <c r="CB91" i="48"/>
  <c r="CA91" i="48"/>
  <c r="BZ91" i="48"/>
  <c r="BY91" i="48"/>
  <c r="CF91" i="48"/>
  <c r="CE91" i="48"/>
  <c r="CD91" i="48"/>
  <c r="CC91" i="48"/>
  <c r="BX91" i="48"/>
  <c r="BW91" i="48"/>
  <c r="CW91" i="48"/>
  <c r="BV91" i="48"/>
  <c r="BU91" i="48"/>
  <c r="CE23" i="48"/>
  <c r="BY24" i="48"/>
  <c r="BW28" i="48"/>
  <c r="CS30" i="48"/>
  <c r="CL30" i="48"/>
  <c r="CR30" i="48" s="1"/>
  <c r="CK30" i="48"/>
  <c r="CB30" i="48"/>
  <c r="CD30" i="48"/>
  <c r="BX31" i="48"/>
  <c r="CE38" i="48"/>
  <c r="BY39" i="48"/>
  <c r="BW50" i="48"/>
  <c r="CW50" i="48"/>
  <c r="CF54" i="48"/>
  <c r="CA56" i="48"/>
  <c r="CC57" i="48"/>
  <c r="BZ58" i="48"/>
  <c r="CO61" i="48"/>
  <c r="CM63" i="48"/>
  <c r="CU63" i="48" s="1"/>
  <c r="BW63" i="48"/>
  <c r="CW66" i="48"/>
  <c r="CI67" i="48"/>
  <c r="CJ67" i="48" s="1"/>
  <c r="DH67" i="48"/>
  <c r="CN67" i="48"/>
  <c r="CY67" i="48"/>
  <c r="BV67" i="48"/>
  <c r="DB70" i="48"/>
  <c r="CD71" i="48"/>
  <c r="CY80" i="48"/>
  <c r="CD80" i="48"/>
  <c r="CS55" i="48"/>
  <c r="CL55" i="48"/>
  <c r="CR55" i="48" s="1"/>
  <c r="CK55" i="48"/>
  <c r="CB55" i="48"/>
  <c r="CH55" i="48"/>
  <c r="CC55" i="48"/>
  <c r="CE55" i="48"/>
  <c r="CS60" i="48"/>
  <c r="CL60" i="48"/>
  <c r="CR60" i="48" s="1"/>
  <c r="CK60" i="48"/>
  <c r="CB60" i="48"/>
  <c r="BZ60" i="48"/>
  <c r="CD60" i="48"/>
  <c r="CC60" i="48"/>
  <c r="BU60" i="48"/>
  <c r="CH60" i="48"/>
  <c r="BU62" i="48"/>
  <c r="BW67" i="48"/>
  <c r="CV69" i="48"/>
  <c r="CX69" i="48"/>
  <c r="CI70" i="48"/>
  <c r="CJ70" i="48" s="1"/>
  <c r="CN70" i="48"/>
  <c r="DH70" i="48"/>
  <c r="CS79" i="48"/>
  <c r="CL79" i="48"/>
  <c r="CR79" i="48" s="1"/>
  <c r="CK79" i="48"/>
  <c r="CB79" i="48"/>
  <c r="BZ79" i="48"/>
  <c r="CC79" i="48"/>
  <c r="CA79" i="48"/>
  <c r="BY79" i="48"/>
  <c r="CW79" i="48"/>
  <c r="BW79" i="48"/>
  <c r="CH79" i="48"/>
  <c r="CD79" i="48"/>
  <c r="CG80" i="48"/>
  <c r="CS90" i="48"/>
  <c r="CL90" i="48"/>
  <c r="CR90" i="48" s="1"/>
  <c r="CK90" i="48"/>
  <c r="CB90" i="48"/>
  <c r="CF90" i="48"/>
  <c r="CC90" i="48"/>
  <c r="CH90" i="48"/>
  <c r="CD90" i="48"/>
  <c r="CA90" i="48"/>
  <c r="BZ90" i="48"/>
  <c r="BY90" i="48"/>
  <c r="BX90" i="48"/>
  <c r="BW90" i="48"/>
  <c r="CW90" i="48"/>
  <c r="BV90" i="48"/>
  <c r="BU90" i="48"/>
  <c r="DD93" i="48"/>
  <c r="DB93" i="48"/>
  <c r="CI40" i="48"/>
  <c r="CJ40" i="48" s="1"/>
  <c r="BU47" i="48"/>
  <c r="CL49" i="48"/>
  <c r="CR49" i="48" s="1"/>
  <c r="CK49" i="48"/>
  <c r="CB49" i="48"/>
  <c r="CD49" i="48"/>
  <c r="DH49" i="48"/>
  <c r="CI51" i="48"/>
  <c r="CJ51" i="48" s="1"/>
  <c r="CY51" i="48"/>
  <c r="CO54" i="48"/>
  <c r="CP54" i="48" s="1"/>
  <c r="CF55" i="48"/>
  <c r="CS59" i="48"/>
  <c r="CL59" i="48"/>
  <c r="CR59" i="48" s="1"/>
  <c r="CK59" i="48"/>
  <c r="CB59" i="48"/>
  <c r="CF59" i="48"/>
  <c r="CH59" i="48"/>
  <c r="CG59" i="48"/>
  <c r="CW59" i="48"/>
  <c r="BX59" i="48"/>
  <c r="CE59" i="48"/>
  <c r="CW61" i="48"/>
  <c r="BX62" i="48"/>
  <c r="BY63" i="48"/>
  <c r="CF64" i="48"/>
  <c r="BZ67" i="48"/>
  <c r="CS68" i="48"/>
  <c r="CL68" i="48"/>
  <c r="CR68" i="48" s="1"/>
  <c r="CK68" i="48"/>
  <c r="CB68" i="48"/>
  <c r="BY68" i="48"/>
  <c r="BX68" i="48"/>
  <c r="CW68" i="48"/>
  <c r="BW68" i="48"/>
  <c r="CH68" i="48"/>
  <c r="CG68" i="48"/>
  <c r="CX72" i="48"/>
  <c r="CI73" i="48"/>
  <c r="CJ73" i="48" s="1"/>
  <c r="CN73" i="48"/>
  <c r="DH73" i="48"/>
  <c r="BV73" i="48"/>
  <c r="DD77" i="48"/>
  <c r="CA78" i="48"/>
  <c r="DH84" i="48"/>
  <c r="CV93" i="48"/>
  <c r="CA93" i="48"/>
  <c r="CX93" i="48"/>
  <c r="CV52" i="48"/>
  <c r="CG55" i="48"/>
  <c r="CS56" i="48"/>
  <c r="CL56" i="48"/>
  <c r="CR56" i="48" s="1"/>
  <c r="CK56" i="48"/>
  <c r="CB56" i="48"/>
  <c r="CC56" i="48"/>
  <c r="BX56" i="48"/>
  <c r="CF56" i="48"/>
  <c r="CS57" i="48"/>
  <c r="CL57" i="48"/>
  <c r="CR57" i="48" s="1"/>
  <c r="CK57" i="48"/>
  <c r="CB57" i="48"/>
  <c r="BX57" i="48"/>
  <c r="BV57" i="48"/>
  <c r="CQ57" i="48"/>
  <c r="CF57" i="48"/>
  <c r="CS58" i="48"/>
  <c r="CL58" i="48"/>
  <c r="CR58" i="48" s="1"/>
  <c r="CK58" i="48"/>
  <c r="CB58" i="48"/>
  <c r="CA58" i="48"/>
  <c r="CE58" i="48"/>
  <c r="BY62" i="48"/>
  <c r="BZ63" i="48"/>
  <c r="CS64" i="48"/>
  <c r="CL64" i="48"/>
  <c r="CR64" i="48" s="1"/>
  <c r="CB64" i="48"/>
  <c r="CW64" i="48"/>
  <c r="BX64" i="48"/>
  <c r="CH64" i="48"/>
  <c r="CA64" i="48"/>
  <c r="BZ64" i="48"/>
  <c r="CG64" i="48"/>
  <c r="DB66" i="48"/>
  <c r="CA67" i="48"/>
  <c r="CM73" i="48"/>
  <c r="CU73" i="48" s="1"/>
  <c r="BW73" i="48"/>
  <c r="CS74" i="48"/>
  <c r="CL74" i="48"/>
  <c r="CR74" i="48" s="1"/>
  <c r="CK74" i="48"/>
  <c r="CB74" i="48"/>
  <c r="CF74" i="48"/>
  <c r="BX74" i="48"/>
  <c r="CW74" i="48"/>
  <c r="BW74" i="48"/>
  <c r="CH74" i="48"/>
  <c r="CG74" i="48"/>
  <c r="BY74" i="48"/>
  <c r="CN74" i="48"/>
  <c r="DD79" i="48"/>
  <c r="DB79" i="48"/>
  <c r="CS24" i="48"/>
  <c r="CL24" i="48"/>
  <c r="CR24" i="48" s="1"/>
  <c r="CK24" i="48"/>
  <c r="CB24" i="48"/>
  <c r="CD24" i="48"/>
  <c r="CA28" i="48"/>
  <c r="CI29" i="48"/>
  <c r="CJ29" i="48" s="1"/>
  <c r="CI37" i="48"/>
  <c r="CJ37" i="48" s="1"/>
  <c r="CS39" i="48"/>
  <c r="CL39" i="48"/>
  <c r="CR39" i="48" s="1"/>
  <c r="CK39" i="48"/>
  <c r="CB39" i="48"/>
  <c r="CD39" i="48"/>
  <c r="BW47" i="48"/>
  <c r="CF49" i="48"/>
  <c r="CA50" i="48"/>
  <c r="BW52" i="48"/>
  <c r="CW52" i="48"/>
  <c r="CG56" i="48"/>
  <c r="CG57" i="48"/>
  <c r="CF58" i="48"/>
  <c r="CO60" i="48"/>
  <c r="BZ62" i="48"/>
  <c r="CE63" i="48"/>
  <c r="CI66" i="48"/>
  <c r="CJ66" i="48" s="1"/>
  <c r="DH66" i="48"/>
  <c r="CD67" i="48"/>
  <c r="CS71" i="48"/>
  <c r="CL71" i="48"/>
  <c r="CR71" i="48" s="1"/>
  <c r="CK71" i="48"/>
  <c r="CB71" i="48"/>
  <c r="CC71" i="48"/>
  <c r="CH71" i="48"/>
  <c r="CG71" i="48"/>
  <c r="BY71" i="48"/>
  <c r="CW71" i="48"/>
  <c r="BX71" i="48"/>
  <c r="BW71" i="48"/>
  <c r="DB72" i="48"/>
  <c r="BX73" i="48"/>
  <c r="CO79" i="48"/>
  <c r="CE24" i="48"/>
  <c r="CS31" i="48"/>
  <c r="CL31" i="48"/>
  <c r="CR31" i="48" s="1"/>
  <c r="CK31" i="48"/>
  <c r="CB31" i="48"/>
  <c r="CD31" i="48"/>
  <c r="CS35" i="48"/>
  <c r="CL35" i="48"/>
  <c r="CR35" i="48" s="1"/>
  <c r="CK35" i="48"/>
  <c r="CB35" i="48"/>
  <c r="CD35" i="48"/>
  <c r="CE39" i="48"/>
  <c r="CS46" i="48"/>
  <c r="CL46" i="48"/>
  <c r="CR46" i="48" s="1"/>
  <c r="CK46" i="48"/>
  <c r="CB46" i="48"/>
  <c r="CD46" i="48"/>
  <c r="BX47" i="48"/>
  <c r="CW47" i="48"/>
  <c r="CG49" i="48"/>
  <c r="DB51" i="48"/>
  <c r="BX52" i="48"/>
  <c r="CH56" i="48"/>
  <c r="CH57" i="48"/>
  <c r="CG58" i="48"/>
  <c r="BV61" i="48"/>
  <c r="CA62" i="48"/>
  <c r="DD64" i="48"/>
  <c r="DB64" i="48"/>
  <c r="CN64" i="48"/>
  <c r="BX66" i="48"/>
  <c r="CE67" i="48"/>
  <c r="CN71" i="48"/>
  <c r="BY73" i="48"/>
  <c r="CS76" i="48"/>
  <c r="CL76" i="48"/>
  <c r="CR76" i="48" s="1"/>
  <c r="CK76" i="48"/>
  <c r="CB76" i="48"/>
  <c r="BV76" i="48"/>
  <c r="CD76" i="48"/>
  <c r="CC76" i="48"/>
  <c r="CA76" i="48"/>
  <c r="BY76" i="48"/>
  <c r="CM78" i="48"/>
  <c r="CU78" i="48" s="1"/>
  <c r="CI82" i="48"/>
  <c r="CJ82" i="48" s="1"/>
  <c r="CN82" i="48"/>
  <c r="DH82" i="48"/>
  <c r="CY82" i="48"/>
  <c r="CY86" i="48"/>
  <c r="CO88" i="48"/>
  <c r="CS28" i="48"/>
  <c r="CL28" i="48"/>
  <c r="CR28" i="48" s="1"/>
  <c r="CK28" i="48"/>
  <c r="CB28" i="48"/>
  <c r="CD28" i="48"/>
  <c r="CI33" i="48"/>
  <c r="CJ33" i="48" s="1"/>
  <c r="CI44" i="48"/>
  <c r="CJ44" i="48" s="1"/>
  <c r="BY47" i="48"/>
  <c r="CH49" i="48"/>
  <c r="CS50" i="48"/>
  <c r="CL50" i="48"/>
  <c r="CR50" i="48" s="1"/>
  <c r="CK50" i="48"/>
  <c r="CB50" i="48"/>
  <c r="CE50" i="48"/>
  <c r="CD50" i="48"/>
  <c r="BY52" i="48"/>
  <c r="CI53" i="48"/>
  <c r="CJ53" i="48" s="1"/>
  <c r="CY53" i="48"/>
  <c r="CV57" i="48"/>
  <c r="CO57" i="48"/>
  <c r="CH58" i="48"/>
  <c r="CI61" i="48"/>
  <c r="CJ61" i="48" s="1"/>
  <c r="CY61" i="48"/>
  <c r="BW61" i="48"/>
  <c r="CC62" i="48"/>
  <c r="CS63" i="48"/>
  <c r="CL63" i="48"/>
  <c r="CR63" i="48" s="1"/>
  <c r="CK63" i="48"/>
  <c r="CB63" i="48"/>
  <c r="CC63" i="48"/>
  <c r="CD63" i="48"/>
  <c r="CA63" i="48"/>
  <c r="CG63" i="48"/>
  <c r="BY66" i="48"/>
  <c r="BY69" i="48"/>
  <c r="CD73" i="48"/>
  <c r="CS80" i="48"/>
  <c r="CL80" i="48"/>
  <c r="CR80" i="48" s="1"/>
  <c r="CK80" i="48"/>
  <c r="CB80" i="48"/>
  <c r="BV80" i="48"/>
  <c r="BZ80" i="48"/>
  <c r="BY80" i="48"/>
  <c r="BX80" i="48"/>
  <c r="BU80" i="48"/>
  <c r="CH80" i="48"/>
  <c r="CF80" i="48"/>
  <c r="CE80" i="48"/>
  <c r="CA80" i="48"/>
  <c r="CS67" i="48"/>
  <c r="CL67" i="48"/>
  <c r="CR67" i="48" s="1"/>
  <c r="CK67" i="48"/>
  <c r="CB67" i="48"/>
  <c r="CC67" i="48"/>
  <c r="BY67" i="48"/>
  <c r="BX67" i="48"/>
  <c r="CG67" i="48"/>
  <c r="CG91" i="48"/>
  <c r="CS96" i="48"/>
  <c r="CL96" i="48"/>
  <c r="CR96" i="48" s="1"/>
  <c r="CK96" i="48"/>
  <c r="CB96" i="48"/>
  <c r="CC96" i="48"/>
  <c r="CA96" i="48"/>
  <c r="CH96" i="48"/>
  <c r="CG96" i="48"/>
  <c r="CE96" i="48"/>
  <c r="CD96" i="48"/>
  <c r="BZ96" i="48"/>
  <c r="BY96" i="48"/>
  <c r="BX96" i="48"/>
  <c r="BW96" i="48"/>
  <c r="BV96" i="48"/>
  <c r="CW96" i="48"/>
  <c r="BU96" i="48"/>
  <c r="CA61" i="48"/>
  <c r="CI65" i="48"/>
  <c r="CJ65" i="48" s="1"/>
  <c r="CN65" i="48"/>
  <c r="BV65" i="48"/>
  <c r="DH65" i="48"/>
  <c r="CH67" i="48"/>
  <c r="CA69" i="48"/>
  <c r="CO76" i="48"/>
  <c r="CY77" i="48"/>
  <c r="DB80" i="48"/>
  <c r="DD80" i="48"/>
  <c r="CS81" i="48"/>
  <c r="CL81" i="48"/>
  <c r="CR81" i="48" s="1"/>
  <c r="CK81" i="48"/>
  <c r="CB81" i="48"/>
  <c r="CW81" i="48"/>
  <c r="BW81" i="48"/>
  <c r="BV81" i="48"/>
  <c r="BU81" i="48"/>
  <c r="CG81" i="48"/>
  <c r="CF81" i="48"/>
  <c r="CE81" i="48"/>
  <c r="CC81" i="48"/>
  <c r="CA81" i="48"/>
  <c r="BX81" i="48"/>
  <c r="CF82" i="48"/>
  <c r="CO84" i="48"/>
  <c r="CC61" i="48"/>
  <c r="CS62" i="48"/>
  <c r="CL62" i="48"/>
  <c r="CR62" i="48" s="1"/>
  <c r="CK62" i="48"/>
  <c r="CB62" i="48"/>
  <c r="CH62" i="48"/>
  <c r="BW62" i="48"/>
  <c r="BV62" i="48"/>
  <c r="CG62" i="48"/>
  <c r="CF62" i="48"/>
  <c r="CA72" i="48"/>
  <c r="CS73" i="48"/>
  <c r="CL73" i="48"/>
  <c r="CR73" i="48" s="1"/>
  <c r="CK73" i="48"/>
  <c r="CB73" i="48"/>
  <c r="CA73" i="48"/>
  <c r="BZ73" i="48"/>
  <c r="CC73" i="48"/>
  <c r="CG73" i="48"/>
  <c r="DH74" i="48"/>
  <c r="CO85" i="48"/>
  <c r="CP85" i="48" s="1"/>
  <c r="DB87" i="48"/>
  <c r="BY88" i="48"/>
  <c r="BW89" i="48"/>
  <c r="CW89" i="48"/>
  <c r="CI93" i="48"/>
  <c r="CJ93" i="48" s="1"/>
  <c r="CN93" i="48"/>
  <c r="BV93" i="48"/>
  <c r="CV96" i="48"/>
  <c r="CX97" i="48"/>
  <c r="DB98" i="48"/>
  <c r="BY99" i="48"/>
  <c r="CX106" i="48"/>
  <c r="CO106" i="48"/>
  <c r="CP106" i="48" s="1"/>
  <c r="CM107" i="48"/>
  <c r="CU107" i="48" s="1"/>
  <c r="CI110" i="48"/>
  <c r="CJ110" i="48" s="1"/>
  <c r="CN110" i="48"/>
  <c r="DH110" i="48"/>
  <c r="CY110" i="48"/>
  <c r="BV110" i="48"/>
  <c r="CS111" i="48"/>
  <c r="CL111" i="48"/>
  <c r="CR111" i="48" s="1"/>
  <c r="CK111" i="48"/>
  <c r="CB111" i="48"/>
  <c r="BW111" i="48"/>
  <c r="CH111" i="48"/>
  <c r="CG111" i="48"/>
  <c r="CA111" i="48"/>
  <c r="BZ111" i="48"/>
  <c r="BX111" i="48"/>
  <c r="CW111" i="48"/>
  <c r="BV111" i="48"/>
  <c r="CI112" i="48"/>
  <c r="CJ112" i="48" s="1"/>
  <c r="CI114" i="48"/>
  <c r="CJ114" i="48" s="1"/>
  <c r="DH114" i="48"/>
  <c r="BV114" i="48"/>
  <c r="CO117" i="48"/>
  <c r="CY121" i="48"/>
  <c r="BZ88" i="48"/>
  <c r="BX89" i="48"/>
  <c r="CX91" i="48"/>
  <c r="BV94" i="48"/>
  <c r="CI97" i="48"/>
  <c r="CJ97" i="48" s="1"/>
  <c r="CY97" i="48"/>
  <c r="BV97" i="48"/>
  <c r="DB97" i="48"/>
  <c r="BZ99" i="48"/>
  <c r="CS101" i="48"/>
  <c r="CL101" i="48"/>
  <c r="CR101" i="48" s="1"/>
  <c r="CK101" i="48"/>
  <c r="CB101" i="48"/>
  <c r="BU101" i="48"/>
  <c r="CH101" i="48"/>
  <c r="CE101" i="48"/>
  <c r="CV103" i="48"/>
  <c r="CA107" i="48"/>
  <c r="CS108" i="48"/>
  <c r="CL108" i="48"/>
  <c r="CR108" i="48" s="1"/>
  <c r="CK108" i="48"/>
  <c r="CB108" i="48"/>
  <c r="BZ108" i="48"/>
  <c r="BY108" i="48"/>
  <c r="BX108" i="48"/>
  <c r="CG108" i="48"/>
  <c r="CF108" i="48"/>
  <c r="CM110" i="48"/>
  <c r="CU110" i="48" s="1"/>
  <c r="BW114" i="48"/>
  <c r="CS120" i="48"/>
  <c r="CL120" i="48"/>
  <c r="CR120" i="48" s="1"/>
  <c r="CK120" i="48"/>
  <c r="CB120" i="48"/>
  <c r="BZ120" i="48"/>
  <c r="BV120" i="48"/>
  <c r="BU120" i="48"/>
  <c r="CG120" i="48"/>
  <c r="CF120" i="48"/>
  <c r="CD120" i="48"/>
  <c r="CC120" i="48"/>
  <c r="BX120" i="48"/>
  <c r="CW120" i="48"/>
  <c r="CO134" i="48"/>
  <c r="CA88" i="48"/>
  <c r="CI90" i="48"/>
  <c r="CJ90" i="48" s="1"/>
  <c r="DH90" i="48"/>
  <c r="CI96" i="48"/>
  <c r="CJ96" i="48" s="1"/>
  <c r="CN96" i="48"/>
  <c r="DH96" i="48"/>
  <c r="CA112" i="48"/>
  <c r="CV113" i="48"/>
  <c r="CO113" i="48"/>
  <c r="BX114" i="48"/>
  <c r="CA122" i="48"/>
  <c r="DD130" i="48"/>
  <c r="DB130" i="48"/>
  <c r="CQ80" i="48"/>
  <c r="CX82" i="48"/>
  <c r="CS87" i="48"/>
  <c r="CL87" i="48"/>
  <c r="CR87" i="48" s="1"/>
  <c r="CK87" i="48"/>
  <c r="CB87" i="48"/>
  <c r="CC87" i="48"/>
  <c r="CE87" i="48"/>
  <c r="CC88" i="48"/>
  <c r="BZ89" i="48"/>
  <c r="DD91" i="48"/>
  <c r="CA92" i="48"/>
  <c r="CI95" i="48"/>
  <c r="CJ95" i="48" s="1"/>
  <c r="BV95" i="48"/>
  <c r="DH97" i="48"/>
  <c r="CA98" i="48"/>
  <c r="CC99" i="48"/>
  <c r="BW104" i="48"/>
  <c r="CA110" i="48"/>
  <c r="CD114" i="48"/>
  <c r="CS118" i="48"/>
  <c r="CL118" i="48"/>
  <c r="CR118" i="48" s="1"/>
  <c r="CK118" i="48"/>
  <c r="CB118" i="48"/>
  <c r="CC118" i="48"/>
  <c r="BY118" i="48"/>
  <c r="BX118" i="48"/>
  <c r="CW118" i="48"/>
  <c r="BW118" i="48"/>
  <c r="BV118" i="48"/>
  <c r="CG118" i="48"/>
  <c r="CF118" i="48"/>
  <c r="CE122" i="48"/>
  <c r="CS124" i="48"/>
  <c r="CL124" i="48"/>
  <c r="CR124" i="48" s="1"/>
  <c r="CK124" i="48"/>
  <c r="CB124" i="48"/>
  <c r="CF124" i="48"/>
  <c r="BX124" i="48"/>
  <c r="CH124" i="48"/>
  <c r="CG124" i="48"/>
  <c r="CA124" i="48"/>
  <c r="BZ124" i="48"/>
  <c r="BY124" i="48"/>
  <c r="BW124" i="48"/>
  <c r="BV124" i="48"/>
  <c r="CW124" i="48"/>
  <c r="BU124" i="48"/>
  <c r="CA136" i="48"/>
  <c r="CX136" i="48"/>
  <c r="CV136" i="48"/>
  <c r="CI77" i="48"/>
  <c r="CJ77" i="48" s="1"/>
  <c r="BU84" i="48"/>
  <c r="CF87" i="48"/>
  <c r="CD88" i="48"/>
  <c r="DH91" i="48"/>
  <c r="DH93" i="48"/>
  <c r="DB95" i="48"/>
  <c r="DB96" i="48"/>
  <c r="CS100" i="48"/>
  <c r="CL100" i="48"/>
  <c r="CR100" i="48" s="1"/>
  <c r="CK100" i="48"/>
  <c r="CB100" i="48"/>
  <c r="BU100" i="48"/>
  <c r="BW100" i="48"/>
  <c r="CF100" i="48"/>
  <c r="CV101" i="48"/>
  <c r="BX104" i="48"/>
  <c r="CS105" i="48"/>
  <c r="CL105" i="48"/>
  <c r="CR105" i="48" s="1"/>
  <c r="CK105" i="48"/>
  <c r="CB105" i="48"/>
  <c r="CC105" i="48"/>
  <c r="CA105" i="48"/>
  <c r="BY105" i="48"/>
  <c r="BX105" i="48"/>
  <c r="CH105" i="48"/>
  <c r="BU117" i="48"/>
  <c r="CY119" i="48"/>
  <c r="CO120" i="48"/>
  <c r="CM149" i="48"/>
  <c r="CU149" i="48" s="1"/>
  <c r="CF149" i="48"/>
  <c r="CS88" i="48"/>
  <c r="CL88" i="48"/>
  <c r="CR88" i="48" s="1"/>
  <c r="CK88" i="48"/>
  <c r="CB88" i="48"/>
  <c r="CW88" i="48"/>
  <c r="BX88" i="48"/>
  <c r="CE88" i="48"/>
  <c r="DB94" i="48"/>
  <c r="CS99" i="48"/>
  <c r="CL99" i="48"/>
  <c r="CR99" i="48" s="1"/>
  <c r="CK99" i="48"/>
  <c r="CB99" i="48"/>
  <c r="BX99" i="48"/>
  <c r="CE99" i="48"/>
  <c r="CI117" i="48"/>
  <c r="CJ117" i="48" s="1"/>
  <c r="DH117" i="48"/>
  <c r="CN117" i="48"/>
  <c r="BV117" i="48"/>
  <c r="CS125" i="48"/>
  <c r="CL125" i="48"/>
  <c r="CR125" i="48" s="1"/>
  <c r="CK125" i="48"/>
  <c r="CB125" i="48"/>
  <c r="BZ125" i="48"/>
  <c r="CF125" i="48"/>
  <c r="BU125" i="48"/>
  <c r="CH125" i="48"/>
  <c r="CC125" i="48"/>
  <c r="CA125" i="48"/>
  <c r="BY125" i="48"/>
  <c r="BX125" i="48"/>
  <c r="BW125" i="48"/>
  <c r="BV125" i="48"/>
  <c r="CW125" i="48"/>
  <c r="CS137" i="48"/>
  <c r="CL137" i="48"/>
  <c r="CR137" i="48" s="1"/>
  <c r="CK137" i="48"/>
  <c r="CB137" i="48"/>
  <c r="CG137" i="48"/>
  <c r="CW137" i="48"/>
  <c r="BX137" i="48"/>
  <c r="BW137" i="48"/>
  <c r="CC137" i="48"/>
  <c r="BZ137" i="48"/>
  <c r="CH137" i="48"/>
  <c r="CF137" i="48"/>
  <c r="CE137" i="48"/>
  <c r="CD137" i="48"/>
  <c r="CA137" i="48"/>
  <c r="BY137" i="48"/>
  <c r="BV137" i="48"/>
  <c r="BU137" i="48"/>
  <c r="CS75" i="48"/>
  <c r="CR75" i="48"/>
  <c r="CK75" i="48"/>
  <c r="CB75" i="48"/>
  <c r="CA75" i="48"/>
  <c r="CE75" i="48"/>
  <c r="BX84" i="48"/>
  <c r="CI85" i="48"/>
  <c r="CJ85" i="48" s="1"/>
  <c r="BV85" i="48"/>
  <c r="CH87" i="48"/>
  <c r="CF88" i="48"/>
  <c r="CS89" i="48"/>
  <c r="CL89" i="48"/>
  <c r="CR89" i="48" s="1"/>
  <c r="CK89" i="48"/>
  <c r="CB89" i="48"/>
  <c r="CG89" i="48"/>
  <c r="CD89" i="48"/>
  <c r="BZ104" i="48"/>
  <c r="CS116" i="48"/>
  <c r="CL116" i="48"/>
  <c r="CR116" i="48" s="1"/>
  <c r="CK116" i="48"/>
  <c r="CB116" i="48"/>
  <c r="CA116" i="48"/>
  <c r="CC116" i="48"/>
  <c r="BZ116" i="48"/>
  <c r="BY116" i="48"/>
  <c r="BX116" i="48"/>
  <c r="CH116" i="48"/>
  <c r="CC117" i="48"/>
  <c r="CV118" i="48"/>
  <c r="CI134" i="48"/>
  <c r="CJ134" i="48" s="1"/>
  <c r="DH134" i="48"/>
  <c r="CN134" i="48"/>
  <c r="BV134" i="48"/>
  <c r="CF75" i="48"/>
  <c r="CI78" i="48"/>
  <c r="CJ78" i="48" s="1"/>
  <c r="BV78" i="48"/>
  <c r="BY84" i="48"/>
  <c r="BW85" i="48"/>
  <c r="CG88" i="48"/>
  <c r="CE89" i="48"/>
  <c r="CS93" i="48"/>
  <c r="CL93" i="48"/>
  <c r="CR93" i="48" s="1"/>
  <c r="CK93" i="48"/>
  <c r="CB93" i="48"/>
  <c r="CH93" i="48"/>
  <c r="CD93" i="48"/>
  <c r="CS98" i="48"/>
  <c r="CL98" i="48"/>
  <c r="CR98" i="48" s="1"/>
  <c r="CK98" i="48"/>
  <c r="CB98" i="48"/>
  <c r="CC98" i="48"/>
  <c r="BV98" i="48"/>
  <c r="BU98" i="48"/>
  <c r="CQ98" i="48"/>
  <c r="CG98" i="48"/>
  <c r="CG99" i="48"/>
  <c r="CX100" i="48"/>
  <c r="CO100" i="48"/>
  <c r="CX101" i="48"/>
  <c r="CI103" i="48"/>
  <c r="CJ103" i="48" s="1"/>
  <c r="CY103" i="48"/>
  <c r="BV103" i="48"/>
  <c r="CD104" i="48"/>
  <c r="BX112" i="48"/>
  <c r="CN112" i="48"/>
  <c r="CS114" i="48"/>
  <c r="CL114" i="48"/>
  <c r="CR114" i="48" s="1"/>
  <c r="CK114" i="48"/>
  <c r="CB114" i="48"/>
  <c r="CA114" i="48"/>
  <c r="CC114" i="48"/>
  <c r="BZ114" i="48"/>
  <c r="BY114" i="48"/>
  <c r="CH114" i="48"/>
  <c r="CN114" i="48"/>
  <c r="CD117" i="48"/>
  <c r="CA121" i="48"/>
  <c r="DB126" i="48"/>
  <c r="CS70" i="48"/>
  <c r="CL70" i="48"/>
  <c r="CR70" i="48" s="1"/>
  <c r="CK70" i="48"/>
  <c r="CB70" i="48"/>
  <c r="CH70" i="48"/>
  <c r="CD70" i="48"/>
  <c r="CI72" i="48"/>
  <c r="CJ72" i="48" s="1"/>
  <c r="BV72" i="48"/>
  <c r="CG75" i="48"/>
  <c r="CS82" i="48"/>
  <c r="CL82" i="48"/>
  <c r="CR82" i="48" s="1"/>
  <c r="CK82" i="48"/>
  <c r="CB82" i="48"/>
  <c r="CE82" i="48"/>
  <c r="CD82" i="48"/>
  <c r="BZ84" i="48"/>
  <c r="CI86" i="48"/>
  <c r="CJ86" i="48" s="1"/>
  <c r="BV86" i="48"/>
  <c r="CH88" i="48"/>
  <c r="CF89" i="48"/>
  <c r="CS92" i="48"/>
  <c r="CL92" i="48"/>
  <c r="CR92" i="48" s="1"/>
  <c r="CK92" i="48"/>
  <c r="CB92" i="48"/>
  <c r="BV92" i="48"/>
  <c r="CW92" i="48"/>
  <c r="BX92" i="48"/>
  <c r="BW92" i="48"/>
  <c r="CG92" i="48"/>
  <c r="CE93" i="48"/>
  <c r="CS97" i="48"/>
  <c r="CL97" i="48"/>
  <c r="CR97" i="48" s="1"/>
  <c r="CK97" i="48"/>
  <c r="CB97" i="48"/>
  <c r="CG97" i="48"/>
  <c r="BY97" i="48"/>
  <c r="BX97" i="48"/>
  <c r="CF97" i="48"/>
  <c r="CH98" i="48"/>
  <c r="CO99" i="48"/>
  <c r="CP99" i="48" s="1"/>
  <c r="CH99" i="48"/>
  <c r="CV100" i="48"/>
  <c r="CI102" i="48"/>
  <c r="CJ102" i="48" s="1"/>
  <c r="CN102" i="48"/>
  <c r="BV102" i="48"/>
  <c r="DH103" i="48"/>
  <c r="CW105" i="48"/>
  <c r="CV107" i="48"/>
  <c r="BU111" i="48"/>
  <c r="CV112" i="48"/>
  <c r="CI113" i="48"/>
  <c r="CJ113" i="48" s="1"/>
  <c r="DH113" i="48"/>
  <c r="CI115" i="48"/>
  <c r="CJ115" i="48" s="1"/>
  <c r="DH115" i="48"/>
  <c r="BV115" i="48"/>
  <c r="DB116" i="48"/>
  <c r="DD116" i="48"/>
  <c r="CE117" i="48"/>
  <c r="CI129" i="48"/>
  <c r="CJ129" i="48" s="1"/>
  <c r="DH129" i="48"/>
  <c r="CN129" i="48"/>
  <c r="BV129" i="48"/>
  <c r="CO107" i="48"/>
  <c r="BY111" i="48"/>
  <c r="CM113" i="48"/>
  <c r="CU113" i="48" s="1"/>
  <c r="DB114" i="48"/>
  <c r="DD114" i="48"/>
  <c r="CW114" i="48"/>
  <c r="BW120" i="48"/>
  <c r="DD121" i="48"/>
  <c r="DB121" i="48"/>
  <c r="CS132" i="48"/>
  <c r="CL132" i="48"/>
  <c r="CR132" i="48" s="1"/>
  <c r="CK132" i="48"/>
  <c r="CB132" i="48"/>
  <c r="BV132" i="48"/>
  <c r="CE132" i="48"/>
  <c r="BX132" i="48"/>
  <c r="CG132" i="48"/>
  <c r="CW132" i="48"/>
  <c r="CF132" i="48"/>
  <c r="CD132" i="48"/>
  <c r="CC132" i="48"/>
  <c r="CA132" i="48"/>
  <c r="BZ132" i="48"/>
  <c r="BY132" i="48"/>
  <c r="BW132" i="48"/>
  <c r="BU132" i="48"/>
  <c r="CI101" i="48"/>
  <c r="CJ101" i="48" s="1"/>
  <c r="CN101" i="48"/>
  <c r="CI108" i="48"/>
  <c r="CJ108" i="48" s="1"/>
  <c r="CN108" i="48"/>
  <c r="BV108" i="48"/>
  <c r="CV121" i="48"/>
  <c r="CX121" i="48"/>
  <c r="CS122" i="48"/>
  <c r="CL122" i="48"/>
  <c r="CR122" i="48" s="1"/>
  <c r="CK122" i="48"/>
  <c r="CB122" i="48"/>
  <c r="BZ122" i="48"/>
  <c r="CH122" i="48"/>
  <c r="CD122" i="48"/>
  <c r="CC122" i="48"/>
  <c r="BY122" i="48"/>
  <c r="BX122" i="48"/>
  <c r="BW122" i="48"/>
  <c r="CW122" i="48"/>
  <c r="BV122" i="48"/>
  <c r="BU122" i="48"/>
  <c r="CD84" i="48"/>
  <c r="CX86" i="48"/>
  <c r="CO92" i="48"/>
  <c r="DH101" i="48"/>
  <c r="CS104" i="48"/>
  <c r="CL104" i="48"/>
  <c r="CR104" i="48" s="1"/>
  <c r="CK104" i="48"/>
  <c r="CB104" i="48"/>
  <c r="BV104" i="48"/>
  <c r="BU104" i="48"/>
  <c r="CF104" i="48"/>
  <c r="CE104" i="48"/>
  <c r="CC104" i="48"/>
  <c r="CA104" i="48"/>
  <c r="CC109" i="48"/>
  <c r="CX118" i="48"/>
  <c r="BU118" i="48"/>
  <c r="CY120" i="48"/>
  <c r="CA120" i="48"/>
  <c r="CC124" i="48"/>
  <c r="CY130" i="48"/>
  <c r="CV130" i="48"/>
  <c r="CS84" i="48"/>
  <c r="CL84" i="48"/>
  <c r="CR84" i="48" s="1"/>
  <c r="CK84" i="48"/>
  <c r="CB84" i="48"/>
  <c r="CW84" i="48"/>
  <c r="BW84" i="48"/>
  <c r="CE84" i="48"/>
  <c r="CI87" i="48"/>
  <c r="CJ87" i="48" s="1"/>
  <c r="BV87" i="48"/>
  <c r="CS117" i="48"/>
  <c r="CL117" i="48"/>
  <c r="CR117" i="48" s="1"/>
  <c r="CK117" i="48"/>
  <c r="CB117" i="48"/>
  <c r="CG117" i="48"/>
  <c r="BW117" i="48"/>
  <c r="CA117" i="48"/>
  <c r="BZ117" i="48"/>
  <c r="BY117" i="48"/>
  <c r="BX117" i="48"/>
  <c r="CH117" i="48"/>
  <c r="CW117" i="48"/>
  <c r="DD122" i="48"/>
  <c r="DB122" i="48"/>
  <c r="CM142" i="48"/>
  <c r="CU142" i="48" s="1"/>
  <c r="BU142" i="48"/>
  <c r="CF84" i="48"/>
  <c r="CS85" i="48"/>
  <c r="CL85" i="48"/>
  <c r="CR85" i="48" s="1"/>
  <c r="CK85" i="48"/>
  <c r="CB85" i="48"/>
  <c r="CD85" i="48"/>
  <c r="DB86" i="48"/>
  <c r="BW87" i="48"/>
  <c r="CW87" i="48"/>
  <c r="BU88" i="48"/>
  <c r="CX99" i="48"/>
  <c r="BU99" i="48"/>
  <c r="CI100" i="48"/>
  <c r="CJ100" i="48" s="1"/>
  <c r="BZ101" i="48"/>
  <c r="CW104" i="48"/>
  <c r="CI105" i="48"/>
  <c r="CJ105" i="48" s="1"/>
  <c r="CN105" i="48"/>
  <c r="DH105" i="48"/>
  <c r="CY105" i="48"/>
  <c r="BV105" i="48"/>
  <c r="CS106" i="48"/>
  <c r="CL106" i="48"/>
  <c r="CR106" i="48" s="1"/>
  <c r="CK106" i="48"/>
  <c r="CB106" i="48"/>
  <c r="CE106" i="48"/>
  <c r="CH106" i="48"/>
  <c r="CG106" i="48"/>
  <c r="BY106" i="48"/>
  <c r="CW106" i="48"/>
  <c r="BX106" i="48"/>
  <c r="BV106" i="48"/>
  <c r="BU106" i="48"/>
  <c r="CQ106" i="48"/>
  <c r="CC108" i="48"/>
  <c r="CF111" i="48"/>
  <c r="CO114" i="48"/>
  <c r="CA118" i="48"/>
  <c r="CE124" i="48"/>
  <c r="CO145" i="48"/>
  <c r="CI62" i="48"/>
  <c r="CJ62" i="48" s="1"/>
  <c r="BU75" i="48"/>
  <c r="CS78" i="48"/>
  <c r="CL78" i="48"/>
  <c r="CR78" i="48" s="1"/>
  <c r="CK78" i="48"/>
  <c r="CB78" i="48"/>
  <c r="CE78" i="48"/>
  <c r="CD78" i="48"/>
  <c r="CI81" i="48"/>
  <c r="CJ81" i="48" s="1"/>
  <c r="CG84" i="48"/>
  <c r="CE85" i="48"/>
  <c r="BX87" i="48"/>
  <c r="CI88" i="48"/>
  <c r="CJ88" i="48" s="1"/>
  <c r="BV88" i="48"/>
  <c r="BU89" i="48"/>
  <c r="CN90" i="48"/>
  <c r="CN91" i="48"/>
  <c r="CN94" i="48"/>
  <c r="CN95" i="48"/>
  <c r="CX98" i="48"/>
  <c r="CI99" i="48"/>
  <c r="CJ99" i="48" s="1"/>
  <c r="BV99" i="48"/>
  <c r="DB99" i="48"/>
  <c r="BY100" i="48"/>
  <c r="CA101" i="48"/>
  <c r="CV104" i="48"/>
  <c r="CO104" i="48"/>
  <c r="CP104" i="48" s="1"/>
  <c r="CX104" i="48"/>
  <c r="CM105" i="48"/>
  <c r="CU105" i="48" s="1"/>
  <c r="BW105" i="48"/>
  <c r="CD108" i="48"/>
  <c r="CN115" i="48"/>
  <c r="BU116" i="48"/>
  <c r="CD118" i="48"/>
  <c r="CE125" i="48"/>
  <c r="CO146" i="48"/>
  <c r="CP146" i="48" s="1"/>
  <c r="CI52" i="48"/>
  <c r="CJ52" i="48" s="1"/>
  <c r="CI57" i="48"/>
  <c r="CJ57" i="48" s="1"/>
  <c r="CI69" i="48"/>
  <c r="CJ69" i="48" s="1"/>
  <c r="CS72" i="48"/>
  <c r="CL72" i="48"/>
  <c r="CR72" i="48" s="1"/>
  <c r="CK72" i="48"/>
  <c r="BW72" i="48"/>
  <c r="CE72" i="48"/>
  <c r="CI75" i="48"/>
  <c r="CJ75" i="48" s="1"/>
  <c r="CY75" i="48"/>
  <c r="BV75" i="48"/>
  <c r="CF78" i="48"/>
  <c r="CH84" i="48"/>
  <c r="CF85" i="48"/>
  <c r="CS86" i="48"/>
  <c r="CL86" i="48"/>
  <c r="CR86" i="48" s="1"/>
  <c r="CK86" i="48"/>
  <c r="CB86" i="48"/>
  <c r="CH86" i="48"/>
  <c r="CD86" i="48"/>
  <c r="DH86" i="48"/>
  <c r="BY87" i="48"/>
  <c r="CM88" i="48"/>
  <c r="CU88" i="48" s="1"/>
  <c r="BW88" i="48"/>
  <c r="CI89" i="48"/>
  <c r="CJ89" i="48" s="1"/>
  <c r="BV89" i="48"/>
  <c r="BU93" i="48"/>
  <c r="CW93" i="48"/>
  <c r="BW98" i="48"/>
  <c r="BW99" i="48"/>
  <c r="BZ100" i="48"/>
  <c r="CC101" i="48"/>
  <c r="CS102" i="48"/>
  <c r="CL102" i="48"/>
  <c r="CR102" i="48" s="1"/>
  <c r="CK102" i="48"/>
  <c r="CB102" i="48"/>
  <c r="CF102" i="48"/>
  <c r="CH102" i="48"/>
  <c r="CG102" i="48"/>
  <c r="CD102" i="48"/>
  <c r="BZ105" i="48"/>
  <c r="CE108" i="48"/>
  <c r="CX110" i="48"/>
  <c r="BV112" i="48"/>
  <c r="CS113" i="48"/>
  <c r="CL113" i="48"/>
  <c r="CR113" i="48" s="1"/>
  <c r="CK113" i="48"/>
  <c r="CB113" i="48"/>
  <c r="CF113" i="48"/>
  <c r="CC113" i="48"/>
  <c r="CA113" i="48"/>
  <c r="BZ113" i="48"/>
  <c r="BU113" i="48"/>
  <c r="CQ113" i="48"/>
  <c r="CN113" i="48"/>
  <c r="BU114" i="48"/>
  <c r="CS115" i="48"/>
  <c r="CL115" i="48"/>
  <c r="CR115" i="48" s="1"/>
  <c r="CK115" i="48"/>
  <c r="CB115" i="48"/>
  <c r="CW115" i="48"/>
  <c r="BW115" i="48"/>
  <c r="CE115" i="48"/>
  <c r="CA115" i="48"/>
  <c r="BZ115" i="48"/>
  <c r="BY115" i="48"/>
  <c r="CH115" i="48"/>
  <c r="CI116" i="48"/>
  <c r="CJ116" i="48" s="1"/>
  <c r="CN116" i="48"/>
  <c r="DH116" i="48"/>
  <c r="CY116" i="48"/>
  <c r="BV116" i="48"/>
  <c r="CE118" i="48"/>
  <c r="CG125" i="48"/>
  <c r="CV127" i="48"/>
  <c r="CX127" i="48"/>
  <c r="CO127" i="48"/>
  <c r="CP127" i="48" s="1"/>
  <c r="CO128" i="48"/>
  <c r="CP128" i="48" s="1"/>
  <c r="DD143" i="48"/>
  <c r="DB143" i="48"/>
  <c r="CO151" i="48"/>
  <c r="CY155" i="48"/>
  <c r="CI121" i="48"/>
  <c r="CJ121" i="48" s="1"/>
  <c r="CS129" i="48"/>
  <c r="CL129" i="48"/>
  <c r="CR129" i="48" s="1"/>
  <c r="CK129" i="48"/>
  <c r="CB129" i="48"/>
  <c r="BZ129" i="48"/>
  <c r="CA129" i="48"/>
  <c r="CF129" i="48"/>
  <c r="CS134" i="48"/>
  <c r="CL134" i="48"/>
  <c r="CR134" i="48" s="1"/>
  <c r="CK134" i="48"/>
  <c r="CB134" i="48"/>
  <c r="CF134" i="48"/>
  <c r="BW134" i="48"/>
  <c r="BX134" i="48"/>
  <c r="CG134" i="48"/>
  <c r="CH134" i="48"/>
  <c r="CS144" i="48"/>
  <c r="CL144" i="48"/>
  <c r="CR144" i="48" s="1"/>
  <c r="CK144" i="48"/>
  <c r="CB144" i="48"/>
  <c r="BZ144" i="48"/>
  <c r="BX144" i="48"/>
  <c r="CD144" i="48"/>
  <c r="CA144" i="48"/>
  <c r="CH144" i="48"/>
  <c r="CI122" i="48"/>
  <c r="CJ122" i="48" s="1"/>
  <c r="CY122" i="48"/>
  <c r="CA127" i="48"/>
  <c r="CS128" i="48"/>
  <c r="CL128" i="48"/>
  <c r="CR128" i="48" s="1"/>
  <c r="CK128" i="48"/>
  <c r="CB128" i="48"/>
  <c r="BV128" i="48"/>
  <c r="CE128" i="48"/>
  <c r="CC128" i="48"/>
  <c r="CG128" i="48"/>
  <c r="CG129" i="48"/>
  <c r="CI137" i="48"/>
  <c r="CJ137" i="48" s="1"/>
  <c r="CN137" i="48"/>
  <c r="BZ140" i="48"/>
  <c r="CS141" i="48"/>
  <c r="CL141" i="48"/>
  <c r="CR141" i="48" s="1"/>
  <c r="CK141" i="48"/>
  <c r="CB141" i="48"/>
  <c r="CH141" i="48"/>
  <c r="CF141" i="48"/>
  <c r="BW141" i="48"/>
  <c r="BV141" i="48"/>
  <c r="CA141" i="48"/>
  <c r="BY141" i="48"/>
  <c r="CC143" i="48"/>
  <c r="CV149" i="48"/>
  <c r="CO149" i="48"/>
  <c r="CX152" i="48"/>
  <c r="CI153" i="48"/>
  <c r="CJ153" i="48" s="1"/>
  <c r="CN153" i="48"/>
  <c r="CC127" i="48"/>
  <c r="CH128" i="48"/>
  <c r="CH129" i="48"/>
  <c r="DB139" i="48"/>
  <c r="CF143" i="48"/>
  <c r="CI145" i="48"/>
  <c r="CJ145" i="48" s="1"/>
  <c r="DH145" i="48"/>
  <c r="BV145" i="48"/>
  <c r="BU156" i="48"/>
  <c r="CS95" i="48"/>
  <c r="CL95" i="48"/>
  <c r="CR95" i="48" s="1"/>
  <c r="CK95" i="48"/>
  <c r="CB95" i="48"/>
  <c r="CW95" i="48"/>
  <c r="BX95" i="48"/>
  <c r="CE95" i="48"/>
  <c r="CN100" i="48"/>
  <c r="CS103" i="48"/>
  <c r="CL103" i="48"/>
  <c r="CR103" i="48" s="1"/>
  <c r="CK103" i="48"/>
  <c r="CB103" i="48"/>
  <c r="CA103" i="48"/>
  <c r="CE103" i="48"/>
  <c r="BY110" i="48"/>
  <c r="CI111" i="48"/>
  <c r="CJ111" i="48" s="1"/>
  <c r="BZ121" i="48"/>
  <c r="CI124" i="48"/>
  <c r="CJ124" i="48" s="1"/>
  <c r="CI125" i="48"/>
  <c r="CJ125" i="48" s="1"/>
  <c r="CY125" i="48"/>
  <c r="CE127" i="48"/>
  <c r="CO129" i="48"/>
  <c r="CW130" i="48"/>
  <c r="BU131" i="48"/>
  <c r="CS133" i="48"/>
  <c r="CL133" i="48"/>
  <c r="CR133" i="48" s="1"/>
  <c r="CK133" i="48"/>
  <c r="CB133" i="48"/>
  <c r="CA133" i="48"/>
  <c r="BX133" i="48"/>
  <c r="CG133" i="48"/>
  <c r="CF133" i="48"/>
  <c r="CS138" i="48"/>
  <c r="CL138" i="48"/>
  <c r="CR138" i="48" s="1"/>
  <c r="CK138" i="48"/>
  <c r="CB138" i="48"/>
  <c r="CC138" i="48"/>
  <c r="CW138" i="48"/>
  <c r="BV138" i="48"/>
  <c r="BZ138" i="48"/>
  <c r="BX138" i="48"/>
  <c r="CH138" i="48"/>
  <c r="CE140" i="48"/>
  <c r="CG143" i="48"/>
  <c r="CO144" i="48"/>
  <c r="CP144" i="48" s="1"/>
  <c r="CW144" i="48"/>
  <c r="CA156" i="48"/>
  <c r="CF95" i="48"/>
  <c r="CI98" i="48"/>
  <c r="CJ98" i="48" s="1"/>
  <c r="CF103" i="48"/>
  <c r="CI106" i="48"/>
  <c r="CJ106" i="48" s="1"/>
  <c r="DH106" i="48"/>
  <c r="CS109" i="48"/>
  <c r="CL109" i="48"/>
  <c r="CR109" i="48" s="1"/>
  <c r="CK109" i="48"/>
  <c r="CB109" i="48"/>
  <c r="CG109" i="48"/>
  <c r="CD109" i="48"/>
  <c r="BU112" i="48"/>
  <c r="CS119" i="48"/>
  <c r="CL119" i="48"/>
  <c r="CR119" i="48" s="1"/>
  <c r="CK119" i="48"/>
  <c r="CB119" i="48"/>
  <c r="BW119" i="48"/>
  <c r="CE119" i="48"/>
  <c r="CF119" i="48"/>
  <c r="DH121" i="48"/>
  <c r="DH125" i="48"/>
  <c r="CA126" i="48"/>
  <c r="CV128" i="48"/>
  <c r="CI131" i="48"/>
  <c r="CJ131" i="48" s="1"/>
  <c r="CY131" i="48"/>
  <c r="DH131" i="48"/>
  <c r="CW135" i="48"/>
  <c r="DB136" i="48"/>
  <c r="CF140" i="48"/>
  <c r="CV141" i="48"/>
  <c r="CX142" i="48"/>
  <c r="CA146" i="48"/>
  <c r="BV151" i="48"/>
  <c r="CS127" i="48"/>
  <c r="CL127" i="48"/>
  <c r="CR127" i="48" s="1"/>
  <c r="CK127" i="48"/>
  <c r="CB127" i="48"/>
  <c r="BZ127" i="48"/>
  <c r="CD127" i="48"/>
  <c r="BU127" i="48"/>
  <c r="CG127" i="48"/>
  <c r="CI136" i="48"/>
  <c r="CJ136" i="48" s="1"/>
  <c r="CN136" i="48"/>
  <c r="DH136" i="48"/>
  <c r="CY136" i="48"/>
  <c r="CW141" i="48"/>
  <c r="CI142" i="48"/>
  <c r="CJ142" i="48" s="1"/>
  <c r="CN142" i="48"/>
  <c r="DH142" i="48"/>
  <c r="CY142" i="48"/>
  <c r="BV142" i="48"/>
  <c r="CA145" i="48"/>
  <c r="CV146" i="48"/>
  <c r="CO152" i="48"/>
  <c r="DB111" i="48"/>
  <c r="CM112" i="48"/>
  <c r="CU112" i="48" s="1"/>
  <c r="BW112" i="48"/>
  <c r="CW112" i="48"/>
  <c r="CH127" i="48"/>
  <c r="CW129" i="48"/>
  <c r="CW134" i="48"/>
  <c r="DB135" i="48"/>
  <c r="CS143" i="48"/>
  <c r="CL143" i="48"/>
  <c r="CR143" i="48" s="1"/>
  <c r="CK143" i="48"/>
  <c r="CB143" i="48"/>
  <c r="CW143" i="48"/>
  <c r="BX143" i="48"/>
  <c r="BV143" i="48"/>
  <c r="CE143" i="48"/>
  <c r="BY143" i="48"/>
  <c r="CD143" i="48"/>
  <c r="CA143" i="48"/>
  <c r="CI107" i="48"/>
  <c r="CJ107" i="48" s="1"/>
  <c r="BV107" i="48"/>
  <c r="CS110" i="48"/>
  <c r="CL110" i="48"/>
  <c r="CR110" i="48" s="1"/>
  <c r="CK110" i="48"/>
  <c r="CB110" i="48"/>
  <c r="CC110" i="48"/>
  <c r="CE110" i="48"/>
  <c r="CV119" i="48"/>
  <c r="CS121" i="48"/>
  <c r="CL121" i="48"/>
  <c r="CR121" i="48" s="1"/>
  <c r="CK121" i="48"/>
  <c r="CB121" i="48"/>
  <c r="CE121" i="48"/>
  <c r="BU121" i="48"/>
  <c r="CF121" i="48"/>
  <c r="CW128" i="48"/>
  <c r="CI135" i="48"/>
  <c r="CJ135" i="48" s="1"/>
  <c r="BW135" i="48"/>
  <c r="CV138" i="48"/>
  <c r="CI139" i="48"/>
  <c r="CJ139" i="48" s="1"/>
  <c r="CS140" i="48"/>
  <c r="CL140" i="48"/>
  <c r="CR140" i="48" s="1"/>
  <c r="CK140" i="48"/>
  <c r="BV140" i="48"/>
  <c r="CB140" i="48"/>
  <c r="CC140" i="48"/>
  <c r="BW140" i="48"/>
  <c r="CA140" i="48"/>
  <c r="BY140" i="48"/>
  <c r="CI149" i="48"/>
  <c r="CJ149" i="48" s="1"/>
  <c r="CN149" i="48"/>
  <c r="CY149" i="48"/>
  <c r="BV149" i="48"/>
  <c r="CM154" i="48"/>
  <c r="CU154" i="48" s="1"/>
  <c r="CF154" i="48"/>
  <c r="DB140" i="48"/>
  <c r="DD140" i="48"/>
  <c r="CI144" i="48"/>
  <c r="CJ144" i="48" s="1"/>
  <c r="DH144" i="48"/>
  <c r="BV144" i="48"/>
  <c r="BY134" i="48"/>
  <c r="CO140" i="48"/>
  <c r="CY141" i="48"/>
  <c r="BX141" i="48"/>
  <c r="BW144" i="48"/>
  <c r="CN151" i="48"/>
  <c r="DH153" i="48"/>
  <c r="CS156" i="48"/>
  <c r="CL156" i="48"/>
  <c r="CR156" i="48" s="1"/>
  <c r="CK156" i="48"/>
  <c r="CF156" i="48"/>
  <c r="CE156" i="48"/>
  <c r="CC156" i="48"/>
  <c r="BX156" i="48"/>
  <c r="CW156" i="48"/>
  <c r="CB156" i="48"/>
  <c r="BZ156" i="48"/>
  <c r="CH156" i="48"/>
  <c r="CG156" i="48"/>
  <c r="BY156" i="48"/>
  <c r="BW156" i="48"/>
  <c r="BV156" i="48"/>
  <c r="CI118" i="48"/>
  <c r="CJ118" i="48" s="1"/>
  <c r="BX128" i="48"/>
  <c r="BX129" i="48"/>
  <c r="CD130" i="48"/>
  <c r="CS131" i="48"/>
  <c r="CL131" i="48"/>
  <c r="CR131" i="48" s="1"/>
  <c r="CK131" i="48"/>
  <c r="CB131" i="48"/>
  <c r="BZ131" i="48"/>
  <c r="BX131" i="48"/>
  <c r="CG131" i="48"/>
  <c r="CF131" i="48"/>
  <c r="BZ134" i="48"/>
  <c r="CC135" i="48"/>
  <c r="BU138" i="48"/>
  <c r="CF139" i="48"/>
  <c r="CW140" i="48"/>
  <c r="BZ141" i="48"/>
  <c r="BY144" i="48"/>
  <c r="CN145" i="48"/>
  <c r="CV155" i="48"/>
  <c r="CS112" i="48"/>
  <c r="CL112" i="48"/>
  <c r="CR112" i="48" s="1"/>
  <c r="CK112" i="48"/>
  <c r="CB112" i="48"/>
  <c r="CD112" i="48"/>
  <c r="CN121" i="48"/>
  <c r="CO123" i="48"/>
  <c r="DB127" i="48"/>
  <c r="BY128" i="48"/>
  <c r="BY129" i="48"/>
  <c r="CI133" i="48"/>
  <c r="CJ133" i="48" s="1"/>
  <c r="CY133" i="48"/>
  <c r="BV133" i="48"/>
  <c r="DH133" i="48"/>
  <c r="CA134" i="48"/>
  <c r="CE135" i="48"/>
  <c r="CC141" i="48"/>
  <c r="CA142" i="48"/>
  <c r="CC144" i="48"/>
  <c r="CM152" i="48"/>
  <c r="CU152" i="48" s="1"/>
  <c r="DB158" i="48"/>
  <c r="DD158" i="48"/>
  <c r="CI109" i="48"/>
  <c r="CJ109" i="48" s="1"/>
  <c r="BV109" i="48"/>
  <c r="CV111" i="48"/>
  <c r="CE112" i="48"/>
  <c r="CI119" i="48"/>
  <c r="CJ119" i="48" s="1"/>
  <c r="BV119" i="48"/>
  <c r="CX119" i="48"/>
  <c r="CX120" i="48"/>
  <c r="CN122" i="48"/>
  <c r="CV125" i="48"/>
  <c r="BV127" i="48"/>
  <c r="BZ128" i="48"/>
  <c r="CC129" i="48"/>
  <c r="CS130" i="48"/>
  <c r="CL130" i="48"/>
  <c r="CR130" i="48" s="1"/>
  <c r="CK130" i="48"/>
  <c r="CB130" i="48"/>
  <c r="CE130" i="48"/>
  <c r="BV130" i="48"/>
  <c r="BZ130" i="48"/>
  <c r="CG130" i="48"/>
  <c r="CN131" i="48"/>
  <c r="CM133" i="48"/>
  <c r="CU133" i="48" s="1"/>
  <c r="CC134" i="48"/>
  <c r="CY138" i="48"/>
  <c r="CD141" i="48"/>
  <c r="CE144" i="48"/>
  <c r="CI146" i="48"/>
  <c r="CJ146" i="48" s="1"/>
  <c r="DH146" i="48"/>
  <c r="CY146" i="48"/>
  <c r="CA152" i="48"/>
  <c r="CO156" i="48"/>
  <c r="CP156" i="48" s="1"/>
  <c r="CV157" i="48"/>
  <c r="CO157" i="48"/>
  <c r="CP157" i="48" s="1"/>
  <c r="CS107" i="48"/>
  <c r="CL107" i="48"/>
  <c r="CR107" i="48" s="1"/>
  <c r="CK107" i="48"/>
  <c r="CB107" i="48"/>
  <c r="CW107" i="48"/>
  <c r="BY107" i="48"/>
  <c r="CE107" i="48"/>
  <c r="CF112" i="48"/>
  <c r="CI120" i="48"/>
  <c r="CJ120" i="48" s="1"/>
  <c r="CI127" i="48"/>
  <c r="CJ127" i="48" s="1"/>
  <c r="CY127" i="48"/>
  <c r="BW127" i="48"/>
  <c r="DH127" i="48"/>
  <c r="CA128" i="48"/>
  <c r="CD129" i="48"/>
  <c r="CD134" i="48"/>
  <c r="CS135" i="48"/>
  <c r="CL135" i="48"/>
  <c r="CR135" i="48" s="1"/>
  <c r="CK135" i="48"/>
  <c r="CB135" i="48"/>
  <c r="BZ135" i="48"/>
  <c r="BU135" i="48"/>
  <c r="CF135" i="48"/>
  <c r="CD135" i="48"/>
  <c r="CH135" i="48"/>
  <c r="DB137" i="48"/>
  <c r="CS139" i="48"/>
  <c r="CL139" i="48"/>
  <c r="CR139" i="48" s="1"/>
  <c r="CK139" i="48"/>
  <c r="CB139" i="48"/>
  <c r="BZ139" i="48"/>
  <c r="CW139" i="48"/>
  <c r="BX139" i="48"/>
  <c r="CG139" i="48"/>
  <c r="BU139" i="48"/>
  <c r="CA139" i="48"/>
  <c r="BW139" i="48"/>
  <c r="CN139" i="48"/>
  <c r="CE141" i="48"/>
  <c r="BU143" i="48"/>
  <c r="CF144" i="48"/>
  <c r="CM146" i="48"/>
  <c r="CU146" i="48" s="1"/>
  <c r="CF146" i="48"/>
  <c r="CD149" i="48"/>
  <c r="CY150" i="48"/>
  <c r="DH151" i="48"/>
  <c r="CS123" i="48"/>
  <c r="CL123" i="48"/>
  <c r="CR123" i="48" s="1"/>
  <c r="CK123" i="48"/>
  <c r="CB123" i="48"/>
  <c r="CD123" i="48"/>
  <c r="CS147" i="48"/>
  <c r="CL147" i="48"/>
  <c r="CR147" i="48" s="1"/>
  <c r="CK147" i="48"/>
  <c r="CB147" i="48"/>
  <c r="BY147" i="48"/>
  <c r="CW147" i="48"/>
  <c r="BW147" i="48"/>
  <c r="CF147" i="48"/>
  <c r="CG147" i="48"/>
  <c r="CI156" i="48"/>
  <c r="CJ156" i="48" s="1"/>
  <c r="DH156" i="48"/>
  <c r="CH147" i="48"/>
  <c r="CO148" i="48"/>
  <c r="CW153" i="48"/>
  <c r="CI155" i="48"/>
  <c r="CJ155" i="48" s="1"/>
  <c r="BV155" i="48"/>
  <c r="CM156" i="48"/>
  <c r="CU156" i="48" s="1"/>
  <c r="CX159" i="48"/>
  <c r="CN160" i="48"/>
  <c r="CI160" i="48"/>
  <c r="CJ160" i="48" s="1"/>
  <c r="DH160" i="48"/>
  <c r="BV160" i="48"/>
  <c r="CV132" i="48"/>
  <c r="CS145" i="48"/>
  <c r="CL145" i="48"/>
  <c r="CR145" i="48" s="1"/>
  <c r="CK145" i="48"/>
  <c r="CB145" i="48"/>
  <c r="CH145" i="48"/>
  <c r="CF145" i="48"/>
  <c r="BW145" i="48"/>
  <c r="CE145" i="48"/>
  <c r="BU151" i="48"/>
  <c r="BU152" i="48"/>
  <c r="CW152" i="48"/>
  <c r="BU153" i="48"/>
  <c r="CI154" i="48"/>
  <c r="CJ154" i="48" s="1"/>
  <c r="DH154" i="48"/>
  <c r="BV154" i="48"/>
  <c r="CS158" i="48"/>
  <c r="CL158" i="48"/>
  <c r="CR158" i="48" s="1"/>
  <c r="CK158" i="48"/>
  <c r="CA158" i="48"/>
  <c r="CB158" i="48"/>
  <c r="BZ158" i="48"/>
  <c r="BY158" i="48"/>
  <c r="CW158" i="48"/>
  <c r="BX158" i="48"/>
  <c r="BW158" i="48"/>
  <c r="BV158" i="48"/>
  <c r="BU158" i="48"/>
  <c r="CD158" i="48"/>
  <c r="CF158" i="48"/>
  <c r="CF168" i="48"/>
  <c r="BX151" i="48"/>
  <c r="BY152" i="48"/>
  <c r="BY153" i="48"/>
  <c r="DH161" i="48"/>
  <c r="CN161" i="48"/>
  <c r="CI161" i="48"/>
  <c r="CJ161" i="48" s="1"/>
  <c r="BV161" i="48"/>
  <c r="CX162" i="48"/>
  <c r="BU162" i="48"/>
  <c r="BZ163" i="48"/>
  <c r="CY172" i="48"/>
  <c r="CS167" i="48"/>
  <c r="CL167" i="48"/>
  <c r="CR167" i="48" s="1"/>
  <c r="CK167" i="48"/>
  <c r="CA167" i="48"/>
  <c r="BZ167" i="48"/>
  <c r="CW167" i="48"/>
  <c r="BY167" i="48"/>
  <c r="BX167" i="48"/>
  <c r="BW167" i="48"/>
  <c r="BV167" i="48"/>
  <c r="BU167" i="48"/>
  <c r="CB167" i="48"/>
  <c r="CE167" i="48"/>
  <c r="CD167" i="48"/>
  <c r="CC167" i="48"/>
  <c r="CH167" i="48"/>
  <c r="CG167" i="48"/>
  <c r="CI54" i="48"/>
  <c r="CJ54" i="48" s="1"/>
  <c r="CI76" i="48"/>
  <c r="CJ76" i="48" s="1"/>
  <c r="CI80" i="48"/>
  <c r="CJ80" i="48" s="1"/>
  <c r="CI92" i="48"/>
  <c r="CJ92" i="48" s="1"/>
  <c r="CS94" i="48"/>
  <c r="CL94" i="48"/>
  <c r="CR94" i="48" s="1"/>
  <c r="CK94" i="48"/>
  <c r="CB94" i="48"/>
  <c r="CD94" i="48"/>
  <c r="CI104" i="48"/>
  <c r="CJ104" i="48" s="1"/>
  <c r="CI123" i="48"/>
  <c r="CJ123" i="48" s="1"/>
  <c r="BV123" i="48"/>
  <c r="CS126" i="48"/>
  <c r="CL126" i="48"/>
  <c r="CR126" i="48" s="1"/>
  <c r="CK126" i="48"/>
  <c r="CB126" i="48"/>
  <c r="CE126" i="48"/>
  <c r="BV126" i="48"/>
  <c r="CQ126" i="48"/>
  <c r="CF126" i="48"/>
  <c r="CX135" i="48"/>
  <c r="CW145" i="48"/>
  <c r="CI147" i="48"/>
  <c r="CJ147" i="48" s="1"/>
  <c r="CY147" i="48"/>
  <c r="BV147" i="48"/>
  <c r="CA149" i="48"/>
  <c r="CB154" i="48"/>
  <c r="CI157" i="48"/>
  <c r="CJ157" i="48" s="1"/>
  <c r="DH157" i="48"/>
  <c r="CY157" i="48"/>
  <c r="CS151" i="48"/>
  <c r="CL151" i="48"/>
  <c r="CR151" i="48" s="1"/>
  <c r="CK151" i="48"/>
  <c r="CB151" i="48"/>
  <c r="CA151" i="48"/>
  <c r="CW151" i="48"/>
  <c r="BY151" i="48"/>
  <c r="CH151" i="48"/>
  <c r="CF151" i="48"/>
  <c r="CS152" i="48"/>
  <c r="CL152" i="48"/>
  <c r="CR152" i="48" s="1"/>
  <c r="CK152" i="48"/>
  <c r="CB152" i="48"/>
  <c r="BV152" i="48"/>
  <c r="CC152" i="48"/>
  <c r="CF152" i="48"/>
  <c r="CS153" i="48"/>
  <c r="CL153" i="48"/>
  <c r="CR153" i="48" s="1"/>
  <c r="CK153" i="48"/>
  <c r="CB153" i="48"/>
  <c r="CH153" i="48"/>
  <c r="CF153" i="48"/>
  <c r="BW153" i="48"/>
  <c r="CE153" i="48"/>
  <c r="CN164" i="48"/>
  <c r="CI164" i="48"/>
  <c r="CJ164" i="48" s="1"/>
  <c r="BV164" i="48"/>
  <c r="DH164" i="48"/>
  <c r="CY164" i="48"/>
  <c r="BZ147" i="48"/>
  <c r="CA148" i="48"/>
  <c r="CS150" i="48"/>
  <c r="CL150" i="48"/>
  <c r="CR150" i="48" s="1"/>
  <c r="CK150" i="48"/>
  <c r="CB150" i="48"/>
  <c r="CG150" i="48"/>
  <c r="CE150" i="48"/>
  <c r="BV150" i="48"/>
  <c r="CF150" i="48"/>
  <c r="CG151" i="48"/>
  <c r="CG152" i="48"/>
  <c r="CG153" i="48"/>
  <c r="CE158" i="48"/>
  <c r="CS149" i="48"/>
  <c r="CL149" i="48"/>
  <c r="CR149" i="48" s="1"/>
  <c r="CK149" i="48"/>
  <c r="CB149" i="48"/>
  <c r="CH149" i="48"/>
  <c r="BY149" i="48"/>
  <c r="CE149" i="48"/>
  <c r="CH152" i="48"/>
  <c r="CN155" i="48"/>
  <c r="CG158" i="48"/>
  <c r="CS172" i="48"/>
  <c r="CL172" i="48"/>
  <c r="CR172" i="48" s="1"/>
  <c r="CK172" i="48"/>
  <c r="BV172" i="48"/>
  <c r="BU172" i="48"/>
  <c r="CH172" i="48"/>
  <c r="CG172" i="48"/>
  <c r="CE172" i="48"/>
  <c r="BY172" i="48"/>
  <c r="BX172" i="48"/>
  <c r="BW172" i="48"/>
  <c r="CW172" i="48"/>
  <c r="CB172" i="48"/>
  <c r="CF172" i="48"/>
  <c r="CD172" i="48"/>
  <c r="CC172" i="48"/>
  <c r="CA172" i="48"/>
  <c r="CI138" i="48"/>
  <c r="CJ138" i="48" s="1"/>
  <c r="CN138" i="48"/>
  <c r="CI141" i="48"/>
  <c r="CJ141" i="48" s="1"/>
  <c r="BZ145" i="48"/>
  <c r="CD147" i="48"/>
  <c r="CS148" i="48"/>
  <c r="CL148" i="48"/>
  <c r="CR148" i="48" s="1"/>
  <c r="CK148" i="48"/>
  <c r="CB148" i="48"/>
  <c r="BV148" i="48"/>
  <c r="CC148" i="48"/>
  <c r="CF148" i="48"/>
  <c r="CG149" i="48"/>
  <c r="CO150" i="48"/>
  <c r="CP150" i="48" s="1"/>
  <c r="CS162" i="48"/>
  <c r="CL162" i="48"/>
  <c r="CR162" i="48" s="1"/>
  <c r="CK162" i="48"/>
  <c r="CC162" i="48"/>
  <c r="CA162" i="48"/>
  <c r="BZ162" i="48"/>
  <c r="BY162" i="48"/>
  <c r="CW162" i="48"/>
  <c r="BX162" i="48"/>
  <c r="CB162" i="48"/>
  <c r="BW162" i="48"/>
  <c r="BV162" i="48"/>
  <c r="CH162" i="48"/>
  <c r="CG162" i="48"/>
  <c r="CF162" i="48"/>
  <c r="CD162" i="48"/>
  <c r="CS163" i="48"/>
  <c r="CL163" i="48"/>
  <c r="CR163" i="48" s="1"/>
  <c r="CK163" i="48"/>
  <c r="BX163" i="48"/>
  <c r="CW163" i="48"/>
  <c r="BW163" i="48"/>
  <c r="BV163" i="48"/>
  <c r="BU163" i="48"/>
  <c r="CB163" i="48"/>
  <c r="CG163" i="48"/>
  <c r="BY163" i="48"/>
  <c r="CH163" i="48"/>
  <c r="CE163" i="48"/>
  <c r="CA163" i="48"/>
  <c r="CI126" i="48"/>
  <c r="CJ126" i="48" s="1"/>
  <c r="CI130" i="48"/>
  <c r="CJ130" i="48" s="1"/>
  <c r="CS136" i="48"/>
  <c r="CL136" i="48"/>
  <c r="CR136" i="48" s="1"/>
  <c r="CK136" i="48"/>
  <c r="CB136" i="48"/>
  <c r="CD136" i="48"/>
  <c r="CI150" i="48"/>
  <c r="CJ150" i="48" s="1"/>
  <c r="CF155" i="48"/>
  <c r="CS157" i="48"/>
  <c r="CL157" i="48"/>
  <c r="CR157" i="48" s="1"/>
  <c r="CK157" i="48"/>
  <c r="CB157" i="48"/>
  <c r="CF157" i="48"/>
  <c r="CE157" i="48"/>
  <c r="CD157" i="48"/>
  <c r="CC157" i="48"/>
  <c r="CA157" i="48"/>
  <c r="BZ157" i="48"/>
  <c r="BY157" i="48"/>
  <c r="BW157" i="48"/>
  <c r="CO164" i="48"/>
  <c r="DH165" i="48"/>
  <c r="CI165" i="48"/>
  <c r="CJ165" i="48" s="1"/>
  <c r="BV165" i="48"/>
  <c r="CX175" i="48"/>
  <c r="CF179" i="48"/>
  <c r="CC183" i="48"/>
  <c r="CE184" i="48"/>
  <c r="CO171" i="48"/>
  <c r="CA175" i="48"/>
  <c r="CF184" i="48"/>
  <c r="CV166" i="48"/>
  <c r="CM175" i="48"/>
  <c r="CU175" i="48" s="1"/>
  <c r="CY177" i="48"/>
  <c r="BV177" i="48"/>
  <c r="BZ180" i="48"/>
  <c r="DH182" i="48"/>
  <c r="CI182" i="48"/>
  <c r="CJ182" i="48" s="1"/>
  <c r="BV182" i="48"/>
  <c r="DD183" i="48"/>
  <c r="DB183" i="48"/>
  <c r="CI177" i="48"/>
  <c r="CJ177" i="48" s="1"/>
  <c r="DD162" i="48"/>
  <c r="DB162" i="48"/>
  <c r="DH170" i="48"/>
  <c r="CI170" i="48"/>
  <c r="CJ170" i="48" s="1"/>
  <c r="DD178" i="48"/>
  <c r="DB178" i="48"/>
  <c r="CA180" i="48"/>
  <c r="CO181" i="48"/>
  <c r="CV183" i="48"/>
  <c r="CO183" i="48"/>
  <c r="CP183" i="48" s="1"/>
  <c r="CS184" i="48"/>
  <c r="CL184" i="48"/>
  <c r="CR184" i="48" s="1"/>
  <c r="CK184" i="48"/>
  <c r="BY184" i="48"/>
  <c r="CW184" i="48"/>
  <c r="BX184" i="48"/>
  <c r="BW184" i="48"/>
  <c r="BV184" i="48"/>
  <c r="BU184" i="48"/>
  <c r="CH184" i="48"/>
  <c r="CB184" i="48"/>
  <c r="CN185" i="48"/>
  <c r="CI185" i="48"/>
  <c r="CJ185" i="48" s="1"/>
  <c r="DH185" i="48"/>
  <c r="CS179" i="48"/>
  <c r="CL179" i="48"/>
  <c r="CR179" i="48" s="1"/>
  <c r="CK179" i="48"/>
  <c r="CA179" i="48"/>
  <c r="BZ179" i="48"/>
  <c r="BY179" i="48"/>
  <c r="BX179" i="48"/>
  <c r="CW179" i="48"/>
  <c r="BW179" i="48"/>
  <c r="BV179" i="48"/>
  <c r="CB179" i="48"/>
  <c r="BU179" i="48"/>
  <c r="CD180" i="48"/>
  <c r="DB184" i="48"/>
  <c r="CS188" i="48"/>
  <c r="CL188" i="48"/>
  <c r="CR188" i="48" s="1"/>
  <c r="CK188" i="48"/>
  <c r="BZ188" i="48"/>
  <c r="BY188" i="48"/>
  <c r="BX188" i="48"/>
  <c r="CW188" i="48"/>
  <c r="BW188" i="48"/>
  <c r="BV188" i="48"/>
  <c r="BU188" i="48"/>
  <c r="CH188" i="48"/>
  <c r="CG188" i="48"/>
  <c r="CF188" i="48"/>
  <c r="CE188" i="48"/>
  <c r="CC188" i="48"/>
  <c r="CX171" i="48"/>
  <c r="CA171" i="48"/>
  <c r="CI173" i="48"/>
  <c r="CJ173" i="48" s="1"/>
  <c r="DH173" i="48"/>
  <c r="BV173" i="48"/>
  <c r="DD174" i="48"/>
  <c r="DB174" i="48"/>
  <c r="DD187" i="48"/>
  <c r="DB187" i="48"/>
  <c r="CX166" i="48"/>
  <c r="BU166" i="48"/>
  <c r="CV167" i="48"/>
  <c r="CO167" i="48"/>
  <c r="CP167" i="48" s="1"/>
  <c r="CI171" i="48"/>
  <c r="CJ171" i="48" s="1"/>
  <c r="CY171" i="48"/>
  <c r="CV174" i="48"/>
  <c r="CO174" i="48"/>
  <c r="CP174" i="48" s="1"/>
  <c r="DD179" i="48"/>
  <c r="DB179" i="48"/>
  <c r="CF180" i="48"/>
  <c r="CV189" i="48"/>
  <c r="CI128" i="48"/>
  <c r="CJ128" i="48" s="1"/>
  <c r="CI132" i="48"/>
  <c r="CJ132" i="48" s="1"/>
  <c r="BU136" i="48"/>
  <c r="DH150" i="48"/>
  <c r="CA154" i="48"/>
  <c r="BW155" i="48"/>
  <c r="CX157" i="48"/>
  <c r="BU157" i="48"/>
  <c r="CV158" i="48"/>
  <c r="CO158" i="48"/>
  <c r="CP158" i="48" s="1"/>
  <c r="DH166" i="48"/>
  <c r="CI166" i="48"/>
  <c r="CJ166" i="48" s="1"/>
  <c r="CY166" i="48"/>
  <c r="BV166" i="48"/>
  <c r="CN170" i="48"/>
  <c r="CD171" i="48"/>
  <c r="CS175" i="48"/>
  <c r="CL175" i="48"/>
  <c r="CR175" i="48" s="1"/>
  <c r="CK175" i="48"/>
  <c r="BY175" i="48"/>
  <c r="CW175" i="48"/>
  <c r="BX175" i="48"/>
  <c r="CB175" i="48"/>
  <c r="BW175" i="48"/>
  <c r="BV175" i="48"/>
  <c r="BU175" i="48"/>
  <c r="CH175" i="48"/>
  <c r="CN176" i="48"/>
  <c r="CI176" i="48"/>
  <c r="CJ176" i="48" s="1"/>
  <c r="CN177" i="48"/>
  <c r="CV179" i="48"/>
  <c r="CN182" i="48"/>
  <c r="CX183" i="48"/>
  <c r="CX178" i="48"/>
  <c r="CS180" i="48"/>
  <c r="CL180" i="48"/>
  <c r="CR180" i="48" s="1"/>
  <c r="CK180" i="48"/>
  <c r="BX180" i="48"/>
  <c r="BW180" i="48"/>
  <c r="BV180" i="48"/>
  <c r="BU180" i="48"/>
  <c r="CB180" i="48"/>
  <c r="CG180" i="48"/>
  <c r="CN181" i="48"/>
  <c r="DH181" i="48"/>
  <c r="CI181" i="48"/>
  <c r="CJ181" i="48" s="1"/>
  <c r="DH183" i="48"/>
  <c r="CI183" i="48"/>
  <c r="CJ183" i="48" s="1"/>
  <c r="CI140" i="48"/>
  <c r="CJ140" i="48" s="1"/>
  <c r="CS142" i="48"/>
  <c r="CL142" i="48"/>
  <c r="CR142" i="48" s="1"/>
  <c r="CK142" i="48"/>
  <c r="CB142" i="48"/>
  <c r="CD142" i="48"/>
  <c r="CS146" i="48"/>
  <c r="CL146" i="48"/>
  <c r="CR146" i="48" s="1"/>
  <c r="CK146" i="48"/>
  <c r="CB146" i="48"/>
  <c r="CD146" i="48"/>
  <c r="CI148" i="48"/>
  <c r="CJ148" i="48" s="1"/>
  <c r="CI152" i="48"/>
  <c r="CJ152" i="48" s="1"/>
  <c r="CS154" i="48"/>
  <c r="CL154" i="48"/>
  <c r="CR154" i="48" s="1"/>
  <c r="CK154" i="48"/>
  <c r="CD154" i="48"/>
  <c r="BY155" i="48"/>
  <c r="CS159" i="48"/>
  <c r="CL159" i="48"/>
  <c r="CR159" i="48" s="1"/>
  <c r="CK159" i="48"/>
  <c r="BW159" i="48"/>
  <c r="BV159" i="48"/>
  <c r="CB159" i="48"/>
  <c r="BU159" i="48"/>
  <c r="CH159" i="48"/>
  <c r="CF159" i="48"/>
  <c r="CW159" i="48"/>
  <c r="CS168" i="48"/>
  <c r="CL168" i="48"/>
  <c r="CR168" i="48" s="1"/>
  <c r="CK168" i="48"/>
  <c r="BV168" i="48"/>
  <c r="BU168" i="48"/>
  <c r="CH168" i="48"/>
  <c r="CG168" i="48"/>
  <c r="CE168" i="48"/>
  <c r="CB168" i="48"/>
  <c r="CC170" i="48"/>
  <c r="CQ170" i="48"/>
  <c r="CY178" i="48"/>
  <c r="DB180" i="48"/>
  <c r="CX186" i="48"/>
  <c r="CF178" i="48"/>
  <c r="CI186" i="48"/>
  <c r="CJ186" i="48" s="1"/>
  <c r="DH186" i="48"/>
  <c r="BV186" i="48"/>
  <c r="CN186" i="48"/>
  <c r="CY186" i="48"/>
  <c r="DH169" i="48"/>
  <c r="CI169" i="48"/>
  <c r="CJ169" i="48" s="1"/>
  <c r="BV169" i="48"/>
  <c r="DD170" i="48"/>
  <c r="DB170" i="48"/>
  <c r="CN173" i="48"/>
  <c r="CX184" i="48"/>
  <c r="BZ184" i="48"/>
  <c r="CC173" i="48"/>
  <c r="CI174" i="48"/>
  <c r="CJ174" i="48" s="1"/>
  <c r="DH174" i="48"/>
  <c r="CC179" i="48"/>
  <c r="CA184" i="48"/>
  <c r="CA188" i="48"/>
  <c r="CS155" i="48"/>
  <c r="CL155" i="48"/>
  <c r="CR155" i="48" s="1"/>
  <c r="CK155" i="48"/>
  <c r="CB155" i="48"/>
  <c r="CD155" i="48"/>
  <c r="CI158" i="48"/>
  <c r="CJ158" i="48" s="1"/>
  <c r="CX163" i="48"/>
  <c r="CS171" i="48"/>
  <c r="CL171" i="48"/>
  <c r="CR171" i="48" s="1"/>
  <c r="CK171" i="48"/>
  <c r="BZ171" i="48"/>
  <c r="BY171" i="48"/>
  <c r="CW171" i="48"/>
  <c r="BX171" i="48"/>
  <c r="BW171" i="48"/>
  <c r="BV171" i="48"/>
  <c r="BU171" i="48"/>
  <c r="CB171" i="48"/>
  <c r="CQ171" i="48"/>
  <c r="CD179" i="48"/>
  <c r="CM184" i="48"/>
  <c r="CU184" i="48" s="1"/>
  <c r="CC184" i="48"/>
  <c r="CO185" i="48"/>
  <c r="CY188" i="48"/>
  <c r="CD188" i="48"/>
  <c r="CB187" i="48"/>
  <c r="CI162" i="48"/>
  <c r="CJ162" i="48" s="1"/>
  <c r="CI178" i="48"/>
  <c r="CJ178" i="48" s="1"/>
  <c r="CB169" i="48"/>
  <c r="CM187" i="48"/>
  <c r="CU187" i="48" s="1"/>
  <c r="CI163" i="48"/>
  <c r="CJ163" i="48" s="1"/>
  <c r="CI179" i="48"/>
  <c r="CJ179" i="48" s="1"/>
  <c r="CS189" i="48"/>
  <c r="CL189" i="48"/>
  <c r="CR189" i="48" s="1"/>
  <c r="CK189" i="48"/>
  <c r="CD189" i="48"/>
  <c r="CI180" i="48"/>
  <c r="CJ180" i="48" s="1"/>
  <c r="CB183" i="48"/>
  <c r="CE189" i="48"/>
  <c r="CB182" i="48"/>
  <c r="CB166" i="48"/>
  <c r="BX161" i="48"/>
  <c r="CW161" i="48"/>
  <c r="CS164" i="48"/>
  <c r="CL164" i="48"/>
  <c r="CR164" i="48" s="1"/>
  <c r="CK164" i="48"/>
  <c r="CD164" i="48"/>
  <c r="BZ165" i="48"/>
  <c r="BW166" i="48"/>
  <c r="DH168" i="48"/>
  <c r="BY169" i="48"/>
  <c r="BU170" i="48"/>
  <c r="DH172" i="48"/>
  <c r="BY173" i="48"/>
  <c r="BU174" i="48"/>
  <c r="CS176" i="48"/>
  <c r="CL176" i="48"/>
  <c r="CR176" i="48" s="1"/>
  <c r="CK176" i="48"/>
  <c r="CD176" i="48"/>
  <c r="BZ177" i="48"/>
  <c r="BV178" i="48"/>
  <c r="CS181" i="48"/>
  <c r="CL181" i="48"/>
  <c r="CR181" i="48" s="1"/>
  <c r="CK181" i="48"/>
  <c r="CD181" i="48"/>
  <c r="BY182" i="48"/>
  <c r="BU183" i="48"/>
  <c r="CS185" i="48"/>
  <c r="CL185" i="48"/>
  <c r="CR185" i="48" s="1"/>
  <c r="CK185" i="48"/>
  <c r="CD185" i="48"/>
  <c r="BY186" i="48"/>
  <c r="BV187" i="48"/>
  <c r="CF189" i="48"/>
  <c r="CB181" i="48"/>
  <c r="CB165" i="48"/>
  <c r="CG189" i="48"/>
  <c r="CI167" i="48"/>
  <c r="CJ167" i="48" s="1"/>
  <c r="CB164" i="48"/>
  <c r="CS160" i="48"/>
  <c r="CL160" i="48"/>
  <c r="CR160" i="48" s="1"/>
  <c r="CK160" i="48"/>
  <c r="CD160" i="48"/>
  <c r="BZ161" i="48"/>
  <c r="CF164" i="48"/>
  <c r="BY166" i="48"/>
  <c r="CA169" i="48"/>
  <c r="DB169" i="48"/>
  <c r="BW170" i="48"/>
  <c r="CW170" i="48"/>
  <c r="CN171" i="48"/>
  <c r="CA173" i="48"/>
  <c r="DB173" i="48"/>
  <c r="BW174" i="48"/>
  <c r="CF176" i="48"/>
  <c r="BX178" i="48"/>
  <c r="CF181" i="48"/>
  <c r="CA182" i="48"/>
  <c r="DB182" i="48"/>
  <c r="BW183" i="48"/>
  <c r="CF185" i="48"/>
  <c r="CA186" i="48"/>
  <c r="BX187" i="48"/>
  <c r="CW187" i="48"/>
  <c r="CH189" i="48"/>
  <c r="CI168" i="48"/>
  <c r="CJ168" i="48" s="1"/>
  <c r="CI184" i="48"/>
  <c r="CJ184" i="48" s="1"/>
  <c r="CE160" i="48"/>
  <c r="CA161" i="48"/>
  <c r="DB161" i="48"/>
  <c r="CG164" i="48"/>
  <c r="CS165" i="48"/>
  <c r="CL165" i="48"/>
  <c r="CR165" i="48" s="1"/>
  <c r="CK165" i="48"/>
  <c r="CD165" i="48"/>
  <c r="BZ166" i="48"/>
  <c r="BX170" i="48"/>
  <c r="BX174" i="48"/>
  <c r="CW174" i="48"/>
  <c r="CG176" i="48"/>
  <c r="CS177" i="48"/>
  <c r="CL177" i="48"/>
  <c r="CR177" i="48" s="1"/>
  <c r="CK177" i="48"/>
  <c r="CD177" i="48"/>
  <c r="BY178" i="48"/>
  <c r="CG181" i="48"/>
  <c r="BX183" i="48"/>
  <c r="CW183" i="48"/>
  <c r="CG185" i="48"/>
  <c r="BY187" i="48"/>
  <c r="CB178" i="48"/>
  <c r="DB157" i="48"/>
  <c r="CF160" i="48"/>
  <c r="CC161" i="48"/>
  <c r="CH164" i="48"/>
  <c r="CE165" i="48"/>
  <c r="CA166" i="48"/>
  <c r="DB166" i="48"/>
  <c r="CS169" i="48"/>
  <c r="CL169" i="48"/>
  <c r="CR169" i="48" s="1"/>
  <c r="CK169" i="48"/>
  <c r="CD169" i="48"/>
  <c r="BY170" i="48"/>
  <c r="CS173" i="48"/>
  <c r="CL173" i="48"/>
  <c r="CR173" i="48" s="1"/>
  <c r="CK173" i="48"/>
  <c r="CD173" i="48"/>
  <c r="BY174" i="48"/>
  <c r="CH176" i="48"/>
  <c r="CE177" i="48"/>
  <c r="BZ178" i="48"/>
  <c r="CH181" i="48"/>
  <c r="CS182" i="48"/>
  <c r="CL182" i="48"/>
  <c r="CR182" i="48" s="1"/>
  <c r="CK182" i="48"/>
  <c r="CD182" i="48"/>
  <c r="BY183" i="48"/>
  <c r="CH185" i="48"/>
  <c r="CS186" i="48"/>
  <c r="CL186" i="48"/>
  <c r="CR186" i="48" s="1"/>
  <c r="CK186" i="48"/>
  <c r="CD186" i="48"/>
  <c r="BZ187" i="48"/>
  <c r="CN189" i="48"/>
  <c r="CB177" i="48"/>
  <c r="CG160" i="48"/>
  <c r="CS161" i="48"/>
  <c r="CL161" i="48"/>
  <c r="CR161" i="48" s="1"/>
  <c r="CK161" i="48"/>
  <c r="CD161" i="48"/>
  <c r="CF165" i="48"/>
  <c r="CE169" i="48"/>
  <c r="BZ170" i="48"/>
  <c r="CE173" i="48"/>
  <c r="BZ174" i="48"/>
  <c r="CF177" i="48"/>
  <c r="CA178" i="48"/>
  <c r="CE182" i="48"/>
  <c r="BZ183" i="48"/>
  <c r="CE186" i="48"/>
  <c r="CA187" i="48"/>
  <c r="CI187" i="48"/>
  <c r="CJ187" i="48" s="1"/>
  <c r="CB176" i="48"/>
  <c r="CB160" i="48"/>
  <c r="CH160" i="48"/>
  <c r="CE161" i="48"/>
  <c r="CG165" i="48"/>
  <c r="CS166" i="48"/>
  <c r="CL166" i="48"/>
  <c r="CR166" i="48" s="1"/>
  <c r="CK166" i="48"/>
  <c r="CD166" i="48"/>
  <c r="CF169" i="48"/>
  <c r="CA170" i="48"/>
  <c r="CF173" i="48"/>
  <c r="CA174" i="48"/>
  <c r="CG177" i="48"/>
  <c r="CF182" i="48"/>
  <c r="CA183" i="48"/>
  <c r="CF186" i="48"/>
  <c r="BU189" i="48"/>
  <c r="CI172" i="48"/>
  <c r="CJ172" i="48" s="1"/>
  <c r="CF161" i="48"/>
  <c r="CH165" i="48"/>
  <c r="CE166" i="48"/>
  <c r="CG169" i="48"/>
  <c r="CG173" i="48"/>
  <c r="CC174" i="48"/>
  <c r="CH177" i="48"/>
  <c r="CS178" i="48"/>
  <c r="CL178" i="48"/>
  <c r="CR178" i="48" s="1"/>
  <c r="CK178" i="48"/>
  <c r="CD178" i="48"/>
  <c r="CG182" i="48"/>
  <c r="CG186" i="48"/>
  <c r="CS187" i="48"/>
  <c r="CL187" i="48"/>
  <c r="CR187" i="48" s="1"/>
  <c r="CK187" i="48"/>
  <c r="CD187" i="48"/>
  <c r="BV189" i="48"/>
  <c r="CG161" i="48"/>
  <c r="BU164" i="48"/>
  <c r="CF166" i="48"/>
  <c r="CH169" i="48"/>
  <c r="CS170" i="48"/>
  <c r="CL170" i="48"/>
  <c r="CR170" i="48" s="1"/>
  <c r="CK170" i="48"/>
  <c r="CD170" i="48"/>
  <c r="CH173" i="48"/>
  <c r="CS174" i="48"/>
  <c r="CL174" i="48"/>
  <c r="CR174" i="48" s="1"/>
  <c r="CK174" i="48"/>
  <c r="CD174" i="48"/>
  <c r="BU176" i="48"/>
  <c r="CE178" i="48"/>
  <c r="BU181" i="48"/>
  <c r="CH182" i="48"/>
  <c r="CS183" i="48"/>
  <c r="CL183" i="48"/>
  <c r="CR183" i="48" s="1"/>
  <c r="CK183" i="48"/>
  <c r="CD183" i="48"/>
  <c r="BU185" i="48"/>
  <c r="CH186" i="48"/>
  <c r="CE187" i="48"/>
  <c r="BW189" i="48"/>
  <c r="CW189" i="48"/>
  <c r="CB189" i="48"/>
  <c r="CB173" i="48"/>
  <c r="J3" i="50"/>
  <c r="J4" i="50" s="1"/>
  <c r="J6" i="50" s="1"/>
  <c r="CP83" i="48" l="1"/>
  <c r="CZ83" i="48" s="1"/>
  <c r="DG83" i="48" s="1"/>
  <c r="EM43" i="48"/>
  <c r="EL83" i="48"/>
  <c r="EK83" i="48"/>
  <c r="DM190" i="48"/>
  <c r="DN190" i="48" s="1"/>
  <c r="EM11" i="48"/>
  <c r="CP178" i="48"/>
  <c r="CZ178" i="48" s="1"/>
  <c r="EM129" i="48"/>
  <c r="EM151" i="48"/>
  <c r="EM15" i="48"/>
  <c r="CZ49" i="48"/>
  <c r="EM188" i="48"/>
  <c r="EM16" i="48"/>
  <c r="EM27" i="48"/>
  <c r="EM77" i="48"/>
  <c r="EM91" i="48"/>
  <c r="EM44" i="48"/>
  <c r="CP137" i="48"/>
  <c r="CZ137" i="48" s="1"/>
  <c r="EM10" i="48"/>
  <c r="EM118" i="48"/>
  <c r="EM133" i="48"/>
  <c r="EM40" i="48"/>
  <c r="DK190" i="48"/>
  <c r="EM107" i="48"/>
  <c r="EM109" i="48"/>
  <c r="EM29" i="48"/>
  <c r="EM65" i="48"/>
  <c r="EM154" i="48"/>
  <c r="CP67" i="48"/>
  <c r="CZ67" i="48" s="1"/>
  <c r="EM90" i="48"/>
  <c r="CP139" i="48"/>
  <c r="CZ139" i="48" s="1"/>
  <c r="EM164" i="48"/>
  <c r="CP148" i="48"/>
  <c r="CZ148" i="48" s="1"/>
  <c r="EM148" i="48"/>
  <c r="EM131" i="48"/>
  <c r="EM54" i="48"/>
  <c r="EM84" i="48"/>
  <c r="EM61" i="48"/>
  <c r="EM67" i="48"/>
  <c r="EM47" i="48"/>
  <c r="EM88" i="48"/>
  <c r="CP96" i="48"/>
  <c r="CZ96" i="48" s="1"/>
  <c r="CP78" i="48"/>
  <c r="CZ78" i="48" s="1"/>
  <c r="CP92" i="48"/>
  <c r="CZ92" i="48" s="1"/>
  <c r="EM150" i="48"/>
  <c r="EM7" i="48"/>
  <c r="EK143" i="48"/>
  <c r="EL143" i="48"/>
  <c r="EK184" i="48"/>
  <c r="EL184" i="48"/>
  <c r="EK122" i="48"/>
  <c r="EL122" i="48"/>
  <c r="EK79" i="48"/>
  <c r="EL79" i="48"/>
  <c r="EL20" i="48"/>
  <c r="EK20" i="48"/>
  <c r="EL172" i="48"/>
  <c r="EK172" i="48"/>
  <c r="EK81" i="48"/>
  <c r="EL81" i="48"/>
  <c r="EK9" i="48"/>
  <c r="EL9" i="48"/>
  <c r="EK60" i="48"/>
  <c r="EL60" i="48"/>
  <c r="EL116" i="48"/>
  <c r="EK116" i="48"/>
  <c r="EL46" i="48"/>
  <c r="EK46" i="48"/>
  <c r="EK105" i="48"/>
  <c r="EL105" i="48"/>
  <c r="EL178" i="48"/>
  <c r="EK178" i="48"/>
  <c r="EK111" i="48"/>
  <c r="EL111" i="48"/>
  <c r="EK121" i="48"/>
  <c r="EL121" i="48"/>
  <c r="EK64" i="48"/>
  <c r="EL64" i="48"/>
  <c r="EK63" i="48"/>
  <c r="EL63" i="48"/>
  <c r="EL82" i="48"/>
  <c r="EK82" i="48"/>
  <c r="EK28" i="48"/>
  <c r="EL28" i="48"/>
  <c r="EL102" i="48"/>
  <c r="EK102" i="48"/>
  <c r="EK171" i="48"/>
  <c r="EL171" i="48"/>
  <c r="EK55" i="48"/>
  <c r="EL55" i="48"/>
  <c r="EL50" i="48"/>
  <c r="EK50" i="48"/>
  <c r="EK127" i="48"/>
  <c r="EL127" i="48"/>
  <c r="EK95" i="48"/>
  <c r="EL95" i="48"/>
  <c r="EK97" i="48"/>
  <c r="EL97" i="48"/>
  <c r="EK66" i="48"/>
  <c r="EL66" i="48"/>
  <c r="EL125" i="48"/>
  <c r="EK125" i="48"/>
  <c r="EK33" i="48"/>
  <c r="EL33" i="48"/>
  <c r="EK119" i="48"/>
  <c r="EL119" i="48"/>
  <c r="EK189" i="48"/>
  <c r="EL189" i="48"/>
  <c r="EK85" i="48"/>
  <c r="EL85" i="48"/>
  <c r="EL21" i="48"/>
  <c r="EK21" i="48"/>
  <c r="EL45" i="48"/>
  <c r="EK45" i="48"/>
  <c r="EL86" i="48"/>
  <c r="EK86" i="48"/>
  <c r="EL36" i="48"/>
  <c r="EK36" i="48"/>
  <c r="EL22" i="48"/>
  <c r="EK22" i="48"/>
  <c r="EK103" i="48"/>
  <c r="EL103" i="48"/>
  <c r="EL132" i="48"/>
  <c r="EK132" i="48"/>
  <c r="EK160" i="48"/>
  <c r="EL160" i="48"/>
  <c r="EL147" i="48"/>
  <c r="EK147" i="48"/>
  <c r="EK153" i="48"/>
  <c r="EL153" i="48"/>
  <c r="EK59" i="48"/>
  <c r="EL59" i="48"/>
  <c r="EL157" i="48"/>
  <c r="EK157" i="48"/>
  <c r="EL182" i="48"/>
  <c r="EK182" i="48"/>
  <c r="EK161" i="48"/>
  <c r="EL161" i="48"/>
  <c r="EL180" i="48"/>
  <c r="EK180" i="48"/>
  <c r="EK72" i="48"/>
  <c r="EL72" i="48"/>
  <c r="EL19" i="48"/>
  <c r="EK19" i="48"/>
  <c r="EL145" i="48"/>
  <c r="EK145" i="48"/>
  <c r="EK58" i="48"/>
  <c r="EL58" i="48"/>
  <c r="EL163" i="48"/>
  <c r="EK163" i="48"/>
  <c r="EK187" i="48"/>
  <c r="EL187" i="48"/>
  <c r="EL162" i="48"/>
  <c r="EK162" i="48"/>
  <c r="EK140" i="48"/>
  <c r="EL140" i="48"/>
  <c r="EK23" i="48"/>
  <c r="EL23" i="48"/>
  <c r="EK155" i="48"/>
  <c r="EL155" i="48"/>
  <c r="EK146" i="48"/>
  <c r="EL146" i="48"/>
  <c r="EK74" i="48"/>
  <c r="EL74" i="48"/>
  <c r="EL38" i="48"/>
  <c r="EK38" i="48"/>
  <c r="EL101" i="48"/>
  <c r="EK101" i="48"/>
  <c r="EL117" i="48"/>
  <c r="EK117" i="48"/>
  <c r="EL149" i="48"/>
  <c r="EK149" i="48"/>
  <c r="EL179" i="48"/>
  <c r="EK179" i="48"/>
  <c r="EK80" i="48"/>
  <c r="EL80" i="48"/>
  <c r="EK130" i="48"/>
  <c r="EL130" i="48"/>
  <c r="EK114" i="48"/>
  <c r="EL114" i="48"/>
  <c r="EK98" i="48"/>
  <c r="EL98" i="48"/>
  <c r="EK104" i="48"/>
  <c r="EL104" i="48"/>
  <c r="EK14" i="48"/>
  <c r="EL14" i="48"/>
  <c r="EK167" i="48"/>
  <c r="EL167" i="48"/>
  <c r="EK138" i="48"/>
  <c r="EL138" i="48"/>
  <c r="EL69" i="48"/>
  <c r="EK69" i="48"/>
  <c r="EL166" i="48"/>
  <c r="EK166" i="48"/>
  <c r="EL174" i="48"/>
  <c r="EK174" i="48"/>
  <c r="EK139" i="48"/>
  <c r="EL139" i="48"/>
  <c r="EL99" i="48"/>
  <c r="EK99" i="48"/>
  <c r="EK144" i="48"/>
  <c r="EL144" i="48"/>
  <c r="EK181" i="48"/>
  <c r="EL181" i="48"/>
  <c r="EK2" i="48"/>
  <c r="EL2" i="48"/>
  <c r="EK93" i="48"/>
  <c r="EL93" i="48"/>
  <c r="EK136" i="48"/>
  <c r="EL136" i="48"/>
  <c r="EK87" i="48"/>
  <c r="EL87" i="48"/>
  <c r="EK173" i="48"/>
  <c r="EL173" i="48"/>
  <c r="EK170" i="48"/>
  <c r="EL170" i="48"/>
  <c r="EK183" i="48"/>
  <c r="EL183" i="48"/>
  <c r="EL94" i="48"/>
  <c r="EK94" i="48"/>
  <c r="EL176" i="48"/>
  <c r="EK176" i="48"/>
  <c r="EK75" i="48"/>
  <c r="EL75" i="48"/>
  <c r="EK128" i="48"/>
  <c r="EL128" i="48"/>
  <c r="EL51" i="48"/>
  <c r="EK51" i="48"/>
  <c r="EK76" i="48"/>
  <c r="EL76" i="48"/>
  <c r="EL17" i="48"/>
  <c r="EK17" i="48"/>
  <c r="EK123" i="48"/>
  <c r="EL123" i="48"/>
  <c r="EK110" i="48"/>
  <c r="EL110" i="48"/>
  <c r="EK71" i="48"/>
  <c r="EL71" i="48"/>
  <c r="EK18" i="48"/>
  <c r="EL18" i="48"/>
  <c r="EL3" i="48"/>
  <c r="EK3" i="48"/>
  <c r="EK108" i="48"/>
  <c r="EL108" i="48"/>
  <c r="EK135" i="48"/>
  <c r="EL135" i="48"/>
  <c r="EK96" i="48"/>
  <c r="EL96" i="48"/>
  <c r="EK92" i="48"/>
  <c r="EL92" i="48"/>
  <c r="EK73" i="48"/>
  <c r="EL73" i="48"/>
  <c r="EK13" i="48"/>
  <c r="EL13" i="48"/>
  <c r="EL30" i="48"/>
  <c r="EK30" i="48"/>
  <c r="EK142" i="48"/>
  <c r="EL142" i="48"/>
  <c r="EK168" i="48"/>
  <c r="EL168" i="48"/>
  <c r="EL52" i="48"/>
  <c r="EK52" i="48"/>
  <c r="EK24" i="48"/>
  <c r="EL24" i="48"/>
  <c r="EK31" i="48"/>
  <c r="EL31" i="48"/>
  <c r="EK39" i="48"/>
  <c r="EL39" i="48"/>
  <c r="EL53" i="48"/>
  <c r="EK53" i="48"/>
  <c r="EL4" i="48"/>
  <c r="EK4" i="48"/>
  <c r="EK120" i="48"/>
  <c r="EL120" i="48"/>
  <c r="EK177" i="48"/>
  <c r="EL177" i="48"/>
  <c r="EK185" i="48"/>
  <c r="EL185" i="48"/>
  <c r="EK56" i="48"/>
  <c r="EL56" i="48"/>
  <c r="EL37" i="48"/>
  <c r="EK37" i="48"/>
  <c r="EK12" i="48"/>
  <c r="EL12" i="48"/>
  <c r="EL141" i="48"/>
  <c r="EK141" i="48"/>
  <c r="EK106" i="48"/>
  <c r="EL106" i="48"/>
  <c r="EK158" i="48"/>
  <c r="EL158" i="48"/>
  <c r="EK25" i="48"/>
  <c r="EL25" i="48"/>
  <c r="EK169" i="48"/>
  <c r="EL169" i="48"/>
  <c r="EK126" i="48"/>
  <c r="EL126" i="48"/>
  <c r="EL70" i="48"/>
  <c r="EK70" i="48"/>
  <c r="EK48" i="48"/>
  <c r="EL48" i="48"/>
  <c r="EK89" i="48"/>
  <c r="EL89" i="48"/>
  <c r="EL134" i="48"/>
  <c r="EK134" i="48"/>
  <c r="EK137" i="48"/>
  <c r="EL137" i="48"/>
  <c r="EL6" i="48"/>
  <c r="EK6" i="48"/>
  <c r="EK34" i="48"/>
  <c r="EL34" i="48"/>
  <c r="EK32" i="48"/>
  <c r="EL32" i="48"/>
  <c r="EL68" i="48"/>
  <c r="EK68" i="48"/>
  <c r="EK78" i="48"/>
  <c r="EL78" i="48"/>
  <c r="EK186" i="48"/>
  <c r="EL186" i="48"/>
  <c r="EK175" i="48"/>
  <c r="EL175" i="48"/>
  <c r="EL115" i="48"/>
  <c r="EK115" i="48"/>
  <c r="EL35" i="48"/>
  <c r="EK35" i="48"/>
  <c r="EM5" i="48"/>
  <c r="CP187" i="48"/>
  <c r="CZ187" i="48" s="1"/>
  <c r="CP120" i="48"/>
  <c r="CZ120" i="48" s="1"/>
  <c r="CP160" i="48"/>
  <c r="CZ160" i="48" s="1"/>
  <c r="CP68" i="48"/>
  <c r="CZ68" i="48" s="1"/>
  <c r="EM8" i="48"/>
  <c r="CP30" i="48"/>
  <c r="CZ30" i="48" s="1"/>
  <c r="CP26" i="48"/>
  <c r="CZ26" i="48" s="1"/>
  <c r="CP107" i="48"/>
  <c r="CZ107" i="48" s="1"/>
  <c r="CP71" i="48"/>
  <c r="CZ71" i="48" s="1"/>
  <c r="CP17" i="48"/>
  <c r="CZ17" i="48" s="1"/>
  <c r="CP53" i="48"/>
  <c r="CZ53" i="48" s="1"/>
  <c r="CP69" i="48"/>
  <c r="CZ69" i="48" s="1"/>
  <c r="CP123" i="48"/>
  <c r="CZ123" i="48" s="1"/>
  <c r="CP112" i="48"/>
  <c r="CZ112" i="48" s="1"/>
  <c r="CP110" i="48"/>
  <c r="CZ110" i="48" s="1"/>
  <c r="CP161" i="48"/>
  <c r="CZ161" i="48" s="1"/>
  <c r="CP130" i="48"/>
  <c r="CZ130" i="48" s="1"/>
  <c r="CP28" i="48"/>
  <c r="CZ28" i="48" s="1"/>
  <c r="CP43" i="48"/>
  <c r="CZ43" i="48" s="1"/>
  <c r="CP108" i="48"/>
  <c r="CZ108" i="48" s="1"/>
  <c r="CP81" i="48"/>
  <c r="CZ81" i="48" s="1"/>
  <c r="CP16" i="48"/>
  <c r="CZ16" i="48" s="1"/>
  <c r="CP62" i="48"/>
  <c r="CZ62" i="48" s="1"/>
  <c r="CP101" i="48"/>
  <c r="CZ101" i="48" s="1"/>
  <c r="CP5" i="48"/>
  <c r="CZ5" i="48" s="1"/>
  <c r="CP88" i="48"/>
  <c r="CZ88" i="48" s="1"/>
  <c r="CP109" i="48"/>
  <c r="CZ109" i="48" s="1"/>
  <c r="CP70" i="48"/>
  <c r="CZ70" i="48" s="1"/>
  <c r="CP73" i="48"/>
  <c r="CZ73" i="48" s="1"/>
  <c r="CP76" i="48"/>
  <c r="CZ76" i="48" s="1"/>
  <c r="CP32" i="48"/>
  <c r="CZ32" i="48" s="1"/>
  <c r="CP131" i="48"/>
  <c r="CZ131" i="48" s="1"/>
  <c r="CP52" i="48"/>
  <c r="CZ52" i="48" s="1"/>
  <c r="DA52" i="48" s="1"/>
  <c r="CP152" i="48"/>
  <c r="CZ152" i="48" s="1"/>
  <c r="CP136" i="48"/>
  <c r="CZ136" i="48" s="1"/>
  <c r="CP105" i="48"/>
  <c r="CZ105" i="48" s="1"/>
  <c r="CP57" i="48"/>
  <c r="CZ57" i="48" s="1"/>
  <c r="CP119" i="48"/>
  <c r="CZ119" i="48" s="1"/>
  <c r="CP72" i="48"/>
  <c r="CZ72" i="48" s="1"/>
  <c r="CP13" i="48"/>
  <c r="CZ13" i="48" s="1"/>
  <c r="CP122" i="48"/>
  <c r="CZ122" i="48" s="1"/>
  <c r="CP90" i="48"/>
  <c r="CZ90" i="48" s="1"/>
  <c r="CP176" i="48"/>
  <c r="CZ176" i="48" s="1"/>
  <c r="CP77" i="48"/>
  <c r="CZ77" i="48" s="1"/>
  <c r="CP36" i="48"/>
  <c r="CZ36" i="48" s="1"/>
  <c r="CP143" i="48"/>
  <c r="CZ143" i="48" s="1"/>
  <c r="CP21" i="48"/>
  <c r="CZ21" i="48" s="1"/>
  <c r="CP22" i="48"/>
  <c r="CZ22" i="48" s="1"/>
  <c r="CP170" i="48"/>
  <c r="CZ170" i="48" s="1"/>
  <c r="CP59" i="48"/>
  <c r="CZ59" i="48" s="1"/>
  <c r="CP91" i="48"/>
  <c r="CZ91" i="48" s="1"/>
  <c r="CP135" i="48"/>
  <c r="CZ135" i="48" s="1"/>
  <c r="CP19" i="48"/>
  <c r="CZ19" i="48" s="1"/>
  <c r="CP155" i="48"/>
  <c r="CZ155" i="48" s="1"/>
  <c r="CP153" i="48"/>
  <c r="CZ153" i="48" s="1"/>
  <c r="CP89" i="48"/>
  <c r="CZ89" i="48" s="1"/>
  <c r="CP65" i="48"/>
  <c r="CZ65" i="48" s="1"/>
  <c r="CP114" i="48"/>
  <c r="CZ114" i="48" s="1"/>
  <c r="DA114" i="48" s="1"/>
  <c r="CP82" i="48"/>
  <c r="CZ82" i="48" s="1"/>
  <c r="CP41" i="48"/>
  <c r="CZ41" i="48" s="1"/>
  <c r="CP50" i="48"/>
  <c r="CZ50" i="48" s="1"/>
  <c r="CP95" i="48"/>
  <c r="CZ95" i="48" s="1"/>
  <c r="CP159" i="48"/>
  <c r="CZ159" i="48" s="1"/>
  <c r="CP173" i="48"/>
  <c r="CZ173" i="48" s="1"/>
  <c r="DA173" i="48" s="1"/>
  <c r="CP60" i="48"/>
  <c r="CZ60" i="48" s="1"/>
  <c r="CP7" i="48"/>
  <c r="CZ7" i="48" s="1"/>
  <c r="CP80" i="48"/>
  <c r="CZ80" i="48" s="1"/>
  <c r="CP100" i="48"/>
  <c r="CZ100" i="48" s="1"/>
  <c r="CP64" i="48"/>
  <c r="CZ64" i="48" s="1"/>
  <c r="CP98" i="48"/>
  <c r="CZ98" i="48" s="1"/>
  <c r="CP48" i="48"/>
  <c r="CZ48" i="48" s="1"/>
  <c r="DA48" i="48" s="1"/>
  <c r="CP164" i="48"/>
  <c r="CZ164" i="48" s="1"/>
  <c r="CP129" i="48"/>
  <c r="CZ129" i="48" s="1"/>
  <c r="CP132" i="48"/>
  <c r="CZ132" i="48" s="1"/>
  <c r="CP79" i="48"/>
  <c r="CZ79" i="48" s="1"/>
  <c r="CP93" i="48"/>
  <c r="CZ93" i="48" s="1"/>
  <c r="CP2" i="48"/>
  <c r="CZ2" i="48" s="1"/>
  <c r="CP27" i="48"/>
  <c r="CZ27" i="48" s="1"/>
  <c r="CP121" i="48"/>
  <c r="CZ121" i="48" s="1"/>
  <c r="CP63" i="48"/>
  <c r="CZ63" i="48" s="1"/>
  <c r="CP140" i="48"/>
  <c r="CZ140" i="48" s="1"/>
  <c r="CP186" i="48"/>
  <c r="CZ186" i="48" s="1"/>
  <c r="CP94" i="48"/>
  <c r="CZ94" i="48" s="1"/>
  <c r="CP189" i="48"/>
  <c r="CZ189" i="48" s="1"/>
  <c r="CP138" i="48"/>
  <c r="CZ138" i="48" s="1"/>
  <c r="CP102" i="48"/>
  <c r="CZ102" i="48" s="1"/>
  <c r="CP134" i="48"/>
  <c r="CZ134" i="48" s="1"/>
  <c r="CP181" i="48"/>
  <c r="CZ181" i="48" s="1"/>
  <c r="CZ6" i="48"/>
  <c r="CP149" i="48"/>
  <c r="CZ149" i="48" s="1"/>
  <c r="CP61" i="48"/>
  <c r="CZ61" i="48" s="1"/>
  <c r="CP182" i="48"/>
  <c r="CZ182" i="48" s="1"/>
  <c r="CP25" i="48"/>
  <c r="CZ25" i="48" s="1"/>
  <c r="CP87" i="48"/>
  <c r="CZ87" i="48" s="1"/>
  <c r="CP117" i="48"/>
  <c r="CZ117" i="48" s="1"/>
  <c r="CP115" i="48"/>
  <c r="CZ115" i="48" s="1"/>
  <c r="CP113" i="48"/>
  <c r="CZ113" i="48" s="1"/>
  <c r="CP151" i="48"/>
  <c r="CZ151" i="48" s="1"/>
  <c r="CP58" i="48"/>
  <c r="CZ58" i="48" s="1"/>
  <c r="CP185" i="48"/>
  <c r="CZ185" i="48" s="1"/>
  <c r="CP142" i="48"/>
  <c r="CZ142" i="48" s="1"/>
  <c r="CP74" i="48"/>
  <c r="CZ74" i="48" s="1"/>
  <c r="CP46" i="48"/>
  <c r="CZ46" i="48" s="1"/>
  <c r="CP39" i="48"/>
  <c r="CZ39" i="48" s="1"/>
  <c r="CP116" i="48"/>
  <c r="CZ116" i="48" s="1"/>
  <c r="CP171" i="48"/>
  <c r="CZ171" i="48" s="1"/>
  <c r="CP177" i="48"/>
  <c r="CZ177" i="48" s="1"/>
  <c r="CP84" i="48"/>
  <c r="CZ84" i="48" s="1"/>
  <c r="CP145" i="48"/>
  <c r="CZ145" i="48" s="1"/>
  <c r="CZ126" i="48"/>
  <c r="CZ11" i="48"/>
  <c r="DA11" i="48" s="1"/>
  <c r="CZ47" i="48"/>
  <c r="CZ37" i="48"/>
  <c r="CZ66" i="48"/>
  <c r="CZ150" i="48"/>
  <c r="CZ97" i="48"/>
  <c r="CZ172" i="48"/>
  <c r="CZ141" i="48"/>
  <c r="CZ180" i="48"/>
  <c r="CZ8" i="48"/>
  <c r="CZ31" i="48"/>
  <c r="CZ99" i="48"/>
  <c r="CZ85" i="48"/>
  <c r="CZ20" i="48"/>
  <c r="CZ127" i="48"/>
  <c r="CZ188" i="48"/>
  <c r="CZ167" i="48"/>
  <c r="EM165" i="48"/>
  <c r="CZ15" i="48"/>
  <c r="CZ106" i="48"/>
  <c r="EM124" i="48"/>
  <c r="CZ104" i="48"/>
  <c r="CZ33" i="48"/>
  <c r="CZ35" i="48"/>
  <c r="CZ75" i="48"/>
  <c r="CZ24" i="48"/>
  <c r="CZ163" i="48"/>
  <c r="CZ34" i="48"/>
  <c r="CZ184" i="48"/>
  <c r="CZ154" i="48"/>
  <c r="CZ124" i="48"/>
  <c r="CZ128" i="48"/>
  <c r="CZ54" i="48"/>
  <c r="CZ147" i="48"/>
  <c r="CZ12" i="48"/>
  <c r="EM42" i="48"/>
  <c r="CZ133" i="48"/>
  <c r="CZ111" i="48"/>
  <c r="CZ4" i="48"/>
  <c r="CZ168" i="48"/>
  <c r="CZ23" i="48"/>
  <c r="CZ45" i="48"/>
  <c r="CZ3" i="48"/>
  <c r="CZ157" i="48"/>
  <c r="CZ56" i="48"/>
  <c r="CZ44" i="48"/>
  <c r="CZ162" i="48"/>
  <c r="CZ14" i="48"/>
  <c r="CZ51" i="48"/>
  <c r="CZ175" i="48"/>
  <c r="CZ174" i="48"/>
  <c r="CZ86" i="48"/>
  <c r="CZ156" i="48"/>
  <c r="CZ165" i="48"/>
  <c r="CZ42" i="48"/>
  <c r="CZ144" i="48"/>
  <c r="CZ169" i="48"/>
  <c r="CZ158" i="48"/>
  <c r="CZ179" i="48"/>
  <c r="CZ146" i="48"/>
  <c r="EM41" i="48"/>
  <c r="CZ166" i="48"/>
  <c r="CZ103" i="48"/>
  <c r="EM57" i="48"/>
  <c r="CZ55" i="48"/>
  <c r="EM113" i="48"/>
  <c r="CZ183" i="48"/>
  <c r="CZ40" i="48"/>
  <c r="CZ118" i="48"/>
  <c r="CZ38" i="48"/>
  <c r="CZ18" i="48"/>
  <c r="CZ9" i="48"/>
  <c r="EM112" i="48"/>
  <c r="EM62" i="48"/>
  <c r="CZ10" i="48"/>
  <c r="CZ125" i="48"/>
  <c r="CZ29" i="48"/>
  <c r="EM156" i="48"/>
  <c r="EM152" i="48"/>
  <c r="EM100" i="48"/>
  <c r="EM26" i="48"/>
  <c r="EM49" i="48"/>
  <c r="EM83" i="48" l="1"/>
  <c r="DR190" i="48"/>
  <c r="DS190" i="48" s="1"/>
  <c r="DT190" i="48" s="1"/>
  <c r="DU190" i="48" s="1"/>
  <c r="DL83" i="48" a="1"/>
  <c r="DL83" i="48" s="1"/>
  <c r="DN83" i="48" s="1"/>
  <c r="DK83" i="48"/>
  <c r="DC83" i="48"/>
  <c r="DA83" i="48"/>
  <c r="DI83" i="48"/>
  <c r="DJ83" i="48"/>
  <c r="DM83" i="48"/>
  <c r="DE83" i="48"/>
  <c r="DF83" i="48"/>
  <c r="EM178" i="48"/>
  <c r="EM167" i="48"/>
  <c r="EM63" i="48"/>
  <c r="EM184" i="48"/>
  <c r="EM177" i="48"/>
  <c r="EM187" i="48"/>
  <c r="EM73" i="48"/>
  <c r="EM140" i="48"/>
  <c r="EM170" i="48"/>
  <c r="EM104" i="48"/>
  <c r="EM97" i="48"/>
  <c r="EM121" i="48"/>
  <c r="EM81" i="48"/>
  <c r="EM76" i="48"/>
  <c r="EM173" i="48"/>
  <c r="EM139" i="48"/>
  <c r="EM79" i="48"/>
  <c r="EM82" i="48"/>
  <c r="EM179" i="48"/>
  <c r="EM182" i="48"/>
  <c r="EM33" i="48"/>
  <c r="EM146" i="48"/>
  <c r="EM153" i="48"/>
  <c r="EM175" i="48"/>
  <c r="EM143" i="48"/>
  <c r="EM147" i="48"/>
  <c r="EM99" i="48"/>
  <c r="EM185" i="48"/>
  <c r="EM135" i="48"/>
  <c r="EM21" i="48"/>
  <c r="EM59" i="48"/>
  <c r="EM28" i="48"/>
  <c r="EM137" i="48"/>
  <c r="EM158" i="48"/>
  <c r="EM120" i="48"/>
  <c r="EM142" i="48"/>
  <c r="EM128" i="48"/>
  <c r="EM136" i="48"/>
  <c r="EM130" i="48"/>
  <c r="EM116" i="48"/>
  <c r="EM95" i="48"/>
  <c r="EM60" i="48"/>
  <c r="EM94" i="48"/>
  <c r="EM180" i="48"/>
  <c r="EM132" i="48"/>
  <c r="EM50" i="48"/>
  <c r="EM96" i="48"/>
  <c r="EM34" i="48"/>
  <c r="EM169" i="48"/>
  <c r="EM25" i="48"/>
  <c r="EM168" i="48"/>
  <c r="EM87" i="48"/>
  <c r="EM114" i="48"/>
  <c r="EM74" i="48"/>
  <c r="EM58" i="48"/>
  <c r="EM66" i="48"/>
  <c r="EM69" i="48"/>
  <c r="EM166" i="48"/>
  <c r="EM145" i="48"/>
  <c r="EM45" i="48"/>
  <c r="EM3" i="48"/>
  <c r="EM35" i="48"/>
  <c r="EM51" i="48"/>
  <c r="EM174" i="48"/>
  <c r="EM86" i="48"/>
  <c r="EM46" i="48"/>
  <c r="EM122" i="48"/>
  <c r="EM98" i="48"/>
  <c r="EM38" i="48"/>
  <c r="EM163" i="48"/>
  <c r="EM157" i="48"/>
  <c r="EM36" i="48"/>
  <c r="EM125" i="48"/>
  <c r="EM102" i="48"/>
  <c r="EM149" i="48"/>
  <c r="EM105" i="48"/>
  <c r="EM141" i="48"/>
  <c r="EM68" i="48"/>
  <c r="EM92" i="48"/>
  <c r="EM123" i="48"/>
  <c r="EM162" i="48"/>
  <c r="EM161" i="48"/>
  <c r="EM103" i="48"/>
  <c r="EM119" i="48"/>
  <c r="EM111" i="48"/>
  <c r="EM172" i="48"/>
  <c r="EM32" i="48"/>
  <c r="EM56" i="48"/>
  <c r="EM101" i="48"/>
  <c r="EM22" i="48"/>
  <c r="EM171" i="48"/>
  <c r="EM52" i="48"/>
  <c r="EM106" i="48"/>
  <c r="EM18" i="48"/>
  <c r="EM75" i="48"/>
  <c r="EM93" i="48"/>
  <c r="EM80" i="48"/>
  <c r="EM155" i="48"/>
  <c r="EM126" i="48"/>
  <c r="EM24" i="48"/>
  <c r="EM17" i="48"/>
  <c r="EM176" i="48"/>
  <c r="EM55" i="48"/>
  <c r="EM70" i="48"/>
  <c r="EM37" i="48"/>
  <c r="EM20" i="48"/>
  <c r="EM78" i="48"/>
  <c r="EM48" i="48"/>
  <c r="EM39" i="48"/>
  <c r="EM110" i="48"/>
  <c r="EM181" i="48"/>
  <c r="EM189" i="48"/>
  <c r="EM183" i="48"/>
  <c r="EM117" i="48"/>
  <c r="EM134" i="48"/>
  <c r="EM4" i="48"/>
  <c r="EM30" i="48"/>
  <c r="EM186" i="48"/>
  <c r="EM89" i="48"/>
  <c r="EM71" i="48"/>
  <c r="EM2" i="48"/>
  <c r="EM138" i="48"/>
  <c r="EM23" i="48"/>
  <c r="EM72" i="48"/>
  <c r="EM160" i="48"/>
  <c r="EM85" i="48"/>
  <c r="EM127" i="48"/>
  <c r="EM64" i="48"/>
  <c r="EM9" i="48"/>
  <c r="EM115" i="48"/>
  <c r="EM13" i="48"/>
  <c r="EM12" i="48"/>
  <c r="EM31" i="48"/>
  <c r="EM144" i="48"/>
  <c r="EM14" i="48"/>
  <c r="EM6" i="48"/>
  <c r="EM19" i="48"/>
  <c r="EM53" i="48"/>
  <c r="EM108" i="48"/>
  <c r="DM140" i="48"/>
  <c r="DL140" i="48" a="1"/>
  <c r="DL140" i="48" s="1"/>
  <c r="DK140" i="48"/>
  <c r="DJ140" i="48"/>
  <c r="DI140" i="48"/>
  <c r="DG140" i="48"/>
  <c r="DF140" i="48"/>
  <c r="DC140" i="48"/>
  <c r="DL183" i="48" a="1"/>
  <c r="DL183" i="48" s="1"/>
  <c r="DM183" i="48" s="1"/>
  <c r="DJ183" i="48"/>
  <c r="DI183" i="48"/>
  <c r="DC183" i="48"/>
  <c r="DF183" i="48" s="1"/>
  <c r="DL119" i="48" a="1"/>
  <c r="DL119" i="48" s="1"/>
  <c r="DM119" i="48" s="1"/>
  <c r="DJ119" i="48"/>
  <c r="DI119" i="48"/>
  <c r="DC119" i="48"/>
  <c r="DF119" i="48" s="1"/>
  <c r="DL26" i="48" a="1"/>
  <c r="DL26" i="48" s="1"/>
  <c r="DM26" i="48" s="1"/>
  <c r="DJ26" i="48"/>
  <c r="DI26" i="48"/>
  <c r="DC26" i="48"/>
  <c r="DF26" i="48" s="1"/>
  <c r="DL158" i="48" a="1"/>
  <c r="DL158" i="48" s="1"/>
  <c r="DQ158" i="48" s="1"/>
  <c r="DJ158" i="48"/>
  <c r="DI158" i="48"/>
  <c r="DC158" i="48"/>
  <c r="DF158" i="48" s="1"/>
  <c r="DL69" i="48" a="1"/>
  <c r="DL69" i="48" s="1"/>
  <c r="DQ69" i="48" s="1"/>
  <c r="DJ69" i="48"/>
  <c r="DI69" i="48"/>
  <c r="DC69" i="48"/>
  <c r="DF69" i="48" s="1"/>
  <c r="DL50" i="48" a="1"/>
  <c r="DL50" i="48" s="1"/>
  <c r="DQ50" i="48" s="1"/>
  <c r="DJ50" i="48"/>
  <c r="DI50" i="48"/>
  <c r="DC50" i="48"/>
  <c r="DF50" i="48" s="1"/>
  <c r="DM164" i="48"/>
  <c r="DL164" i="48" a="1"/>
  <c r="DL164" i="48" s="1"/>
  <c r="DK164" i="48"/>
  <c r="DJ164" i="48"/>
  <c r="DI164" i="48"/>
  <c r="DG164" i="48"/>
  <c r="DF164" i="48"/>
  <c r="DC164" i="48"/>
  <c r="DL156" i="48" a="1"/>
  <c r="DL156" i="48" s="1"/>
  <c r="DQ156" i="48" s="1"/>
  <c r="DJ156" i="48"/>
  <c r="DI156" i="48"/>
  <c r="DC156" i="48"/>
  <c r="DF156" i="48" s="1"/>
  <c r="DL174" i="48" a="1"/>
  <c r="DL174" i="48" s="1"/>
  <c r="DM174" i="48" s="1"/>
  <c r="DJ174" i="48"/>
  <c r="DI174" i="48"/>
  <c r="DC174" i="48"/>
  <c r="DF174" i="48" s="1"/>
  <c r="DL161" i="48" a="1"/>
  <c r="DL161" i="48" s="1"/>
  <c r="DQ161" i="48" s="1"/>
  <c r="DJ161" i="48"/>
  <c r="DI161" i="48"/>
  <c r="DC161" i="48"/>
  <c r="DF161" i="48" s="1"/>
  <c r="DE117" i="48"/>
  <c r="DG117" i="48" s="1"/>
  <c r="DL117" i="48" a="1"/>
  <c r="DL117" i="48" s="1"/>
  <c r="DM117" i="48" s="1"/>
  <c r="DJ117" i="48"/>
  <c r="DI117" i="48"/>
  <c r="DC117" i="48"/>
  <c r="DF117" i="48" s="1"/>
  <c r="DE44" i="48"/>
  <c r="DG44" i="48" s="1"/>
  <c r="DL44" i="48" a="1"/>
  <c r="DL44" i="48" s="1"/>
  <c r="DQ44" i="48" s="1"/>
  <c r="DJ44" i="48"/>
  <c r="DI44" i="48"/>
  <c r="DC44" i="48"/>
  <c r="DF44" i="48" s="1"/>
  <c r="DL123" i="48" a="1"/>
  <c r="DL123" i="48" s="1"/>
  <c r="DQ123" i="48" s="1"/>
  <c r="DJ123" i="48"/>
  <c r="DI123" i="48"/>
  <c r="DC123" i="48"/>
  <c r="DF123" i="48" s="1"/>
  <c r="DL62" i="48" a="1"/>
  <c r="DL62" i="48" s="1"/>
  <c r="DM62" i="48" s="1"/>
  <c r="DJ62" i="48"/>
  <c r="DI62" i="48"/>
  <c r="DC62" i="48"/>
  <c r="DF62" i="48" s="1"/>
  <c r="DL93" i="48" a="1"/>
  <c r="DL93" i="48" s="1"/>
  <c r="DM93" i="48" s="1"/>
  <c r="DJ93" i="48"/>
  <c r="DI93" i="48"/>
  <c r="DC93" i="48"/>
  <c r="DF93" i="48" s="1"/>
  <c r="DL168" i="48" a="1"/>
  <c r="DL168" i="48" s="1"/>
  <c r="DQ168" i="48" s="1"/>
  <c r="DJ168" i="48"/>
  <c r="DI168" i="48"/>
  <c r="DC168" i="48"/>
  <c r="DF168" i="48" s="1"/>
  <c r="DL133" i="48" a="1"/>
  <c r="DL133" i="48" s="1"/>
  <c r="DQ133" i="48" s="1"/>
  <c r="DJ133" i="48"/>
  <c r="DI133" i="48"/>
  <c r="DC133" i="48"/>
  <c r="DF133" i="48" s="1"/>
  <c r="DL149" i="48" a="1"/>
  <c r="DL149" i="48" s="1"/>
  <c r="DQ149" i="48" s="1"/>
  <c r="DJ149" i="48"/>
  <c r="DI149" i="48"/>
  <c r="DC149" i="48"/>
  <c r="DF149" i="48" s="1"/>
  <c r="DL102" i="48" a="1"/>
  <c r="DL102" i="48" s="1"/>
  <c r="DQ102" i="48" s="1"/>
  <c r="DJ102" i="48"/>
  <c r="DI102" i="48"/>
  <c r="DC102" i="48"/>
  <c r="DF102" i="48" s="1"/>
  <c r="DE54" i="48"/>
  <c r="DG54" i="48" s="1"/>
  <c r="DL54" i="48" a="1"/>
  <c r="DL54" i="48" s="1"/>
  <c r="DQ54" i="48" s="1"/>
  <c r="DJ54" i="48"/>
  <c r="DI54" i="48"/>
  <c r="DC54" i="48"/>
  <c r="DF54" i="48" s="1"/>
  <c r="DL139" i="48" a="1"/>
  <c r="DL139" i="48" s="1"/>
  <c r="DQ139" i="48" s="1"/>
  <c r="DJ139" i="48"/>
  <c r="DI139" i="48"/>
  <c r="DC139" i="48"/>
  <c r="DF139" i="48" s="1"/>
  <c r="DL184" i="48" a="1"/>
  <c r="DL184" i="48" s="1"/>
  <c r="DQ184" i="48" s="1"/>
  <c r="DJ184" i="48"/>
  <c r="DI184" i="48"/>
  <c r="DC184" i="48"/>
  <c r="DF184" i="48" s="1"/>
  <c r="DL105" i="48" a="1"/>
  <c r="DL105" i="48" s="1"/>
  <c r="DQ105" i="48" s="1"/>
  <c r="DJ105" i="48"/>
  <c r="DI105" i="48"/>
  <c r="DC105" i="48"/>
  <c r="DF105" i="48" s="1"/>
  <c r="DL101" i="48" a="1"/>
  <c r="DL101" i="48" s="1"/>
  <c r="DQ101" i="48" s="1"/>
  <c r="DJ101" i="48"/>
  <c r="DI101" i="48"/>
  <c r="DC101" i="48"/>
  <c r="DF101" i="48" s="1"/>
  <c r="DL35" i="48" a="1"/>
  <c r="DL35" i="48" s="1"/>
  <c r="DQ35" i="48" s="1"/>
  <c r="DJ35" i="48"/>
  <c r="DI35" i="48"/>
  <c r="DC35" i="48"/>
  <c r="DF35" i="48" s="1"/>
  <c r="DL106" i="48" a="1"/>
  <c r="DL106" i="48" s="1"/>
  <c r="DQ106" i="48" s="1"/>
  <c r="DJ106" i="48"/>
  <c r="DI106" i="48"/>
  <c r="DC106" i="48"/>
  <c r="DF106" i="48" s="1"/>
  <c r="DL167" i="48" a="1"/>
  <c r="DL167" i="48" s="1"/>
  <c r="DQ167" i="48" s="1"/>
  <c r="DJ167" i="48"/>
  <c r="DI167" i="48"/>
  <c r="DC167" i="48"/>
  <c r="DF167" i="48" s="1"/>
  <c r="DL63" i="48" a="1"/>
  <c r="DL63" i="48" s="1"/>
  <c r="DQ63" i="48" s="1"/>
  <c r="DJ63" i="48"/>
  <c r="DK63" i="48" s="1"/>
  <c r="DI63" i="48"/>
  <c r="DC63" i="48"/>
  <c r="DF63" i="48" s="1"/>
  <c r="DL64" i="48" a="1"/>
  <c r="DL64" i="48" s="1"/>
  <c r="DQ64" i="48" s="1"/>
  <c r="DJ64" i="48"/>
  <c r="DI64" i="48"/>
  <c r="DC64" i="48"/>
  <c r="DF64" i="48" s="1"/>
  <c r="DL85" i="48" a="1"/>
  <c r="DL85" i="48" s="1"/>
  <c r="DQ85" i="48" s="1"/>
  <c r="DJ85" i="48"/>
  <c r="DI85" i="48"/>
  <c r="DC85" i="48"/>
  <c r="DF85" i="48" s="1"/>
  <c r="DL99" i="48" a="1"/>
  <c r="DL99" i="48" s="1"/>
  <c r="DQ99" i="48" s="1"/>
  <c r="DJ99" i="48"/>
  <c r="DI99" i="48"/>
  <c r="DC99" i="48"/>
  <c r="DF99" i="48" s="1"/>
  <c r="DM180" i="48"/>
  <c r="DL180" i="48" a="1"/>
  <c r="DL180" i="48" s="1"/>
  <c r="DK180" i="48"/>
  <c r="DJ180" i="48"/>
  <c r="DI180" i="48"/>
  <c r="DG180" i="48"/>
  <c r="DC180" i="48"/>
  <c r="DF180" i="48"/>
  <c r="DL36" i="48" a="1"/>
  <c r="DL36" i="48" s="1"/>
  <c r="DQ36" i="48" s="1"/>
  <c r="DJ36" i="48"/>
  <c r="DI36" i="48"/>
  <c r="DC36" i="48"/>
  <c r="DF36" i="48" s="1"/>
  <c r="DA130" i="48"/>
  <c r="DL130" i="48" a="1"/>
  <c r="DL130" i="48" s="1"/>
  <c r="DQ130" i="48" s="1"/>
  <c r="DJ130" i="48"/>
  <c r="DI130" i="48"/>
  <c r="DC130" i="48"/>
  <c r="DE66" i="48"/>
  <c r="DM66" i="48"/>
  <c r="DL66" i="48" a="1"/>
  <c r="DL66" i="48" s="1"/>
  <c r="DQ66" i="48" s="1"/>
  <c r="DK66" i="48"/>
  <c r="DJ66" i="48"/>
  <c r="DI66" i="48"/>
  <c r="DG66" i="48"/>
  <c r="DF66" i="48"/>
  <c r="DC66" i="48"/>
  <c r="DE37" i="48"/>
  <c r="DG37" i="48" s="1"/>
  <c r="DL37" i="48" a="1"/>
  <c r="DL37" i="48" s="1"/>
  <c r="DQ37" i="48" s="1"/>
  <c r="DJ37" i="48"/>
  <c r="DI37" i="48"/>
  <c r="DC37" i="48"/>
  <c r="DF37" i="48" s="1"/>
  <c r="DL107" i="48" a="1"/>
  <c r="DL107" i="48" s="1"/>
  <c r="DQ107" i="48" s="1"/>
  <c r="DJ107" i="48"/>
  <c r="DI107" i="48"/>
  <c r="DC107" i="48"/>
  <c r="DL145" i="48" a="1"/>
  <c r="DL145" i="48" s="1"/>
  <c r="DQ145" i="48" s="1"/>
  <c r="DJ145" i="48"/>
  <c r="DI145" i="48"/>
  <c r="DC145" i="48"/>
  <c r="DF145" i="48" s="1"/>
  <c r="DL84" i="48" a="1"/>
  <c r="DL84" i="48" s="1"/>
  <c r="DM84" i="48" s="1"/>
  <c r="DJ84" i="48"/>
  <c r="DI84" i="48"/>
  <c r="DC84" i="48"/>
  <c r="DF84" i="48" s="1"/>
  <c r="DL151" i="48" a="1"/>
  <c r="DL151" i="48" s="1"/>
  <c r="DQ151" i="48" s="1"/>
  <c r="DJ151" i="48"/>
  <c r="DI151" i="48"/>
  <c r="DC151" i="48"/>
  <c r="DF151" i="48" s="1"/>
  <c r="DL115" i="48" a="1"/>
  <c r="DL115" i="48" s="1"/>
  <c r="DQ115" i="48" s="1"/>
  <c r="DJ115" i="48"/>
  <c r="DI115" i="48"/>
  <c r="DC115" i="48"/>
  <c r="DF115" i="48" s="1"/>
  <c r="DL185" i="48" a="1"/>
  <c r="DL185" i="48" s="1"/>
  <c r="DQ185" i="48" s="1"/>
  <c r="DJ185" i="48"/>
  <c r="DI185" i="48"/>
  <c r="DC185" i="48"/>
  <c r="DF185" i="48" s="1"/>
  <c r="DL103" i="48" a="1"/>
  <c r="DL103" i="48" s="1"/>
  <c r="DM103" i="48" s="1"/>
  <c r="DJ103" i="48"/>
  <c r="DI103" i="48"/>
  <c r="DC103" i="48"/>
  <c r="DF103" i="48" s="1"/>
  <c r="DL179" i="48" a="1"/>
  <c r="DL179" i="48" s="1"/>
  <c r="DQ179" i="48" s="1"/>
  <c r="DJ179" i="48"/>
  <c r="DI179" i="48"/>
  <c r="DC179" i="48"/>
  <c r="DF179" i="48" s="1"/>
  <c r="DL32" i="48" a="1"/>
  <c r="DL32" i="48" s="1"/>
  <c r="DQ32" i="48" s="1"/>
  <c r="DJ32" i="48"/>
  <c r="DI32" i="48"/>
  <c r="DC32" i="48"/>
  <c r="DF32" i="48" s="1"/>
  <c r="DL86" i="48" a="1"/>
  <c r="DL86" i="48" s="1"/>
  <c r="DM86" i="48" s="1"/>
  <c r="DJ86" i="48"/>
  <c r="DI86" i="48"/>
  <c r="DC86" i="48"/>
  <c r="DF86" i="48" s="1"/>
  <c r="DE29" i="48"/>
  <c r="DG29" i="48" s="1"/>
  <c r="DL29" i="48" a="1"/>
  <c r="DL29" i="48" s="1"/>
  <c r="DQ29" i="48" s="1"/>
  <c r="DJ29" i="48"/>
  <c r="DI29" i="48"/>
  <c r="DC29" i="48"/>
  <c r="DF29" i="48" s="1"/>
  <c r="DE38" i="48"/>
  <c r="DG38" i="48" s="1"/>
  <c r="DL38" i="48" a="1"/>
  <c r="DL38" i="48" s="1"/>
  <c r="DQ38" i="48" s="1"/>
  <c r="DJ38" i="48"/>
  <c r="DI38" i="48"/>
  <c r="DC38" i="48"/>
  <c r="DF38" i="48" s="1"/>
  <c r="DE125" i="48"/>
  <c r="DG125" i="48" s="1"/>
  <c r="DL125" i="48" a="1"/>
  <c r="DL125" i="48" s="1"/>
  <c r="DQ125" i="48" s="1"/>
  <c r="DJ125" i="48"/>
  <c r="DI125" i="48"/>
  <c r="DC125" i="48"/>
  <c r="DF125" i="48" s="1"/>
  <c r="DL25" i="48" a="1"/>
  <c r="DL25" i="48" s="1"/>
  <c r="DQ25" i="48" s="1"/>
  <c r="DJ25" i="48"/>
  <c r="DI25" i="48"/>
  <c r="DC25" i="48"/>
  <c r="DF25" i="48" s="1"/>
  <c r="DL118" i="48" a="1"/>
  <c r="DL118" i="48" s="1"/>
  <c r="DQ118" i="48" s="1"/>
  <c r="DJ118" i="48"/>
  <c r="DI118" i="48"/>
  <c r="DC118" i="48"/>
  <c r="DF118" i="48" s="1"/>
  <c r="DL49" i="48" a="1"/>
  <c r="DL49" i="48" s="1"/>
  <c r="DQ49" i="48" s="1"/>
  <c r="DJ49" i="48"/>
  <c r="DI49" i="48"/>
  <c r="DC49" i="48"/>
  <c r="DF49" i="48" s="1"/>
  <c r="DE159" i="48"/>
  <c r="DG159" i="48" s="1"/>
  <c r="DL159" i="48" a="1"/>
  <c r="DL159" i="48" s="1"/>
  <c r="DQ159" i="48" s="1"/>
  <c r="DJ159" i="48"/>
  <c r="DI159" i="48"/>
  <c r="DC159" i="48"/>
  <c r="DL27" i="48" a="1"/>
  <c r="DL27" i="48" s="1"/>
  <c r="DQ27" i="48" s="1"/>
  <c r="DJ27" i="48"/>
  <c r="DI27" i="48"/>
  <c r="DC27" i="48"/>
  <c r="DF27" i="48" s="1"/>
  <c r="DL137" i="48" a="1"/>
  <c r="DL137" i="48" s="1"/>
  <c r="DQ137" i="48" s="1"/>
  <c r="DJ137" i="48"/>
  <c r="DI137" i="48"/>
  <c r="DC137" i="48"/>
  <c r="DF137" i="48" s="1"/>
  <c r="DL40" i="48" a="1"/>
  <c r="DL40" i="48" s="1"/>
  <c r="DQ40" i="48" s="1"/>
  <c r="DJ40" i="48"/>
  <c r="DI40" i="48"/>
  <c r="DC40" i="48"/>
  <c r="DF40" i="48" s="1"/>
  <c r="DL90" i="48" a="1"/>
  <c r="DL90" i="48" s="1"/>
  <c r="DM90" i="48" s="1"/>
  <c r="DJ90" i="48"/>
  <c r="DI90" i="48"/>
  <c r="DC90" i="48"/>
  <c r="DF90" i="48" s="1"/>
  <c r="DL166" i="48" a="1"/>
  <c r="DL166" i="48" s="1"/>
  <c r="DQ166" i="48" s="1"/>
  <c r="DJ166" i="48"/>
  <c r="DI166" i="48"/>
  <c r="DC166" i="48"/>
  <c r="DF166" i="48" s="1"/>
  <c r="DL146" i="48" a="1"/>
  <c r="DL146" i="48" s="1"/>
  <c r="DQ146" i="48" s="1"/>
  <c r="DJ146" i="48"/>
  <c r="DI146" i="48"/>
  <c r="DC146" i="48"/>
  <c r="DF146" i="48" s="1"/>
  <c r="DL129" i="48" a="1"/>
  <c r="DL129" i="48" s="1"/>
  <c r="DM129" i="48" s="1"/>
  <c r="DJ129" i="48"/>
  <c r="DI129" i="48"/>
  <c r="DC129" i="48"/>
  <c r="DF129" i="48" s="1"/>
  <c r="DL152" i="48" a="1"/>
  <c r="DL152" i="48" s="1"/>
  <c r="DQ152" i="48" s="1"/>
  <c r="DJ152" i="48"/>
  <c r="DI152" i="48"/>
  <c r="DC152" i="48"/>
  <c r="DF152" i="48" s="1"/>
  <c r="DA144" i="48"/>
  <c r="DL144" i="48" a="1"/>
  <c r="DL144" i="48" s="1"/>
  <c r="DQ144" i="48" s="1"/>
  <c r="DJ144" i="48"/>
  <c r="DI144" i="48"/>
  <c r="DC144" i="48"/>
  <c r="DF144" i="48" s="1"/>
  <c r="DM42" i="48"/>
  <c r="DL42" i="48" a="1"/>
  <c r="DL42" i="48" s="1"/>
  <c r="DK42" i="48"/>
  <c r="DJ42" i="48"/>
  <c r="DI42" i="48"/>
  <c r="DG42" i="48"/>
  <c r="DF42" i="48"/>
  <c r="DC42" i="48"/>
  <c r="DL22" i="48" a="1"/>
  <c r="DL22" i="48" s="1"/>
  <c r="DQ22" i="48" s="1"/>
  <c r="DJ22" i="48"/>
  <c r="DI22" i="48"/>
  <c r="DC22" i="48"/>
  <c r="DF22" i="48" s="1"/>
  <c r="DE91" i="48"/>
  <c r="DG91" i="48" s="1"/>
  <c r="DL91" i="48" a="1"/>
  <c r="DL91" i="48" s="1"/>
  <c r="DQ91" i="48" s="1"/>
  <c r="DJ91" i="48"/>
  <c r="DI91" i="48"/>
  <c r="DC91" i="48"/>
  <c r="DF91" i="48" s="1"/>
  <c r="DL70" i="48" a="1"/>
  <c r="DL70" i="48" s="1"/>
  <c r="DQ70" i="48" s="1"/>
  <c r="DJ70" i="48"/>
  <c r="DI70" i="48"/>
  <c r="DC70" i="48"/>
  <c r="DF70" i="48" s="1"/>
  <c r="DL30" i="48" a="1"/>
  <c r="DL30" i="48" s="1"/>
  <c r="DQ30" i="48" s="1"/>
  <c r="DJ30" i="48"/>
  <c r="DI30" i="48"/>
  <c r="DC30" i="48"/>
  <c r="DF30" i="48" s="1"/>
  <c r="DL155" i="48" a="1"/>
  <c r="DL155" i="48" s="1"/>
  <c r="DQ155" i="48" s="1"/>
  <c r="DJ155" i="48"/>
  <c r="DI155" i="48"/>
  <c r="DC155" i="48"/>
  <c r="DF155" i="48" s="1"/>
  <c r="DM77" i="48"/>
  <c r="DL77" i="48" a="1"/>
  <c r="DL77" i="48" s="1"/>
  <c r="DK77" i="48"/>
  <c r="DJ77" i="48"/>
  <c r="DI77" i="48"/>
  <c r="DG77" i="48"/>
  <c r="DF77" i="48"/>
  <c r="DC77" i="48"/>
  <c r="DM53" i="48"/>
  <c r="DL53" i="48" a="1"/>
  <c r="DL53" i="48" s="1"/>
  <c r="DK53" i="48"/>
  <c r="DJ53" i="48"/>
  <c r="DI53" i="48"/>
  <c r="DG53" i="48"/>
  <c r="DF53" i="48"/>
  <c r="DC53" i="48"/>
  <c r="DL112" i="48" a="1"/>
  <c r="DL112" i="48" s="1"/>
  <c r="DQ112" i="48" s="1"/>
  <c r="DJ112" i="48"/>
  <c r="DI112" i="48"/>
  <c r="DC112" i="48"/>
  <c r="DF112" i="48" s="1"/>
  <c r="DL45" i="48" a="1"/>
  <c r="DL45" i="48" s="1"/>
  <c r="DQ45" i="48" s="1"/>
  <c r="DJ45" i="48"/>
  <c r="DI45" i="48"/>
  <c r="DC45" i="48"/>
  <c r="DF45" i="48" s="1"/>
  <c r="DL147" i="48" a="1"/>
  <c r="DL147" i="48" s="1"/>
  <c r="DQ147" i="48" s="1"/>
  <c r="DJ147" i="48"/>
  <c r="DI147" i="48"/>
  <c r="DC147" i="48"/>
  <c r="DF147" i="48" s="1"/>
  <c r="DL81" i="48" a="1"/>
  <c r="DL81" i="48" s="1"/>
  <c r="DQ81" i="48" s="1"/>
  <c r="DJ81" i="48"/>
  <c r="DI81" i="48"/>
  <c r="DC81" i="48"/>
  <c r="DF81" i="48" s="1"/>
  <c r="DL124" i="48" a="1"/>
  <c r="DL124" i="48" s="1"/>
  <c r="DM124" i="48" s="1"/>
  <c r="DJ124" i="48"/>
  <c r="DI124" i="48"/>
  <c r="DC124" i="48"/>
  <c r="DF124" i="48" s="1"/>
  <c r="DL34" i="48" a="1"/>
  <c r="DL34" i="48" s="1"/>
  <c r="DQ34" i="48" s="1"/>
  <c r="DJ34" i="48"/>
  <c r="DI34" i="48"/>
  <c r="DC34" i="48"/>
  <c r="DF34" i="48" s="1"/>
  <c r="DL24" i="48" a="1"/>
  <c r="DL24" i="48" s="1"/>
  <c r="DQ24" i="48" s="1"/>
  <c r="DJ24" i="48"/>
  <c r="DI24" i="48"/>
  <c r="DC24" i="48"/>
  <c r="DF24" i="48" s="1"/>
  <c r="DA121" i="48"/>
  <c r="DL121" i="48" a="1"/>
  <c r="DL121" i="48" s="1"/>
  <c r="DQ121" i="48" s="1"/>
  <c r="DJ121" i="48"/>
  <c r="DI121" i="48"/>
  <c r="DC121" i="48"/>
  <c r="DF121" i="48" s="1"/>
  <c r="DL33" i="48" a="1"/>
  <c r="DL33" i="48" s="1"/>
  <c r="DM33" i="48" s="1"/>
  <c r="DJ33" i="48"/>
  <c r="DI33" i="48"/>
  <c r="DC33" i="48"/>
  <c r="DF33" i="48" s="1"/>
  <c r="DL71" i="48" a="1"/>
  <c r="DL71" i="48" s="1"/>
  <c r="DQ71" i="48" s="1"/>
  <c r="DJ71" i="48"/>
  <c r="DI71" i="48"/>
  <c r="DC71" i="48"/>
  <c r="DF71" i="48" s="1"/>
  <c r="DL120" i="48" a="1"/>
  <c r="DL120" i="48" s="1"/>
  <c r="DQ120" i="48" s="1"/>
  <c r="DJ120" i="48"/>
  <c r="DI120" i="48"/>
  <c r="DC120" i="48"/>
  <c r="DF120" i="48" s="1"/>
  <c r="DM110" i="48"/>
  <c r="DL110" i="48" a="1"/>
  <c r="DL110" i="48" s="1"/>
  <c r="DK110" i="48"/>
  <c r="DJ110" i="48"/>
  <c r="DI110" i="48"/>
  <c r="DG110" i="48"/>
  <c r="DF110" i="48"/>
  <c r="DC110" i="48"/>
  <c r="DL94" i="48" a="1"/>
  <c r="DL94" i="48" s="1"/>
  <c r="DQ94" i="48" s="1"/>
  <c r="DJ94" i="48"/>
  <c r="DI94" i="48"/>
  <c r="DC94" i="48"/>
  <c r="DF94" i="48" s="1"/>
  <c r="DE189" i="48"/>
  <c r="DG189" i="48" s="1"/>
  <c r="DL189" i="48" a="1"/>
  <c r="DL189" i="48" s="1"/>
  <c r="DQ189" i="48" s="1"/>
  <c r="DJ189" i="48"/>
  <c r="DI189" i="48"/>
  <c r="DC189" i="48"/>
  <c r="DF189" i="48" s="1"/>
  <c r="DL109" i="48" a="1"/>
  <c r="DL109" i="48" s="1"/>
  <c r="DM109" i="48" s="1"/>
  <c r="DJ109" i="48"/>
  <c r="DI109" i="48"/>
  <c r="DC109" i="48"/>
  <c r="DF109" i="48" s="1"/>
  <c r="DL172" i="48" a="1"/>
  <c r="DL172" i="48" s="1"/>
  <c r="DQ172" i="48" s="1"/>
  <c r="DJ172" i="48"/>
  <c r="DI172" i="48"/>
  <c r="DC172" i="48"/>
  <c r="DF172" i="48" s="1"/>
  <c r="DL59" i="48" a="1"/>
  <c r="DL59" i="48" s="1"/>
  <c r="DQ59" i="48" s="1"/>
  <c r="DJ59" i="48"/>
  <c r="DI59" i="48"/>
  <c r="DC59" i="48"/>
  <c r="DF59" i="48" s="1"/>
  <c r="DL46" i="48" a="1"/>
  <c r="DL46" i="48" s="1"/>
  <c r="DQ46" i="48" s="1"/>
  <c r="DJ46" i="48"/>
  <c r="DI46" i="48"/>
  <c r="DC46" i="48"/>
  <c r="DF46" i="48" s="1"/>
  <c r="DL143" i="48" a="1"/>
  <c r="DL143" i="48" s="1"/>
  <c r="DQ143" i="48" s="1"/>
  <c r="DJ143" i="48"/>
  <c r="DI143" i="48"/>
  <c r="DC143" i="48"/>
  <c r="DF143" i="48" s="1"/>
  <c r="DE48" i="48"/>
  <c r="DG48" i="48" s="1"/>
  <c r="DL48" i="48" a="1"/>
  <c r="DL48" i="48" s="1"/>
  <c r="DQ48" i="48" s="1"/>
  <c r="DJ48" i="48"/>
  <c r="DI48" i="48"/>
  <c r="DC48" i="48"/>
  <c r="DF48" i="48" s="1"/>
  <c r="DA182" i="48"/>
  <c r="DM182" i="48"/>
  <c r="DL182" i="48" a="1"/>
  <c r="DL182" i="48" s="1"/>
  <c r="DQ182" i="48" s="1"/>
  <c r="DK182" i="48"/>
  <c r="DJ182" i="48"/>
  <c r="DI182" i="48"/>
  <c r="DG182" i="48"/>
  <c r="DF182" i="48"/>
  <c r="DC182" i="48"/>
  <c r="DL186" i="48" a="1"/>
  <c r="DL186" i="48" s="1"/>
  <c r="DQ186" i="48" s="1"/>
  <c r="DJ186" i="48"/>
  <c r="DI186" i="48"/>
  <c r="DC186" i="48"/>
  <c r="DF186" i="48" s="1"/>
  <c r="DL98" i="48" a="1"/>
  <c r="DL98" i="48" s="1"/>
  <c r="DQ98" i="48" s="1"/>
  <c r="DJ98" i="48"/>
  <c r="DI98" i="48"/>
  <c r="DC98" i="48"/>
  <c r="DF98" i="48" s="1"/>
  <c r="DL113" i="48" a="1"/>
  <c r="DL113" i="48" s="1"/>
  <c r="DQ113" i="48" s="1"/>
  <c r="DJ113" i="48"/>
  <c r="DI113" i="48"/>
  <c r="DC113" i="48"/>
  <c r="DF113" i="48" s="1"/>
  <c r="DL51" i="48" a="1"/>
  <c r="DL51" i="48" s="1"/>
  <c r="DQ51" i="48" s="1"/>
  <c r="DJ51" i="48"/>
  <c r="DI51" i="48"/>
  <c r="DC51" i="48"/>
  <c r="DF51" i="48" s="1"/>
  <c r="DL178" i="48" a="1"/>
  <c r="DL178" i="48" s="1"/>
  <c r="DQ178" i="48" s="1"/>
  <c r="DJ178" i="48"/>
  <c r="DI178" i="48"/>
  <c r="DC178" i="48"/>
  <c r="DF178" i="48" s="1"/>
  <c r="DL157" i="48" a="1"/>
  <c r="DL157" i="48" s="1"/>
  <c r="DM157" i="48" s="1"/>
  <c r="DJ157" i="48"/>
  <c r="DI157" i="48"/>
  <c r="DC157" i="48"/>
  <c r="DF157" i="48" s="1"/>
  <c r="DL28" i="48" a="1"/>
  <c r="DL28" i="48" s="1"/>
  <c r="DQ28" i="48" s="1"/>
  <c r="DJ28" i="48"/>
  <c r="DI28" i="48"/>
  <c r="DC28" i="48"/>
  <c r="DF28" i="48" s="1"/>
  <c r="DL153" i="48" a="1"/>
  <c r="DL153" i="48" s="1"/>
  <c r="DQ153" i="48" s="1"/>
  <c r="DJ153" i="48"/>
  <c r="DI153" i="48"/>
  <c r="DC153" i="48"/>
  <c r="DF153" i="48" s="1"/>
  <c r="DL111" i="48" a="1"/>
  <c r="DL111" i="48" s="1"/>
  <c r="DQ111" i="48" s="1"/>
  <c r="DJ111" i="48"/>
  <c r="DI111" i="48"/>
  <c r="DC111" i="48"/>
  <c r="DF111" i="48" s="1"/>
  <c r="DL57" i="48" a="1"/>
  <c r="DL57" i="48" s="1"/>
  <c r="DQ57" i="48" s="1"/>
  <c r="DJ57" i="48"/>
  <c r="DI57" i="48"/>
  <c r="DC57" i="48"/>
  <c r="DF57" i="48" s="1"/>
  <c r="DM72" i="48"/>
  <c r="DL72" i="48" a="1"/>
  <c r="DL72" i="48" s="1"/>
  <c r="DK72" i="48"/>
  <c r="DJ72" i="48"/>
  <c r="DI72" i="48"/>
  <c r="DG72" i="48"/>
  <c r="DF72" i="48"/>
  <c r="DC72" i="48"/>
  <c r="DL154" i="48" a="1"/>
  <c r="DL154" i="48" s="1"/>
  <c r="DQ154" i="48" s="1"/>
  <c r="DJ154" i="48"/>
  <c r="DI154" i="48"/>
  <c r="DC154" i="48"/>
  <c r="DF154" i="48" s="1"/>
  <c r="DL176" i="48" a="1"/>
  <c r="DL176" i="48" s="1"/>
  <c r="DQ176" i="48" s="1"/>
  <c r="DJ176" i="48"/>
  <c r="DI176" i="48"/>
  <c r="DC176" i="48"/>
  <c r="DF176" i="48" s="1"/>
  <c r="DL96" i="48" a="1"/>
  <c r="DL96" i="48" s="1"/>
  <c r="DQ96" i="48" s="1"/>
  <c r="DJ96" i="48"/>
  <c r="DI96" i="48"/>
  <c r="DC96" i="48"/>
  <c r="DF96" i="48" s="1"/>
  <c r="DL60" i="48" a="1"/>
  <c r="DL60" i="48" s="1"/>
  <c r="DQ60" i="48" s="1"/>
  <c r="DJ60" i="48"/>
  <c r="DI60" i="48"/>
  <c r="DC60" i="48"/>
  <c r="DF60" i="48" s="1"/>
  <c r="DM82" i="48"/>
  <c r="DL82" i="48" a="1"/>
  <c r="DL82" i="48" s="1"/>
  <c r="DK82" i="48"/>
  <c r="DJ82" i="48"/>
  <c r="DI82" i="48"/>
  <c r="DG82" i="48"/>
  <c r="DF82" i="48"/>
  <c r="DC82" i="48"/>
  <c r="DM138" i="48"/>
  <c r="DL138" i="48" a="1"/>
  <c r="DL138" i="48" s="1"/>
  <c r="DK138" i="48"/>
  <c r="DJ138" i="48"/>
  <c r="DI138" i="48"/>
  <c r="DG138" i="48"/>
  <c r="DF138" i="48"/>
  <c r="DC138" i="48"/>
  <c r="DL187" i="48" a="1"/>
  <c r="DL187" i="48" s="1"/>
  <c r="DQ187" i="48" s="1"/>
  <c r="DJ187" i="48"/>
  <c r="DI187" i="48"/>
  <c r="DC187" i="48"/>
  <c r="DL65" i="48" a="1"/>
  <c r="DL65" i="48" s="1"/>
  <c r="DM65" i="48" s="1"/>
  <c r="DJ65" i="48"/>
  <c r="DI65" i="48"/>
  <c r="DC65" i="48"/>
  <c r="DF65" i="48" s="1"/>
  <c r="DE80" i="48"/>
  <c r="DG80" i="48" s="1"/>
  <c r="DL80" i="48" a="1"/>
  <c r="DL80" i="48" s="1"/>
  <c r="DQ80" i="48" s="1"/>
  <c r="DJ80" i="48"/>
  <c r="DI80" i="48"/>
  <c r="DC80" i="48"/>
  <c r="DF80" i="48" s="1"/>
  <c r="DL31" i="48" a="1"/>
  <c r="DL31" i="48" s="1"/>
  <c r="DQ31" i="48" s="1"/>
  <c r="DJ31" i="48"/>
  <c r="DI31" i="48"/>
  <c r="DC31" i="48"/>
  <c r="DF31" i="48" s="1"/>
  <c r="DL141" i="48" a="1"/>
  <c r="DL141" i="48" s="1"/>
  <c r="DQ141" i="48" s="1"/>
  <c r="DJ141" i="48"/>
  <c r="DI141" i="48"/>
  <c r="DC141" i="48"/>
  <c r="DF141" i="48" s="1"/>
  <c r="DL160" i="48" a="1"/>
  <c r="DL160" i="48" s="1"/>
  <c r="DQ160" i="48" s="1"/>
  <c r="DJ160" i="48"/>
  <c r="DI160" i="48"/>
  <c r="DC160" i="48"/>
  <c r="DF160" i="48" s="1"/>
  <c r="DE78" i="48"/>
  <c r="DG78" i="48" s="1"/>
  <c r="DL78" i="48" a="1"/>
  <c r="DL78" i="48" s="1"/>
  <c r="DQ78" i="48" s="1"/>
  <c r="DJ78" i="48"/>
  <c r="DI78" i="48"/>
  <c r="DC78" i="48"/>
  <c r="DF78" i="48" s="1"/>
  <c r="DE88" i="48"/>
  <c r="DG88" i="48" s="1"/>
  <c r="DL88" i="48" a="1"/>
  <c r="DL88" i="48" s="1"/>
  <c r="DQ88" i="48" s="1"/>
  <c r="DJ88" i="48"/>
  <c r="DI88" i="48"/>
  <c r="DC88" i="48"/>
  <c r="DF88" i="48" s="1"/>
  <c r="DE47" i="48"/>
  <c r="DG47" i="48" s="1"/>
  <c r="DL47" i="48" a="1"/>
  <c r="DL47" i="48" s="1"/>
  <c r="DQ47" i="48" s="1"/>
  <c r="DJ47" i="48"/>
  <c r="DI47" i="48"/>
  <c r="DC47" i="48"/>
  <c r="DF47" i="48" s="1"/>
  <c r="DE173" i="48"/>
  <c r="DG173" i="48" s="1"/>
  <c r="DL173" i="48" a="1"/>
  <c r="DL173" i="48" s="1"/>
  <c r="DQ173" i="48" s="1"/>
  <c r="DJ173" i="48"/>
  <c r="DI173" i="48"/>
  <c r="DC173" i="48"/>
  <c r="DF173" i="48" s="1"/>
  <c r="DA171" i="48"/>
  <c r="DL171" i="48" a="1"/>
  <c r="DL171" i="48" s="1"/>
  <c r="DQ171" i="48" s="1"/>
  <c r="DJ171" i="48"/>
  <c r="DI171" i="48"/>
  <c r="DC171" i="48"/>
  <c r="DF171" i="48" s="1"/>
  <c r="DL74" i="48" a="1"/>
  <c r="DL74" i="48" s="1"/>
  <c r="DM74" i="48" s="1"/>
  <c r="DJ74" i="48"/>
  <c r="DI74" i="48"/>
  <c r="DC74" i="48"/>
  <c r="DF74" i="48" s="1"/>
  <c r="DA61" i="48"/>
  <c r="DL61" i="48" a="1"/>
  <c r="DL61" i="48" s="1"/>
  <c r="DQ61" i="48" s="1"/>
  <c r="DJ61" i="48"/>
  <c r="DI61" i="48"/>
  <c r="DC61" i="48"/>
  <c r="DF61" i="48" s="1"/>
  <c r="DE134" i="48"/>
  <c r="DG134" i="48" s="1"/>
  <c r="DL134" i="48" a="1"/>
  <c r="DL134" i="48" s="1"/>
  <c r="DM134" i="48" s="1"/>
  <c r="DJ134" i="48"/>
  <c r="DI134" i="48"/>
  <c r="DC134" i="48"/>
  <c r="DF134" i="48" s="1"/>
  <c r="DE131" i="48"/>
  <c r="DG131" i="48" s="1"/>
  <c r="DL131" i="48" a="1"/>
  <c r="DL131" i="48" s="1"/>
  <c r="DQ131" i="48" s="1"/>
  <c r="DJ131" i="48"/>
  <c r="DI131" i="48"/>
  <c r="DC131" i="48"/>
  <c r="DF131" i="48" s="1"/>
  <c r="DL67" i="48" a="1"/>
  <c r="DL67" i="48" s="1"/>
  <c r="DQ67" i="48" s="1"/>
  <c r="DJ67" i="48"/>
  <c r="DI67" i="48"/>
  <c r="DC67" i="48"/>
  <c r="DF67" i="48" s="1"/>
  <c r="DL55" i="48" a="1"/>
  <c r="DL55" i="48" s="1"/>
  <c r="DQ55" i="48" s="1"/>
  <c r="DJ55" i="48"/>
  <c r="DI55" i="48"/>
  <c r="DC55" i="48"/>
  <c r="DF55" i="48" s="1"/>
  <c r="DL95" i="48" a="1"/>
  <c r="DL95" i="48" s="1"/>
  <c r="DQ95" i="48" s="1"/>
  <c r="DJ95" i="48"/>
  <c r="DI95" i="48"/>
  <c r="DC95" i="48"/>
  <c r="DF95" i="48" s="1"/>
  <c r="DM39" i="48"/>
  <c r="DL39" i="48" a="1"/>
  <c r="DL39" i="48" s="1"/>
  <c r="DK39" i="48"/>
  <c r="DJ39" i="48"/>
  <c r="DI39" i="48"/>
  <c r="DG39" i="48"/>
  <c r="DF39" i="48"/>
  <c r="DC39" i="48"/>
  <c r="DL175" i="48" a="1"/>
  <c r="DL175" i="48" s="1"/>
  <c r="DM175" i="48" s="1"/>
  <c r="DJ175" i="48"/>
  <c r="DI175" i="48"/>
  <c r="DC175" i="48"/>
  <c r="DF175" i="48" s="1"/>
  <c r="DL136" i="48" a="1"/>
  <c r="DL136" i="48" s="1"/>
  <c r="DQ136" i="48" s="1"/>
  <c r="DJ136" i="48"/>
  <c r="DI136" i="48"/>
  <c r="DC136" i="48"/>
  <c r="DF136" i="48" s="1"/>
  <c r="DL108" i="48" a="1"/>
  <c r="DL108" i="48" s="1"/>
  <c r="DM108" i="48" s="1"/>
  <c r="DJ108" i="48"/>
  <c r="DI108" i="48"/>
  <c r="DC108" i="48"/>
  <c r="DF108" i="48" s="1"/>
  <c r="DL135" i="48" a="1"/>
  <c r="DL135" i="48" s="1"/>
  <c r="DM135" i="48" s="1"/>
  <c r="DJ135" i="48"/>
  <c r="DI135" i="48"/>
  <c r="DC135" i="48"/>
  <c r="DF135" i="48" s="1"/>
  <c r="DL116" i="48" a="1"/>
  <c r="DL116" i="48" s="1"/>
  <c r="DQ116" i="48" s="1"/>
  <c r="DJ116" i="48"/>
  <c r="DI116" i="48"/>
  <c r="DC116" i="48"/>
  <c r="DF116" i="48" s="1"/>
  <c r="DL169" i="48" a="1"/>
  <c r="DL169" i="48" s="1"/>
  <c r="DM169" i="48" s="1"/>
  <c r="DJ169" i="48"/>
  <c r="DI169" i="48"/>
  <c r="DC169" i="48"/>
  <c r="DF169" i="48" s="1"/>
  <c r="DM41" i="48"/>
  <c r="DL41" i="48" a="1"/>
  <c r="DL41" i="48" s="1"/>
  <c r="DQ41" i="48" s="1"/>
  <c r="DK41" i="48"/>
  <c r="DJ41" i="48"/>
  <c r="DI41" i="48"/>
  <c r="DG41" i="48"/>
  <c r="DF41" i="48"/>
  <c r="DC41" i="48"/>
  <c r="DM165" i="48"/>
  <c r="DL165" i="48" a="1"/>
  <c r="DL165" i="48" s="1"/>
  <c r="DK165" i="48"/>
  <c r="DJ165" i="48"/>
  <c r="DI165" i="48"/>
  <c r="DG165" i="48"/>
  <c r="DF165" i="48"/>
  <c r="DC165" i="48"/>
  <c r="DL79" i="48" a="1"/>
  <c r="DL79" i="48" s="1"/>
  <c r="DQ79" i="48" s="1"/>
  <c r="DJ79" i="48"/>
  <c r="DI79" i="48"/>
  <c r="DC79" i="48"/>
  <c r="DF79" i="48" s="1"/>
  <c r="DM177" i="48"/>
  <c r="DL177" i="48" a="1"/>
  <c r="DL177" i="48" s="1"/>
  <c r="DQ177" i="48" s="1"/>
  <c r="DK177" i="48"/>
  <c r="DJ177" i="48"/>
  <c r="DI177" i="48"/>
  <c r="DG177" i="48"/>
  <c r="DF177" i="48"/>
  <c r="DC177" i="48"/>
  <c r="DM92" i="48"/>
  <c r="DL92" i="48" a="1"/>
  <c r="DL92" i="48" s="1"/>
  <c r="DK92" i="48"/>
  <c r="DJ92" i="48"/>
  <c r="DI92" i="48"/>
  <c r="DG92" i="48"/>
  <c r="DF92" i="48"/>
  <c r="DC92" i="48"/>
  <c r="DL100" i="48" a="1"/>
  <c r="DL100" i="48" s="1"/>
  <c r="DQ100" i="48" s="1"/>
  <c r="DJ100" i="48"/>
  <c r="DI100" i="48"/>
  <c r="DC100" i="48"/>
  <c r="DF100" i="48" s="1"/>
  <c r="DM162" i="48"/>
  <c r="DL162" i="48" a="1"/>
  <c r="DL162" i="48" s="1"/>
  <c r="DQ162" i="48" s="1"/>
  <c r="DK162" i="48"/>
  <c r="DJ162" i="48"/>
  <c r="DI162" i="48"/>
  <c r="DG162" i="48"/>
  <c r="DF162" i="48"/>
  <c r="DC162" i="48"/>
  <c r="DL56" i="48" a="1"/>
  <c r="DL56" i="48" s="1"/>
  <c r="DQ56" i="48" s="1"/>
  <c r="DJ56" i="48"/>
  <c r="DI56" i="48"/>
  <c r="DC56" i="48"/>
  <c r="DF56" i="48" s="1"/>
  <c r="DL43" i="48" a="1"/>
  <c r="DL43" i="48" s="1"/>
  <c r="DQ43" i="48" s="1"/>
  <c r="DJ43" i="48"/>
  <c r="DI43" i="48"/>
  <c r="DC43" i="48"/>
  <c r="DF43" i="48" s="1"/>
  <c r="DM23" i="48"/>
  <c r="DL23" i="48" a="1"/>
  <c r="DL23" i="48" s="1"/>
  <c r="DQ23" i="48" s="1"/>
  <c r="DK23" i="48"/>
  <c r="DJ23" i="48"/>
  <c r="DI23" i="48"/>
  <c r="DG23" i="48"/>
  <c r="DF23" i="48"/>
  <c r="DC23" i="48"/>
  <c r="DL132" i="48" a="1"/>
  <c r="DL132" i="48" s="1"/>
  <c r="DQ132" i="48" s="1"/>
  <c r="DJ132" i="48"/>
  <c r="DI132" i="48"/>
  <c r="DC132" i="48"/>
  <c r="DF132" i="48" s="1"/>
  <c r="DL68" i="48" a="1"/>
  <c r="DL68" i="48" s="1"/>
  <c r="DQ68" i="48" s="1"/>
  <c r="DJ68" i="48"/>
  <c r="DI68" i="48"/>
  <c r="DC68" i="48"/>
  <c r="DF68" i="48" s="1"/>
  <c r="DL128" i="48" a="1"/>
  <c r="DL128" i="48" s="1"/>
  <c r="DQ128" i="48" s="1"/>
  <c r="DJ128" i="48"/>
  <c r="DI128" i="48"/>
  <c r="DC128" i="48"/>
  <c r="DF128" i="48" s="1"/>
  <c r="DL73" i="48" a="1"/>
  <c r="DL73" i="48" s="1"/>
  <c r="DM73" i="48" s="1"/>
  <c r="DJ73" i="48"/>
  <c r="DI73" i="48"/>
  <c r="DC73" i="48"/>
  <c r="DF73" i="48" s="1"/>
  <c r="DL163" i="48" a="1"/>
  <c r="DL163" i="48" s="1"/>
  <c r="DQ163" i="48" s="1"/>
  <c r="DJ163" i="48"/>
  <c r="DI163" i="48"/>
  <c r="DC163" i="48"/>
  <c r="DF163" i="48" s="1"/>
  <c r="DL181" i="48" a="1"/>
  <c r="DL181" i="48" s="1"/>
  <c r="DQ181" i="48" s="1"/>
  <c r="DJ181" i="48"/>
  <c r="DI181" i="48"/>
  <c r="DC181" i="48"/>
  <c r="DF181" i="48" s="1"/>
  <c r="DM75" i="48"/>
  <c r="DL75" i="48" a="1"/>
  <c r="DL75" i="48" s="1"/>
  <c r="DQ75" i="48" s="1"/>
  <c r="DK75" i="48"/>
  <c r="DJ75" i="48"/>
  <c r="DI75" i="48"/>
  <c r="DG75" i="48"/>
  <c r="DF75" i="48"/>
  <c r="DC75" i="48"/>
  <c r="DL104" i="48" a="1"/>
  <c r="DL104" i="48" s="1"/>
  <c r="DQ104" i="48" s="1"/>
  <c r="DJ104" i="48"/>
  <c r="DI104" i="48"/>
  <c r="DC104" i="48"/>
  <c r="DF104" i="48" s="1"/>
  <c r="DL122" i="48" a="1"/>
  <c r="DL122" i="48" s="1"/>
  <c r="DQ122" i="48" s="1"/>
  <c r="DJ122" i="48"/>
  <c r="DI122" i="48"/>
  <c r="DC122" i="48"/>
  <c r="DF122" i="48" s="1"/>
  <c r="DL148" i="48" a="1"/>
  <c r="DL148" i="48" s="1"/>
  <c r="DM148" i="48" s="1"/>
  <c r="DJ148" i="48"/>
  <c r="DI148" i="48"/>
  <c r="DC148" i="48"/>
  <c r="DF148" i="48" s="1"/>
  <c r="DL188" i="48" a="1"/>
  <c r="DL188" i="48" s="1"/>
  <c r="DQ188" i="48" s="1"/>
  <c r="DJ188" i="48"/>
  <c r="DI188" i="48"/>
  <c r="DC188" i="48"/>
  <c r="DF188" i="48" s="1"/>
  <c r="DL127" i="48" a="1"/>
  <c r="DL127" i="48" s="1"/>
  <c r="DM127" i="48" s="1"/>
  <c r="DJ127" i="48"/>
  <c r="DI127" i="48"/>
  <c r="DC127" i="48"/>
  <c r="DF127" i="48" s="1"/>
  <c r="DL89" i="48" a="1"/>
  <c r="DL89" i="48" s="1"/>
  <c r="DQ89" i="48" s="1"/>
  <c r="DJ89" i="48"/>
  <c r="DI89" i="48"/>
  <c r="DC89" i="48"/>
  <c r="DF89" i="48" s="1"/>
  <c r="DL170" i="48" a="1"/>
  <c r="DL170" i="48" s="1"/>
  <c r="DM170" i="48" s="1"/>
  <c r="DJ170" i="48"/>
  <c r="DI170" i="48"/>
  <c r="DC170" i="48"/>
  <c r="DF170" i="48" s="1"/>
  <c r="DM76" i="48"/>
  <c r="DL76" i="48" a="1"/>
  <c r="DL76" i="48" s="1"/>
  <c r="DK76" i="48"/>
  <c r="DJ76" i="48"/>
  <c r="DI76" i="48"/>
  <c r="DG76" i="48"/>
  <c r="DF76" i="48"/>
  <c r="DC76" i="48"/>
  <c r="DL97" i="48" a="1"/>
  <c r="DL97" i="48" s="1"/>
  <c r="DQ97" i="48" s="1"/>
  <c r="DJ97" i="48"/>
  <c r="DI97" i="48"/>
  <c r="DC97" i="48"/>
  <c r="DF97" i="48" s="1"/>
  <c r="DL150" i="48" a="1"/>
  <c r="DL150" i="48" s="1"/>
  <c r="DQ150" i="48" s="1"/>
  <c r="DJ150" i="48"/>
  <c r="DI150" i="48"/>
  <c r="DC150" i="48"/>
  <c r="DF150" i="48" s="1"/>
  <c r="DE52" i="48"/>
  <c r="DG52" i="48" s="1"/>
  <c r="DL52" i="48" a="1"/>
  <c r="DL52" i="48" s="1"/>
  <c r="DQ52" i="48" s="1"/>
  <c r="DJ52" i="48"/>
  <c r="DI52" i="48"/>
  <c r="DC52" i="48"/>
  <c r="DF52" i="48" s="1"/>
  <c r="DE114" i="48"/>
  <c r="DG114" i="48" s="1"/>
  <c r="DL114" i="48" a="1"/>
  <c r="DL114" i="48" s="1"/>
  <c r="DQ114" i="48" s="1"/>
  <c r="DJ114" i="48"/>
  <c r="DI114" i="48"/>
  <c r="DC114" i="48"/>
  <c r="DF114" i="48" s="1"/>
  <c r="DE126" i="48"/>
  <c r="DG126" i="48" s="1"/>
  <c r="DL126" i="48" a="1"/>
  <c r="DL126" i="48" s="1"/>
  <c r="DQ126" i="48" s="1"/>
  <c r="DJ126" i="48"/>
  <c r="DI126" i="48"/>
  <c r="DC126" i="48"/>
  <c r="DF126" i="48" s="1"/>
  <c r="DL142" i="48" a="1"/>
  <c r="DL142" i="48" s="1"/>
  <c r="DQ142" i="48" s="1"/>
  <c r="DJ142" i="48"/>
  <c r="DI142" i="48"/>
  <c r="DC142" i="48"/>
  <c r="DF142" i="48" s="1"/>
  <c r="DL58" i="48" a="1"/>
  <c r="DL58" i="48" s="1"/>
  <c r="DQ58" i="48" s="1"/>
  <c r="DJ58" i="48"/>
  <c r="DI58" i="48"/>
  <c r="DC58" i="48"/>
  <c r="DF58" i="48" s="1"/>
  <c r="DL87" i="48" a="1"/>
  <c r="DL87" i="48" s="1"/>
  <c r="DQ87" i="48" s="1"/>
  <c r="DJ87" i="48"/>
  <c r="DI87" i="48"/>
  <c r="DC87" i="48"/>
  <c r="DF87" i="48" s="1"/>
  <c r="DL18" i="48" a="1"/>
  <c r="DL18" i="48" s="1"/>
  <c r="DM18" i="48" s="1"/>
  <c r="DJ18" i="48"/>
  <c r="DI18" i="48"/>
  <c r="DC18" i="48"/>
  <c r="DF18" i="48" s="1"/>
  <c r="DL19" i="48" a="1"/>
  <c r="DL19" i="48" s="1"/>
  <c r="DQ19" i="48" s="1"/>
  <c r="DJ19" i="48"/>
  <c r="DI19" i="48"/>
  <c r="DC19" i="48"/>
  <c r="DF19" i="48" s="1"/>
  <c r="DL17" i="48" a="1"/>
  <c r="DL17" i="48" s="1"/>
  <c r="DQ17" i="48" s="1"/>
  <c r="DJ17" i="48"/>
  <c r="DI17" i="48"/>
  <c r="DC17" i="48"/>
  <c r="DF17" i="48" s="1"/>
  <c r="DL9" i="48" a="1"/>
  <c r="DL9" i="48" s="1"/>
  <c r="DQ9" i="48" s="1"/>
  <c r="DJ9" i="48"/>
  <c r="DI9" i="48"/>
  <c r="DC9" i="48"/>
  <c r="DF9" i="48" s="1"/>
  <c r="DL2" i="48" a="1"/>
  <c r="DL2" i="48" s="1"/>
  <c r="DQ2" i="48" s="1"/>
  <c r="DJ2" i="48"/>
  <c r="DI2" i="48"/>
  <c r="DC2" i="48"/>
  <c r="DF2" i="48" s="1"/>
  <c r="DL3" i="48" a="1"/>
  <c r="DL3" i="48" s="1"/>
  <c r="DQ3" i="48" s="1"/>
  <c r="DJ3" i="48"/>
  <c r="DI3" i="48"/>
  <c r="DC3" i="48"/>
  <c r="DF3" i="48" s="1"/>
  <c r="DL8" i="48" a="1"/>
  <c r="DL8" i="48" s="1"/>
  <c r="DQ8" i="48" s="1"/>
  <c r="DJ8" i="48"/>
  <c r="DI8" i="48"/>
  <c r="DC8" i="48"/>
  <c r="DF8" i="48" s="1"/>
  <c r="DL16" i="48" a="1"/>
  <c r="DL16" i="48" s="1"/>
  <c r="DQ16" i="48" s="1"/>
  <c r="DJ16" i="48"/>
  <c r="DI16" i="48"/>
  <c r="DC16" i="48"/>
  <c r="DF16" i="48" s="1"/>
  <c r="DL13" i="48" a="1"/>
  <c r="DL13" i="48" s="1"/>
  <c r="DQ13" i="48" s="1"/>
  <c r="DJ13" i="48"/>
  <c r="DI13" i="48"/>
  <c r="DC13" i="48"/>
  <c r="DE6" i="48"/>
  <c r="DG6" i="48" s="1"/>
  <c r="DL6" i="48" a="1"/>
  <c r="DL6" i="48" s="1"/>
  <c r="DQ6" i="48" s="1"/>
  <c r="DJ6" i="48"/>
  <c r="DC6" i="48"/>
  <c r="DF6" i="48" s="1"/>
  <c r="DI6" i="48"/>
  <c r="DL4" i="48" a="1"/>
  <c r="DL4" i="48" s="1"/>
  <c r="DJ4" i="48"/>
  <c r="DI4" i="48"/>
  <c r="DC4" i="48"/>
  <c r="DF4" i="48" s="1"/>
  <c r="DL12" i="48" a="1"/>
  <c r="DL12" i="48" s="1"/>
  <c r="DJ12" i="48"/>
  <c r="DI12" i="48"/>
  <c r="DC12" i="48"/>
  <c r="DF12" i="48" s="1"/>
  <c r="DL15" i="48" a="1"/>
  <c r="DL15" i="48" s="1"/>
  <c r="DQ15" i="48" s="1"/>
  <c r="DJ15" i="48"/>
  <c r="DI15" i="48"/>
  <c r="DC15" i="48"/>
  <c r="DF15" i="48" s="1"/>
  <c r="DE11" i="48"/>
  <c r="DG11" i="48" s="1"/>
  <c r="DL11" i="48" a="1"/>
  <c r="DL11" i="48" s="1"/>
  <c r="DQ11" i="48" s="1"/>
  <c r="DJ11" i="48"/>
  <c r="DI11" i="48"/>
  <c r="DC11" i="48"/>
  <c r="DE10" i="48"/>
  <c r="DG10" i="48" s="1"/>
  <c r="DL10" i="48" a="1"/>
  <c r="DL10" i="48" s="1"/>
  <c r="DQ10" i="48" s="1"/>
  <c r="DJ10" i="48"/>
  <c r="DI10" i="48"/>
  <c r="DC10" i="48"/>
  <c r="DF10" i="48" s="1"/>
  <c r="DL7" i="48" a="1"/>
  <c r="DL7" i="48" s="1"/>
  <c r="DQ7" i="48" s="1"/>
  <c r="DJ7" i="48"/>
  <c r="DI7" i="48"/>
  <c r="DC7" i="48"/>
  <c r="DF7" i="48" s="1"/>
  <c r="DL14" i="48" a="1"/>
  <c r="DL14" i="48" s="1"/>
  <c r="DQ14" i="48" s="1"/>
  <c r="DJ14" i="48"/>
  <c r="DI14" i="48"/>
  <c r="DC14" i="48"/>
  <c r="DF14" i="48" s="1"/>
  <c r="DL5" i="48" a="1"/>
  <c r="DL5" i="48" s="1"/>
  <c r="DJ5" i="48"/>
  <c r="DI5" i="48"/>
  <c r="DC5" i="48"/>
  <c r="DF5" i="48" s="1"/>
  <c r="DL21" i="48" a="1"/>
  <c r="DL21" i="48" s="1"/>
  <c r="DQ21" i="48" s="1"/>
  <c r="DJ21" i="48"/>
  <c r="DI21" i="48"/>
  <c r="DC21" i="48"/>
  <c r="DF21" i="48" s="1"/>
  <c r="DL20" i="48" a="1"/>
  <c r="DL20" i="48" s="1"/>
  <c r="DQ20" i="48" s="1"/>
  <c r="DJ20" i="48"/>
  <c r="DI20" i="48"/>
  <c r="DC20" i="48"/>
  <c r="DA46" i="48"/>
  <c r="DA189" i="48"/>
  <c r="DA44" i="48"/>
  <c r="DA47" i="48"/>
  <c r="DA37" i="48"/>
  <c r="DA66" i="48"/>
  <c r="DA88" i="48"/>
  <c r="DA6" i="48"/>
  <c r="DA91" i="48"/>
  <c r="DA126" i="48"/>
  <c r="DA187" i="48"/>
  <c r="DA54" i="48"/>
  <c r="DA154" i="48"/>
  <c r="DE69" i="48"/>
  <c r="DG69" i="48" s="1"/>
  <c r="DE182" i="48"/>
  <c r="DE144" i="48"/>
  <c r="DG144" i="48" s="1"/>
  <c r="DE86" i="48"/>
  <c r="DG86" i="48" s="1"/>
  <c r="DE77" i="48"/>
  <c r="DE4" i="48"/>
  <c r="DG4" i="48" s="1"/>
  <c r="DE81" i="48"/>
  <c r="DG81" i="48" s="1"/>
  <c r="DA181" i="48"/>
  <c r="DE181" i="48"/>
  <c r="DE145" i="48"/>
  <c r="DG145" i="48" s="1"/>
  <c r="DE127" i="48"/>
  <c r="DG127" i="48" s="1"/>
  <c r="DE31" i="48"/>
  <c r="DG31" i="48" s="1"/>
  <c r="DE46" i="48"/>
  <c r="DG46" i="48" s="1"/>
  <c r="DE43" i="48"/>
  <c r="DG43" i="48" s="1"/>
  <c r="DE136" i="48"/>
  <c r="DG136" i="48" s="1"/>
  <c r="DE103" i="48"/>
  <c r="DG103" i="48" s="1"/>
  <c r="DE146" i="48"/>
  <c r="DG146" i="48" s="1"/>
  <c r="DE177" i="48"/>
  <c r="DE178" i="48"/>
  <c r="DG178" i="48" s="1"/>
  <c r="DE111" i="48"/>
  <c r="DG111" i="48" s="1"/>
  <c r="DE72" i="48"/>
  <c r="DE64" i="48"/>
  <c r="DG64" i="48" s="1"/>
  <c r="DE8" i="48"/>
  <c r="DG8" i="48" s="1"/>
  <c r="DE108" i="48"/>
  <c r="DG108" i="48" s="1"/>
  <c r="DE102" i="48"/>
  <c r="DG102" i="48" s="1"/>
  <c r="DE135" i="48"/>
  <c r="DG135" i="48" s="1"/>
  <c r="DE115" i="48"/>
  <c r="DG115" i="48" s="1"/>
  <c r="DE174" i="48"/>
  <c r="DG174" i="48" s="1"/>
  <c r="DE56" i="48"/>
  <c r="DG56" i="48" s="1"/>
  <c r="DE128" i="48"/>
  <c r="DG128" i="48" s="1"/>
  <c r="DA142" i="48"/>
  <c r="DE142" i="48"/>
  <c r="DG142" i="48" s="1"/>
  <c r="DE58" i="48"/>
  <c r="DG58" i="48" s="1"/>
  <c r="DE110" i="48"/>
  <c r="DE180" i="48"/>
  <c r="DE49" i="48"/>
  <c r="DG49" i="48" s="1"/>
  <c r="DA41" i="48"/>
  <c r="DE41" i="48"/>
  <c r="DE70" i="48"/>
  <c r="DG70" i="48" s="1"/>
  <c r="DE123" i="48"/>
  <c r="DG123" i="48" s="1"/>
  <c r="DE24" i="48"/>
  <c r="DG24" i="48" s="1"/>
  <c r="DE138" i="48"/>
  <c r="DE20" i="48"/>
  <c r="DG20" i="48" s="1"/>
  <c r="DE109" i="48"/>
  <c r="DG109" i="48" s="1"/>
  <c r="DE79" i="48"/>
  <c r="DG79" i="48" s="1"/>
  <c r="DE71" i="48"/>
  <c r="DG71" i="48" s="1"/>
  <c r="DE61" i="48"/>
  <c r="DG61" i="48" s="1"/>
  <c r="DE133" i="48"/>
  <c r="DG133" i="48" s="1"/>
  <c r="DA57" i="48"/>
  <c r="DE57" i="48"/>
  <c r="DG57" i="48" s="1"/>
  <c r="DA98" i="48"/>
  <c r="DE98" i="48"/>
  <c r="DG98" i="48" s="1"/>
  <c r="DE50" i="48"/>
  <c r="DG50" i="48" s="1"/>
  <c r="DE92" i="48"/>
  <c r="DE157" i="48"/>
  <c r="DG157" i="48" s="1"/>
  <c r="DE124" i="48"/>
  <c r="DG124" i="48" s="1"/>
  <c r="DE75" i="48"/>
  <c r="DE106" i="48"/>
  <c r="DG106" i="48" s="1"/>
  <c r="DE85" i="48"/>
  <c r="DG85" i="48" s="1"/>
  <c r="DE76" i="48"/>
  <c r="DE160" i="48"/>
  <c r="DG160" i="48" s="1"/>
  <c r="DE113" i="48"/>
  <c r="DG113" i="48" s="1"/>
  <c r="DE168" i="48"/>
  <c r="DG168" i="48" s="1"/>
  <c r="DE130" i="48"/>
  <c r="DG130" i="48" s="1"/>
  <c r="DE2" i="48"/>
  <c r="DG2" i="48" s="1"/>
  <c r="DE19" i="48"/>
  <c r="DG19" i="48" s="1"/>
  <c r="DE26" i="48"/>
  <c r="DG26" i="48" s="1"/>
  <c r="DE42" i="48"/>
  <c r="DA161" i="48"/>
  <c r="DE161" i="48"/>
  <c r="DG161" i="48" s="1"/>
  <c r="DA101" i="48"/>
  <c r="DE101" i="48"/>
  <c r="DG101" i="48" s="1"/>
  <c r="DE15" i="48"/>
  <c r="DG15" i="48" s="1"/>
  <c r="DE36" i="48"/>
  <c r="DG36" i="48" s="1"/>
  <c r="DE104" i="48"/>
  <c r="DG104" i="48" s="1"/>
  <c r="DE164" i="48"/>
  <c r="DA40" i="48"/>
  <c r="DE40" i="48"/>
  <c r="DG40" i="48" s="1"/>
  <c r="DE175" i="48"/>
  <c r="DG175" i="48" s="1"/>
  <c r="DE141" i="48"/>
  <c r="DG141" i="48" s="1"/>
  <c r="DA140" i="48"/>
  <c r="DE140" i="48"/>
  <c r="DE183" i="48"/>
  <c r="DG183" i="48" s="1"/>
  <c r="DE129" i="48"/>
  <c r="DG129" i="48" s="1"/>
  <c r="DE32" i="48"/>
  <c r="DG32" i="48" s="1"/>
  <c r="DA30" i="48"/>
  <c r="DE30" i="48"/>
  <c r="DG30" i="48" s="1"/>
  <c r="DE62" i="48"/>
  <c r="DG62" i="48" s="1"/>
  <c r="DE149" i="48"/>
  <c r="DG149" i="48" s="1"/>
  <c r="DE73" i="48"/>
  <c r="DG73" i="48" s="1"/>
  <c r="DE65" i="48"/>
  <c r="DG65" i="48" s="1"/>
  <c r="DE172" i="48"/>
  <c r="DG172" i="48" s="1"/>
  <c r="DA107" i="48"/>
  <c r="DE107" i="48"/>
  <c r="DG107" i="48" s="1"/>
  <c r="DE25" i="48"/>
  <c r="DG25" i="48" s="1"/>
  <c r="DE100" i="48"/>
  <c r="DG100" i="48" s="1"/>
  <c r="DE137" i="48"/>
  <c r="DG137" i="48" s="1"/>
  <c r="DA87" i="48"/>
  <c r="DE87" i="48"/>
  <c r="DG87" i="48" s="1"/>
  <c r="DE53" i="48"/>
  <c r="DE139" i="48"/>
  <c r="DG139" i="48" s="1"/>
  <c r="DE96" i="48"/>
  <c r="DG96" i="48" s="1"/>
  <c r="DA89" i="48"/>
  <c r="DE89" i="48"/>
  <c r="DG89" i="48" s="1"/>
  <c r="DE143" i="48"/>
  <c r="DG143" i="48" s="1"/>
  <c r="DE18" i="48"/>
  <c r="DG18" i="48" s="1"/>
  <c r="DE179" i="48"/>
  <c r="DG179" i="48" s="1"/>
  <c r="DE165" i="48"/>
  <c r="DE51" i="48"/>
  <c r="DG51" i="48" s="1"/>
  <c r="DA12" i="48"/>
  <c r="DE12" i="48"/>
  <c r="DG12" i="48" s="1"/>
  <c r="DE184" i="48"/>
  <c r="DG184" i="48" s="1"/>
  <c r="DE60" i="48"/>
  <c r="DG60" i="48" s="1"/>
  <c r="DE148" i="48"/>
  <c r="DG148" i="48" s="1"/>
  <c r="DA170" i="48"/>
  <c r="DE170" i="48"/>
  <c r="DG170" i="48" s="1"/>
  <c r="DE34" i="48"/>
  <c r="DG34" i="48" s="1"/>
  <c r="DE45" i="48"/>
  <c r="DG45" i="48" s="1"/>
  <c r="DE105" i="48"/>
  <c r="DG105" i="48" s="1"/>
  <c r="DE9" i="48"/>
  <c r="DG9" i="48" s="1"/>
  <c r="DE55" i="48"/>
  <c r="DG55" i="48" s="1"/>
  <c r="DE84" i="48"/>
  <c r="DG84" i="48" s="1"/>
  <c r="DE167" i="48"/>
  <c r="DG167" i="48" s="1"/>
  <c r="DA99" i="48"/>
  <c r="DE99" i="48"/>
  <c r="DG99" i="48" s="1"/>
  <c r="DE97" i="48"/>
  <c r="DG97" i="48" s="1"/>
  <c r="DE27" i="48"/>
  <c r="DG27" i="48" s="1"/>
  <c r="DA143" i="48"/>
  <c r="DE186" i="48"/>
  <c r="DG186" i="48" s="1"/>
  <c r="DE22" i="48"/>
  <c r="DG22" i="48" s="1"/>
  <c r="DA3" i="48"/>
  <c r="DE3" i="48"/>
  <c r="DG3" i="48" s="1"/>
  <c r="DE68" i="48"/>
  <c r="DG68" i="48" s="1"/>
  <c r="DE176" i="48"/>
  <c r="DG176" i="48" s="1"/>
  <c r="DE120" i="48"/>
  <c r="DG120" i="48" s="1"/>
  <c r="DE151" i="48"/>
  <c r="DE187" i="48"/>
  <c r="DG187" i="48" s="1"/>
  <c r="DE112" i="48"/>
  <c r="DG112" i="48" s="1"/>
  <c r="DE116" i="48"/>
  <c r="DG116" i="48" s="1"/>
  <c r="DE155" i="48"/>
  <c r="DG155" i="48" s="1"/>
  <c r="DE119" i="48"/>
  <c r="DG119" i="48" s="1"/>
  <c r="DE93" i="48"/>
  <c r="DG93" i="48" s="1"/>
  <c r="DE21" i="48"/>
  <c r="DG21" i="48" s="1"/>
  <c r="DE158" i="48"/>
  <c r="DG158" i="48" s="1"/>
  <c r="DE118" i="48"/>
  <c r="DG118" i="48" s="1"/>
  <c r="DE166" i="48"/>
  <c r="DG166" i="48" s="1"/>
  <c r="DA152" i="48"/>
  <c r="DE152" i="48"/>
  <c r="DG152" i="48" s="1"/>
  <c r="DE14" i="48"/>
  <c r="DG14" i="48" s="1"/>
  <c r="DE147" i="48"/>
  <c r="DG147" i="48" s="1"/>
  <c r="DA16" i="48"/>
  <c r="DE16" i="48"/>
  <c r="DG16" i="48" s="1"/>
  <c r="DE33" i="48"/>
  <c r="DG33" i="48" s="1"/>
  <c r="DE188" i="48"/>
  <c r="DG188" i="48" s="1"/>
  <c r="DE59" i="48"/>
  <c r="DG59" i="48" s="1"/>
  <c r="DE171" i="48"/>
  <c r="DE122" i="48"/>
  <c r="DG122" i="48" s="1"/>
  <c r="DE39" i="48"/>
  <c r="DE35" i="48"/>
  <c r="DG35" i="48" s="1"/>
  <c r="DE95" i="48"/>
  <c r="DG95" i="48" s="1"/>
  <c r="DA162" i="48"/>
  <c r="DE162" i="48"/>
  <c r="DA153" i="48"/>
  <c r="DE153" i="48"/>
  <c r="DG153" i="48" s="1"/>
  <c r="DE5" i="48"/>
  <c r="DG5" i="48" s="1"/>
  <c r="DE17" i="48"/>
  <c r="DG17" i="48" s="1"/>
  <c r="DE82" i="48"/>
  <c r="DE63" i="48"/>
  <c r="DG63" i="48" s="1"/>
  <c r="DE67" i="48"/>
  <c r="DG67" i="48" s="1"/>
  <c r="DE163" i="48"/>
  <c r="DG163" i="48" s="1"/>
  <c r="DE94" i="48"/>
  <c r="DG94" i="48" s="1"/>
  <c r="DA185" i="48"/>
  <c r="DE185" i="48"/>
  <c r="DG185" i="48" s="1"/>
  <c r="DE90" i="48"/>
  <c r="DG90" i="48" s="1"/>
  <c r="DA169" i="48"/>
  <c r="DE169" i="48"/>
  <c r="DG169" i="48" s="1"/>
  <c r="DA156" i="48"/>
  <c r="DE156" i="48"/>
  <c r="DG156" i="48" s="1"/>
  <c r="DA74" i="48"/>
  <c r="DE74" i="48"/>
  <c r="DG74" i="48" s="1"/>
  <c r="DE23" i="48"/>
  <c r="DE13" i="48"/>
  <c r="DG13" i="48" s="1"/>
  <c r="DA150" i="48"/>
  <c r="DE150" i="48"/>
  <c r="DG150" i="48" s="1"/>
  <c r="DE121" i="48"/>
  <c r="DG121" i="48" s="1"/>
  <c r="DE154" i="48"/>
  <c r="DG154" i="48" s="1"/>
  <c r="DE28" i="48"/>
  <c r="DG28" i="48" s="1"/>
  <c r="DE132" i="48"/>
  <c r="DG132" i="48" s="1"/>
  <c r="DE7" i="48"/>
  <c r="DG7" i="48" s="1"/>
  <c r="DA104" i="48"/>
  <c r="DA13" i="48"/>
  <c r="DA78" i="48"/>
  <c r="DA82" i="48"/>
  <c r="DA141" i="48"/>
  <c r="DA5" i="48"/>
  <c r="DA59" i="48"/>
  <c r="DA94" i="48"/>
  <c r="DA35" i="48"/>
  <c r="DA21" i="48"/>
  <c r="DA93" i="48"/>
  <c r="DA102" i="48"/>
  <c r="DA109" i="48"/>
  <c r="DA117" i="48"/>
  <c r="DA80" i="48"/>
  <c r="DA151" i="48"/>
  <c r="DA176" i="48"/>
  <c r="DA158" i="48"/>
  <c r="DA120" i="48"/>
  <c r="DA68" i="48"/>
  <c r="DA155" i="48"/>
  <c r="DA160" i="48"/>
  <c r="DA84" i="48"/>
  <c r="DA184" i="48"/>
  <c r="DA113" i="48"/>
  <c r="DA148" i="48"/>
  <c r="DA60" i="48"/>
  <c r="DA97" i="48"/>
  <c r="DA15" i="48"/>
  <c r="DA124" i="48"/>
  <c r="DA36" i="48"/>
  <c r="DA75" i="48"/>
  <c r="DA106" i="48"/>
  <c r="DA76" i="48"/>
  <c r="DA92" i="48"/>
  <c r="DA157" i="48"/>
  <c r="DA85" i="48"/>
  <c r="DA165" i="48"/>
  <c r="DA167" i="48"/>
  <c r="DA73" i="48"/>
  <c r="DA172" i="48"/>
  <c r="DA53" i="48"/>
  <c r="DA139" i="48"/>
  <c r="DA65" i="48"/>
  <c r="DA122" i="48"/>
  <c r="DA138" i="48"/>
  <c r="DA186" i="48"/>
  <c r="DA42" i="48"/>
  <c r="DA58" i="48"/>
  <c r="DA174" i="48"/>
  <c r="DA178" i="48"/>
  <c r="DA180" i="48"/>
  <c r="DA22" i="48"/>
  <c r="DA111" i="48"/>
  <c r="DA105" i="48"/>
  <c r="DA71" i="48"/>
  <c r="DA132" i="48"/>
  <c r="DA128" i="48"/>
  <c r="DA56" i="48"/>
  <c r="DA110" i="48"/>
  <c r="DA64" i="48"/>
  <c r="DA72" i="48"/>
  <c r="DA8" i="48"/>
  <c r="DA146" i="48"/>
  <c r="DA163" i="48"/>
  <c r="DA127" i="48"/>
  <c r="DA81" i="48"/>
  <c r="DA86" i="48"/>
  <c r="DA31" i="48"/>
  <c r="DA24" i="48"/>
  <c r="DA19" i="48"/>
  <c r="DA123" i="48"/>
  <c r="DA34" i="48"/>
  <c r="DA96" i="48"/>
  <c r="DA20" i="48"/>
  <c r="DA70" i="48"/>
  <c r="DA17" i="48"/>
  <c r="DA63" i="48"/>
  <c r="DA23" i="48"/>
  <c r="DA145" i="48"/>
  <c r="DA14" i="48"/>
  <c r="DA4" i="48"/>
  <c r="DA188" i="48"/>
  <c r="DA45" i="48"/>
  <c r="DA33" i="48"/>
  <c r="DA147" i="48"/>
  <c r="DA26" i="48"/>
  <c r="DA95" i="48"/>
  <c r="DA43" i="48"/>
  <c r="DA149" i="48"/>
  <c r="DA79" i="48"/>
  <c r="DA51" i="48"/>
  <c r="DA62" i="48"/>
  <c r="DA112" i="48"/>
  <c r="DA168" i="48"/>
  <c r="DA18" i="48"/>
  <c r="DA28" i="48"/>
  <c r="DA69" i="48"/>
  <c r="DA77" i="48"/>
  <c r="DA137" i="48"/>
  <c r="DA100" i="48"/>
  <c r="DA38" i="48"/>
  <c r="DA133" i="48"/>
  <c r="DA115" i="48"/>
  <c r="DA32" i="48"/>
  <c r="DA135" i="48"/>
  <c r="DA177" i="48"/>
  <c r="DA39" i="48"/>
  <c r="DA175" i="48"/>
  <c r="DA183" i="48"/>
  <c r="DA103" i="48"/>
  <c r="DA2" i="48"/>
  <c r="DA166" i="48"/>
  <c r="DA90" i="48"/>
  <c r="DA27" i="48"/>
  <c r="DA179" i="48"/>
  <c r="DA50" i="48"/>
  <c r="DA25" i="48"/>
  <c r="DA164" i="48"/>
  <c r="DA116" i="48"/>
  <c r="DA67" i="48"/>
  <c r="DA129" i="48"/>
  <c r="DA49" i="48"/>
  <c r="DA7" i="48"/>
  <c r="DA118" i="48"/>
  <c r="DA108" i="48"/>
  <c r="DA55" i="48"/>
  <c r="DA9" i="48"/>
  <c r="DA119" i="48"/>
  <c r="DA136" i="48"/>
  <c r="DA159" i="48"/>
  <c r="DA125" i="48"/>
  <c r="DA29" i="48"/>
  <c r="DA134" i="48"/>
  <c r="DA131" i="48"/>
  <c r="DA10" i="48"/>
  <c r="DK90" i="48" l="1"/>
  <c r="DK64" i="48"/>
  <c r="DM64" i="48"/>
  <c r="DK62" i="48"/>
  <c r="DM63" i="48"/>
  <c r="DK38" i="48"/>
  <c r="DK49" i="48"/>
  <c r="DM37" i="48"/>
  <c r="DN37" i="48" s="1"/>
  <c r="DM38" i="48"/>
  <c r="DK37" i="48"/>
  <c r="DK54" i="48"/>
  <c r="DK117" i="48"/>
  <c r="DK135" i="48"/>
  <c r="DK169" i="48"/>
  <c r="DM27" i="48"/>
  <c r="DN27" i="48" s="1"/>
  <c r="DK65" i="48"/>
  <c r="DK103" i="48"/>
  <c r="DK27" i="48"/>
  <c r="DK108" i="48"/>
  <c r="DK118" i="48"/>
  <c r="DK120" i="48"/>
  <c r="DK119" i="48"/>
  <c r="DK163" i="48"/>
  <c r="DK86" i="48"/>
  <c r="DK134" i="48"/>
  <c r="DM118" i="48"/>
  <c r="DN118" i="48" s="1"/>
  <c r="DM85" i="48"/>
  <c r="DN85" i="48" s="1"/>
  <c r="DM120" i="48"/>
  <c r="DN120" i="48" s="1"/>
  <c r="DM54" i="48"/>
  <c r="DN54" i="48" s="1"/>
  <c r="DM172" i="48"/>
  <c r="DN172" i="48" s="1"/>
  <c r="DK85" i="48"/>
  <c r="DK26" i="48"/>
  <c r="DK172" i="48"/>
  <c r="DK93" i="48"/>
  <c r="DK52" i="48"/>
  <c r="DK174" i="48"/>
  <c r="DK129" i="48"/>
  <c r="DN119" i="48"/>
  <c r="DM52" i="48"/>
  <c r="DN52" i="48" s="1"/>
  <c r="DK175" i="48"/>
  <c r="DK81" i="48"/>
  <c r="DM81" i="48"/>
  <c r="DN81" i="48" s="1"/>
  <c r="DK68" i="48"/>
  <c r="DK12" i="48"/>
  <c r="DK127" i="48"/>
  <c r="DK109" i="48"/>
  <c r="DK40" i="48"/>
  <c r="DK148" i="48"/>
  <c r="DK98" i="48"/>
  <c r="DM40" i="48"/>
  <c r="DN40" i="48" s="1"/>
  <c r="DM98" i="48"/>
  <c r="DN98" i="48" s="1"/>
  <c r="DK124" i="48"/>
  <c r="DM163" i="48"/>
  <c r="DN163" i="48" s="1"/>
  <c r="DM68" i="48"/>
  <c r="DK33" i="48"/>
  <c r="DK84" i="48"/>
  <c r="DK30" i="48"/>
  <c r="DM145" i="48"/>
  <c r="DN145" i="48" s="1"/>
  <c r="DK126" i="48"/>
  <c r="DK143" i="48"/>
  <c r="DK185" i="48"/>
  <c r="DK145" i="48"/>
  <c r="DK47" i="48"/>
  <c r="DK183" i="48"/>
  <c r="DK74" i="48"/>
  <c r="DK157" i="48"/>
  <c r="DM143" i="48"/>
  <c r="DN143" i="48" s="1"/>
  <c r="DM30" i="48"/>
  <c r="DN30" i="48" s="1"/>
  <c r="DK31" i="48"/>
  <c r="DM186" i="48"/>
  <c r="DN186" i="48" s="1"/>
  <c r="DK18" i="48"/>
  <c r="DM47" i="48"/>
  <c r="DN47" i="48" s="1"/>
  <c r="DM31" i="48"/>
  <c r="DN31" i="48" s="1"/>
  <c r="DK146" i="48"/>
  <c r="DK35" i="48"/>
  <c r="DK170" i="48"/>
  <c r="DK186" i="48"/>
  <c r="DM185" i="48"/>
  <c r="DN185" i="48" s="1"/>
  <c r="DM146" i="48"/>
  <c r="DM35" i="48"/>
  <c r="DN35" i="48" s="1"/>
  <c r="DM179" i="48"/>
  <c r="DN179" i="48" s="1"/>
  <c r="DK46" i="48"/>
  <c r="DK25" i="48"/>
  <c r="DM46" i="48"/>
  <c r="DN46" i="48" s="1"/>
  <c r="DK73" i="48"/>
  <c r="DK179" i="48"/>
  <c r="DM126" i="48"/>
  <c r="DN126" i="48" s="1"/>
  <c r="DM25" i="48"/>
  <c r="DN25" i="48" s="1"/>
  <c r="DS82" i="48"/>
  <c r="DQ82" i="48"/>
  <c r="DQ157" i="48"/>
  <c r="DQ119" i="48"/>
  <c r="DS140" i="48"/>
  <c r="DQ140" i="48"/>
  <c r="DQ74" i="48"/>
  <c r="DQ90" i="48"/>
  <c r="DQ93" i="48"/>
  <c r="DS165" i="48"/>
  <c r="DQ165" i="48"/>
  <c r="DQ169" i="48"/>
  <c r="DQ175" i="48"/>
  <c r="DQ33" i="48"/>
  <c r="DQ12" i="48"/>
  <c r="DQ18" i="48"/>
  <c r="DQ134" i="48"/>
  <c r="DS53" i="48"/>
  <c r="DT53" i="48" s="1"/>
  <c r="DU53" i="48" s="1"/>
  <c r="DQ53" i="48"/>
  <c r="DS164" i="48"/>
  <c r="DQ164" i="48"/>
  <c r="DS180" i="48"/>
  <c r="DQ180" i="48"/>
  <c r="DQ84" i="48"/>
  <c r="DS76" i="48"/>
  <c r="DQ76" i="48"/>
  <c r="DQ148" i="48"/>
  <c r="DQ108" i="48"/>
  <c r="DQ4" i="48"/>
  <c r="DS138" i="48"/>
  <c r="DQ138" i="48"/>
  <c r="DS72" i="48"/>
  <c r="DQ72" i="48"/>
  <c r="DQ124" i="48"/>
  <c r="DQ174" i="48"/>
  <c r="DQ26" i="48"/>
  <c r="DQ183" i="48"/>
  <c r="DQ5" i="48"/>
  <c r="DQ86" i="48"/>
  <c r="DQ62" i="48"/>
  <c r="DQ117" i="48"/>
  <c r="DQ127" i="48"/>
  <c r="DQ73" i="48"/>
  <c r="DS39" i="48"/>
  <c r="DQ39" i="48"/>
  <c r="DQ65" i="48"/>
  <c r="DS77" i="48"/>
  <c r="DQ77" i="48"/>
  <c r="DS42" i="48"/>
  <c r="DQ42" i="48"/>
  <c r="DQ109" i="48"/>
  <c r="DQ129" i="48"/>
  <c r="DQ103" i="48"/>
  <c r="DR83" i="48"/>
  <c r="DQ83" i="48"/>
  <c r="DQ170" i="48"/>
  <c r="DS92" i="48"/>
  <c r="DQ92" i="48"/>
  <c r="DQ135" i="48"/>
  <c r="DS110" i="48"/>
  <c r="DQ110" i="48"/>
  <c r="DS83" i="48"/>
  <c r="DT83" i="48" s="1"/>
  <c r="DU83" i="48" s="1"/>
  <c r="DW83" i="48" s="1"/>
  <c r="DX83" i="48" s="1"/>
  <c r="DY83" i="48" s="1"/>
  <c r="DZ83" i="48" s="1"/>
  <c r="DM9" i="48"/>
  <c r="DN9" i="48" s="1"/>
  <c r="DM60" i="48"/>
  <c r="DN60" i="48" s="1"/>
  <c r="DM178" i="48"/>
  <c r="DN178" i="48" s="1"/>
  <c r="DM21" i="48"/>
  <c r="DN21" i="48" s="1"/>
  <c r="DM10" i="48"/>
  <c r="DN10" i="48" s="1"/>
  <c r="DM101" i="48"/>
  <c r="DM133" i="48"/>
  <c r="DN133" i="48" s="1"/>
  <c r="DN75" i="48"/>
  <c r="DS75" i="48"/>
  <c r="DS177" i="48"/>
  <c r="DT177" i="48" s="1"/>
  <c r="DM152" i="48"/>
  <c r="DN152" i="48" s="1"/>
  <c r="DM43" i="48"/>
  <c r="DN43" i="48" s="1"/>
  <c r="DM100" i="48"/>
  <c r="DN100" i="48" s="1"/>
  <c r="DM116" i="48"/>
  <c r="DN116" i="48" s="1"/>
  <c r="DM141" i="48"/>
  <c r="DN141" i="48" s="1"/>
  <c r="DM8" i="48"/>
  <c r="DN8" i="48" s="1"/>
  <c r="DM130" i="48"/>
  <c r="DN130" i="48" s="1"/>
  <c r="DN64" i="48"/>
  <c r="DS11" i="48"/>
  <c r="DS41" i="48"/>
  <c r="DM159" i="48"/>
  <c r="DN159" i="48" s="1"/>
  <c r="DM115" i="48"/>
  <c r="DN115" i="48" s="1"/>
  <c r="DM150" i="48"/>
  <c r="DN150" i="48" s="1"/>
  <c r="DM181" i="48"/>
  <c r="DN181" i="48" s="1"/>
  <c r="DM136" i="48"/>
  <c r="DN136" i="48" s="1"/>
  <c r="DM131" i="48"/>
  <c r="DN131" i="48" s="1"/>
  <c r="DM71" i="48"/>
  <c r="DN71" i="48" s="1"/>
  <c r="DN38" i="48"/>
  <c r="DM99" i="48"/>
  <c r="DN99" i="48" s="1"/>
  <c r="DM106" i="48"/>
  <c r="DN106" i="48" s="1"/>
  <c r="DM3" i="48"/>
  <c r="DN3" i="48" s="1"/>
  <c r="DM58" i="48"/>
  <c r="DN58" i="48" s="1"/>
  <c r="DM14" i="48"/>
  <c r="DS14" i="48"/>
  <c r="DM36" i="48"/>
  <c r="DN36" i="48" s="1"/>
  <c r="DM102" i="48"/>
  <c r="DN102" i="48" s="1"/>
  <c r="DM123" i="48"/>
  <c r="DN123" i="48" s="1"/>
  <c r="DM15" i="48"/>
  <c r="DN15" i="48" s="1"/>
  <c r="DM97" i="48"/>
  <c r="DN97" i="48" s="1"/>
  <c r="DM95" i="48"/>
  <c r="DN95" i="48" s="1"/>
  <c r="DS13" i="48"/>
  <c r="DM2" i="48"/>
  <c r="DN2" i="48" s="1"/>
  <c r="DM187" i="48"/>
  <c r="DN187" i="48" s="1"/>
  <c r="DM161" i="48"/>
  <c r="DN161" i="48" s="1"/>
  <c r="DM7" i="48"/>
  <c r="DN7" i="48" s="1"/>
  <c r="DM139" i="48"/>
  <c r="DN139" i="48" s="1"/>
  <c r="DS23" i="48"/>
  <c r="DS162" i="48"/>
  <c r="DS66" i="48"/>
  <c r="DT66" i="48" s="1"/>
  <c r="DM44" i="48"/>
  <c r="DN44" i="48" s="1"/>
  <c r="DS182" i="48"/>
  <c r="DT182" i="48" s="1"/>
  <c r="DK151" i="48"/>
  <c r="DM151" i="48"/>
  <c r="DN151" i="48" s="1"/>
  <c r="DG151" i="48"/>
  <c r="DM49" i="48"/>
  <c r="DN49" i="48" s="1"/>
  <c r="DM91" i="48"/>
  <c r="DN91" i="48" s="1"/>
  <c r="DK91" i="48"/>
  <c r="DK67" i="48"/>
  <c r="DM88" i="48"/>
  <c r="DN88" i="48" s="1"/>
  <c r="DK88" i="48"/>
  <c r="DK144" i="48"/>
  <c r="DK51" i="48"/>
  <c r="DK44" i="48"/>
  <c r="DK178" i="48"/>
  <c r="DK97" i="48"/>
  <c r="DK159" i="48"/>
  <c r="DK36" i="48"/>
  <c r="DK147" i="48"/>
  <c r="DK107" i="48"/>
  <c r="DM67" i="48"/>
  <c r="DN67" i="48" s="1"/>
  <c r="DM147" i="48"/>
  <c r="DN147" i="48" s="1"/>
  <c r="DM51" i="48"/>
  <c r="DN51" i="48" s="1"/>
  <c r="DF159" i="48"/>
  <c r="DF107" i="48"/>
  <c r="DM107" i="48"/>
  <c r="DN107" i="48" s="1"/>
  <c r="DK156" i="48"/>
  <c r="DK167" i="48"/>
  <c r="DK106" i="48"/>
  <c r="DM167" i="48"/>
  <c r="DN167" i="48" s="1"/>
  <c r="DM156" i="48"/>
  <c r="DN156" i="48" s="1"/>
  <c r="DM144" i="48"/>
  <c r="DN144" i="48" s="1"/>
  <c r="DK168" i="48"/>
  <c r="DK101" i="48"/>
  <c r="DK29" i="48"/>
  <c r="DK116" i="48"/>
  <c r="DK189" i="48"/>
  <c r="DM188" i="48"/>
  <c r="DN188" i="48" s="1"/>
  <c r="DK50" i="48"/>
  <c r="DK59" i="48"/>
  <c r="DK105" i="48"/>
  <c r="DK22" i="48"/>
  <c r="DK57" i="48"/>
  <c r="DK61" i="48"/>
  <c r="DK102" i="48"/>
  <c r="DK188" i="48"/>
  <c r="DK55" i="48"/>
  <c r="DK71" i="48"/>
  <c r="DK104" i="48"/>
  <c r="DK141" i="48"/>
  <c r="DK158" i="48"/>
  <c r="DK123" i="48"/>
  <c r="DK153" i="48"/>
  <c r="DK130" i="48"/>
  <c r="DK94" i="48"/>
  <c r="DK56" i="48"/>
  <c r="DK122" i="48"/>
  <c r="DK128" i="48"/>
  <c r="DK160" i="48"/>
  <c r="DK121" i="48"/>
  <c r="DK184" i="48"/>
  <c r="DM122" i="48"/>
  <c r="DN122" i="48" s="1"/>
  <c r="DM171" i="48"/>
  <c r="DN171" i="48" s="1"/>
  <c r="DK176" i="48"/>
  <c r="DK113" i="48"/>
  <c r="DK139" i="48"/>
  <c r="DM69" i="48"/>
  <c r="DN69" i="48" s="1"/>
  <c r="DK48" i="48"/>
  <c r="DK45" i="48"/>
  <c r="DK114" i="48"/>
  <c r="DK150" i="48"/>
  <c r="DK28" i="48"/>
  <c r="DK34" i="48"/>
  <c r="DK80" i="48"/>
  <c r="DM48" i="48"/>
  <c r="DN48" i="48" s="1"/>
  <c r="DK166" i="48"/>
  <c r="DK136" i="48"/>
  <c r="DM154" i="48"/>
  <c r="DN154" i="48" s="1"/>
  <c r="DK43" i="48"/>
  <c r="DK60" i="48"/>
  <c r="DK87" i="48"/>
  <c r="DK111" i="48"/>
  <c r="DK115" i="48"/>
  <c r="DK161" i="48"/>
  <c r="DK132" i="48"/>
  <c r="DK100" i="48"/>
  <c r="DK78" i="48"/>
  <c r="DK69" i="48"/>
  <c r="DK58" i="48"/>
  <c r="DK95" i="48"/>
  <c r="DK125" i="48"/>
  <c r="DK89" i="48"/>
  <c r="DK173" i="48"/>
  <c r="DK142" i="48"/>
  <c r="DM132" i="48"/>
  <c r="DN132" i="48" s="1"/>
  <c r="DK99" i="48"/>
  <c r="DK133" i="48"/>
  <c r="DK187" i="48"/>
  <c r="DK96" i="48"/>
  <c r="DK112" i="48"/>
  <c r="DK70" i="48"/>
  <c r="DK79" i="48"/>
  <c r="DK171" i="48"/>
  <c r="DK181" i="48"/>
  <c r="DK131" i="48"/>
  <c r="DK155" i="48"/>
  <c r="DK24" i="48"/>
  <c r="DK137" i="48"/>
  <c r="DK32" i="48"/>
  <c r="DK154" i="48"/>
  <c r="DK152" i="48"/>
  <c r="DK149" i="48"/>
  <c r="DM89" i="48"/>
  <c r="DN89" i="48" s="1"/>
  <c r="DM56" i="48"/>
  <c r="DN56" i="48" s="1"/>
  <c r="DM55" i="48"/>
  <c r="DN55" i="48" s="1"/>
  <c r="DM113" i="48"/>
  <c r="DN113" i="48" s="1"/>
  <c r="DM70" i="48"/>
  <c r="DN70" i="48" s="1"/>
  <c r="DM29" i="48"/>
  <c r="DN29" i="48" s="1"/>
  <c r="DM78" i="48"/>
  <c r="DN78" i="48" s="1"/>
  <c r="DM57" i="48"/>
  <c r="DN57" i="48" s="1"/>
  <c r="DM59" i="48"/>
  <c r="DN59" i="48" s="1"/>
  <c r="DF130" i="48"/>
  <c r="DM87" i="48"/>
  <c r="DN87" i="48" s="1"/>
  <c r="DG181" i="48"/>
  <c r="DM128" i="48"/>
  <c r="DN128" i="48" s="1"/>
  <c r="DM173" i="48"/>
  <c r="DN173" i="48" s="1"/>
  <c r="DF187" i="48"/>
  <c r="DM153" i="48"/>
  <c r="DN153" i="48" s="1"/>
  <c r="DM121" i="48"/>
  <c r="DN121" i="48" s="1"/>
  <c r="DM112" i="48"/>
  <c r="DN112" i="48" s="1"/>
  <c r="DM22" i="48"/>
  <c r="DN22" i="48" s="1"/>
  <c r="DM32" i="48"/>
  <c r="DN32" i="48" s="1"/>
  <c r="DG171" i="48"/>
  <c r="DM142" i="48"/>
  <c r="DN142" i="48" s="1"/>
  <c r="DM137" i="48"/>
  <c r="DN137" i="48" s="1"/>
  <c r="DM184" i="48"/>
  <c r="DN184" i="48" s="1"/>
  <c r="DM61" i="48"/>
  <c r="DN61" i="48" s="1"/>
  <c r="DM80" i="48"/>
  <c r="DN80" i="48" s="1"/>
  <c r="DM176" i="48"/>
  <c r="DN176" i="48" s="1"/>
  <c r="DM94" i="48"/>
  <c r="DN94" i="48" s="1"/>
  <c r="DM34" i="48"/>
  <c r="DN34" i="48" s="1"/>
  <c r="DM114" i="48"/>
  <c r="DN114" i="48" s="1"/>
  <c r="DM50" i="48"/>
  <c r="DN50" i="48" s="1"/>
  <c r="DM111" i="48"/>
  <c r="DN111" i="48" s="1"/>
  <c r="DM45" i="48"/>
  <c r="DN45" i="48" s="1"/>
  <c r="DM166" i="48"/>
  <c r="DN166" i="48" s="1"/>
  <c r="DM149" i="48"/>
  <c r="DN149" i="48" s="1"/>
  <c r="DM158" i="48"/>
  <c r="DN158" i="48" s="1"/>
  <c r="DM160" i="48"/>
  <c r="DN160" i="48" s="1"/>
  <c r="DM28" i="48"/>
  <c r="DN28" i="48" s="1"/>
  <c r="DM189" i="48"/>
  <c r="DN189" i="48" s="1"/>
  <c r="DM125" i="48"/>
  <c r="DN125" i="48" s="1"/>
  <c r="DM105" i="48"/>
  <c r="DN105" i="48" s="1"/>
  <c r="DM168" i="48"/>
  <c r="DN168" i="48" s="1"/>
  <c r="DM104" i="48"/>
  <c r="DN104" i="48" s="1"/>
  <c r="DM79" i="48"/>
  <c r="DN79" i="48" s="1"/>
  <c r="DM96" i="48"/>
  <c r="DN96" i="48" s="1"/>
  <c r="DM24" i="48"/>
  <c r="DN24" i="48" s="1"/>
  <c r="DM155" i="48"/>
  <c r="DN155" i="48" s="1"/>
  <c r="DK6" i="48"/>
  <c r="DM12" i="48"/>
  <c r="DN12" i="48" s="1"/>
  <c r="DK5" i="48"/>
  <c r="DK2" i="48"/>
  <c r="DK3" i="48"/>
  <c r="DM5" i="48"/>
  <c r="DN5" i="48" s="1"/>
  <c r="DK13" i="48"/>
  <c r="DM6" i="48"/>
  <c r="DN6" i="48" s="1"/>
  <c r="DK11" i="48"/>
  <c r="DK4" i="48"/>
  <c r="DM4" i="48"/>
  <c r="DN4" i="48" s="1"/>
  <c r="DM20" i="48"/>
  <c r="DN20" i="48" s="1"/>
  <c r="DK15" i="48"/>
  <c r="DM13" i="48"/>
  <c r="DN13" i="48" s="1"/>
  <c r="DK16" i="48"/>
  <c r="DK8" i="48"/>
  <c r="DK10" i="48"/>
  <c r="DM11" i="48"/>
  <c r="DN11" i="48" s="1"/>
  <c r="DK9" i="48"/>
  <c r="DK21" i="48"/>
  <c r="DK14" i="48"/>
  <c r="DK7" i="48"/>
  <c r="DF11" i="48"/>
  <c r="DK19" i="48"/>
  <c r="DK20" i="48"/>
  <c r="DF13" i="48"/>
  <c r="DK17" i="48"/>
  <c r="DF20" i="48"/>
  <c r="DN14" i="48"/>
  <c r="DM16" i="48"/>
  <c r="DN16" i="48" s="1"/>
  <c r="DM17" i="48"/>
  <c r="DN17" i="48" s="1"/>
  <c r="DM19" i="48"/>
  <c r="DN19" i="48" s="1"/>
  <c r="DN182" i="48"/>
  <c r="DN66" i="48"/>
  <c r="DN65" i="48"/>
  <c r="DN92" i="48"/>
  <c r="DN138" i="48"/>
  <c r="DN68" i="48"/>
  <c r="DN148" i="48"/>
  <c r="DN33" i="48"/>
  <c r="DN53" i="48"/>
  <c r="DN84" i="48"/>
  <c r="DN76" i="48"/>
  <c r="DN109" i="48"/>
  <c r="DN170" i="48"/>
  <c r="DN157" i="48"/>
  <c r="DN93" i="48"/>
  <c r="DN117" i="48"/>
  <c r="DN86" i="48"/>
  <c r="DN177" i="48"/>
  <c r="DN124" i="48"/>
  <c r="DN165" i="48"/>
  <c r="DN62" i="48"/>
  <c r="DN41" i="48"/>
  <c r="DN174" i="48"/>
  <c r="DN140" i="48"/>
  <c r="DN180" i="48"/>
  <c r="DN72" i="48"/>
  <c r="DN127" i="48"/>
  <c r="DN82" i="48"/>
  <c r="DN23" i="48"/>
  <c r="DN77" i="48"/>
  <c r="DN39" i="48"/>
  <c r="DN63" i="48"/>
  <c r="DN162" i="48"/>
  <c r="DN42" i="48"/>
  <c r="DN110" i="48"/>
  <c r="DN146" i="48"/>
  <c r="DN26" i="48"/>
  <c r="DN101" i="48"/>
  <c r="DN73" i="48"/>
  <c r="DN175" i="48"/>
  <c r="DN183" i="48"/>
  <c r="DN74" i="48"/>
  <c r="DN103" i="48"/>
  <c r="DN18" i="48"/>
  <c r="DN169" i="48"/>
  <c r="DN90" i="48"/>
  <c r="DN135" i="48"/>
  <c r="DN164" i="48"/>
  <c r="DN129" i="48"/>
  <c r="DN108" i="48"/>
  <c r="DN134" i="48"/>
  <c r="DR55" i="48" l="1"/>
  <c r="DS55" i="48" s="1"/>
  <c r="DR118" i="48"/>
  <c r="DR67" i="48"/>
  <c r="DS67" i="48" s="1"/>
  <c r="DT67" i="48" s="1"/>
  <c r="DU67" i="48" s="1"/>
  <c r="DW67" i="48" s="1"/>
  <c r="DX67" i="48" s="1"/>
  <c r="DY67" i="48" s="1"/>
  <c r="DZ67" i="48" s="1"/>
  <c r="EA67" i="48" s="1"/>
  <c r="EB67" i="48" s="1"/>
  <c r="EC67" i="48" s="1"/>
  <c r="ED67" i="48" s="1"/>
  <c r="DR63" i="48"/>
  <c r="DS63" i="48" s="1"/>
  <c r="DT63" i="48" s="1"/>
  <c r="DU63" i="48" s="1"/>
  <c r="DR141" i="48"/>
  <c r="DS141" i="48" s="1"/>
  <c r="DR151" i="48"/>
  <c r="DS151" i="48" s="1"/>
  <c r="DT151" i="48" s="1"/>
  <c r="DU151" i="48" s="1"/>
  <c r="DR56" i="48"/>
  <c r="DS56" i="48" s="1"/>
  <c r="DT56" i="48" s="1"/>
  <c r="DU56" i="48" s="1"/>
  <c r="DR35" i="48"/>
  <c r="DS35" i="48" s="1"/>
  <c r="DT35" i="48" s="1"/>
  <c r="DU35" i="48" s="1"/>
  <c r="DR32" i="48"/>
  <c r="DS32" i="48" s="1"/>
  <c r="DR189" i="48"/>
  <c r="DS189" i="48" s="1"/>
  <c r="DR168" i="48"/>
  <c r="DS168" i="48" s="1"/>
  <c r="DT168" i="48" s="1"/>
  <c r="DU168" i="48" s="1"/>
  <c r="DR82" i="48"/>
  <c r="DT82" i="48" s="1"/>
  <c r="DU82" i="48" s="1"/>
  <c r="DR45" i="48"/>
  <c r="DS45" i="48" s="1"/>
  <c r="DT45" i="48" s="1"/>
  <c r="DU45" i="48" s="1"/>
  <c r="DR108" i="48"/>
  <c r="DS108" i="48" s="1"/>
  <c r="DT108" i="48" s="1"/>
  <c r="DU108" i="48" s="1"/>
  <c r="DR28" i="48"/>
  <c r="DS28" i="48" s="1"/>
  <c r="DT28" i="48" s="1"/>
  <c r="DU28" i="48" s="1"/>
  <c r="DR186" i="48"/>
  <c r="DR157" i="48"/>
  <c r="DS157" i="48" s="1"/>
  <c r="DR170" i="48"/>
  <c r="DS170" i="48" s="1"/>
  <c r="DR122" i="48"/>
  <c r="DS122" i="48" s="1"/>
  <c r="DT122" i="48" s="1"/>
  <c r="DR54" i="48"/>
  <c r="DS54" i="48" s="1"/>
  <c r="DT54" i="48" s="1"/>
  <c r="DR182" i="48"/>
  <c r="DR49" i="48"/>
  <c r="DS49" i="48" s="1"/>
  <c r="DT49" i="48" s="1"/>
  <c r="DU49" i="48" s="1"/>
  <c r="DR162" i="48"/>
  <c r="DR135" i="48"/>
  <c r="DS135" i="48" s="1"/>
  <c r="DT135" i="48" s="1"/>
  <c r="DU135" i="48" s="1"/>
  <c r="DR101" i="48"/>
  <c r="DS101" i="48" s="1"/>
  <c r="DT101" i="48" s="1"/>
  <c r="DU101" i="48" s="1"/>
  <c r="DR180" i="48"/>
  <c r="DR111" i="48"/>
  <c r="DS111" i="48" s="1"/>
  <c r="DT111" i="48" s="1"/>
  <c r="DU111" i="48" s="1"/>
  <c r="DR97" i="48"/>
  <c r="DS97" i="48" s="1"/>
  <c r="DT97" i="48" s="1"/>
  <c r="DU97" i="48" s="1"/>
  <c r="DR17" i="48"/>
  <c r="DS17" i="48" s="1"/>
  <c r="DR14" i="48"/>
  <c r="DR148" i="48"/>
  <c r="DS148" i="48" s="1"/>
  <c r="DT148" i="48" s="1"/>
  <c r="DU148" i="48" s="1"/>
  <c r="DR91" i="48"/>
  <c r="DS91" i="48" s="1"/>
  <c r="DT91" i="48" s="1"/>
  <c r="DU91" i="48" s="1"/>
  <c r="DR40" i="48"/>
  <c r="DS40" i="48" s="1"/>
  <c r="DR177" i="48"/>
  <c r="DR136" i="48"/>
  <c r="DS136" i="48" s="1"/>
  <c r="DT136" i="48" s="1"/>
  <c r="DU136" i="48" s="1"/>
  <c r="DR121" i="48"/>
  <c r="DS121" i="48" s="1"/>
  <c r="DT121" i="48" s="1"/>
  <c r="DU121" i="48" s="1"/>
  <c r="DR125" i="48"/>
  <c r="DS125" i="48" s="1"/>
  <c r="DR116" i="48"/>
  <c r="DS116" i="48" s="1"/>
  <c r="DT116" i="48" s="1"/>
  <c r="DU116" i="48" s="1"/>
  <c r="DR38" i="48"/>
  <c r="DR103" i="48"/>
  <c r="DS103" i="48" s="1"/>
  <c r="DT103" i="48" s="1"/>
  <c r="DU103" i="48" s="1"/>
  <c r="DR137" i="48"/>
  <c r="DS137" i="48" s="1"/>
  <c r="DT137" i="48" s="1"/>
  <c r="DU137" i="48" s="1"/>
  <c r="DR26" i="48"/>
  <c r="DR24" i="48"/>
  <c r="DS24" i="48" s="1"/>
  <c r="DT24" i="48" s="1"/>
  <c r="DU24" i="48" s="1"/>
  <c r="DR51" i="48"/>
  <c r="DS51" i="48" s="1"/>
  <c r="DT51" i="48" s="1"/>
  <c r="DU51" i="48" s="1"/>
  <c r="DR117" i="48"/>
  <c r="DR96" i="48"/>
  <c r="DS96" i="48" s="1"/>
  <c r="DR95" i="48"/>
  <c r="DS95" i="48" s="1"/>
  <c r="DT95" i="48" s="1"/>
  <c r="DU95" i="48" s="1"/>
  <c r="DR4" i="48"/>
  <c r="DS4" i="48" s="1"/>
  <c r="DT4" i="48" s="1"/>
  <c r="DU4" i="48" s="1"/>
  <c r="DR98" i="48"/>
  <c r="DS98" i="48" s="1"/>
  <c r="DT98" i="48" s="1"/>
  <c r="DU98" i="48" s="1"/>
  <c r="DR81" i="48"/>
  <c r="DS81" i="48" s="1"/>
  <c r="DT81" i="48" s="1"/>
  <c r="DU81" i="48" s="1"/>
  <c r="DR69" i="48"/>
  <c r="DS69" i="48" s="1"/>
  <c r="DT69" i="48" s="1"/>
  <c r="DU69" i="48" s="1"/>
  <c r="DW69" i="48" s="1"/>
  <c r="DX69" i="48" s="1"/>
  <c r="DY69" i="48" s="1"/>
  <c r="DZ69" i="48" s="1"/>
  <c r="EA69" i="48" s="1"/>
  <c r="EB69" i="48" s="1"/>
  <c r="EC69" i="48" s="1"/>
  <c r="ED69" i="48" s="1"/>
  <c r="DR48" i="48"/>
  <c r="DS48" i="48" s="1"/>
  <c r="DT48" i="48" s="1"/>
  <c r="DU48" i="48" s="1"/>
  <c r="DR99" i="48"/>
  <c r="DS99" i="48" s="1"/>
  <c r="DR73" i="48"/>
  <c r="DS73" i="48" s="1"/>
  <c r="DR131" i="48"/>
  <c r="DS131" i="48" s="1"/>
  <c r="DT131" i="48" s="1"/>
  <c r="DU131" i="48" s="1"/>
  <c r="DR74" i="48"/>
  <c r="DS74" i="48" s="1"/>
  <c r="DT74" i="48" s="1"/>
  <c r="DU74" i="48" s="1"/>
  <c r="DR156" i="48"/>
  <c r="DS156" i="48" s="1"/>
  <c r="DT156" i="48" s="1"/>
  <c r="DU156" i="48" s="1"/>
  <c r="DR144" i="48"/>
  <c r="DS144" i="48" s="1"/>
  <c r="DR146" i="48"/>
  <c r="DS146" i="48" s="1"/>
  <c r="DT146" i="48" s="1"/>
  <c r="DU146" i="48" s="1"/>
  <c r="DR127" i="48"/>
  <c r="DS127" i="48" s="1"/>
  <c r="DT127" i="48" s="1"/>
  <c r="DU127" i="48" s="1"/>
  <c r="DR113" i="48"/>
  <c r="DS113" i="48" s="1"/>
  <c r="DT113" i="48" s="1"/>
  <c r="DU113" i="48" s="1"/>
  <c r="DR3" i="48"/>
  <c r="DS3" i="48" s="1"/>
  <c r="DT3" i="48" s="1"/>
  <c r="DU3" i="48" s="1"/>
  <c r="DR76" i="48"/>
  <c r="DT76" i="48" s="1"/>
  <c r="DU76" i="48" s="1"/>
  <c r="DR34" i="48"/>
  <c r="DS34" i="48" s="1"/>
  <c r="DT34" i="48" s="1"/>
  <c r="DU34" i="48" s="1"/>
  <c r="DR94" i="48"/>
  <c r="DS94" i="48" s="1"/>
  <c r="DT94" i="48" s="1"/>
  <c r="DU94" i="48" s="1"/>
  <c r="DR145" i="48"/>
  <c r="DS145" i="48" s="1"/>
  <c r="DR39" i="48"/>
  <c r="DT39" i="48" s="1"/>
  <c r="DU39" i="48" s="1"/>
  <c r="DR86" i="48"/>
  <c r="DS86" i="48" s="1"/>
  <c r="DT86" i="48" s="1"/>
  <c r="DU86" i="48" s="1"/>
  <c r="DR62" i="48"/>
  <c r="DS62" i="48" s="1"/>
  <c r="DT62" i="48" s="1"/>
  <c r="DU62" i="48" s="1"/>
  <c r="DR139" i="48"/>
  <c r="DS139" i="48" s="1"/>
  <c r="DT139" i="48" s="1"/>
  <c r="DU139" i="48" s="1"/>
  <c r="DR150" i="48"/>
  <c r="DS150" i="48" s="1"/>
  <c r="DT150" i="48" s="1"/>
  <c r="DU150" i="48" s="1"/>
  <c r="DR33" i="48"/>
  <c r="DS33" i="48" s="1"/>
  <c r="DT33" i="48" s="1"/>
  <c r="DU33" i="48" s="1"/>
  <c r="DR187" i="48"/>
  <c r="DS187" i="48" s="1"/>
  <c r="DT187" i="48" s="1"/>
  <c r="DU187" i="48" s="1"/>
  <c r="DR65" i="48"/>
  <c r="DS65" i="48" s="1"/>
  <c r="DT65" i="48" s="1"/>
  <c r="DU65" i="48" s="1"/>
  <c r="DR114" i="48"/>
  <c r="DS114" i="48" s="1"/>
  <c r="DT114" i="48" s="1"/>
  <c r="DU114" i="48" s="1"/>
  <c r="DR107" i="48"/>
  <c r="DS107" i="48" s="1"/>
  <c r="DT107" i="48" s="1"/>
  <c r="DU107" i="48" s="1"/>
  <c r="DR104" i="48"/>
  <c r="DS104" i="48" s="1"/>
  <c r="DT104" i="48" s="1"/>
  <c r="DU104" i="48" s="1"/>
  <c r="DR129" i="48"/>
  <c r="DS129" i="48" s="1"/>
  <c r="DT129" i="48" s="1"/>
  <c r="DU129" i="48" s="1"/>
  <c r="DR77" i="48"/>
  <c r="DT77" i="48" s="1"/>
  <c r="DU77" i="48" s="1"/>
  <c r="DR163" i="48"/>
  <c r="DR47" i="48"/>
  <c r="DS47" i="48" s="1"/>
  <c r="DT47" i="48" s="1"/>
  <c r="DR46" i="48"/>
  <c r="DS46" i="48" s="1"/>
  <c r="DT46" i="48" s="1"/>
  <c r="DR10" i="48"/>
  <c r="DS10" i="48" s="1"/>
  <c r="DT10" i="48" s="1"/>
  <c r="DU10" i="48" s="1"/>
  <c r="DR185" i="48"/>
  <c r="DR18" i="48"/>
  <c r="DS18" i="48" s="1"/>
  <c r="DT18" i="48" s="1"/>
  <c r="DU18" i="48" s="1"/>
  <c r="DR115" i="48"/>
  <c r="DS115" i="48" s="1"/>
  <c r="DT115" i="48" s="1"/>
  <c r="DU115" i="48" s="1"/>
  <c r="DR79" i="48"/>
  <c r="DS79" i="48" s="1"/>
  <c r="DT79" i="48" s="1"/>
  <c r="DU79" i="48" s="1"/>
  <c r="DR110" i="48"/>
  <c r="DT110" i="48" s="1"/>
  <c r="DU110" i="48" s="1"/>
  <c r="DR123" i="48"/>
  <c r="DS123" i="48" s="1"/>
  <c r="DT123" i="48" s="1"/>
  <c r="DU123" i="48" s="1"/>
  <c r="DR132" i="48"/>
  <c r="DS132" i="48" s="1"/>
  <c r="DT132" i="48" s="1"/>
  <c r="DU132" i="48" s="1"/>
  <c r="DR124" i="48"/>
  <c r="DS124" i="48" s="1"/>
  <c r="DT124" i="48" s="1"/>
  <c r="DU124" i="48" s="1"/>
  <c r="DR128" i="48"/>
  <c r="DS128" i="48" s="1"/>
  <c r="DT128" i="48" s="1"/>
  <c r="DU128" i="48" s="1"/>
  <c r="DR15" i="48"/>
  <c r="DS15" i="48" s="1"/>
  <c r="DT15" i="48" s="1"/>
  <c r="DU15" i="48" s="1"/>
  <c r="DR143" i="48"/>
  <c r="DS143" i="48" s="1"/>
  <c r="DT143" i="48" s="1"/>
  <c r="DR70" i="48"/>
  <c r="DS70" i="48" s="1"/>
  <c r="DT70" i="48" s="1"/>
  <c r="DU70" i="48" s="1"/>
  <c r="DR89" i="48"/>
  <c r="DS89" i="48" s="1"/>
  <c r="DT89" i="48" s="1"/>
  <c r="DU89" i="48" s="1"/>
  <c r="DR11" i="48"/>
  <c r="DR152" i="48"/>
  <c r="DS152" i="48" s="1"/>
  <c r="DT152" i="48" s="1"/>
  <c r="DU152" i="48" s="1"/>
  <c r="DR8" i="48"/>
  <c r="DS8" i="48" s="1"/>
  <c r="DT8" i="48" s="1"/>
  <c r="DU8" i="48" s="1"/>
  <c r="DR30" i="48"/>
  <c r="DS30" i="48" s="1"/>
  <c r="DT30" i="48" s="1"/>
  <c r="DU30" i="48" s="1"/>
  <c r="DR75" i="48"/>
  <c r="DT75" i="48" s="1"/>
  <c r="DU75" i="48" s="1"/>
  <c r="DR36" i="48"/>
  <c r="DS36" i="48" s="1"/>
  <c r="DT36" i="48" s="1"/>
  <c r="DU36" i="48" s="1"/>
  <c r="DR44" i="48"/>
  <c r="DS44" i="48" s="1"/>
  <c r="DT44" i="48" s="1"/>
  <c r="DU44" i="48" s="1"/>
  <c r="DW44" i="48" s="1"/>
  <c r="DX44" i="48" s="1"/>
  <c r="DY44" i="48" s="1"/>
  <c r="DZ44" i="48" s="1"/>
  <c r="EA44" i="48" s="1"/>
  <c r="EB44" i="48" s="1"/>
  <c r="EC44" i="48" s="1"/>
  <c r="ED44" i="48" s="1"/>
  <c r="DR142" i="48"/>
  <c r="DS142" i="48" s="1"/>
  <c r="DT142" i="48" s="1"/>
  <c r="DU142" i="48" s="1"/>
  <c r="DR57" i="48"/>
  <c r="DS57" i="48" s="1"/>
  <c r="DT57" i="48" s="1"/>
  <c r="DU57" i="48" s="1"/>
  <c r="DR161" i="48"/>
  <c r="DS161" i="48" s="1"/>
  <c r="DT161" i="48" s="1"/>
  <c r="DU161" i="48" s="1"/>
  <c r="DR154" i="48"/>
  <c r="DS154" i="48" s="1"/>
  <c r="DT154" i="48" s="1"/>
  <c r="DU154" i="48" s="1"/>
  <c r="DR173" i="48"/>
  <c r="DS173" i="48" s="1"/>
  <c r="DT173" i="48" s="1"/>
  <c r="DU173" i="48" s="1"/>
  <c r="DR50" i="48"/>
  <c r="DS50" i="48" s="1"/>
  <c r="DR61" i="48"/>
  <c r="DS61" i="48" s="1"/>
  <c r="DT61" i="48" s="1"/>
  <c r="DU61" i="48" s="1"/>
  <c r="DR87" i="48"/>
  <c r="DS87" i="48" s="1"/>
  <c r="DT87" i="48" s="1"/>
  <c r="DU87" i="48" s="1"/>
  <c r="DR179" i="48"/>
  <c r="DS179" i="48" s="1"/>
  <c r="DT179" i="48" s="1"/>
  <c r="DU179" i="48" s="1"/>
  <c r="DR41" i="48"/>
  <c r="DT41" i="48" s="1"/>
  <c r="DU41" i="48" s="1"/>
  <c r="DR106" i="48"/>
  <c r="DS106" i="48" s="1"/>
  <c r="DT106" i="48" s="1"/>
  <c r="DU106" i="48" s="1"/>
  <c r="DR169" i="48"/>
  <c r="DS169" i="48" s="1"/>
  <c r="DT169" i="48" s="1"/>
  <c r="DU169" i="48" s="1"/>
  <c r="DR181" i="48"/>
  <c r="DS181" i="48" s="1"/>
  <c r="DT181" i="48" s="1"/>
  <c r="DU181" i="48" s="1"/>
  <c r="DR178" i="48"/>
  <c r="DS178" i="48" s="1"/>
  <c r="DT178" i="48" s="1"/>
  <c r="DU178" i="48" s="1"/>
  <c r="DR176" i="48"/>
  <c r="DS176" i="48" s="1"/>
  <c r="DT176" i="48" s="1"/>
  <c r="DU176" i="48" s="1"/>
  <c r="DR120" i="48"/>
  <c r="DS120" i="48" s="1"/>
  <c r="DT120" i="48" s="1"/>
  <c r="DU120" i="48" s="1"/>
  <c r="DR92" i="48"/>
  <c r="DR5" i="48"/>
  <c r="DS5" i="48" s="1"/>
  <c r="DT5" i="48" s="1"/>
  <c r="DU5" i="48" s="1"/>
  <c r="DR64" i="48"/>
  <c r="DS64" i="48" s="1"/>
  <c r="DT64" i="48" s="1"/>
  <c r="DR78" i="48"/>
  <c r="DS78" i="48" s="1"/>
  <c r="DT78" i="48" s="1"/>
  <c r="DU78" i="48" s="1"/>
  <c r="DR112" i="48"/>
  <c r="DS112" i="48" s="1"/>
  <c r="DT112" i="48" s="1"/>
  <c r="DU112" i="48" s="1"/>
  <c r="DR20" i="48"/>
  <c r="DS20" i="48" s="1"/>
  <c r="DT20" i="48" s="1"/>
  <c r="DU20" i="48" s="1"/>
  <c r="DR88" i="48"/>
  <c r="DS88" i="48" s="1"/>
  <c r="DT88" i="48" s="1"/>
  <c r="DU88" i="48" s="1"/>
  <c r="DW88" i="48" s="1"/>
  <c r="DX88" i="48" s="1"/>
  <c r="DY88" i="48" s="1"/>
  <c r="DZ88" i="48" s="1"/>
  <c r="EA88" i="48" s="1"/>
  <c r="EB88" i="48" s="1"/>
  <c r="EC88" i="48" s="1"/>
  <c r="ED88" i="48" s="1"/>
  <c r="DR126" i="48"/>
  <c r="DS126" i="48" s="1"/>
  <c r="DT126" i="48" s="1"/>
  <c r="DR134" i="48"/>
  <c r="DS134" i="48" s="1"/>
  <c r="DT134" i="48" s="1"/>
  <c r="DU134" i="48" s="1"/>
  <c r="DR175" i="48"/>
  <c r="DS175" i="48" s="1"/>
  <c r="DT175" i="48" s="1"/>
  <c r="DU175" i="48" s="1"/>
  <c r="DR16" i="48"/>
  <c r="DS16" i="48" s="1"/>
  <c r="DT16" i="48" s="1"/>
  <c r="DU16" i="48" s="1"/>
  <c r="DR23" i="48"/>
  <c r="DR60" i="48"/>
  <c r="DS60" i="48" s="1"/>
  <c r="DT60" i="48" s="1"/>
  <c r="DU60" i="48" s="1"/>
  <c r="DR171" i="48"/>
  <c r="DS171" i="48" s="1"/>
  <c r="DT171" i="48" s="1"/>
  <c r="DU171" i="48" s="1"/>
  <c r="DR174" i="48"/>
  <c r="DS174" i="48" s="1"/>
  <c r="DT174" i="48" s="1"/>
  <c r="DU174" i="48" s="1"/>
  <c r="DR159" i="48"/>
  <c r="DS159" i="48" s="1"/>
  <c r="DT159" i="48" s="1"/>
  <c r="DU159" i="48" s="1"/>
  <c r="DR133" i="48"/>
  <c r="DS133" i="48" s="1"/>
  <c r="DT133" i="48" s="1"/>
  <c r="DU133" i="48" s="1"/>
  <c r="DR58" i="48"/>
  <c r="DS58" i="48" s="1"/>
  <c r="DT58" i="48" s="1"/>
  <c r="DU58" i="48" s="1"/>
  <c r="DR85" i="48"/>
  <c r="DS85" i="48" s="1"/>
  <c r="DT85" i="48" s="1"/>
  <c r="DU85" i="48" s="1"/>
  <c r="DR147" i="48"/>
  <c r="DS147" i="48" s="1"/>
  <c r="DT147" i="48" s="1"/>
  <c r="DU147" i="48" s="1"/>
  <c r="DR102" i="48"/>
  <c r="DS102" i="48" s="1"/>
  <c r="DT102" i="48" s="1"/>
  <c r="DU102" i="48" s="1"/>
  <c r="DR71" i="48"/>
  <c r="DS71" i="48" s="1"/>
  <c r="DT71" i="48" s="1"/>
  <c r="DU71" i="48" s="1"/>
  <c r="DR149" i="48"/>
  <c r="DS149" i="48" s="1"/>
  <c r="DT149" i="48" s="1"/>
  <c r="DU149" i="48" s="1"/>
  <c r="DR13" i="48"/>
  <c r="DR19" i="48"/>
  <c r="DS19" i="48" s="1"/>
  <c r="DT19" i="48" s="1"/>
  <c r="DU19" i="48" s="1"/>
  <c r="DR119" i="48"/>
  <c r="DR153" i="48"/>
  <c r="DS153" i="48" s="1"/>
  <c r="DT153" i="48" s="1"/>
  <c r="DU153" i="48" s="1"/>
  <c r="DR165" i="48"/>
  <c r="DT165" i="48" s="1"/>
  <c r="DU165" i="48" s="1"/>
  <c r="DR68" i="48"/>
  <c r="DS68" i="48" s="1"/>
  <c r="DT68" i="48" s="1"/>
  <c r="DU68" i="48" s="1"/>
  <c r="DR29" i="48"/>
  <c r="DS29" i="48" s="1"/>
  <c r="DT29" i="48" s="1"/>
  <c r="DU29" i="48" s="1"/>
  <c r="DR9" i="48"/>
  <c r="DS9" i="48" s="1"/>
  <c r="DT9" i="48" s="1"/>
  <c r="DU9" i="48" s="1"/>
  <c r="DR166" i="48"/>
  <c r="DS166" i="48" s="1"/>
  <c r="DT166" i="48" s="1"/>
  <c r="DU166" i="48" s="1"/>
  <c r="DR183" i="48"/>
  <c r="DS183" i="48" s="1"/>
  <c r="DT183" i="48" s="1"/>
  <c r="DU183" i="48" s="1"/>
  <c r="DR188" i="48"/>
  <c r="DS188" i="48" s="1"/>
  <c r="DT188" i="48" s="1"/>
  <c r="DU188" i="48" s="1"/>
  <c r="DR105" i="48"/>
  <c r="DS105" i="48" s="1"/>
  <c r="DT105" i="48" s="1"/>
  <c r="DU105" i="48" s="1"/>
  <c r="DR172" i="48"/>
  <c r="DS172" i="48" s="1"/>
  <c r="DT172" i="48" s="1"/>
  <c r="DU172" i="48" s="1"/>
  <c r="DR31" i="48"/>
  <c r="DS31" i="48" s="1"/>
  <c r="DT31" i="48" s="1"/>
  <c r="DU31" i="48" s="1"/>
  <c r="DR109" i="48"/>
  <c r="DS109" i="48" s="1"/>
  <c r="DT109" i="48" s="1"/>
  <c r="DU109" i="48" s="1"/>
  <c r="DR84" i="48"/>
  <c r="DS84" i="48" s="1"/>
  <c r="DT84" i="48" s="1"/>
  <c r="DU84" i="48" s="1"/>
  <c r="DR53" i="48"/>
  <c r="DR6" i="48"/>
  <c r="DS6" i="48" s="1"/>
  <c r="DT6" i="48" s="1"/>
  <c r="DU6" i="48" s="1"/>
  <c r="DR130" i="48"/>
  <c r="DS130" i="48" s="1"/>
  <c r="DT130" i="48" s="1"/>
  <c r="DU130" i="48" s="1"/>
  <c r="DR59" i="48"/>
  <c r="DS59" i="48" s="1"/>
  <c r="DT59" i="48" s="1"/>
  <c r="DU59" i="48" s="1"/>
  <c r="DR7" i="48"/>
  <c r="DS7" i="48" s="1"/>
  <c r="DT7" i="48" s="1"/>
  <c r="DU7" i="48" s="1"/>
  <c r="DR184" i="48"/>
  <c r="DS184" i="48" s="1"/>
  <c r="DT184" i="48" s="1"/>
  <c r="DU184" i="48" s="1"/>
  <c r="DR72" i="48"/>
  <c r="DR93" i="48"/>
  <c r="DS93" i="48" s="1"/>
  <c r="DT93" i="48" s="1"/>
  <c r="DU93" i="48" s="1"/>
  <c r="DR167" i="48"/>
  <c r="DS167" i="48" s="1"/>
  <c r="DT167" i="48" s="1"/>
  <c r="DU167" i="48" s="1"/>
  <c r="DR155" i="48"/>
  <c r="DS155" i="48" s="1"/>
  <c r="DT155" i="48" s="1"/>
  <c r="DU155" i="48" s="1"/>
  <c r="DR66" i="48"/>
  <c r="DR25" i="48"/>
  <c r="DS25" i="48" s="1"/>
  <c r="DT25" i="48" s="1"/>
  <c r="DU25" i="48" s="1"/>
  <c r="DR27" i="48"/>
  <c r="DS27" i="48" s="1"/>
  <c r="DT27" i="48" s="1"/>
  <c r="DU27" i="48" s="1"/>
  <c r="DR164" i="48"/>
  <c r="DT164" i="48" s="1"/>
  <c r="DU164" i="48" s="1"/>
  <c r="DR43" i="48"/>
  <c r="DS43" i="48" s="1"/>
  <c r="DT43" i="48" s="1"/>
  <c r="DU43" i="48" s="1"/>
  <c r="DR140" i="48"/>
  <c r="DT140" i="48" s="1"/>
  <c r="DU140" i="48" s="1"/>
  <c r="DR12" i="48"/>
  <c r="DS12" i="48" s="1"/>
  <c r="DT12" i="48" s="1"/>
  <c r="DU12" i="48" s="1"/>
  <c r="DR21" i="48"/>
  <c r="DS21" i="48" s="1"/>
  <c r="DT21" i="48" s="1"/>
  <c r="DU21" i="48" s="1"/>
  <c r="DR90" i="48"/>
  <c r="DS90" i="48" s="1"/>
  <c r="DT90" i="48" s="1"/>
  <c r="DU90" i="48" s="1"/>
  <c r="DR100" i="48"/>
  <c r="DS100" i="48" s="1"/>
  <c r="DT100" i="48" s="1"/>
  <c r="DU100" i="48" s="1"/>
  <c r="DR42" i="48"/>
  <c r="DT42" i="48" s="1"/>
  <c r="DU42" i="48" s="1"/>
  <c r="DR160" i="48"/>
  <c r="DS160" i="48" s="1"/>
  <c r="DT160" i="48" s="1"/>
  <c r="DU160" i="48" s="1"/>
  <c r="DR158" i="48"/>
  <c r="DS158" i="48" s="1"/>
  <c r="DT158" i="48" s="1"/>
  <c r="DU158" i="48" s="1"/>
  <c r="DR80" i="48"/>
  <c r="DS80" i="48" s="1"/>
  <c r="DT80" i="48" s="1"/>
  <c r="DU80" i="48" s="1"/>
  <c r="DR138" i="48"/>
  <c r="DT138" i="48" s="1"/>
  <c r="DU138" i="48" s="1"/>
  <c r="DR22" i="48"/>
  <c r="DS22" i="48" s="1"/>
  <c r="DT22" i="48" s="1"/>
  <c r="DU22" i="48" s="1"/>
  <c r="DW22" i="48" s="1"/>
  <c r="DX22" i="48" s="1"/>
  <c r="DY22" i="48" s="1"/>
  <c r="DZ22" i="48" s="1"/>
  <c r="EA22" i="48" s="1"/>
  <c r="EB22" i="48" s="1"/>
  <c r="EC22" i="48" s="1"/>
  <c r="ED22" i="48" s="1"/>
  <c r="DR52" i="48"/>
  <c r="DS52" i="48" s="1"/>
  <c r="DT52" i="48" s="1"/>
  <c r="DR37" i="48"/>
  <c r="DS37" i="48" s="1"/>
  <c r="DT37" i="48" s="1"/>
  <c r="EA83" i="48"/>
  <c r="DT145" i="48"/>
  <c r="DU145" i="48" s="1"/>
  <c r="DT23" i="48"/>
  <c r="DU23" i="48" s="1"/>
  <c r="DT162" i="48"/>
  <c r="DU162" i="48" s="1"/>
  <c r="DU177" i="48"/>
  <c r="DU182" i="48"/>
  <c r="DU66" i="48"/>
  <c r="DU47" i="48"/>
  <c r="DW190" i="48"/>
  <c r="DX190" i="48" s="1"/>
  <c r="DY190" i="48" s="1"/>
  <c r="DZ190" i="48" s="1"/>
  <c r="EA190" i="48" s="1"/>
  <c r="EB190" i="48" s="1"/>
  <c r="EC190" i="48" s="1"/>
  <c r="ED190" i="48" s="1"/>
  <c r="DT189" i="48"/>
  <c r="DU189" i="48" s="1"/>
  <c r="DW189" i="48" s="1"/>
  <c r="DX189" i="48" s="1"/>
  <c r="DY189" i="48" s="1"/>
  <c r="DZ189" i="48" s="1"/>
  <c r="EA189" i="48" s="1"/>
  <c r="EB189" i="48" s="1"/>
  <c r="EC189" i="48" s="1"/>
  <c r="ED189" i="48" s="1"/>
  <c r="DT32" i="48"/>
  <c r="DU32" i="48" s="1"/>
  <c r="DT96" i="48"/>
  <c r="DU96" i="48" s="1"/>
  <c r="DT13" i="48"/>
  <c r="DU13" i="48" s="1"/>
  <c r="DT11" i="48"/>
  <c r="DU11" i="48" s="1"/>
  <c r="DT14" i="48"/>
  <c r="DU14" i="48" s="1"/>
  <c r="DT17" i="48"/>
  <c r="DU17" i="48" s="1"/>
  <c r="DT92" i="48"/>
  <c r="DU92" i="48" s="1"/>
  <c r="DT180" i="48"/>
  <c r="DU180" i="48" s="1"/>
  <c r="DT170" i="48"/>
  <c r="DU170" i="48" s="1"/>
  <c r="DT157" i="48"/>
  <c r="DU157" i="48" s="1"/>
  <c r="DT141" i="48"/>
  <c r="DU141" i="48" s="1"/>
  <c r="DT99" i="48"/>
  <c r="DU99" i="48" s="1"/>
  <c r="DT72" i="48"/>
  <c r="DU72" i="48" s="1"/>
  <c r="DT40" i="48"/>
  <c r="DU40" i="48" s="1"/>
  <c r="DT144" i="48"/>
  <c r="DU144" i="48" s="1"/>
  <c r="DT50" i="48"/>
  <c r="DU50" i="48" s="1"/>
  <c r="DT73" i="48"/>
  <c r="DU73" i="48" s="1"/>
  <c r="DT55" i="48"/>
  <c r="DU55" i="48" s="1"/>
  <c r="DT125" i="48"/>
  <c r="DU125" i="48" s="1"/>
  <c r="DU54" i="48" l="1"/>
  <c r="DU64" i="48"/>
  <c r="DW64" i="48" s="1"/>
  <c r="DX64" i="48" s="1"/>
  <c r="DY64" i="48" s="1"/>
  <c r="DZ64" i="48" s="1"/>
  <c r="EA64" i="48" s="1"/>
  <c r="EB64" i="48" s="1"/>
  <c r="EC64" i="48" s="1"/>
  <c r="ED64" i="48" s="1"/>
  <c r="DS38" i="48"/>
  <c r="DT38" i="48" s="1"/>
  <c r="DU38" i="48" s="1"/>
  <c r="DW38" i="48" s="1"/>
  <c r="DX38" i="48" s="1"/>
  <c r="DY38" i="48" s="1"/>
  <c r="DZ38" i="48" s="1"/>
  <c r="EA38" i="48" s="1"/>
  <c r="EB38" i="48" s="1"/>
  <c r="EC38" i="48" s="1"/>
  <c r="ED38" i="48" s="1"/>
  <c r="DU37" i="48"/>
  <c r="DU46" i="48"/>
  <c r="DW46" i="48" s="1"/>
  <c r="DX46" i="48" s="1"/>
  <c r="DY46" i="48" s="1"/>
  <c r="DZ46" i="48" s="1"/>
  <c r="EA46" i="48" s="1"/>
  <c r="EB46" i="48" s="1"/>
  <c r="EC46" i="48" s="1"/>
  <c r="ED46" i="48" s="1"/>
  <c r="DU52" i="48"/>
  <c r="DS118" i="48"/>
  <c r="DS117" i="48"/>
  <c r="DT117" i="48" s="1"/>
  <c r="DU117" i="48" s="1"/>
  <c r="DW117" i="48" s="1"/>
  <c r="DX117" i="48" s="1"/>
  <c r="DY117" i="48" s="1"/>
  <c r="DZ117" i="48" s="1"/>
  <c r="EA117" i="48" s="1"/>
  <c r="EB117" i="48" s="1"/>
  <c r="EC117" i="48" s="1"/>
  <c r="ED117" i="48" s="1"/>
  <c r="DU143" i="48"/>
  <c r="DW143" i="48" s="1"/>
  <c r="DX143" i="48" s="1"/>
  <c r="DY143" i="48" s="1"/>
  <c r="DZ143" i="48" s="1"/>
  <c r="EA143" i="48" s="1"/>
  <c r="EB143" i="48" s="1"/>
  <c r="EC143" i="48" s="1"/>
  <c r="ED143" i="48" s="1"/>
  <c r="DS26" i="48"/>
  <c r="DT26" i="48" s="1"/>
  <c r="DU26" i="48" s="1"/>
  <c r="DW26" i="48" s="1"/>
  <c r="DX26" i="48" s="1"/>
  <c r="DY26" i="48" s="1"/>
  <c r="DZ26" i="48" s="1"/>
  <c r="EA26" i="48" s="1"/>
  <c r="EB26" i="48" s="1"/>
  <c r="EC26" i="48" s="1"/>
  <c r="ED26" i="48" s="1"/>
  <c r="DS119" i="48"/>
  <c r="DT119" i="48" s="1"/>
  <c r="DU119" i="48" s="1"/>
  <c r="DW119" i="48" s="1"/>
  <c r="DX119" i="48" s="1"/>
  <c r="DY119" i="48" s="1"/>
  <c r="DZ119" i="48" s="1"/>
  <c r="EA119" i="48" s="1"/>
  <c r="EB119" i="48" s="1"/>
  <c r="EC119" i="48" s="1"/>
  <c r="ED119" i="48" s="1"/>
  <c r="DS163" i="48"/>
  <c r="DT163" i="48" s="1"/>
  <c r="DU163" i="48" s="1"/>
  <c r="DW163" i="48" s="1"/>
  <c r="DX163" i="48" s="1"/>
  <c r="DY163" i="48" s="1"/>
  <c r="DZ163" i="48" s="1"/>
  <c r="EA163" i="48" s="1"/>
  <c r="EB163" i="48" s="1"/>
  <c r="EC163" i="48" s="1"/>
  <c r="ED163" i="48" s="1"/>
  <c r="DS186" i="48"/>
  <c r="DT186" i="48" s="1"/>
  <c r="DU186" i="48" s="1"/>
  <c r="DW186" i="48" s="1"/>
  <c r="DX186" i="48" s="1"/>
  <c r="DY186" i="48" s="1"/>
  <c r="DZ186" i="48" s="1"/>
  <c r="EA186" i="48" s="1"/>
  <c r="EB186" i="48" s="1"/>
  <c r="EC186" i="48" s="1"/>
  <c r="ED186" i="48" s="1"/>
  <c r="DS185" i="48"/>
  <c r="DT185" i="48" s="1"/>
  <c r="DU185" i="48" s="1"/>
  <c r="DW185" i="48" s="1"/>
  <c r="DX185" i="48" s="1"/>
  <c r="DY185" i="48" s="1"/>
  <c r="DZ185" i="48" s="1"/>
  <c r="EA185" i="48" s="1"/>
  <c r="EB185" i="48" s="1"/>
  <c r="EC185" i="48" s="1"/>
  <c r="ED185" i="48" s="1"/>
  <c r="DU126" i="48"/>
  <c r="EF22" i="48"/>
  <c r="EF67" i="48"/>
  <c r="EF189" i="48"/>
  <c r="EF69" i="48"/>
  <c r="EF190" i="48"/>
  <c r="EE88" i="48"/>
  <c r="EF88" i="48"/>
  <c r="EE44" i="48"/>
  <c r="EF44" i="48"/>
  <c r="EE22" i="48"/>
  <c r="EE67" i="48"/>
  <c r="EE189" i="48"/>
  <c r="EE69" i="48"/>
  <c r="EE190" i="48"/>
  <c r="EB83" i="48"/>
  <c r="DU122" i="48"/>
  <c r="DW122" i="48" s="1"/>
  <c r="DX122" i="48" s="1"/>
  <c r="DY122" i="48" s="1"/>
  <c r="DZ122" i="48" s="1"/>
  <c r="EA122" i="48" s="1"/>
  <c r="EB122" i="48" s="1"/>
  <c r="EC122" i="48" s="1"/>
  <c r="ED122" i="48" s="1"/>
  <c r="DW37" i="48"/>
  <c r="DX37" i="48" s="1"/>
  <c r="DY37" i="48" s="1"/>
  <c r="DZ37" i="48" s="1"/>
  <c r="EA37" i="48" s="1"/>
  <c r="EB37" i="48" s="1"/>
  <c r="EC37" i="48" s="1"/>
  <c r="ED37" i="48" s="1"/>
  <c r="DW164" i="48"/>
  <c r="DX164" i="48" s="1"/>
  <c r="DY164" i="48" s="1"/>
  <c r="DZ164" i="48" s="1"/>
  <c r="EA164" i="48" s="1"/>
  <c r="EB164" i="48" s="1"/>
  <c r="EC164" i="48" s="1"/>
  <c r="ED164" i="48" s="1"/>
  <c r="DW47" i="48"/>
  <c r="DX47" i="48" s="1"/>
  <c r="DY47" i="48" s="1"/>
  <c r="DZ47" i="48" s="1"/>
  <c r="EA47" i="48" s="1"/>
  <c r="EB47" i="48" s="1"/>
  <c r="EC47" i="48" s="1"/>
  <c r="ED47" i="48" s="1"/>
  <c r="DW110" i="48"/>
  <c r="DX110" i="48" s="1"/>
  <c r="DY110" i="48" s="1"/>
  <c r="DZ110" i="48" s="1"/>
  <c r="EA110" i="48" s="1"/>
  <c r="EB110" i="48" s="1"/>
  <c r="EC110" i="48" s="1"/>
  <c r="ED110" i="48" s="1"/>
  <c r="DW54" i="48"/>
  <c r="DX54" i="48" s="1"/>
  <c r="DY54" i="48" s="1"/>
  <c r="DZ54" i="48" s="1"/>
  <c r="EA54" i="48" s="1"/>
  <c r="EB54" i="48" s="1"/>
  <c r="EC54" i="48" s="1"/>
  <c r="ED54" i="48" s="1"/>
  <c r="DW182" i="48"/>
  <c r="DX182" i="48" s="1"/>
  <c r="DY182" i="48" s="1"/>
  <c r="DZ182" i="48" s="1"/>
  <c r="EA182" i="48" s="1"/>
  <c r="EB182" i="48" s="1"/>
  <c r="EC182" i="48" s="1"/>
  <c r="ED182" i="48" s="1"/>
  <c r="DW39" i="48"/>
  <c r="DX39" i="48" s="1"/>
  <c r="DY39" i="48" s="1"/>
  <c r="DZ39" i="48" s="1"/>
  <c r="EA39" i="48" s="1"/>
  <c r="EB39" i="48" s="1"/>
  <c r="EC39" i="48" s="1"/>
  <c r="ED39" i="48" s="1"/>
  <c r="DW85" i="48"/>
  <c r="DX85" i="48" s="1"/>
  <c r="DY85" i="48" s="1"/>
  <c r="DZ85" i="48" s="1"/>
  <c r="EA85" i="48" s="1"/>
  <c r="EB85" i="48" s="1"/>
  <c r="EC85" i="48" s="1"/>
  <c r="ED85" i="48" s="1"/>
  <c r="DW30" i="48"/>
  <c r="DX30" i="48" s="1"/>
  <c r="DY30" i="48" s="1"/>
  <c r="DZ30" i="48" s="1"/>
  <c r="EA30" i="48" s="1"/>
  <c r="EB30" i="48" s="1"/>
  <c r="EC30" i="48" s="1"/>
  <c r="ED30" i="48" s="1"/>
  <c r="DW145" i="48"/>
  <c r="DX145" i="48" s="1"/>
  <c r="DY145" i="48" s="1"/>
  <c r="DZ145" i="48" s="1"/>
  <c r="EA145" i="48" s="1"/>
  <c r="EB145" i="48" s="1"/>
  <c r="EC145" i="48" s="1"/>
  <c r="ED145" i="48" s="1"/>
  <c r="DW77" i="48"/>
  <c r="DX77" i="48" s="1"/>
  <c r="DY77" i="48" s="1"/>
  <c r="DZ77" i="48" s="1"/>
  <c r="EA77" i="48" s="1"/>
  <c r="EB77" i="48" s="1"/>
  <c r="EC77" i="48" s="1"/>
  <c r="ED77" i="48" s="1"/>
  <c r="DW75" i="48"/>
  <c r="DX75" i="48" s="1"/>
  <c r="DY75" i="48" s="1"/>
  <c r="DZ75" i="48" s="1"/>
  <c r="EA75" i="48" s="1"/>
  <c r="EB75" i="48" s="1"/>
  <c r="EC75" i="48" s="1"/>
  <c r="ED75" i="48" s="1"/>
  <c r="DW82" i="48"/>
  <c r="DX82" i="48" s="1"/>
  <c r="DY82" i="48" s="1"/>
  <c r="DZ82" i="48" s="1"/>
  <c r="EA82" i="48" s="1"/>
  <c r="EB82" i="48" s="1"/>
  <c r="EC82" i="48" s="1"/>
  <c r="ED82" i="48" s="1"/>
  <c r="DW76" i="48"/>
  <c r="DX76" i="48" s="1"/>
  <c r="DY76" i="48" s="1"/>
  <c r="DZ76" i="48" s="1"/>
  <c r="EA76" i="48" s="1"/>
  <c r="EB76" i="48" s="1"/>
  <c r="EC76" i="48" s="1"/>
  <c r="ED76" i="48" s="1"/>
  <c r="DW23" i="48"/>
  <c r="DX23" i="48" s="1"/>
  <c r="DY23" i="48" s="1"/>
  <c r="DZ23" i="48" s="1"/>
  <c r="EA23" i="48" s="1"/>
  <c r="EB23" i="48" s="1"/>
  <c r="EC23" i="48" s="1"/>
  <c r="ED23" i="48" s="1"/>
  <c r="DW42" i="48"/>
  <c r="DX42" i="48" s="1"/>
  <c r="DY42" i="48" s="1"/>
  <c r="DZ42" i="48" s="1"/>
  <c r="EA42" i="48" s="1"/>
  <c r="EB42" i="48" s="1"/>
  <c r="EC42" i="48" s="1"/>
  <c r="ED42" i="48" s="1"/>
  <c r="DW138" i="48"/>
  <c r="DX138" i="48" s="1"/>
  <c r="DY138" i="48" s="1"/>
  <c r="DZ138" i="48" s="1"/>
  <c r="EA138" i="48" s="1"/>
  <c r="EB138" i="48" s="1"/>
  <c r="EC138" i="48" s="1"/>
  <c r="ED138" i="48" s="1"/>
  <c r="DW66" i="48"/>
  <c r="DX66" i="48" s="1"/>
  <c r="DY66" i="48" s="1"/>
  <c r="DZ66" i="48" s="1"/>
  <c r="EA66" i="48" s="1"/>
  <c r="EB66" i="48" s="1"/>
  <c r="EC66" i="48" s="1"/>
  <c r="ED66" i="48" s="1"/>
  <c r="DW148" i="48"/>
  <c r="DX148" i="48" s="1"/>
  <c r="DY148" i="48" s="1"/>
  <c r="DZ148" i="48" s="1"/>
  <c r="EA148" i="48" s="1"/>
  <c r="EB148" i="48" s="1"/>
  <c r="EC148" i="48" s="1"/>
  <c r="ED148" i="48" s="1"/>
  <c r="DW162" i="48"/>
  <c r="DX162" i="48" s="1"/>
  <c r="DY162" i="48" s="1"/>
  <c r="DZ162" i="48" s="1"/>
  <c r="EA162" i="48" s="1"/>
  <c r="EB162" i="48" s="1"/>
  <c r="EC162" i="48" s="1"/>
  <c r="ED162" i="48" s="1"/>
  <c r="DW31" i="48"/>
  <c r="DX31" i="48" s="1"/>
  <c r="DY31" i="48" s="1"/>
  <c r="DZ31" i="48" s="1"/>
  <c r="EA31" i="48" s="1"/>
  <c r="EB31" i="48" s="1"/>
  <c r="EC31" i="48" s="1"/>
  <c r="ED31" i="48" s="1"/>
  <c r="DW120" i="48"/>
  <c r="DX120" i="48" s="1"/>
  <c r="DY120" i="48" s="1"/>
  <c r="DZ120" i="48" s="1"/>
  <c r="EA120" i="48" s="1"/>
  <c r="EB120" i="48" s="1"/>
  <c r="EC120" i="48" s="1"/>
  <c r="ED120" i="48" s="1"/>
  <c r="DW165" i="48"/>
  <c r="DX165" i="48" s="1"/>
  <c r="DY165" i="48" s="1"/>
  <c r="DZ165" i="48" s="1"/>
  <c r="EA165" i="48" s="1"/>
  <c r="EB165" i="48" s="1"/>
  <c r="EC165" i="48" s="1"/>
  <c r="ED165" i="48" s="1"/>
  <c r="DW177" i="48"/>
  <c r="DX177" i="48" s="1"/>
  <c r="DY177" i="48" s="1"/>
  <c r="DZ177" i="48" s="1"/>
  <c r="EA177" i="48" s="1"/>
  <c r="EB177" i="48" s="1"/>
  <c r="EC177" i="48" s="1"/>
  <c r="ED177" i="48" s="1"/>
  <c r="DW126" i="48"/>
  <c r="DX126" i="48" s="1"/>
  <c r="DY126" i="48" s="1"/>
  <c r="DZ126" i="48" s="1"/>
  <c r="EA126" i="48" s="1"/>
  <c r="EB126" i="48" s="1"/>
  <c r="EC126" i="48" s="1"/>
  <c r="ED126" i="48" s="1"/>
  <c r="DW140" i="48"/>
  <c r="DX140" i="48" s="1"/>
  <c r="DY140" i="48" s="1"/>
  <c r="DZ140" i="48" s="1"/>
  <c r="EA140" i="48" s="1"/>
  <c r="EB140" i="48" s="1"/>
  <c r="EC140" i="48" s="1"/>
  <c r="ED140" i="48" s="1"/>
  <c r="DW65" i="48"/>
  <c r="DX65" i="48" s="1"/>
  <c r="DY65" i="48" s="1"/>
  <c r="DZ65" i="48" s="1"/>
  <c r="EA65" i="48" s="1"/>
  <c r="EB65" i="48" s="1"/>
  <c r="EC65" i="48" s="1"/>
  <c r="ED65" i="48" s="1"/>
  <c r="DW53" i="48"/>
  <c r="DX53" i="48" s="1"/>
  <c r="DY53" i="48" s="1"/>
  <c r="DZ53" i="48" s="1"/>
  <c r="EA53" i="48" s="1"/>
  <c r="EB53" i="48" s="1"/>
  <c r="EC53" i="48" s="1"/>
  <c r="ED53" i="48" s="1"/>
  <c r="DW41" i="48"/>
  <c r="DX41" i="48" s="1"/>
  <c r="DY41" i="48" s="1"/>
  <c r="DZ41" i="48" s="1"/>
  <c r="EA41" i="48" s="1"/>
  <c r="EB41" i="48" s="1"/>
  <c r="EC41" i="48" s="1"/>
  <c r="ED41" i="48" s="1"/>
  <c r="DW172" i="48"/>
  <c r="DX172" i="48" s="1"/>
  <c r="DY172" i="48" s="1"/>
  <c r="DZ172" i="48" s="1"/>
  <c r="EA172" i="48" s="1"/>
  <c r="EB172" i="48" s="1"/>
  <c r="EC172" i="48" s="1"/>
  <c r="ED172" i="48" s="1"/>
  <c r="DW52" i="48"/>
  <c r="DX52" i="48" s="1"/>
  <c r="DY52" i="48" s="1"/>
  <c r="DZ52" i="48" s="1"/>
  <c r="EA52" i="48" s="1"/>
  <c r="EB52" i="48" s="1"/>
  <c r="EC52" i="48" s="1"/>
  <c r="ED52" i="48" s="1"/>
  <c r="DW91" i="48"/>
  <c r="DX91" i="48" s="1"/>
  <c r="DY91" i="48" s="1"/>
  <c r="DZ91" i="48" s="1"/>
  <c r="EA91" i="48" s="1"/>
  <c r="EB91" i="48" s="1"/>
  <c r="EC91" i="48" s="1"/>
  <c r="ED91" i="48" s="1"/>
  <c r="DT118" i="48" l="1"/>
  <c r="DU118" i="48" s="1"/>
  <c r="DW118" i="48" s="1"/>
  <c r="DX118" i="48" s="1"/>
  <c r="DY118" i="48" s="1"/>
  <c r="DZ118" i="48" s="1"/>
  <c r="EA118" i="48" s="1"/>
  <c r="EB118" i="48" s="1"/>
  <c r="EC118" i="48" s="1"/>
  <c r="ED118" i="48" s="1"/>
  <c r="EG189" i="48"/>
  <c r="EI189" i="48" s="1"/>
  <c r="EG67" i="48"/>
  <c r="EI67" i="48" s="1"/>
  <c r="EG22" i="48"/>
  <c r="EI22" i="48" s="1"/>
  <c r="EG69" i="48"/>
  <c r="EH69" i="48" s="1"/>
  <c r="EG190" i="48"/>
  <c r="EH190" i="48" s="1"/>
  <c r="EG44" i="48"/>
  <c r="EH44" i="48" s="1"/>
  <c r="EG88" i="48"/>
  <c r="EI88" i="48" s="1"/>
  <c r="EF38" i="48"/>
  <c r="EF26" i="48"/>
  <c r="EF42" i="48"/>
  <c r="EF182" i="48"/>
  <c r="EF54" i="48"/>
  <c r="EF110" i="48"/>
  <c r="EF76" i="48"/>
  <c r="EF47" i="48"/>
  <c r="EF82" i="48"/>
  <c r="EF164" i="48"/>
  <c r="EF53" i="48"/>
  <c r="EF37" i="48"/>
  <c r="EF172" i="48"/>
  <c r="EF75" i="48"/>
  <c r="EF77" i="48"/>
  <c r="EF122" i="48"/>
  <c r="EF41" i="48"/>
  <c r="EF126" i="48"/>
  <c r="EF120" i="48"/>
  <c r="EF119" i="48"/>
  <c r="EF117" i="48"/>
  <c r="EF177" i="48"/>
  <c r="EF31" i="48"/>
  <c r="EF145" i="48"/>
  <c r="EF64" i="48"/>
  <c r="EF163" i="48"/>
  <c r="EF162" i="48"/>
  <c r="EF30" i="48"/>
  <c r="EF52" i="48"/>
  <c r="EF65" i="48"/>
  <c r="EF165" i="48"/>
  <c r="EF148" i="48"/>
  <c r="EF85" i="48"/>
  <c r="EF138" i="48"/>
  <c r="EF140" i="48"/>
  <c r="EF91" i="48"/>
  <c r="EF66" i="48"/>
  <c r="EF185" i="48"/>
  <c r="EF23" i="48"/>
  <c r="EF186" i="48"/>
  <c r="EF143" i="48"/>
  <c r="EF46" i="48"/>
  <c r="EF39" i="48"/>
  <c r="EE122" i="48"/>
  <c r="EE77" i="48"/>
  <c r="EE119" i="48"/>
  <c r="EE145" i="48"/>
  <c r="EE177" i="48"/>
  <c r="EE30" i="48"/>
  <c r="EE91" i="48"/>
  <c r="EE85" i="48"/>
  <c r="EE37" i="48"/>
  <c r="EE185" i="48"/>
  <c r="EE165" i="48"/>
  <c r="EE46" i="48"/>
  <c r="EE39" i="48"/>
  <c r="EE163" i="48"/>
  <c r="EE52" i="48"/>
  <c r="EE38" i="48"/>
  <c r="EE31" i="48"/>
  <c r="EE172" i="48"/>
  <c r="EE186" i="48"/>
  <c r="EE143" i="48"/>
  <c r="EE42" i="48"/>
  <c r="EE23" i="48"/>
  <c r="EE117" i="48"/>
  <c r="EE164" i="48"/>
  <c r="EE66" i="48"/>
  <c r="EE53" i="48"/>
  <c r="EE76" i="48"/>
  <c r="EE182" i="48"/>
  <c r="EE162" i="48"/>
  <c r="EE26" i="48"/>
  <c r="EE65" i="48"/>
  <c r="EE82" i="48"/>
  <c r="EE54" i="48"/>
  <c r="EE120" i="48"/>
  <c r="EE138" i="48"/>
  <c r="EE140" i="48"/>
  <c r="EE64" i="48"/>
  <c r="EE110" i="48"/>
  <c r="EE126" i="48"/>
  <c r="EE148" i="48"/>
  <c r="EE41" i="48"/>
  <c r="EE75" i="48"/>
  <c r="EE47" i="48"/>
  <c r="EC83" i="48"/>
  <c r="ED83" i="48" s="1"/>
  <c r="DW89" i="48"/>
  <c r="DX89" i="48" s="1"/>
  <c r="DY89" i="48" s="1"/>
  <c r="DZ89" i="48" s="1"/>
  <c r="EA89" i="48" s="1"/>
  <c r="EB89" i="48" s="1"/>
  <c r="EC89" i="48" s="1"/>
  <c r="ED89" i="48" s="1"/>
  <c r="DW158" i="48"/>
  <c r="DX158" i="48" s="1"/>
  <c r="DY158" i="48" s="1"/>
  <c r="DZ158" i="48" s="1"/>
  <c r="EA158" i="48" s="1"/>
  <c r="EB158" i="48" s="1"/>
  <c r="EC158" i="48" s="1"/>
  <c r="ED158" i="48" s="1"/>
  <c r="DW139" i="48"/>
  <c r="DX139" i="48" s="1"/>
  <c r="DY139" i="48" s="1"/>
  <c r="DZ139" i="48" s="1"/>
  <c r="EA139" i="48" s="1"/>
  <c r="EB139" i="48" s="1"/>
  <c r="EC139" i="48" s="1"/>
  <c r="ED139" i="48" s="1"/>
  <c r="DW11" i="48"/>
  <c r="DX11" i="48" s="1"/>
  <c r="DY11" i="48" s="1"/>
  <c r="DZ11" i="48" s="1"/>
  <c r="EA11" i="48" s="1"/>
  <c r="EB11" i="48" s="1"/>
  <c r="EC11" i="48" s="1"/>
  <c r="ED11" i="48" s="1"/>
  <c r="DW104" i="48"/>
  <c r="DX104" i="48" s="1"/>
  <c r="DY104" i="48" s="1"/>
  <c r="DZ104" i="48" s="1"/>
  <c r="EA104" i="48" s="1"/>
  <c r="EB104" i="48" s="1"/>
  <c r="EC104" i="48" s="1"/>
  <c r="ED104" i="48" s="1"/>
  <c r="DW51" i="48"/>
  <c r="DX51" i="48" s="1"/>
  <c r="DY51" i="48" s="1"/>
  <c r="DZ51" i="48" s="1"/>
  <c r="EA51" i="48" s="1"/>
  <c r="EB51" i="48" s="1"/>
  <c r="EC51" i="48" s="1"/>
  <c r="ED51" i="48" s="1"/>
  <c r="DW151" i="48"/>
  <c r="DX151" i="48" s="1"/>
  <c r="DY151" i="48" s="1"/>
  <c r="DZ151" i="48" s="1"/>
  <c r="EA151" i="48" s="1"/>
  <c r="EB151" i="48" s="1"/>
  <c r="EC151" i="48" s="1"/>
  <c r="ED151" i="48" s="1"/>
  <c r="DW171" i="48"/>
  <c r="DX171" i="48" s="1"/>
  <c r="DY171" i="48" s="1"/>
  <c r="DZ171" i="48" s="1"/>
  <c r="EA171" i="48" s="1"/>
  <c r="EB171" i="48" s="1"/>
  <c r="EC171" i="48" s="1"/>
  <c r="ED171" i="48" s="1"/>
  <c r="DW127" i="48"/>
  <c r="DX127" i="48" s="1"/>
  <c r="DY127" i="48" s="1"/>
  <c r="DZ127" i="48" s="1"/>
  <c r="EA127" i="48" s="1"/>
  <c r="EB127" i="48" s="1"/>
  <c r="EC127" i="48" s="1"/>
  <c r="ED127" i="48" s="1"/>
  <c r="DW124" i="48"/>
  <c r="DX124" i="48" s="1"/>
  <c r="DY124" i="48" s="1"/>
  <c r="DZ124" i="48" s="1"/>
  <c r="EA124" i="48" s="1"/>
  <c r="EB124" i="48" s="1"/>
  <c r="EC124" i="48" s="1"/>
  <c r="ED124" i="48" s="1"/>
  <c r="DW97" i="48"/>
  <c r="DX97" i="48" s="1"/>
  <c r="DY97" i="48" s="1"/>
  <c r="DZ97" i="48" s="1"/>
  <c r="EA97" i="48" s="1"/>
  <c r="EB97" i="48" s="1"/>
  <c r="EC97" i="48" s="1"/>
  <c r="ED97" i="48" s="1"/>
  <c r="DW147" i="48"/>
  <c r="DX147" i="48" s="1"/>
  <c r="DY147" i="48" s="1"/>
  <c r="DZ147" i="48" s="1"/>
  <c r="EA147" i="48" s="1"/>
  <c r="EB147" i="48" s="1"/>
  <c r="EC147" i="48" s="1"/>
  <c r="ED147" i="48" s="1"/>
  <c r="DW50" i="48"/>
  <c r="DX50" i="48" s="1"/>
  <c r="DY50" i="48" s="1"/>
  <c r="DZ50" i="48" s="1"/>
  <c r="EA50" i="48" s="1"/>
  <c r="EB50" i="48" s="1"/>
  <c r="EC50" i="48" s="1"/>
  <c r="ED50" i="48" s="1"/>
  <c r="DW45" i="48"/>
  <c r="DX45" i="48" s="1"/>
  <c r="DY45" i="48" s="1"/>
  <c r="DZ45" i="48" s="1"/>
  <c r="EA45" i="48" s="1"/>
  <c r="EB45" i="48" s="1"/>
  <c r="EC45" i="48" s="1"/>
  <c r="ED45" i="48" s="1"/>
  <c r="DW157" i="48"/>
  <c r="DX157" i="48" s="1"/>
  <c r="DY157" i="48" s="1"/>
  <c r="DZ157" i="48" s="1"/>
  <c r="EA157" i="48" s="1"/>
  <c r="EB157" i="48" s="1"/>
  <c r="EC157" i="48" s="1"/>
  <c r="ED157" i="48" s="1"/>
  <c r="DW13" i="48"/>
  <c r="DX13" i="48" s="1"/>
  <c r="DY13" i="48" s="1"/>
  <c r="DZ13" i="48" s="1"/>
  <c r="EA13" i="48" s="1"/>
  <c r="EB13" i="48" s="1"/>
  <c r="EC13" i="48" s="1"/>
  <c r="ED13" i="48" s="1"/>
  <c r="DW36" i="48"/>
  <c r="DX36" i="48" s="1"/>
  <c r="DY36" i="48" s="1"/>
  <c r="DZ36" i="48" s="1"/>
  <c r="EA36" i="48" s="1"/>
  <c r="EB36" i="48" s="1"/>
  <c r="EC36" i="48" s="1"/>
  <c r="ED36" i="48" s="1"/>
  <c r="DW87" i="48"/>
  <c r="DX87" i="48" s="1"/>
  <c r="DY87" i="48" s="1"/>
  <c r="DZ87" i="48" s="1"/>
  <c r="EA87" i="48" s="1"/>
  <c r="EB87" i="48" s="1"/>
  <c r="EC87" i="48" s="1"/>
  <c r="ED87" i="48" s="1"/>
  <c r="DW131" i="48"/>
  <c r="DX131" i="48" s="1"/>
  <c r="DY131" i="48" s="1"/>
  <c r="DZ131" i="48" s="1"/>
  <c r="EA131" i="48" s="1"/>
  <c r="EB131" i="48" s="1"/>
  <c r="EC131" i="48" s="1"/>
  <c r="ED131" i="48" s="1"/>
  <c r="DW175" i="48"/>
  <c r="DX175" i="48" s="1"/>
  <c r="DY175" i="48" s="1"/>
  <c r="DZ175" i="48" s="1"/>
  <c r="EA175" i="48" s="1"/>
  <c r="EB175" i="48" s="1"/>
  <c r="EC175" i="48" s="1"/>
  <c r="ED175" i="48" s="1"/>
  <c r="DW106" i="48"/>
  <c r="DX106" i="48" s="1"/>
  <c r="DY106" i="48" s="1"/>
  <c r="DZ106" i="48" s="1"/>
  <c r="EA106" i="48" s="1"/>
  <c r="EB106" i="48" s="1"/>
  <c r="EC106" i="48" s="1"/>
  <c r="ED106" i="48" s="1"/>
  <c r="DW113" i="48"/>
  <c r="DX113" i="48" s="1"/>
  <c r="DY113" i="48" s="1"/>
  <c r="DZ113" i="48" s="1"/>
  <c r="EA113" i="48" s="1"/>
  <c r="EB113" i="48" s="1"/>
  <c r="EC113" i="48" s="1"/>
  <c r="ED113" i="48" s="1"/>
  <c r="DW19" i="48"/>
  <c r="DX19" i="48" s="1"/>
  <c r="DY19" i="48" s="1"/>
  <c r="DZ19" i="48" s="1"/>
  <c r="EA19" i="48" s="1"/>
  <c r="EB19" i="48" s="1"/>
  <c r="EC19" i="48" s="1"/>
  <c r="ED19" i="48" s="1"/>
  <c r="DW6" i="48"/>
  <c r="DX6" i="48" s="1"/>
  <c r="DY6" i="48" s="1"/>
  <c r="DZ6" i="48" s="1"/>
  <c r="EA6" i="48" s="1"/>
  <c r="EB6" i="48" s="1"/>
  <c r="EC6" i="48" s="1"/>
  <c r="ED6" i="48" s="1"/>
  <c r="DW179" i="48"/>
  <c r="DX179" i="48" s="1"/>
  <c r="DY179" i="48" s="1"/>
  <c r="DZ179" i="48" s="1"/>
  <c r="EA179" i="48" s="1"/>
  <c r="EB179" i="48" s="1"/>
  <c r="EC179" i="48" s="1"/>
  <c r="ED179" i="48" s="1"/>
  <c r="DW29" i="48"/>
  <c r="DX29" i="48" s="1"/>
  <c r="DY29" i="48" s="1"/>
  <c r="DZ29" i="48" s="1"/>
  <c r="EA29" i="48" s="1"/>
  <c r="EB29" i="48" s="1"/>
  <c r="EC29" i="48" s="1"/>
  <c r="ED29" i="48" s="1"/>
  <c r="DW18" i="48"/>
  <c r="DX18" i="48" s="1"/>
  <c r="DY18" i="48" s="1"/>
  <c r="DZ18" i="48" s="1"/>
  <c r="EA18" i="48" s="1"/>
  <c r="EB18" i="48" s="1"/>
  <c r="EC18" i="48" s="1"/>
  <c r="ED18" i="48" s="1"/>
  <c r="DW95" i="48"/>
  <c r="DX95" i="48" s="1"/>
  <c r="DY95" i="48" s="1"/>
  <c r="DZ95" i="48" s="1"/>
  <c r="EA95" i="48" s="1"/>
  <c r="EB95" i="48" s="1"/>
  <c r="EC95" i="48" s="1"/>
  <c r="ED95" i="48" s="1"/>
  <c r="DW90" i="48"/>
  <c r="DX90" i="48" s="1"/>
  <c r="DY90" i="48" s="1"/>
  <c r="DZ90" i="48" s="1"/>
  <c r="EA90" i="48" s="1"/>
  <c r="EB90" i="48" s="1"/>
  <c r="EC90" i="48" s="1"/>
  <c r="ED90" i="48" s="1"/>
  <c r="DW144" i="48"/>
  <c r="DX144" i="48" s="1"/>
  <c r="DY144" i="48" s="1"/>
  <c r="DZ144" i="48" s="1"/>
  <c r="EA144" i="48" s="1"/>
  <c r="EB144" i="48" s="1"/>
  <c r="EC144" i="48" s="1"/>
  <c r="ED144" i="48" s="1"/>
  <c r="DW100" i="48"/>
  <c r="DX100" i="48" s="1"/>
  <c r="DY100" i="48" s="1"/>
  <c r="DZ100" i="48" s="1"/>
  <c r="EA100" i="48" s="1"/>
  <c r="EB100" i="48" s="1"/>
  <c r="EC100" i="48" s="1"/>
  <c r="ED100" i="48" s="1"/>
  <c r="DW160" i="48"/>
  <c r="DX160" i="48" s="1"/>
  <c r="DY160" i="48" s="1"/>
  <c r="DZ160" i="48" s="1"/>
  <c r="EA160" i="48" s="1"/>
  <c r="EB160" i="48" s="1"/>
  <c r="EC160" i="48" s="1"/>
  <c r="ED160" i="48" s="1"/>
  <c r="DW176" i="48"/>
  <c r="DX176" i="48" s="1"/>
  <c r="DY176" i="48" s="1"/>
  <c r="DZ176" i="48" s="1"/>
  <c r="EA176" i="48" s="1"/>
  <c r="EB176" i="48" s="1"/>
  <c r="EC176" i="48" s="1"/>
  <c r="ED176" i="48" s="1"/>
  <c r="DW60" i="48"/>
  <c r="DX60" i="48" s="1"/>
  <c r="DY60" i="48" s="1"/>
  <c r="DZ60" i="48" s="1"/>
  <c r="EA60" i="48" s="1"/>
  <c r="EB60" i="48" s="1"/>
  <c r="EC60" i="48" s="1"/>
  <c r="ED60" i="48" s="1"/>
  <c r="DW33" i="48"/>
  <c r="DX33" i="48" s="1"/>
  <c r="DY33" i="48" s="1"/>
  <c r="DZ33" i="48" s="1"/>
  <c r="EA33" i="48" s="1"/>
  <c r="EB33" i="48" s="1"/>
  <c r="EC33" i="48" s="1"/>
  <c r="ED33" i="48" s="1"/>
  <c r="DW32" i="48"/>
  <c r="DX32" i="48" s="1"/>
  <c r="DY32" i="48" s="1"/>
  <c r="DZ32" i="48" s="1"/>
  <c r="EA32" i="48" s="1"/>
  <c r="EB32" i="48" s="1"/>
  <c r="EC32" i="48" s="1"/>
  <c r="ED32" i="48" s="1"/>
  <c r="DW72" i="48"/>
  <c r="DX72" i="48" s="1"/>
  <c r="DY72" i="48" s="1"/>
  <c r="DZ72" i="48" s="1"/>
  <c r="EA72" i="48" s="1"/>
  <c r="EB72" i="48" s="1"/>
  <c r="EC72" i="48" s="1"/>
  <c r="ED72" i="48" s="1"/>
  <c r="DW40" i="48"/>
  <c r="DX40" i="48" s="1"/>
  <c r="DY40" i="48" s="1"/>
  <c r="DZ40" i="48" s="1"/>
  <c r="EA40" i="48" s="1"/>
  <c r="EB40" i="48" s="1"/>
  <c r="EC40" i="48" s="1"/>
  <c r="ED40" i="48" s="1"/>
  <c r="DW99" i="48"/>
  <c r="DX99" i="48" s="1"/>
  <c r="DY99" i="48" s="1"/>
  <c r="DZ99" i="48" s="1"/>
  <c r="EA99" i="48" s="1"/>
  <c r="EB99" i="48" s="1"/>
  <c r="EC99" i="48" s="1"/>
  <c r="ED99" i="48" s="1"/>
  <c r="DW170" i="48"/>
  <c r="DX170" i="48" s="1"/>
  <c r="DY170" i="48" s="1"/>
  <c r="DZ170" i="48" s="1"/>
  <c r="EA170" i="48" s="1"/>
  <c r="EB170" i="48" s="1"/>
  <c r="EC170" i="48" s="1"/>
  <c r="ED170" i="48" s="1"/>
  <c r="DW130" i="48"/>
  <c r="DX130" i="48" s="1"/>
  <c r="DY130" i="48" s="1"/>
  <c r="DZ130" i="48" s="1"/>
  <c r="EA130" i="48" s="1"/>
  <c r="EB130" i="48" s="1"/>
  <c r="EC130" i="48" s="1"/>
  <c r="ED130" i="48" s="1"/>
  <c r="DW17" i="48"/>
  <c r="DX17" i="48" s="1"/>
  <c r="DY17" i="48" s="1"/>
  <c r="DZ17" i="48" s="1"/>
  <c r="EA17" i="48" s="1"/>
  <c r="EB17" i="48" s="1"/>
  <c r="EC17" i="48" s="1"/>
  <c r="ED17" i="48" s="1"/>
  <c r="DW4" i="48"/>
  <c r="DX4" i="48" s="1"/>
  <c r="DY4" i="48" s="1"/>
  <c r="DZ4" i="48" s="1"/>
  <c r="EA4" i="48" s="1"/>
  <c r="EB4" i="48" s="1"/>
  <c r="EC4" i="48" s="1"/>
  <c r="ED4" i="48" s="1"/>
  <c r="DW180" i="48"/>
  <c r="DX180" i="48" s="1"/>
  <c r="DY180" i="48" s="1"/>
  <c r="DZ180" i="48" s="1"/>
  <c r="EA180" i="48" s="1"/>
  <c r="EB180" i="48" s="1"/>
  <c r="EC180" i="48" s="1"/>
  <c r="ED180" i="48" s="1"/>
  <c r="DW93" i="48"/>
  <c r="DX93" i="48" s="1"/>
  <c r="DY93" i="48" s="1"/>
  <c r="DZ93" i="48" s="1"/>
  <c r="EA93" i="48" s="1"/>
  <c r="EB93" i="48" s="1"/>
  <c r="EC93" i="48" s="1"/>
  <c r="ED93" i="48" s="1"/>
  <c r="DW174" i="48"/>
  <c r="DX174" i="48" s="1"/>
  <c r="DY174" i="48" s="1"/>
  <c r="DZ174" i="48" s="1"/>
  <c r="EA174" i="48" s="1"/>
  <c r="EB174" i="48" s="1"/>
  <c r="EC174" i="48" s="1"/>
  <c r="ED174" i="48" s="1"/>
  <c r="DW153" i="48"/>
  <c r="DX153" i="48" s="1"/>
  <c r="DY153" i="48" s="1"/>
  <c r="DZ153" i="48" s="1"/>
  <c r="EA153" i="48" s="1"/>
  <c r="EB153" i="48" s="1"/>
  <c r="EC153" i="48" s="1"/>
  <c r="ED153" i="48" s="1"/>
  <c r="DW154" i="48"/>
  <c r="DX154" i="48" s="1"/>
  <c r="DY154" i="48" s="1"/>
  <c r="DZ154" i="48" s="1"/>
  <c r="EA154" i="48" s="1"/>
  <c r="EB154" i="48" s="1"/>
  <c r="EC154" i="48" s="1"/>
  <c r="ED154" i="48" s="1"/>
  <c r="DW102" i="48"/>
  <c r="DX102" i="48" s="1"/>
  <c r="DY102" i="48" s="1"/>
  <c r="DZ102" i="48" s="1"/>
  <c r="EA102" i="48" s="1"/>
  <c r="EB102" i="48" s="1"/>
  <c r="EC102" i="48" s="1"/>
  <c r="ED102" i="48" s="1"/>
  <c r="DW92" i="48"/>
  <c r="DX92" i="48" s="1"/>
  <c r="DY92" i="48" s="1"/>
  <c r="DZ92" i="48" s="1"/>
  <c r="EA92" i="48" s="1"/>
  <c r="EB92" i="48" s="1"/>
  <c r="EC92" i="48" s="1"/>
  <c r="ED92" i="48" s="1"/>
  <c r="DW81" i="48"/>
  <c r="DX81" i="48" s="1"/>
  <c r="DY81" i="48" s="1"/>
  <c r="DZ81" i="48" s="1"/>
  <c r="EA81" i="48" s="1"/>
  <c r="EB81" i="48" s="1"/>
  <c r="EC81" i="48" s="1"/>
  <c r="ED81" i="48" s="1"/>
  <c r="DW59" i="48"/>
  <c r="DX59" i="48" s="1"/>
  <c r="DY59" i="48" s="1"/>
  <c r="DZ59" i="48" s="1"/>
  <c r="EA59" i="48" s="1"/>
  <c r="EB59" i="48" s="1"/>
  <c r="EC59" i="48" s="1"/>
  <c r="ED59" i="48" s="1"/>
  <c r="DW159" i="48"/>
  <c r="DX159" i="48" s="1"/>
  <c r="DY159" i="48" s="1"/>
  <c r="DZ159" i="48" s="1"/>
  <c r="EA159" i="48" s="1"/>
  <c r="EB159" i="48" s="1"/>
  <c r="EC159" i="48" s="1"/>
  <c r="ED159" i="48" s="1"/>
  <c r="DW96" i="48"/>
  <c r="DX96" i="48" s="1"/>
  <c r="DY96" i="48" s="1"/>
  <c r="DZ96" i="48" s="1"/>
  <c r="EA96" i="48" s="1"/>
  <c r="EB96" i="48" s="1"/>
  <c r="EC96" i="48" s="1"/>
  <c r="ED96" i="48" s="1"/>
  <c r="DW146" i="48"/>
  <c r="DX146" i="48" s="1"/>
  <c r="DY146" i="48" s="1"/>
  <c r="DZ146" i="48" s="1"/>
  <c r="EA146" i="48" s="1"/>
  <c r="EB146" i="48" s="1"/>
  <c r="EC146" i="48" s="1"/>
  <c r="ED146" i="48" s="1"/>
  <c r="DW98" i="48"/>
  <c r="DX98" i="48" s="1"/>
  <c r="DY98" i="48" s="1"/>
  <c r="DZ98" i="48" s="1"/>
  <c r="EA98" i="48" s="1"/>
  <c r="EB98" i="48" s="1"/>
  <c r="EC98" i="48" s="1"/>
  <c r="ED98" i="48" s="1"/>
  <c r="DW16" i="48"/>
  <c r="DX16" i="48" s="1"/>
  <c r="DY16" i="48" s="1"/>
  <c r="DZ16" i="48" s="1"/>
  <c r="EA16" i="48" s="1"/>
  <c r="EB16" i="48" s="1"/>
  <c r="EC16" i="48" s="1"/>
  <c r="ED16" i="48" s="1"/>
  <c r="DW103" i="48"/>
  <c r="DX103" i="48" s="1"/>
  <c r="DY103" i="48" s="1"/>
  <c r="DZ103" i="48" s="1"/>
  <c r="EA103" i="48" s="1"/>
  <c r="EB103" i="48" s="1"/>
  <c r="EC103" i="48" s="1"/>
  <c r="ED103" i="48" s="1"/>
  <c r="DW28" i="48"/>
  <c r="DX28" i="48" s="1"/>
  <c r="DY28" i="48" s="1"/>
  <c r="DZ28" i="48" s="1"/>
  <c r="EA28" i="48" s="1"/>
  <c r="EB28" i="48" s="1"/>
  <c r="EC28" i="48" s="1"/>
  <c r="ED28" i="48" s="1"/>
  <c r="DW115" i="48"/>
  <c r="DX115" i="48" s="1"/>
  <c r="DY115" i="48" s="1"/>
  <c r="DZ115" i="48" s="1"/>
  <c r="EA115" i="48" s="1"/>
  <c r="EB115" i="48" s="1"/>
  <c r="EC115" i="48" s="1"/>
  <c r="ED115" i="48" s="1"/>
  <c r="DW74" i="48"/>
  <c r="DX74" i="48" s="1"/>
  <c r="DY74" i="48" s="1"/>
  <c r="DZ74" i="48" s="1"/>
  <c r="EA74" i="48" s="1"/>
  <c r="EB74" i="48" s="1"/>
  <c r="EC74" i="48" s="1"/>
  <c r="ED74" i="48" s="1"/>
  <c r="DW21" i="48"/>
  <c r="DX21" i="48" s="1"/>
  <c r="DY21" i="48" s="1"/>
  <c r="DZ21" i="48" s="1"/>
  <c r="EA21" i="48" s="1"/>
  <c r="EB21" i="48" s="1"/>
  <c r="EC21" i="48" s="1"/>
  <c r="ED21" i="48" s="1"/>
  <c r="DW57" i="48"/>
  <c r="DX57" i="48" s="1"/>
  <c r="DY57" i="48" s="1"/>
  <c r="DZ57" i="48" s="1"/>
  <c r="EA57" i="48" s="1"/>
  <c r="EB57" i="48" s="1"/>
  <c r="EC57" i="48" s="1"/>
  <c r="ED57" i="48" s="1"/>
  <c r="DW34" i="48"/>
  <c r="DX34" i="48" s="1"/>
  <c r="DY34" i="48" s="1"/>
  <c r="DZ34" i="48" s="1"/>
  <c r="EA34" i="48" s="1"/>
  <c r="EB34" i="48" s="1"/>
  <c r="EC34" i="48" s="1"/>
  <c r="ED34" i="48" s="1"/>
  <c r="DW155" i="48"/>
  <c r="DX155" i="48" s="1"/>
  <c r="DY155" i="48" s="1"/>
  <c r="DZ155" i="48" s="1"/>
  <c r="EA155" i="48" s="1"/>
  <c r="EB155" i="48" s="1"/>
  <c r="EC155" i="48" s="1"/>
  <c r="ED155" i="48" s="1"/>
  <c r="DW8" i="48"/>
  <c r="DX8" i="48" s="1"/>
  <c r="DY8" i="48" s="1"/>
  <c r="DZ8" i="48" s="1"/>
  <c r="EA8" i="48" s="1"/>
  <c r="EB8" i="48" s="1"/>
  <c r="EC8" i="48" s="1"/>
  <c r="ED8" i="48" s="1"/>
  <c r="DW129" i="48"/>
  <c r="DX129" i="48" s="1"/>
  <c r="DY129" i="48" s="1"/>
  <c r="DZ129" i="48" s="1"/>
  <c r="EA129" i="48" s="1"/>
  <c r="EB129" i="48" s="1"/>
  <c r="EC129" i="48" s="1"/>
  <c r="ED129" i="48" s="1"/>
  <c r="DW121" i="48"/>
  <c r="DX121" i="48" s="1"/>
  <c r="DY121" i="48" s="1"/>
  <c r="DZ121" i="48" s="1"/>
  <c r="EA121" i="48" s="1"/>
  <c r="EB121" i="48" s="1"/>
  <c r="EC121" i="48" s="1"/>
  <c r="ED121" i="48" s="1"/>
  <c r="DW173" i="48"/>
  <c r="DX173" i="48" s="1"/>
  <c r="DY173" i="48" s="1"/>
  <c r="DZ173" i="48" s="1"/>
  <c r="EA173" i="48" s="1"/>
  <c r="EB173" i="48" s="1"/>
  <c r="EC173" i="48" s="1"/>
  <c r="ED173" i="48" s="1"/>
  <c r="DW112" i="48"/>
  <c r="DX112" i="48" s="1"/>
  <c r="DY112" i="48" s="1"/>
  <c r="DZ112" i="48" s="1"/>
  <c r="EA112" i="48" s="1"/>
  <c r="EB112" i="48" s="1"/>
  <c r="EC112" i="48" s="1"/>
  <c r="ED112" i="48" s="1"/>
  <c r="DW84" i="48"/>
  <c r="DX84" i="48" s="1"/>
  <c r="DY84" i="48" s="1"/>
  <c r="DZ84" i="48" s="1"/>
  <c r="EA84" i="48" s="1"/>
  <c r="EB84" i="48" s="1"/>
  <c r="EC84" i="48" s="1"/>
  <c r="ED84" i="48" s="1"/>
  <c r="DW55" i="48"/>
  <c r="DX55" i="48" s="1"/>
  <c r="DY55" i="48" s="1"/>
  <c r="DZ55" i="48" s="1"/>
  <c r="EA55" i="48" s="1"/>
  <c r="EB55" i="48" s="1"/>
  <c r="EC55" i="48" s="1"/>
  <c r="ED55" i="48" s="1"/>
  <c r="DW111" i="48"/>
  <c r="DX111" i="48" s="1"/>
  <c r="DY111" i="48" s="1"/>
  <c r="DZ111" i="48" s="1"/>
  <c r="EA111" i="48" s="1"/>
  <c r="EB111" i="48" s="1"/>
  <c r="EC111" i="48" s="1"/>
  <c r="ED111" i="48" s="1"/>
  <c r="DW109" i="48"/>
  <c r="DX109" i="48" s="1"/>
  <c r="DY109" i="48" s="1"/>
  <c r="DZ109" i="48" s="1"/>
  <c r="EA109" i="48" s="1"/>
  <c r="EB109" i="48" s="1"/>
  <c r="EC109" i="48" s="1"/>
  <c r="ED109" i="48" s="1"/>
  <c r="DW12" i="48"/>
  <c r="DX12" i="48" s="1"/>
  <c r="DY12" i="48" s="1"/>
  <c r="DZ12" i="48" s="1"/>
  <c r="EA12" i="48" s="1"/>
  <c r="EB12" i="48" s="1"/>
  <c r="EC12" i="48" s="1"/>
  <c r="ED12" i="48" s="1"/>
  <c r="DW116" i="48"/>
  <c r="DX116" i="48" s="1"/>
  <c r="DY116" i="48" s="1"/>
  <c r="DZ116" i="48" s="1"/>
  <c r="EA116" i="48" s="1"/>
  <c r="EB116" i="48" s="1"/>
  <c r="EC116" i="48" s="1"/>
  <c r="ED116" i="48" s="1"/>
  <c r="DW141" i="48"/>
  <c r="DX141" i="48" s="1"/>
  <c r="DY141" i="48" s="1"/>
  <c r="DZ141" i="48" s="1"/>
  <c r="EA141" i="48" s="1"/>
  <c r="EB141" i="48" s="1"/>
  <c r="EC141" i="48" s="1"/>
  <c r="ED141" i="48" s="1"/>
  <c r="DW58" i="48"/>
  <c r="DX58" i="48" s="1"/>
  <c r="DY58" i="48" s="1"/>
  <c r="DZ58" i="48" s="1"/>
  <c r="EA58" i="48" s="1"/>
  <c r="EB58" i="48" s="1"/>
  <c r="EC58" i="48" s="1"/>
  <c r="ED58" i="48" s="1"/>
  <c r="DW9" i="48"/>
  <c r="DX9" i="48" s="1"/>
  <c r="DY9" i="48" s="1"/>
  <c r="DZ9" i="48" s="1"/>
  <c r="EA9" i="48" s="1"/>
  <c r="EB9" i="48" s="1"/>
  <c r="EC9" i="48" s="1"/>
  <c r="ED9" i="48" s="1"/>
  <c r="DW123" i="48"/>
  <c r="DX123" i="48" s="1"/>
  <c r="DY123" i="48" s="1"/>
  <c r="DZ123" i="48" s="1"/>
  <c r="EA123" i="48" s="1"/>
  <c r="EB123" i="48" s="1"/>
  <c r="EC123" i="48" s="1"/>
  <c r="ED123" i="48" s="1"/>
  <c r="DW114" i="48"/>
  <c r="DX114" i="48" s="1"/>
  <c r="DY114" i="48" s="1"/>
  <c r="DZ114" i="48" s="1"/>
  <c r="EA114" i="48" s="1"/>
  <c r="EB114" i="48" s="1"/>
  <c r="EC114" i="48" s="1"/>
  <c r="ED114" i="48" s="1"/>
  <c r="DW150" i="48"/>
  <c r="DX150" i="48" s="1"/>
  <c r="DY150" i="48" s="1"/>
  <c r="DZ150" i="48" s="1"/>
  <c r="EA150" i="48" s="1"/>
  <c r="EB150" i="48" s="1"/>
  <c r="EC150" i="48" s="1"/>
  <c r="ED150" i="48" s="1"/>
  <c r="DW132" i="48"/>
  <c r="DX132" i="48" s="1"/>
  <c r="DY132" i="48" s="1"/>
  <c r="DZ132" i="48" s="1"/>
  <c r="EA132" i="48" s="1"/>
  <c r="EB132" i="48" s="1"/>
  <c r="EC132" i="48" s="1"/>
  <c r="ED132" i="48" s="1"/>
  <c r="DW133" i="48"/>
  <c r="DX133" i="48" s="1"/>
  <c r="DY133" i="48" s="1"/>
  <c r="DZ133" i="48" s="1"/>
  <c r="EA133" i="48" s="1"/>
  <c r="EB133" i="48" s="1"/>
  <c r="EC133" i="48" s="1"/>
  <c r="ED133" i="48" s="1"/>
  <c r="DW27" i="48"/>
  <c r="DX27" i="48" s="1"/>
  <c r="DY27" i="48" s="1"/>
  <c r="DZ27" i="48" s="1"/>
  <c r="EA27" i="48" s="1"/>
  <c r="EB27" i="48" s="1"/>
  <c r="EC27" i="48" s="1"/>
  <c r="ED27" i="48" s="1"/>
  <c r="DW5" i="48"/>
  <c r="DX5" i="48" s="1"/>
  <c r="DY5" i="48" s="1"/>
  <c r="DZ5" i="48" s="1"/>
  <c r="EA5" i="48" s="1"/>
  <c r="EB5" i="48" s="1"/>
  <c r="EC5" i="48" s="1"/>
  <c r="ED5" i="48" s="1"/>
  <c r="DW187" i="48"/>
  <c r="DX187" i="48" s="1"/>
  <c r="DY187" i="48" s="1"/>
  <c r="DZ187" i="48" s="1"/>
  <c r="EA187" i="48" s="1"/>
  <c r="EB187" i="48" s="1"/>
  <c r="EC187" i="48" s="1"/>
  <c r="ED187" i="48" s="1"/>
  <c r="DW14" i="48"/>
  <c r="DX14" i="48" s="1"/>
  <c r="DY14" i="48" s="1"/>
  <c r="DZ14" i="48" s="1"/>
  <c r="EA14" i="48" s="1"/>
  <c r="EB14" i="48" s="1"/>
  <c r="EC14" i="48" s="1"/>
  <c r="ED14" i="48" s="1"/>
  <c r="DW166" i="48"/>
  <c r="DX166" i="48" s="1"/>
  <c r="DY166" i="48" s="1"/>
  <c r="DZ166" i="48" s="1"/>
  <c r="EA166" i="48" s="1"/>
  <c r="EB166" i="48" s="1"/>
  <c r="EC166" i="48" s="1"/>
  <c r="ED166" i="48" s="1"/>
  <c r="DW25" i="48"/>
  <c r="DX25" i="48" s="1"/>
  <c r="DY25" i="48" s="1"/>
  <c r="DZ25" i="48" s="1"/>
  <c r="EA25" i="48" s="1"/>
  <c r="EB25" i="48" s="1"/>
  <c r="EC25" i="48" s="1"/>
  <c r="ED25" i="48" s="1"/>
  <c r="DW79" i="48"/>
  <c r="DX79" i="48" s="1"/>
  <c r="DY79" i="48" s="1"/>
  <c r="DZ79" i="48" s="1"/>
  <c r="EA79" i="48" s="1"/>
  <c r="EB79" i="48" s="1"/>
  <c r="EC79" i="48" s="1"/>
  <c r="ED79" i="48" s="1"/>
  <c r="DW63" i="48"/>
  <c r="DX63" i="48" s="1"/>
  <c r="DY63" i="48" s="1"/>
  <c r="DZ63" i="48" s="1"/>
  <c r="EA63" i="48" s="1"/>
  <c r="EB63" i="48" s="1"/>
  <c r="EC63" i="48" s="1"/>
  <c r="ED63" i="48" s="1"/>
  <c r="DW94" i="48"/>
  <c r="DX94" i="48" s="1"/>
  <c r="DY94" i="48" s="1"/>
  <c r="DZ94" i="48" s="1"/>
  <c r="EA94" i="48" s="1"/>
  <c r="EB94" i="48" s="1"/>
  <c r="EC94" i="48" s="1"/>
  <c r="ED94" i="48" s="1"/>
  <c r="DW7" i="48"/>
  <c r="DX7" i="48" s="1"/>
  <c r="DY7" i="48" s="1"/>
  <c r="DZ7" i="48" s="1"/>
  <c r="EA7" i="48" s="1"/>
  <c r="EB7" i="48" s="1"/>
  <c r="EC7" i="48" s="1"/>
  <c r="ED7" i="48" s="1"/>
  <c r="DW56" i="48"/>
  <c r="DX56" i="48" s="1"/>
  <c r="DY56" i="48" s="1"/>
  <c r="DZ56" i="48" s="1"/>
  <c r="EA56" i="48" s="1"/>
  <c r="EB56" i="48" s="1"/>
  <c r="EC56" i="48" s="1"/>
  <c r="ED56" i="48" s="1"/>
  <c r="DW78" i="48"/>
  <c r="DX78" i="48" s="1"/>
  <c r="DY78" i="48" s="1"/>
  <c r="DZ78" i="48" s="1"/>
  <c r="EA78" i="48" s="1"/>
  <c r="EB78" i="48" s="1"/>
  <c r="EC78" i="48" s="1"/>
  <c r="ED78" i="48" s="1"/>
  <c r="DW71" i="48"/>
  <c r="DX71" i="48" s="1"/>
  <c r="DY71" i="48" s="1"/>
  <c r="DZ71" i="48" s="1"/>
  <c r="EA71" i="48" s="1"/>
  <c r="EB71" i="48" s="1"/>
  <c r="EC71" i="48" s="1"/>
  <c r="ED71" i="48" s="1"/>
  <c r="DW169" i="48"/>
  <c r="DX169" i="48" s="1"/>
  <c r="DY169" i="48" s="1"/>
  <c r="DZ169" i="48" s="1"/>
  <c r="EA169" i="48" s="1"/>
  <c r="EB169" i="48" s="1"/>
  <c r="EC169" i="48" s="1"/>
  <c r="ED169" i="48" s="1"/>
  <c r="DW101" i="48"/>
  <c r="DX101" i="48" s="1"/>
  <c r="DY101" i="48" s="1"/>
  <c r="DZ101" i="48" s="1"/>
  <c r="EA101" i="48" s="1"/>
  <c r="EB101" i="48" s="1"/>
  <c r="EC101" i="48" s="1"/>
  <c r="ED101" i="48" s="1"/>
  <c r="DW73" i="48"/>
  <c r="DX73" i="48" s="1"/>
  <c r="DY73" i="48" s="1"/>
  <c r="DZ73" i="48" s="1"/>
  <c r="EA73" i="48" s="1"/>
  <c r="EB73" i="48" s="1"/>
  <c r="EC73" i="48" s="1"/>
  <c r="ED73" i="48" s="1"/>
  <c r="DW61" i="48"/>
  <c r="DX61" i="48" s="1"/>
  <c r="DY61" i="48" s="1"/>
  <c r="DZ61" i="48" s="1"/>
  <c r="EA61" i="48" s="1"/>
  <c r="EB61" i="48" s="1"/>
  <c r="EC61" i="48" s="1"/>
  <c r="ED61" i="48" s="1"/>
  <c r="DW168" i="48"/>
  <c r="DX168" i="48" s="1"/>
  <c r="DY168" i="48" s="1"/>
  <c r="DZ168" i="48" s="1"/>
  <c r="EA168" i="48" s="1"/>
  <c r="EB168" i="48" s="1"/>
  <c r="EC168" i="48" s="1"/>
  <c r="ED168" i="48" s="1"/>
  <c r="DW80" i="48"/>
  <c r="DX80" i="48" s="1"/>
  <c r="DY80" i="48" s="1"/>
  <c r="DZ80" i="48" s="1"/>
  <c r="EA80" i="48" s="1"/>
  <c r="EB80" i="48" s="1"/>
  <c r="EC80" i="48" s="1"/>
  <c r="ED80" i="48" s="1"/>
  <c r="DW105" i="48"/>
  <c r="DX105" i="48" s="1"/>
  <c r="DY105" i="48" s="1"/>
  <c r="DZ105" i="48" s="1"/>
  <c r="EA105" i="48" s="1"/>
  <c r="EB105" i="48" s="1"/>
  <c r="EC105" i="48" s="1"/>
  <c r="ED105" i="48" s="1"/>
  <c r="DW107" i="48"/>
  <c r="DX107" i="48" s="1"/>
  <c r="DY107" i="48" s="1"/>
  <c r="DZ107" i="48" s="1"/>
  <c r="EA107" i="48" s="1"/>
  <c r="EB107" i="48" s="1"/>
  <c r="EC107" i="48" s="1"/>
  <c r="ED107" i="48" s="1"/>
  <c r="DW135" i="48"/>
  <c r="DX135" i="48" s="1"/>
  <c r="DY135" i="48" s="1"/>
  <c r="DZ135" i="48" s="1"/>
  <c r="EA135" i="48" s="1"/>
  <c r="EB135" i="48" s="1"/>
  <c r="EC135" i="48" s="1"/>
  <c r="ED135" i="48" s="1"/>
  <c r="DW10" i="48"/>
  <c r="DX10" i="48" s="1"/>
  <c r="DY10" i="48" s="1"/>
  <c r="DZ10" i="48" s="1"/>
  <c r="EA10" i="48" s="1"/>
  <c r="EB10" i="48" s="1"/>
  <c r="EC10" i="48" s="1"/>
  <c r="ED10" i="48" s="1"/>
  <c r="DW188" i="48"/>
  <c r="DX188" i="48" s="1"/>
  <c r="DY188" i="48" s="1"/>
  <c r="DZ188" i="48" s="1"/>
  <c r="EA188" i="48" s="1"/>
  <c r="EB188" i="48" s="1"/>
  <c r="EC188" i="48" s="1"/>
  <c r="ED188" i="48" s="1"/>
  <c r="DW134" i="48"/>
  <c r="DX134" i="48" s="1"/>
  <c r="DY134" i="48" s="1"/>
  <c r="DZ134" i="48" s="1"/>
  <c r="EA134" i="48" s="1"/>
  <c r="EB134" i="48" s="1"/>
  <c r="EC134" i="48" s="1"/>
  <c r="ED134" i="48" s="1"/>
  <c r="DW183" i="48"/>
  <c r="DX183" i="48" s="1"/>
  <c r="DY183" i="48" s="1"/>
  <c r="DZ183" i="48" s="1"/>
  <c r="EA183" i="48" s="1"/>
  <c r="EB183" i="48" s="1"/>
  <c r="EC183" i="48" s="1"/>
  <c r="ED183" i="48" s="1"/>
  <c r="DW181" i="48"/>
  <c r="DX181" i="48" s="1"/>
  <c r="DY181" i="48" s="1"/>
  <c r="DZ181" i="48" s="1"/>
  <c r="EA181" i="48" s="1"/>
  <c r="EB181" i="48" s="1"/>
  <c r="EC181" i="48" s="1"/>
  <c r="ED181" i="48" s="1"/>
  <c r="DW43" i="48"/>
  <c r="DX43" i="48" s="1"/>
  <c r="DY43" i="48" s="1"/>
  <c r="DZ43" i="48" s="1"/>
  <c r="EA43" i="48" s="1"/>
  <c r="EB43" i="48" s="1"/>
  <c r="EC43" i="48" s="1"/>
  <c r="ED43" i="48" s="1"/>
  <c r="DW62" i="48"/>
  <c r="DX62" i="48" s="1"/>
  <c r="DY62" i="48" s="1"/>
  <c r="DZ62" i="48" s="1"/>
  <c r="EA62" i="48" s="1"/>
  <c r="EB62" i="48" s="1"/>
  <c r="EC62" i="48" s="1"/>
  <c r="ED62" i="48" s="1"/>
  <c r="DW167" i="48"/>
  <c r="DX167" i="48" s="1"/>
  <c r="DY167" i="48" s="1"/>
  <c r="DZ167" i="48" s="1"/>
  <c r="EA167" i="48" s="1"/>
  <c r="EB167" i="48" s="1"/>
  <c r="EC167" i="48" s="1"/>
  <c r="ED167" i="48" s="1"/>
  <c r="DW15" i="48"/>
  <c r="DX15" i="48" s="1"/>
  <c r="DY15" i="48" s="1"/>
  <c r="DZ15" i="48" s="1"/>
  <c r="EA15" i="48" s="1"/>
  <c r="EB15" i="48" s="1"/>
  <c r="EC15" i="48" s="1"/>
  <c r="ED15" i="48" s="1"/>
  <c r="DW128" i="48"/>
  <c r="DX128" i="48" s="1"/>
  <c r="DY128" i="48" s="1"/>
  <c r="DZ128" i="48" s="1"/>
  <c r="EA128" i="48" s="1"/>
  <c r="EB128" i="48" s="1"/>
  <c r="EC128" i="48" s="1"/>
  <c r="ED128" i="48" s="1"/>
  <c r="DW70" i="48"/>
  <c r="DX70" i="48" s="1"/>
  <c r="DY70" i="48" s="1"/>
  <c r="DZ70" i="48" s="1"/>
  <c r="EA70" i="48" s="1"/>
  <c r="EB70" i="48" s="1"/>
  <c r="EC70" i="48" s="1"/>
  <c r="ED70" i="48" s="1"/>
  <c r="DW24" i="48"/>
  <c r="DX24" i="48" s="1"/>
  <c r="DY24" i="48" s="1"/>
  <c r="DZ24" i="48" s="1"/>
  <c r="EA24" i="48" s="1"/>
  <c r="EB24" i="48" s="1"/>
  <c r="EC24" i="48" s="1"/>
  <c r="ED24" i="48" s="1"/>
  <c r="DW152" i="48"/>
  <c r="DX152" i="48" s="1"/>
  <c r="DY152" i="48" s="1"/>
  <c r="DZ152" i="48" s="1"/>
  <c r="EA152" i="48" s="1"/>
  <c r="EB152" i="48" s="1"/>
  <c r="EC152" i="48" s="1"/>
  <c r="ED152" i="48" s="1"/>
  <c r="DW3" i="48"/>
  <c r="DX3" i="48" s="1"/>
  <c r="DY3" i="48" s="1"/>
  <c r="DZ3" i="48" s="1"/>
  <c r="EA3" i="48" s="1"/>
  <c r="EB3" i="48" s="1"/>
  <c r="EC3" i="48" s="1"/>
  <c r="ED3" i="48" s="1"/>
  <c r="DW86" i="48"/>
  <c r="DX86" i="48" s="1"/>
  <c r="DY86" i="48" s="1"/>
  <c r="DZ86" i="48" s="1"/>
  <c r="EA86" i="48" s="1"/>
  <c r="EB86" i="48" s="1"/>
  <c r="EC86" i="48" s="1"/>
  <c r="ED86" i="48" s="1"/>
  <c r="DW49" i="48"/>
  <c r="DX49" i="48" s="1"/>
  <c r="DY49" i="48" s="1"/>
  <c r="DZ49" i="48" s="1"/>
  <c r="EA49" i="48" s="1"/>
  <c r="EB49" i="48" s="1"/>
  <c r="EC49" i="48" s="1"/>
  <c r="ED49" i="48" s="1"/>
  <c r="DW35" i="48"/>
  <c r="DX35" i="48" s="1"/>
  <c r="DY35" i="48" s="1"/>
  <c r="DZ35" i="48" s="1"/>
  <c r="EA35" i="48" s="1"/>
  <c r="EB35" i="48" s="1"/>
  <c r="EC35" i="48" s="1"/>
  <c r="ED35" i="48" s="1"/>
  <c r="DW142" i="48"/>
  <c r="DX142" i="48" s="1"/>
  <c r="DY142" i="48" s="1"/>
  <c r="DZ142" i="48" s="1"/>
  <c r="EA142" i="48" s="1"/>
  <c r="EB142" i="48" s="1"/>
  <c r="EC142" i="48" s="1"/>
  <c r="ED142" i="48" s="1"/>
  <c r="DW184" i="48"/>
  <c r="DX184" i="48" s="1"/>
  <c r="DY184" i="48" s="1"/>
  <c r="DZ184" i="48" s="1"/>
  <c r="EA184" i="48" s="1"/>
  <c r="EB184" i="48" s="1"/>
  <c r="EC184" i="48" s="1"/>
  <c r="ED184" i="48" s="1"/>
  <c r="DW68" i="48"/>
  <c r="DX68" i="48" s="1"/>
  <c r="DY68" i="48" s="1"/>
  <c r="DZ68" i="48" s="1"/>
  <c r="EA68" i="48" s="1"/>
  <c r="EB68" i="48" s="1"/>
  <c r="EC68" i="48" s="1"/>
  <c r="ED68" i="48" s="1"/>
  <c r="DW156" i="48"/>
  <c r="DX156" i="48" s="1"/>
  <c r="DY156" i="48" s="1"/>
  <c r="DZ156" i="48" s="1"/>
  <c r="EA156" i="48" s="1"/>
  <c r="EB156" i="48" s="1"/>
  <c r="EC156" i="48" s="1"/>
  <c r="ED156" i="48" s="1"/>
  <c r="DW178" i="48"/>
  <c r="DX178" i="48" s="1"/>
  <c r="DY178" i="48" s="1"/>
  <c r="DZ178" i="48" s="1"/>
  <c r="EA178" i="48" s="1"/>
  <c r="EB178" i="48" s="1"/>
  <c r="EC178" i="48" s="1"/>
  <c r="ED178" i="48" s="1"/>
  <c r="DW125" i="48"/>
  <c r="DX125" i="48" s="1"/>
  <c r="DY125" i="48" s="1"/>
  <c r="DZ125" i="48" s="1"/>
  <c r="EA125" i="48" s="1"/>
  <c r="EB125" i="48" s="1"/>
  <c r="EC125" i="48" s="1"/>
  <c r="ED125" i="48" s="1"/>
  <c r="DW108" i="48"/>
  <c r="DX108" i="48" s="1"/>
  <c r="DY108" i="48" s="1"/>
  <c r="DZ108" i="48" s="1"/>
  <c r="EA108" i="48" s="1"/>
  <c r="EB108" i="48" s="1"/>
  <c r="EC108" i="48" s="1"/>
  <c r="ED108" i="48" s="1"/>
  <c r="DW20" i="48"/>
  <c r="DX20" i="48" s="1"/>
  <c r="DY20" i="48" s="1"/>
  <c r="DZ20" i="48" s="1"/>
  <c r="EA20" i="48" s="1"/>
  <c r="EB20" i="48" s="1"/>
  <c r="EC20" i="48" s="1"/>
  <c r="ED20" i="48" s="1"/>
  <c r="DW137" i="48"/>
  <c r="DX137" i="48" s="1"/>
  <c r="DY137" i="48" s="1"/>
  <c r="DZ137" i="48" s="1"/>
  <c r="EA137" i="48" s="1"/>
  <c r="EB137" i="48" s="1"/>
  <c r="EC137" i="48" s="1"/>
  <c r="ED137" i="48" s="1"/>
  <c r="DW149" i="48"/>
  <c r="DX149" i="48" s="1"/>
  <c r="DY149" i="48" s="1"/>
  <c r="DZ149" i="48" s="1"/>
  <c r="EA149" i="48" s="1"/>
  <c r="EB149" i="48" s="1"/>
  <c r="EC149" i="48" s="1"/>
  <c r="ED149" i="48" s="1"/>
  <c r="DW161" i="48"/>
  <c r="DX161" i="48" s="1"/>
  <c r="DY161" i="48" s="1"/>
  <c r="DZ161" i="48" s="1"/>
  <c r="EA161" i="48" s="1"/>
  <c r="EB161" i="48" s="1"/>
  <c r="EC161" i="48" s="1"/>
  <c r="ED161" i="48" s="1"/>
  <c r="DW136" i="48"/>
  <c r="DX136" i="48" s="1"/>
  <c r="DY136" i="48" s="1"/>
  <c r="DZ136" i="48" s="1"/>
  <c r="EA136" i="48" s="1"/>
  <c r="EB136" i="48" s="1"/>
  <c r="EC136" i="48" s="1"/>
  <c r="ED136" i="48" s="1"/>
  <c r="DW48" i="48"/>
  <c r="DX48" i="48" s="1"/>
  <c r="DY48" i="48" s="1"/>
  <c r="DZ48" i="48" s="1"/>
  <c r="EA48" i="48" s="1"/>
  <c r="EB48" i="48" s="1"/>
  <c r="EC48" i="48" s="1"/>
  <c r="ED48" i="48" s="1"/>
  <c r="DR2" i="48"/>
  <c r="DS2" i="48" s="1"/>
  <c r="EG64" i="48" l="1"/>
  <c r="EH64" i="48" s="1"/>
  <c r="EG182" i="48"/>
  <c r="EH182" i="48" s="1"/>
  <c r="EH22" i="48"/>
  <c r="EJ22" i="48" s="1"/>
  <c r="EG162" i="48"/>
  <c r="EI162" i="48" s="1"/>
  <c r="EE118" i="48"/>
  <c r="EF118" i="48"/>
  <c r="EG164" i="48"/>
  <c r="EI164" i="48" s="1"/>
  <c r="EH189" i="48"/>
  <c r="EJ189" i="48" s="1"/>
  <c r="EG54" i="48"/>
  <c r="EI54" i="48" s="1"/>
  <c r="EG76" i="48"/>
  <c r="EH76" i="48" s="1"/>
  <c r="EG65" i="48"/>
  <c r="EI65" i="48" s="1"/>
  <c r="EH67" i="48"/>
  <c r="EJ67" i="48" s="1"/>
  <c r="EG75" i="48"/>
  <c r="EH75" i="48" s="1"/>
  <c r="EG120" i="48"/>
  <c r="EI120" i="48" s="1"/>
  <c r="EG122" i="48"/>
  <c r="EH122" i="48" s="1"/>
  <c r="EG38" i="48"/>
  <c r="EH38" i="48" s="1"/>
  <c r="EG172" i="48"/>
  <c r="EI172" i="48" s="1"/>
  <c r="EG82" i="48"/>
  <c r="EH82" i="48" s="1"/>
  <c r="EI69" i="48"/>
  <c r="EJ69" i="48" s="1"/>
  <c r="EH88" i="48"/>
  <c r="EJ88" i="48" s="1"/>
  <c r="EG31" i="48"/>
  <c r="EH31" i="48" s="1"/>
  <c r="EG47" i="48"/>
  <c r="EI47" i="48" s="1"/>
  <c r="EG148" i="48"/>
  <c r="EH148" i="48" s="1"/>
  <c r="EG37" i="48"/>
  <c r="EI37" i="48" s="1"/>
  <c r="EG126" i="48"/>
  <c r="EH126" i="48" s="1"/>
  <c r="EG39" i="48"/>
  <c r="EI39" i="48" s="1"/>
  <c r="EG110" i="48"/>
  <c r="EH110" i="48" s="1"/>
  <c r="EG26" i="48"/>
  <c r="EH26" i="48" s="1"/>
  <c r="EG165" i="48"/>
  <c r="EH165" i="48" s="1"/>
  <c r="EG119" i="48"/>
  <c r="EH119" i="48" s="1"/>
  <c r="EG140" i="48"/>
  <c r="EI140" i="48" s="1"/>
  <c r="EG46" i="48"/>
  <c r="EH46" i="48" s="1"/>
  <c r="EG66" i="48"/>
  <c r="EH66" i="48" s="1"/>
  <c r="EG77" i="48"/>
  <c r="EG52" i="48"/>
  <c r="EI52" i="48" s="1"/>
  <c r="EG91" i="48"/>
  <c r="EI91" i="48" s="1"/>
  <c r="EG163" i="48"/>
  <c r="EH163" i="48" s="1"/>
  <c r="EI190" i="48"/>
  <c r="EJ190" i="48" s="1"/>
  <c r="EG138" i="48"/>
  <c r="EI138" i="48" s="1"/>
  <c r="EG145" i="48"/>
  <c r="EI145" i="48" s="1"/>
  <c r="EG186" i="48"/>
  <c r="EI186" i="48" s="1"/>
  <c r="EI44" i="48"/>
  <c r="EJ44" i="48" s="1"/>
  <c r="EG53" i="48"/>
  <c r="EG41" i="48"/>
  <c r="EI41" i="48" s="1"/>
  <c r="EG185" i="48"/>
  <c r="EG117" i="48"/>
  <c r="EI117" i="48" s="1"/>
  <c r="EG85" i="48"/>
  <c r="EH85" i="48" s="1"/>
  <c r="EG23" i="48"/>
  <c r="EG42" i="48"/>
  <c r="EG30" i="48"/>
  <c r="EH30" i="48" s="1"/>
  <c r="EG143" i="48"/>
  <c r="EG177" i="48"/>
  <c r="EI177" i="48" s="1"/>
  <c r="EF134" i="48"/>
  <c r="EF94" i="48"/>
  <c r="EF141" i="48"/>
  <c r="EF74" i="48"/>
  <c r="EF93" i="48"/>
  <c r="EF90" i="48"/>
  <c r="EF50" i="48"/>
  <c r="EF188" i="48"/>
  <c r="EF63" i="48"/>
  <c r="EF116" i="48"/>
  <c r="EF115" i="48"/>
  <c r="EF180" i="48"/>
  <c r="EF95" i="48"/>
  <c r="EF147" i="48"/>
  <c r="EF10" i="48"/>
  <c r="EF79" i="48"/>
  <c r="EF12" i="48"/>
  <c r="EF28" i="48"/>
  <c r="EF4" i="48"/>
  <c r="EF18" i="48"/>
  <c r="EF97" i="48"/>
  <c r="EF135" i="48"/>
  <c r="EF25" i="48"/>
  <c r="EF109" i="48"/>
  <c r="EF103" i="48"/>
  <c r="EF17" i="48"/>
  <c r="EF29" i="48"/>
  <c r="EF124" i="48"/>
  <c r="EF107" i="48"/>
  <c r="EF166" i="48"/>
  <c r="EF111" i="48"/>
  <c r="EF130" i="48"/>
  <c r="EF179" i="48"/>
  <c r="EF127" i="48"/>
  <c r="EF86" i="48"/>
  <c r="EF105" i="48"/>
  <c r="EF14" i="48"/>
  <c r="EF55" i="48"/>
  <c r="EF98" i="48"/>
  <c r="EF170" i="48"/>
  <c r="EF6" i="48"/>
  <c r="EF171" i="48"/>
  <c r="EF49" i="48"/>
  <c r="EF152" i="48"/>
  <c r="EF80" i="48"/>
  <c r="EF187" i="48"/>
  <c r="EF84" i="48"/>
  <c r="EF146" i="48"/>
  <c r="EF99" i="48"/>
  <c r="EF19" i="48"/>
  <c r="EF151" i="48"/>
  <c r="EF136" i="48"/>
  <c r="EF24" i="48"/>
  <c r="EF168" i="48"/>
  <c r="EF5" i="48"/>
  <c r="EF112" i="48"/>
  <c r="EF96" i="48"/>
  <c r="EF40" i="48"/>
  <c r="EF113" i="48"/>
  <c r="EF51" i="48"/>
  <c r="EF48" i="48"/>
  <c r="EF61" i="48"/>
  <c r="EF27" i="48"/>
  <c r="EF173" i="48"/>
  <c r="EF159" i="48"/>
  <c r="EF72" i="48"/>
  <c r="EF106" i="48"/>
  <c r="EF104" i="48"/>
  <c r="EF35" i="48"/>
  <c r="EF70" i="48"/>
  <c r="EF137" i="48"/>
  <c r="EF128" i="48"/>
  <c r="EF73" i="48"/>
  <c r="EF133" i="48"/>
  <c r="EF121" i="48"/>
  <c r="EF59" i="48"/>
  <c r="EF32" i="48"/>
  <c r="EF175" i="48"/>
  <c r="EF11" i="48"/>
  <c r="EF184" i="48"/>
  <c r="EF161" i="48"/>
  <c r="EF20" i="48"/>
  <c r="EF15" i="48"/>
  <c r="EF101" i="48"/>
  <c r="EF132" i="48"/>
  <c r="EF129" i="48"/>
  <c r="EF81" i="48"/>
  <c r="EF33" i="48"/>
  <c r="EF131" i="48"/>
  <c r="EF139" i="48"/>
  <c r="EF142" i="48"/>
  <c r="EF149" i="48"/>
  <c r="EF108" i="48"/>
  <c r="EF169" i="48"/>
  <c r="EF150" i="48"/>
  <c r="EF8" i="48"/>
  <c r="EF92" i="48"/>
  <c r="EF60" i="48"/>
  <c r="EF87" i="48"/>
  <c r="EF158" i="48"/>
  <c r="EF71" i="48"/>
  <c r="EF176" i="48"/>
  <c r="EF36" i="48"/>
  <c r="EF89" i="48"/>
  <c r="EF3" i="48"/>
  <c r="EF114" i="48"/>
  <c r="EF178" i="48"/>
  <c r="EF43" i="48"/>
  <c r="EF78" i="48"/>
  <c r="EF123" i="48"/>
  <c r="EF34" i="48"/>
  <c r="EF154" i="48"/>
  <c r="EF160" i="48"/>
  <c r="EF13" i="48"/>
  <c r="EF83" i="48"/>
  <c r="EF62" i="48"/>
  <c r="EF155" i="48"/>
  <c r="EF181" i="48"/>
  <c r="EF56" i="48"/>
  <c r="EF9" i="48"/>
  <c r="EF57" i="48"/>
  <c r="EF153" i="48"/>
  <c r="EF100" i="48"/>
  <c r="EF157" i="48"/>
  <c r="EF125" i="48"/>
  <c r="EF102" i="48"/>
  <c r="EF68" i="48"/>
  <c r="EF183" i="48"/>
  <c r="EF7" i="48"/>
  <c r="EF58" i="48"/>
  <c r="EF21" i="48"/>
  <c r="EF174" i="48"/>
  <c r="EF45" i="48"/>
  <c r="EE167" i="48"/>
  <c r="EF167" i="48"/>
  <c r="EE144" i="48"/>
  <c r="EF144" i="48"/>
  <c r="EE156" i="48"/>
  <c r="EF156" i="48"/>
  <c r="EE16" i="48"/>
  <c r="EF16" i="48"/>
  <c r="EE152" i="48"/>
  <c r="EE40" i="48"/>
  <c r="EE61" i="48"/>
  <c r="EE27" i="48"/>
  <c r="EE173" i="48"/>
  <c r="EE159" i="48"/>
  <c r="EE72" i="48"/>
  <c r="EE106" i="48"/>
  <c r="EE104" i="48"/>
  <c r="EE113" i="48"/>
  <c r="EE133" i="48"/>
  <c r="EE121" i="48"/>
  <c r="EE59" i="48"/>
  <c r="EE32" i="48"/>
  <c r="EE175" i="48"/>
  <c r="EE11" i="48"/>
  <c r="EE84" i="48"/>
  <c r="EE128" i="48"/>
  <c r="EE132" i="48"/>
  <c r="EE129" i="48"/>
  <c r="EE81" i="48"/>
  <c r="EE33" i="48"/>
  <c r="EE131" i="48"/>
  <c r="EE139" i="48"/>
  <c r="EE187" i="48"/>
  <c r="EE51" i="48"/>
  <c r="EE169" i="48"/>
  <c r="EE150" i="48"/>
  <c r="EE8" i="48"/>
  <c r="EE92" i="48"/>
  <c r="EE60" i="48"/>
  <c r="EE87" i="48"/>
  <c r="EE158" i="48"/>
  <c r="EE5" i="48"/>
  <c r="EE101" i="48"/>
  <c r="EE71" i="48"/>
  <c r="EE114" i="48"/>
  <c r="EE155" i="48"/>
  <c r="EE102" i="48"/>
  <c r="EE176" i="48"/>
  <c r="EE36" i="48"/>
  <c r="EE89" i="48"/>
  <c r="EE161" i="48"/>
  <c r="EE78" i="48"/>
  <c r="EE123" i="48"/>
  <c r="EE34" i="48"/>
  <c r="EE154" i="48"/>
  <c r="EE160" i="48"/>
  <c r="EE13" i="48"/>
  <c r="EE83" i="48"/>
  <c r="EE80" i="48"/>
  <c r="EE96" i="48"/>
  <c r="EE20" i="48"/>
  <c r="EE181" i="48"/>
  <c r="EE56" i="48"/>
  <c r="EE9" i="48"/>
  <c r="EE57" i="48"/>
  <c r="EE153" i="48"/>
  <c r="EE100" i="48"/>
  <c r="EE157" i="48"/>
  <c r="EE151" i="48"/>
  <c r="EE149" i="48"/>
  <c r="EE178" i="48"/>
  <c r="EE7" i="48"/>
  <c r="EE58" i="48"/>
  <c r="EE21" i="48"/>
  <c r="EE174" i="48"/>
  <c r="EE45" i="48"/>
  <c r="EE136" i="48"/>
  <c r="EE112" i="48"/>
  <c r="EE62" i="48"/>
  <c r="EG62" i="48" s="1"/>
  <c r="EE184" i="48"/>
  <c r="EE94" i="48"/>
  <c r="EE141" i="48"/>
  <c r="EE74" i="48"/>
  <c r="EE93" i="48"/>
  <c r="EE90" i="48"/>
  <c r="EE50" i="48"/>
  <c r="EE168" i="48"/>
  <c r="EE108" i="48"/>
  <c r="EE134" i="48"/>
  <c r="EE188" i="48"/>
  <c r="EE63" i="48"/>
  <c r="EE116" i="48"/>
  <c r="EE115" i="48"/>
  <c r="EE180" i="48"/>
  <c r="EE95" i="48"/>
  <c r="EE147" i="48"/>
  <c r="EE19" i="48"/>
  <c r="EE73" i="48"/>
  <c r="EE68" i="48"/>
  <c r="EE35" i="48"/>
  <c r="EE10" i="48"/>
  <c r="EE79" i="48"/>
  <c r="EE12" i="48"/>
  <c r="EE28" i="48"/>
  <c r="EE4" i="48"/>
  <c r="EE18" i="48"/>
  <c r="EE97" i="48"/>
  <c r="EE24" i="48"/>
  <c r="EE15" i="48"/>
  <c r="EE183" i="48"/>
  <c r="EE49" i="48"/>
  <c r="EE135" i="48"/>
  <c r="EE25" i="48"/>
  <c r="EE109" i="48"/>
  <c r="EE103" i="48"/>
  <c r="EE17" i="48"/>
  <c r="EE29" i="48"/>
  <c r="EE124" i="48"/>
  <c r="EE99" i="48"/>
  <c r="EE137" i="48"/>
  <c r="EE43" i="48"/>
  <c r="EE142" i="48"/>
  <c r="EE86" i="48"/>
  <c r="EE107" i="48"/>
  <c r="EE166" i="48"/>
  <c r="EE111" i="48"/>
  <c r="EE130" i="48"/>
  <c r="EE179" i="48"/>
  <c r="EE127" i="48"/>
  <c r="EE146" i="48"/>
  <c r="EE70" i="48"/>
  <c r="EE125" i="48"/>
  <c r="EE48" i="48"/>
  <c r="EE3" i="48"/>
  <c r="EE105" i="48"/>
  <c r="EE14" i="48"/>
  <c r="EE55" i="48"/>
  <c r="EE98" i="48"/>
  <c r="EE170" i="48"/>
  <c r="EE6" i="48"/>
  <c r="EE171" i="48"/>
  <c r="DT2" i="48"/>
  <c r="DU2" i="48" s="1"/>
  <c r="DW2" i="48" s="1"/>
  <c r="DX2" i="48" s="1"/>
  <c r="DY2" i="48" s="1"/>
  <c r="DZ2" i="48" s="1"/>
  <c r="EA2" i="48" s="1"/>
  <c r="EB2" i="48" s="1"/>
  <c r="EC2" i="48" s="1"/>
  <c r="ED2" i="48" s="1"/>
  <c r="EF2" i="48" s="1"/>
  <c r="EI182" i="48" l="1"/>
  <c r="EJ182" i="48" s="1"/>
  <c r="EI75" i="48"/>
  <c r="EJ75" i="48" s="1"/>
  <c r="EI64" i="48"/>
  <c r="EJ64" i="48" s="1"/>
  <c r="EG74" i="48"/>
  <c r="EH74" i="48" s="1"/>
  <c r="EG116" i="48"/>
  <c r="EH116" i="48" s="1"/>
  <c r="EG28" i="48"/>
  <c r="EH28" i="48" s="1"/>
  <c r="EH164" i="48"/>
  <c r="EJ164" i="48" s="1"/>
  <c r="EG98" i="48"/>
  <c r="EI98" i="48" s="1"/>
  <c r="EH162" i="48"/>
  <c r="EJ162" i="48" s="1"/>
  <c r="EG118" i="48"/>
  <c r="EI118" i="48" s="1"/>
  <c r="EG94" i="48"/>
  <c r="EH94" i="48" s="1"/>
  <c r="EH54" i="48"/>
  <c r="EJ54" i="48" s="1"/>
  <c r="EI76" i="48"/>
  <c r="EJ76" i="48" s="1"/>
  <c r="EG35" i="48"/>
  <c r="EI35" i="48" s="1"/>
  <c r="EI110" i="48"/>
  <c r="EJ110" i="48" s="1"/>
  <c r="EH65" i="48"/>
  <c r="EJ65" i="48" s="1"/>
  <c r="EG166" i="48"/>
  <c r="EH166" i="48" s="1"/>
  <c r="EI46" i="48"/>
  <c r="EJ46" i="48" s="1"/>
  <c r="EG111" i="48"/>
  <c r="EI111" i="48" s="1"/>
  <c r="EI122" i="48"/>
  <c r="EJ122" i="48" s="1"/>
  <c r="EI148" i="48"/>
  <c r="EJ148" i="48" s="1"/>
  <c r="EI165" i="48"/>
  <c r="EJ165" i="48" s="1"/>
  <c r="EG19" i="48"/>
  <c r="EH19" i="48" s="1"/>
  <c r="EG96" i="48"/>
  <c r="EI96" i="48" s="1"/>
  <c r="EG86" i="48"/>
  <c r="EI86" i="48" s="1"/>
  <c r="EG49" i="48"/>
  <c r="EH49" i="48" s="1"/>
  <c r="EG12" i="48"/>
  <c r="EI12" i="48" s="1"/>
  <c r="EG18" i="48"/>
  <c r="EI18" i="48" s="1"/>
  <c r="EH120" i="48"/>
  <c r="EJ120" i="48" s="1"/>
  <c r="EG180" i="48"/>
  <c r="EI180" i="48" s="1"/>
  <c r="EI31" i="48"/>
  <c r="EG107" i="48"/>
  <c r="EH107" i="48" s="1"/>
  <c r="EG63" i="48"/>
  <c r="EI63" i="48" s="1"/>
  <c r="EI126" i="48"/>
  <c r="EJ126" i="48" s="1"/>
  <c r="EG55" i="48"/>
  <c r="EI55" i="48" s="1"/>
  <c r="EI119" i="48"/>
  <c r="EJ119" i="48" s="1"/>
  <c r="EG128" i="48"/>
  <c r="EI128" i="48" s="1"/>
  <c r="EG134" i="48"/>
  <c r="EI134" i="48" s="1"/>
  <c r="EH52" i="48"/>
  <c r="EJ52" i="48" s="1"/>
  <c r="EG73" i="48"/>
  <c r="EH73" i="48" s="1"/>
  <c r="EG188" i="48"/>
  <c r="EH188" i="48" s="1"/>
  <c r="EH117" i="48"/>
  <c r="EJ117" i="48" s="1"/>
  <c r="EH39" i="48"/>
  <c r="EJ39" i="48" s="1"/>
  <c r="EG105" i="48"/>
  <c r="EH105" i="48" s="1"/>
  <c r="EI82" i="48"/>
  <c r="EJ82" i="48" s="1"/>
  <c r="EG124" i="48"/>
  <c r="EI124" i="48" s="1"/>
  <c r="EG135" i="48"/>
  <c r="EI135" i="48" s="1"/>
  <c r="EH138" i="48"/>
  <c r="EJ138" i="48" s="1"/>
  <c r="EH172" i="48"/>
  <c r="EJ172" i="48" s="1"/>
  <c r="EG157" i="48"/>
  <c r="EI157" i="48" s="1"/>
  <c r="EG129" i="48"/>
  <c r="EI129" i="48" s="1"/>
  <c r="EH41" i="48"/>
  <c r="EJ41" i="48" s="1"/>
  <c r="EG89" i="48"/>
  <c r="EI89" i="48" s="1"/>
  <c r="EG141" i="48"/>
  <c r="EI141" i="48" s="1"/>
  <c r="EG179" i="48"/>
  <c r="EI179" i="48" s="1"/>
  <c r="EI26" i="48"/>
  <c r="EJ26" i="48" s="1"/>
  <c r="EG112" i="48"/>
  <c r="EI112" i="48" s="1"/>
  <c r="EI38" i="48"/>
  <c r="EJ38" i="48" s="1"/>
  <c r="EG24" i="48"/>
  <c r="EI24" i="48" s="1"/>
  <c r="EG70" i="48"/>
  <c r="EH70" i="48" s="1"/>
  <c r="EG80" i="48"/>
  <c r="EH80" i="48" s="1"/>
  <c r="EG161" i="48"/>
  <c r="EI161" i="48" s="1"/>
  <c r="EJ31" i="48"/>
  <c r="EG102" i="48"/>
  <c r="EI102" i="48" s="1"/>
  <c r="EG130" i="48"/>
  <c r="EH130" i="48" s="1"/>
  <c r="EH47" i="48"/>
  <c r="EJ47" i="48" s="1"/>
  <c r="EG48" i="48"/>
  <c r="EI48" i="48" s="1"/>
  <c r="EH145" i="48"/>
  <c r="EJ145" i="48" s="1"/>
  <c r="EG90" i="48"/>
  <c r="EH90" i="48" s="1"/>
  <c r="EG136" i="48"/>
  <c r="EH136" i="48" s="1"/>
  <c r="EG151" i="48"/>
  <c r="EI151" i="48" s="1"/>
  <c r="EG57" i="48"/>
  <c r="EI57" i="48" s="1"/>
  <c r="EG68" i="48"/>
  <c r="EH68" i="48" s="1"/>
  <c r="EG169" i="48"/>
  <c r="EH169" i="48" s="1"/>
  <c r="EG147" i="48"/>
  <c r="EI147" i="48" s="1"/>
  <c r="EG184" i="48"/>
  <c r="EI184" i="48" s="1"/>
  <c r="EI66" i="48"/>
  <c r="EJ66" i="48" s="1"/>
  <c r="EI163" i="48"/>
  <c r="EJ163" i="48" s="1"/>
  <c r="EG95" i="48"/>
  <c r="EI95" i="48" s="1"/>
  <c r="EG168" i="48"/>
  <c r="EH168" i="48" s="1"/>
  <c r="EH37" i="48"/>
  <c r="EJ37" i="48" s="1"/>
  <c r="EG170" i="48"/>
  <c r="EH170" i="48" s="1"/>
  <c r="EG61" i="48"/>
  <c r="EH61" i="48" s="1"/>
  <c r="EG93" i="48"/>
  <c r="EH93" i="48" s="1"/>
  <c r="EG146" i="48"/>
  <c r="EI146" i="48" s="1"/>
  <c r="EG127" i="48"/>
  <c r="EI127" i="48" s="1"/>
  <c r="EG152" i="48"/>
  <c r="EH152" i="48" s="1"/>
  <c r="EG15" i="48"/>
  <c r="EH15" i="48" s="1"/>
  <c r="EG183" i="48"/>
  <c r="EI183" i="48" s="1"/>
  <c r="EG149" i="48"/>
  <c r="EI149" i="48" s="1"/>
  <c r="EG181" i="48"/>
  <c r="EH181" i="48" s="1"/>
  <c r="EG34" i="48"/>
  <c r="EI34" i="48" s="1"/>
  <c r="EG92" i="48"/>
  <c r="EI92" i="48" s="1"/>
  <c r="EG33" i="48"/>
  <c r="EH33" i="48" s="1"/>
  <c r="EG159" i="48"/>
  <c r="EI159" i="48" s="1"/>
  <c r="EG58" i="48"/>
  <c r="EH58" i="48" s="1"/>
  <c r="EG99" i="48"/>
  <c r="EH99" i="48" s="1"/>
  <c r="EG60" i="48"/>
  <c r="EI60" i="48" s="1"/>
  <c r="EG50" i="48"/>
  <c r="EI50" i="48" s="1"/>
  <c r="EG155" i="48"/>
  <c r="EH155" i="48" s="1"/>
  <c r="EG45" i="48"/>
  <c r="EH45" i="48" s="1"/>
  <c r="EH91" i="48"/>
  <c r="EJ91" i="48" s="1"/>
  <c r="EG29" i="48"/>
  <c r="EH29" i="48" s="1"/>
  <c r="EG6" i="48"/>
  <c r="EH6" i="48" s="1"/>
  <c r="EG71" i="48"/>
  <c r="EI71" i="48" s="1"/>
  <c r="EG100" i="48"/>
  <c r="EH100" i="48" s="1"/>
  <c r="EG101" i="48"/>
  <c r="EH101" i="48" s="1"/>
  <c r="EG125" i="48"/>
  <c r="EI125" i="48" s="1"/>
  <c r="EG27" i="48"/>
  <c r="EH27" i="48" s="1"/>
  <c r="EG5" i="48"/>
  <c r="EH5" i="48" s="1"/>
  <c r="EG51" i="48"/>
  <c r="EH51" i="48" s="1"/>
  <c r="EG113" i="48"/>
  <c r="EI113" i="48" s="1"/>
  <c r="EH140" i="48"/>
  <c r="EJ140" i="48" s="1"/>
  <c r="EH177" i="48"/>
  <c r="EJ177" i="48" s="1"/>
  <c r="EG142" i="48"/>
  <c r="EI142" i="48" s="1"/>
  <c r="EG84" i="48"/>
  <c r="EI84" i="48" s="1"/>
  <c r="EG104" i="48"/>
  <c r="EI104" i="48" s="1"/>
  <c r="EI30" i="48"/>
  <c r="EJ30" i="48" s="1"/>
  <c r="EG56" i="48"/>
  <c r="EI56" i="48" s="1"/>
  <c r="EG154" i="48"/>
  <c r="EI154" i="48" s="1"/>
  <c r="EG158" i="48"/>
  <c r="EI158" i="48" s="1"/>
  <c r="EI85" i="48"/>
  <c r="EJ85" i="48" s="1"/>
  <c r="EH186" i="48"/>
  <c r="EJ186" i="48" s="1"/>
  <c r="EG40" i="48"/>
  <c r="EH40" i="48" s="1"/>
  <c r="EG171" i="48"/>
  <c r="EH171" i="48" s="1"/>
  <c r="EG115" i="48"/>
  <c r="EH115" i="48" s="1"/>
  <c r="EG20" i="48"/>
  <c r="EI20" i="48" s="1"/>
  <c r="EG81" i="48"/>
  <c r="EI81" i="48" s="1"/>
  <c r="EG173" i="48"/>
  <c r="EH173" i="48" s="1"/>
  <c r="EG153" i="48"/>
  <c r="EH153" i="48" s="1"/>
  <c r="EH42" i="48"/>
  <c r="EH23" i="48"/>
  <c r="EH53" i="48"/>
  <c r="EI77" i="48"/>
  <c r="EH143" i="48"/>
  <c r="EG4" i="48"/>
  <c r="EI4" i="48" s="1"/>
  <c r="EG167" i="48"/>
  <c r="EI167" i="48" s="1"/>
  <c r="EG14" i="48"/>
  <c r="EH14" i="48" s="1"/>
  <c r="EG137" i="48"/>
  <c r="EH137" i="48" s="1"/>
  <c r="EG108" i="48"/>
  <c r="EH108" i="48" s="1"/>
  <c r="EG7" i="48"/>
  <c r="EI7" i="48" s="1"/>
  <c r="EG9" i="48"/>
  <c r="EH9" i="48" s="1"/>
  <c r="EG160" i="48"/>
  <c r="EI160" i="48" s="1"/>
  <c r="EG87" i="48"/>
  <c r="EH87" i="48" s="1"/>
  <c r="EG139" i="48"/>
  <c r="EH139" i="48" s="1"/>
  <c r="EG106" i="48"/>
  <c r="EH106" i="48" s="1"/>
  <c r="EI42" i="48"/>
  <c r="EI23" i="48"/>
  <c r="EI53" i="48"/>
  <c r="EH77" i="48"/>
  <c r="EI143" i="48"/>
  <c r="EH185" i="48"/>
  <c r="EG131" i="48"/>
  <c r="EI131" i="48" s="1"/>
  <c r="EG72" i="48"/>
  <c r="EH72" i="48" s="1"/>
  <c r="EG176" i="48"/>
  <c r="EH176" i="48" s="1"/>
  <c r="EG114" i="48"/>
  <c r="EH114" i="48" s="1"/>
  <c r="EG21" i="48"/>
  <c r="EI21" i="48" s="1"/>
  <c r="EG43" i="48"/>
  <c r="EI43" i="48" s="1"/>
  <c r="EG11" i="48"/>
  <c r="EG178" i="48"/>
  <c r="EG175" i="48"/>
  <c r="EG16" i="48"/>
  <c r="EG150" i="48"/>
  <c r="EG132" i="48"/>
  <c r="EI132" i="48" s="1"/>
  <c r="EG97" i="48"/>
  <c r="EH97" i="48" s="1"/>
  <c r="EG32" i="48"/>
  <c r="EH32" i="48" s="1"/>
  <c r="EG10" i="48"/>
  <c r="EH10" i="48" s="1"/>
  <c r="EG123" i="48"/>
  <c r="EH123" i="48" s="1"/>
  <c r="EG8" i="48"/>
  <c r="EH8" i="48" s="1"/>
  <c r="EG59" i="48"/>
  <c r="EH59" i="48" s="1"/>
  <c r="EG156" i="48"/>
  <c r="EI156" i="48" s="1"/>
  <c r="EG83" i="48"/>
  <c r="EI83" i="48" s="1"/>
  <c r="EG78" i="48"/>
  <c r="EI78" i="48" s="1"/>
  <c r="EG121" i="48"/>
  <c r="EG13" i="48"/>
  <c r="EG3" i="48"/>
  <c r="EI3" i="48" s="1"/>
  <c r="EG103" i="48"/>
  <c r="EI103" i="48" s="1"/>
  <c r="EG133" i="48"/>
  <c r="EG144" i="48"/>
  <c r="EG17" i="48"/>
  <c r="EI17" i="48" s="1"/>
  <c r="EG109" i="48"/>
  <c r="EH109" i="48" s="1"/>
  <c r="EI185" i="48"/>
  <c r="EG174" i="48"/>
  <c r="EI174" i="48" s="1"/>
  <c r="EG79" i="48"/>
  <c r="EG25" i="48"/>
  <c r="EI25" i="48" s="1"/>
  <c r="EG187" i="48"/>
  <c r="EG36" i="48"/>
  <c r="EI36" i="48" s="1"/>
  <c r="EH98" i="48"/>
  <c r="EH62" i="48"/>
  <c r="EI62" i="48"/>
  <c r="EE2" i="48"/>
  <c r="EG2" i="48" s="1"/>
  <c r="EI19" i="48" l="1"/>
  <c r="EI80" i="48"/>
  <c r="EI28" i="48"/>
  <c r="EJ28" i="48" s="1"/>
  <c r="EI90" i="48"/>
  <c r="EJ90" i="48" s="1"/>
  <c r="EI74" i="48"/>
  <c r="EJ74" i="48" s="1"/>
  <c r="EH89" i="48"/>
  <c r="EJ89" i="48" s="1"/>
  <c r="EI116" i="48"/>
  <c r="EJ116" i="48" s="1"/>
  <c r="EH86" i="48"/>
  <c r="EJ86" i="48" s="1"/>
  <c r="EI166" i="48"/>
  <c r="EJ166" i="48" s="1"/>
  <c r="EH111" i="48"/>
  <c r="EJ111" i="48" s="1"/>
  <c r="EI94" i="48"/>
  <c r="EJ94" i="48" s="1"/>
  <c r="EH18" i="48"/>
  <c r="EJ18" i="48" s="1"/>
  <c r="EH147" i="48"/>
  <c r="EJ147" i="48" s="1"/>
  <c r="EH149" i="48"/>
  <c r="EJ149" i="48" s="1"/>
  <c r="EH180" i="48"/>
  <c r="EJ180" i="48" s="1"/>
  <c r="EH184" i="48"/>
  <c r="EJ184" i="48" s="1"/>
  <c r="EH118" i="48"/>
  <c r="EJ118" i="48" s="1"/>
  <c r="EI70" i="48"/>
  <c r="EJ70" i="48" s="1"/>
  <c r="EI105" i="48"/>
  <c r="EJ105" i="48" s="1"/>
  <c r="EI107" i="48"/>
  <c r="EJ107" i="48" s="1"/>
  <c r="EI181" i="48"/>
  <c r="EJ181" i="48" s="1"/>
  <c r="EH35" i="48"/>
  <c r="EJ35" i="48" s="1"/>
  <c r="EI61" i="48"/>
  <c r="EJ61" i="48" s="1"/>
  <c r="EI27" i="48"/>
  <c r="EJ27" i="48" s="1"/>
  <c r="EI93" i="48"/>
  <c r="EJ93" i="48" s="1"/>
  <c r="EI45" i="48"/>
  <c r="EJ45" i="48" s="1"/>
  <c r="EH128" i="48"/>
  <c r="EJ128" i="48" s="1"/>
  <c r="EH124" i="48"/>
  <c r="EJ124" i="48" s="1"/>
  <c r="EH96" i="48"/>
  <c r="EJ96" i="48" s="1"/>
  <c r="EH50" i="48"/>
  <c r="EJ50" i="48" s="1"/>
  <c r="EH71" i="48"/>
  <c r="EJ71" i="48" s="1"/>
  <c r="EI168" i="48"/>
  <c r="EJ168" i="48" s="1"/>
  <c r="EH160" i="48"/>
  <c r="EJ160" i="48" s="1"/>
  <c r="EI115" i="48"/>
  <c r="EJ115" i="48" s="1"/>
  <c r="EH159" i="48"/>
  <c r="EJ159" i="48" s="1"/>
  <c r="EH12" i="48"/>
  <c r="EJ12" i="48" s="1"/>
  <c r="EH157" i="48"/>
  <c r="EJ157" i="48" s="1"/>
  <c r="EH56" i="48"/>
  <c r="EJ56" i="48" s="1"/>
  <c r="EI15" i="48"/>
  <c r="EJ15" i="48" s="1"/>
  <c r="EI49" i="48"/>
  <c r="EJ49" i="48" s="1"/>
  <c r="EH112" i="48"/>
  <c r="EJ112" i="48" s="1"/>
  <c r="EH57" i="48"/>
  <c r="EJ57" i="48" s="1"/>
  <c r="EI68" i="48"/>
  <c r="EJ68" i="48" s="1"/>
  <c r="EI100" i="48"/>
  <c r="EJ100" i="48" s="1"/>
  <c r="EI58" i="48"/>
  <c r="EJ58" i="48" s="1"/>
  <c r="EI155" i="48"/>
  <c r="EJ155" i="48" s="1"/>
  <c r="EI188" i="48"/>
  <c r="EJ188" i="48" s="1"/>
  <c r="EI170" i="48"/>
  <c r="EJ170" i="48" s="1"/>
  <c r="EI9" i="48"/>
  <c r="EJ9" i="48" s="1"/>
  <c r="EH63" i="48"/>
  <c r="EJ63" i="48" s="1"/>
  <c r="EI130" i="48"/>
  <c r="EJ130" i="48" s="1"/>
  <c r="EH183" i="48"/>
  <c r="EJ183" i="48" s="1"/>
  <c r="EI40" i="48"/>
  <c r="EJ40" i="48" s="1"/>
  <c r="EH24" i="48"/>
  <c r="EJ24" i="48" s="1"/>
  <c r="EH55" i="48"/>
  <c r="EJ55" i="48" s="1"/>
  <c r="EI169" i="48"/>
  <c r="EJ169" i="48" s="1"/>
  <c r="EH48" i="48"/>
  <c r="EJ48" i="48" s="1"/>
  <c r="EH129" i="48"/>
  <c r="EJ129" i="48" s="1"/>
  <c r="EI101" i="48"/>
  <c r="EJ101" i="48" s="1"/>
  <c r="EI108" i="48"/>
  <c r="EJ108" i="48" s="1"/>
  <c r="EH161" i="48"/>
  <c r="EJ161" i="48" s="1"/>
  <c r="EH113" i="48"/>
  <c r="EJ113" i="48" s="1"/>
  <c r="EI6" i="48"/>
  <c r="EJ6" i="48" s="1"/>
  <c r="EH146" i="48"/>
  <c r="EJ146" i="48" s="1"/>
  <c r="EH134" i="48"/>
  <c r="EJ134" i="48" s="1"/>
  <c r="EH34" i="48"/>
  <c r="EJ34" i="48" s="1"/>
  <c r="EH141" i="48"/>
  <c r="EJ141" i="48" s="1"/>
  <c r="EI173" i="48"/>
  <c r="EJ173" i="48" s="1"/>
  <c r="EI29" i="48"/>
  <c r="EJ29" i="48" s="1"/>
  <c r="EI14" i="48"/>
  <c r="EJ14" i="48" s="1"/>
  <c r="EH131" i="48"/>
  <c r="EJ131" i="48" s="1"/>
  <c r="EI171" i="48"/>
  <c r="EJ171" i="48" s="1"/>
  <c r="EI73" i="48"/>
  <c r="EJ73" i="48" s="1"/>
  <c r="EH4" i="48"/>
  <c r="EJ4" i="48" s="1"/>
  <c r="EH167" i="48"/>
  <c r="EJ167" i="48" s="1"/>
  <c r="EH156" i="48"/>
  <c r="EJ156" i="48" s="1"/>
  <c r="EI87" i="48"/>
  <c r="EJ87" i="48" s="1"/>
  <c r="EH179" i="48"/>
  <c r="EJ179" i="48" s="1"/>
  <c r="EH135" i="48"/>
  <c r="EJ135" i="48" s="1"/>
  <c r="EI136" i="48"/>
  <c r="EJ136" i="48" s="1"/>
  <c r="EI51" i="48"/>
  <c r="EJ51" i="48" s="1"/>
  <c r="EI5" i="48"/>
  <c r="EJ5" i="48" s="1"/>
  <c r="EH7" i="48"/>
  <c r="EJ7" i="48" s="1"/>
  <c r="EH60" i="48"/>
  <c r="EJ60" i="48" s="1"/>
  <c r="EH25" i="48"/>
  <c r="EJ25" i="48" s="1"/>
  <c r="EH103" i="48"/>
  <c r="EJ103" i="48" s="1"/>
  <c r="EH95" i="48"/>
  <c r="EJ95" i="48" s="1"/>
  <c r="EI152" i="48"/>
  <c r="EJ152" i="48" s="1"/>
  <c r="EH154" i="48"/>
  <c r="EJ154" i="48" s="1"/>
  <c r="EI99" i="48"/>
  <c r="EJ99" i="48" s="1"/>
  <c r="EH102" i="48"/>
  <c r="EJ102" i="48" s="1"/>
  <c r="EH81" i="48"/>
  <c r="EJ81" i="48" s="1"/>
  <c r="EI33" i="48"/>
  <c r="EJ33" i="48" s="1"/>
  <c r="EH104" i="48"/>
  <c r="EJ104" i="48" s="1"/>
  <c r="EH151" i="48"/>
  <c r="EJ151" i="48" s="1"/>
  <c r="EI139" i="48"/>
  <c r="EJ139" i="48" s="1"/>
  <c r="EI32" i="48"/>
  <c r="EJ32" i="48" s="1"/>
  <c r="EJ23" i="48"/>
  <c r="EH142" i="48"/>
  <c r="EJ142" i="48" s="1"/>
  <c r="EH174" i="48"/>
  <c r="EJ174" i="48" s="1"/>
  <c r="EI153" i="48"/>
  <c r="EJ153" i="48" s="1"/>
  <c r="EI59" i="48"/>
  <c r="EJ59" i="48" s="1"/>
  <c r="EH3" i="48"/>
  <c r="EJ3" i="48" s="1"/>
  <c r="EI72" i="48"/>
  <c r="EJ72" i="48" s="1"/>
  <c r="EI123" i="48"/>
  <c r="EJ123" i="48" s="1"/>
  <c r="EH92" i="48"/>
  <c r="EJ92" i="48" s="1"/>
  <c r="EH84" i="48"/>
  <c r="EJ84" i="48" s="1"/>
  <c r="EI176" i="48"/>
  <c r="EJ176" i="48" s="1"/>
  <c r="EH78" i="48"/>
  <c r="EJ78" i="48" s="1"/>
  <c r="EH158" i="48"/>
  <c r="EJ158" i="48" s="1"/>
  <c r="EI97" i="48"/>
  <c r="EJ97" i="48" s="1"/>
  <c r="EH127" i="48"/>
  <c r="EJ127" i="48" s="1"/>
  <c r="EH125" i="48"/>
  <c r="EJ125" i="48" s="1"/>
  <c r="EJ80" i="48"/>
  <c r="EJ77" i="48"/>
  <c r="EJ62" i="48"/>
  <c r="EH17" i="48"/>
  <c r="EJ17" i="48" s="1"/>
  <c r="EH20" i="48"/>
  <c r="EJ20" i="48" s="1"/>
  <c r="EJ185" i="48"/>
  <c r="EJ42" i="48"/>
  <c r="EJ19" i="48"/>
  <c r="EJ98" i="48"/>
  <c r="EH21" i="48"/>
  <c r="EJ21" i="48" s="1"/>
  <c r="EJ143" i="48"/>
  <c r="EH36" i="48"/>
  <c r="EJ36" i="48" s="1"/>
  <c r="EI109" i="48"/>
  <c r="EJ109" i="48" s="1"/>
  <c r="EH83" i="48"/>
  <c r="EJ83" i="48" s="1"/>
  <c r="EJ53" i="48"/>
  <c r="EI114" i="48"/>
  <c r="EJ114" i="48" s="1"/>
  <c r="EI106" i="48"/>
  <c r="EJ106" i="48" s="1"/>
  <c r="EI144" i="48"/>
  <c r="EI150" i="48"/>
  <c r="EI133" i="48"/>
  <c r="EI16" i="48"/>
  <c r="EI175" i="48"/>
  <c r="EI79" i="48"/>
  <c r="EH178" i="48"/>
  <c r="EI8" i="48"/>
  <c r="EJ8" i="48" s="1"/>
  <c r="EH13" i="48"/>
  <c r="EH11" i="48"/>
  <c r="EI10" i="48"/>
  <c r="EJ10" i="48" s="1"/>
  <c r="EI187" i="48"/>
  <c r="EH79" i="48"/>
  <c r="EI137" i="48"/>
  <c r="EJ137" i="48" s="1"/>
  <c r="EH121" i="48"/>
  <c r="EH43" i="48"/>
  <c r="EJ43" i="48" s="1"/>
  <c r="EH187" i="48"/>
  <c r="EH132" i="48"/>
  <c r="EJ132" i="48" s="1"/>
  <c r="EH150" i="48"/>
  <c r="EH16" i="48"/>
  <c r="EH144" i="48"/>
  <c r="EI13" i="48"/>
  <c r="EH175" i="48"/>
  <c r="EH133" i="48"/>
  <c r="EI121" i="48"/>
  <c r="EI178" i="48"/>
  <c r="EI11" i="48"/>
  <c r="EH2" i="48"/>
  <c r="EI2" i="48"/>
  <c r="EJ11" i="48" l="1"/>
  <c r="EJ133" i="48"/>
  <c r="EJ2" i="48"/>
  <c r="EJ150" i="48"/>
  <c r="EJ175" i="48"/>
  <c r="EJ187" i="48"/>
  <c r="EJ16" i="48"/>
  <c r="EJ121" i="48"/>
  <c r="EJ178" i="48"/>
  <c r="EJ144" i="48"/>
  <c r="EJ79" i="48"/>
  <c r="EJ13"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<sst xmlns="http://schemas.openxmlformats.org/spreadsheetml/2006/main" count="27250" uniqueCount="4913">
  <si>
    <t>OTIC</t>
  </si>
  <si>
    <t>COMUNA</t>
  </si>
  <si>
    <t>CUPO</t>
  </si>
  <si>
    <t>HORAS DIARIAS</t>
  </si>
  <si>
    <t>RUTOTEC</t>
  </si>
  <si>
    <t>NUM DE LLAMADO</t>
  </si>
  <si>
    <t>VALOR HORA ALUMNO</t>
  </si>
  <si>
    <t>VALOR ALUMNO SUB DE HERRAMIENTAS</t>
  </si>
  <si>
    <t>VALOR ALUMNO SUB PARA CERT LICENCIAS</t>
  </si>
  <si>
    <t>TOTAL SUB PARA CERT LICENCIAS</t>
  </si>
  <si>
    <t>VALOR CAPACITACION</t>
  </si>
  <si>
    <t>TOTAL SUBS DE UTILES Y HERRAM</t>
  </si>
  <si>
    <t>TOTAL DEL CURSO</t>
  </si>
  <si>
    <t>ENTIDAD QUE OTORGA LA CERTIF</t>
  </si>
  <si>
    <t>MOTIVO DEL RECHAZO</t>
  </si>
  <si>
    <t>ASIGNACIÓN</t>
  </si>
  <si>
    <t>DESCRIPCIÓN POBLACION OBJETIVO</t>
  </si>
  <si>
    <t>AGROCAP</t>
  </si>
  <si>
    <t>NO</t>
  </si>
  <si>
    <t>INDEPENDIENTE</t>
  </si>
  <si>
    <t>SI</t>
  </si>
  <si>
    <t/>
  </si>
  <si>
    <t>DEPENDIENTE</t>
  </si>
  <si>
    <t>MANDATO</t>
  </si>
  <si>
    <t>ALIANZA</t>
  </si>
  <si>
    <t>ASIMET</t>
  </si>
  <si>
    <t>BANCA</t>
  </si>
  <si>
    <t>BIOBIO</t>
  </si>
  <si>
    <t>CAPFRUTA</t>
  </si>
  <si>
    <t>CCHC</t>
  </si>
  <si>
    <t>CGC</t>
  </si>
  <si>
    <t>CHILE VINOS</t>
  </si>
  <si>
    <t>CNC</t>
  </si>
  <si>
    <t>CORCIN</t>
  </si>
  <si>
    <t>CORFICAP</t>
  </si>
  <si>
    <t>FRANCO CHILENO</t>
  </si>
  <si>
    <t>INDUPAN</t>
  </si>
  <si>
    <t>O'HIGGINS</t>
  </si>
  <si>
    <t>PROACONCAGUA</t>
  </si>
  <si>
    <t>PROFORMA</t>
  </si>
  <si>
    <t>PROMAULE</t>
  </si>
  <si>
    <t>SOFOFA</t>
  </si>
  <si>
    <t>VERIFICACIÓN DE REQUISITO SI/NO</t>
  </si>
  <si>
    <t>Etiquetas de fila</t>
  </si>
  <si>
    <t>Total general</t>
  </si>
  <si>
    <t>N°</t>
  </si>
  <si>
    <t>76105667-0</t>
  </si>
  <si>
    <t>76580610-0</t>
  </si>
  <si>
    <t>76630519-9</t>
  </si>
  <si>
    <t>76421320-3</t>
  </si>
  <si>
    <t>76102506-6</t>
  </si>
  <si>
    <t>AÑO</t>
  </si>
  <si>
    <t>CODIGO PLAN FORMATIVO 2</t>
  </si>
  <si>
    <t>77.301.520-1</t>
  </si>
  <si>
    <t>74.701.100-1</t>
  </si>
  <si>
    <t>70.533.700-4</t>
  </si>
  <si>
    <t>73.048.900-5</t>
  </si>
  <si>
    <t>65.440.150-0</t>
  </si>
  <si>
    <t>65.062.590-0</t>
  </si>
  <si>
    <t>70.200.800-K</t>
  </si>
  <si>
    <t>65.229.660-2</t>
  </si>
  <si>
    <t>65.145.210-4</t>
  </si>
  <si>
    <t>70.537.300-0</t>
  </si>
  <si>
    <t>73.315.900-6</t>
  </si>
  <si>
    <t>73.048.400-3</t>
  </si>
  <si>
    <t>71.566.400-3</t>
  </si>
  <si>
    <t>65.038.137-8</t>
  </si>
  <si>
    <t>65.026.673-0</t>
  </si>
  <si>
    <t>75.387.000-8</t>
  </si>
  <si>
    <t>65.185.420-2</t>
  </si>
  <si>
    <t>74.252.300-4</t>
  </si>
  <si>
    <t>70.417.500-0</t>
  </si>
  <si>
    <t>Razón Social</t>
  </si>
  <si>
    <t>RUT</t>
  </si>
  <si>
    <t>Datos Organismo Técnico de Capacitación</t>
  </si>
  <si>
    <t>Datos de la propuesta</t>
  </si>
  <si>
    <t>N° de Cursos</t>
  </si>
  <si>
    <t>Montos</t>
  </si>
  <si>
    <t>Diferencia</t>
  </si>
  <si>
    <t>CURSO PREADJUDICADO SI/NO</t>
  </si>
  <si>
    <t>77301520-1</t>
  </si>
  <si>
    <t>74701100-1</t>
  </si>
  <si>
    <t>70533700-4</t>
  </si>
  <si>
    <t>73048900-5</t>
  </si>
  <si>
    <t>65440150-0</t>
  </si>
  <si>
    <t>65062590-0</t>
  </si>
  <si>
    <t>70200800-K</t>
  </si>
  <si>
    <t>65229660-2</t>
  </si>
  <si>
    <t>65145210-4</t>
  </si>
  <si>
    <t>70537300-0</t>
  </si>
  <si>
    <t>73315900-6</t>
  </si>
  <si>
    <t>73048400-3</t>
  </si>
  <si>
    <t>65038137-8</t>
  </si>
  <si>
    <t>65026673-0</t>
  </si>
  <si>
    <t>75387000-8</t>
  </si>
  <si>
    <t>65185420-2</t>
  </si>
  <si>
    <t>74252300-4</t>
  </si>
  <si>
    <t>71566400-3</t>
  </si>
  <si>
    <t>70417500-0</t>
  </si>
  <si>
    <t>ORGANISMO TÉCNICO INTERMEDIO PARA CAPACITACIÓN DEL SECTOR SILVOAGROPECUARIO</t>
  </si>
  <si>
    <t>CENTRO DE INTERMEDIACION PARA EL DESARR DE LAS PERSONAS EN EL TRABAJO</t>
  </si>
  <si>
    <t>ASIMET CAPACITACION</t>
  </si>
  <si>
    <t>CORPORACION DE LA BANCA PARA LA PROMOCION DE LA CAPACITACION</t>
  </si>
  <si>
    <t>Organismo Técnico Intermedio para. Capacitación del Bío Bío</t>
  </si>
  <si>
    <t>ORGANISMO TECNICO INTERMEDIO PARA CAPACITACION CAPFRUTA</t>
  </si>
  <si>
    <t>CORP DE CAPACITACION DE LA CONSTRUCCION</t>
  </si>
  <si>
    <t>ORGANISMO TECNICO INTERMEDIO DE CAPACITACION CENTRO GENERAL CAPACITACI </t>
  </si>
  <si>
    <t>ORGANISMO TECNICO INTERMED PARA CAP DE LA IND VITIV Y SECT ASOCIADOS</t>
  </si>
  <si>
    <t>CORPORACION DE CAPACITACION DE CAMARA NACIONAL DE COMERCIO</t>
  </si>
  <si>
    <t>CENTRO INTERMEDIO DE CAPACITACION DE ASEXMA</t>
  </si>
  <si>
    <t>CORP FIDE CAPACITACION</t>
  </si>
  <si>
    <t>ORGANISMO TECNICO INTERMEDIO PARA CAPACITACION OTIC FRANCO CHILENO</t>
  </si>
  <si>
    <t>ORGANISMO TECNICO INTERMEDIO PARA CAPACITACION INDUPAN</t>
  </si>
  <si>
    <t>ORGANISMO TECNICO INTERMEDIO DE CAPACITACION REGIONAL O'HIGGINS</t>
  </si>
  <si>
    <t>ORGANISMO TECNICO INTERMEDIO PARA CAPACITACION DEL VALLE DEL ACONCAGUA</t>
  </si>
  <si>
    <t>CORP DE CAPACITACION PROMAULE</t>
  </si>
  <si>
    <t>CORPORACIÓN DE CAPACITACIÓN Y EMPLEO DE SOFOFA</t>
  </si>
  <si>
    <t>52000321-5</t>
  </si>
  <si>
    <t>52000608-7</t>
  </si>
  <si>
    <t>52000827-6</t>
  </si>
  <si>
    <t>52001552-3</t>
  </si>
  <si>
    <t>52001677-5</t>
  </si>
  <si>
    <t>65012812-5</t>
  </si>
  <si>
    <t>65051266-9</t>
  </si>
  <si>
    <t>65056389-1</t>
  </si>
  <si>
    <t>65057241-6</t>
  </si>
  <si>
    <t>65059003-1</t>
  </si>
  <si>
    <t>65061013-K</t>
  </si>
  <si>
    <t>65062652-4</t>
  </si>
  <si>
    <t>65063918-9</t>
  </si>
  <si>
    <t>65065054-9</t>
  </si>
  <si>
    <t>65066006-4</t>
  </si>
  <si>
    <t>65069892-4</t>
  </si>
  <si>
    <t>65070763-K</t>
  </si>
  <si>
    <t>65076073-5</t>
  </si>
  <si>
    <t>65077088-9</t>
  </si>
  <si>
    <t>65088432-9</t>
  </si>
  <si>
    <t>65099139-7</t>
  </si>
  <si>
    <t>65111467-5</t>
  </si>
  <si>
    <t>65127321-8</t>
  </si>
  <si>
    <t>65696680-7</t>
  </si>
  <si>
    <t>65721030-7</t>
  </si>
  <si>
    <t>65734520-2</t>
  </si>
  <si>
    <t>69201200-3</t>
  </si>
  <si>
    <t>69230100-5</t>
  </si>
  <si>
    <t>69231000-4</t>
  </si>
  <si>
    <t>69254000-K</t>
  </si>
  <si>
    <t>70704300-8</t>
  </si>
  <si>
    <t>71540800-7</t>
  </si>
  <si>
    <t>71639300-3</t>
  </si>
  <si>
    <t>71915800-5</t>
  </si>
  <si>
    <t>72012000-3</t>
  </si>
  <si>
    <t>72251100-K</t>
  </si>
  <si>
    <t>72741900-4</t>
  </si>
  <si>
    <t>72754700-2</t>
  </si>
  <si>
    <t>74191400-K</t>
  </si>
  <si>
    <t>74645400-7</t>
  </si>
  <si>
    <t>74822900-0</t>
  </si>
  <si>
    <t>75181000-8</t>
  </si>
  <si>
    <t>76004998-0</t>
  </si>
  <si>
    <t>76009577-K</t>
  </si>
  <si>
    <t>76012877-5</t>
  </si>
  <si>
    <t>76016894-7</t>
  </si>
  <si>
    <t>76019409-3</t>
  </si>
  <si>
    <t>76024793-6</t>
  </si>
  <si>
    <t>76025225-5</t>
  </si>
  <si>
    <t>76025344-8</t>
  </si>
  <si>
    <t>76028077-1</t>
  </si>
  <si>
    <t>76029443-8</t>
  </si>
  <si>
    <t>76040379-2</t>
  </si>
  <si>
    <t>76048178-5</t>
  </si>
  <si>
    <t>76048887-9</t>
  </si>
  <si>
    <t>76050928-0</t>
  </si>
  <si>
    <t>76052461-1</t>
  </si>
  <si>
    <t>76056645-4</t>
  </si>
  <si>
    <t>76060420-8</t>
  </si>
  <si>
    <t>76060539-5</t>
  </si>
  <si>
    <t>76061302-9</t>
  </si>
  <si>
    <t>76063521-9</t>
  </si>
  <si>
    <t>76066583-5</t>
  </si>
  <si>
    <t>76066614-9</t>
  </si>
  <si>
    <t>76067498-2</t>
  </si>
  <si>
    <t>76068792-8</t>
  </si>
  <si>
    <t>76074288-0</t>
  </si>
  <si>
    <t>76074662-2</t>
  </si>
  <si>
    <t>76080578-5</t>
  </si>
  <si>
    <t>76081882-8</t>
  </si>
  <si>
    <t>76082448-8</t>
  </si>
  <si>
    <t>76089226-2</t>
  </si>
  <si>
    <t>76091965-9</t>
  </si>
  <si>
    <t>76094671-0</t>
  </si>
  <si>
    <t>76102946-0</t>
  </si>
  <si>
    <t>76105200-4</t>
  </si>
  <si>
    <t>76112106-5</t>
  </si>
  <si>
    <t>76112542-7</t>
  </si>
  <si>
    <t>76117463-0</t>
  </si>
  <si>
    <t>76119938-2</t>
  </si>
  <si>
    <t>76125011-6</t>
  </si>
  <si>
    <t>76125930-K</t>
  </si>
  <si>
    <t>76130549-2</t>
  </si>
  <si>
    <t>76131650-8</t>
  </si>
  <si>
    <t>76136584-3</t>
  </si>
  <si>
    <t>76137626-8</t>
  </si>
  <si>
    <t>76139468-1</t>
  </si>
  <si>
    <t>76144952-4</t>
  </si>
  <si>
    <t>76171703-0</t>
  </si>
  <si>
    <t>76171986-6</t>
  </si>
  <si>
    <t>76174055-5</t>
  </si>
  <si>
    <t>76177562-6</t>
  </si>
  <si>
    <t>76180912-1</t>
  </si>
  <si>
    <t>76188556-1</t>
  </si>
  <si>
    <t>76194548-3</t>
  </si>
  <si>
    <t>76196312-0</t>
  </si>
  <si>
    <t>76205961-4</t>
  </si>
  <si>
    <t>76210959-K</t>
  </si>
  <si>
    <t>76229571-7</t>
  </si>
  <si>
    <t>76242162-3</t>
  </si>
  <si>
    <t>76252226-8</t>
  </si>
  <si>
    <t>76256918-3</t>
  </si>
  <si>
    <t>76259696-2</t>
  </si>
  <si>
    <t>76264779-6</t>
  </si>
  <si>
    <t>76265506-3</t>
  </si>
  <si>
    <t>76266094-6</t>
  </si>
  <si>
    <t>76268001-7</t>
  </si>
  <si>
    <t>76271485-K</t>
  </si>
  <si>
    <t>76272762-5</t>
  </si>
  <si>
    <t>76276531-4</t>
  </si>
  <si>
    <t>76281356-4</t>
  </si>
  <si>
    <t>76292236-3</t>
  </si>
  <si>
    <t>76294160-0</t>
  </si>
  <si>
    <t>76301215-8</t>
  </si>
  <si>
    <t>76302818-6</t>
  </si>
  <si>
    <t>76304900-0</t>
  </si>
  <si>
    <t>76315776-8</t>
  </si>
  <si>
    <t>76321951-8</t>
  </si>
  <si>
    <t>76332512-1</t>
  </si>
  <si>
    <t>76335013-4</t>
  </si>
  <si>
    <t>76335196-3</t>
  </si>
  <si>
    <t>76335203-K</t>
  </si>
  <si>
    <t>76345991-8</t>
  </si>
  <si>
    <t>76352565-1</t>
  </si>
  <si>
    <t>76352818-9</t>
  </si>
  <si>
    <t>76357714-7</t>
  </si>
  <si>
    <t>76359387-8</t>
  </si>
  <si>
    <t>76374541-4</t>
  </si>
  <si>
    <t>76381378-9</t>
  </si>
  <si>
    <t>76388801-0</t>
  </si>
  <si>
    <t>76401288-7</t>
  </si>
  <si>
    <t>76403173-3</t>
  </si>
  <si>
    <t>76418347-9</t>
  </si>
  <si>
    <t>76423368-9</t>
  </si>
  <si>
    <t>76427510-1</t>
  </si>
  <si>
    <t>76432870-1</t>
  </si>
  <si>
    <t>76433020-K</t>
  </si>
  <si>
    <t>76435014-6</t>
  </si>
  <si>
    <t>76437350-2</t>
  </si>
  <si>
    <t>76439309-0</t>
  </si>
  <si>
    <t>76441860-3</t>
  </si>
  <si>
    <t>76452410-1</t>
  </si>
  <si>
    <t>76460844-5</t>
  </si>
  <si>
    <t>76463160-9</t>
  </si>
  <si>
    <t>76463534-5</t>
  </si>
  <si>
    <t>76474060-2</t>
  </si>
  <si>
    <t>76485420-9</t>
  </si>
  <si>
    <t>76525260-1</t>
  </si>
  <si>
    <t>76542730-4</t>
  </si>
  <si>
    <t>76547256-3</t>
  </si>
  <si>
    <t>76550704-9</t>
  </si>
  <si>
    <t>76562600-5</t>
  </si>
  <si>
    <t>76576920-5</t>
  </si>
  <si>
    <t>76584899-7</t>
  </si>
  <si>
    <t>76585554-3</t>
  </si>
  <si>
    <t>76589404-2</t>
  </si>
  <si>
    <t>76593932-1</t>
  </si>
  <si>
    <t>76599160-9</t>
  </si>
  <si>
    <t>76606610-0</t>
  </si>
  <si>
    <t>76613280-4</t>
  </si>
  <si>
    <t>76613651-6</t>
  </si>
  <si>
    <t>76615990-7</t>
  </si>
  <si>
    <t>76618464-2</t>
  </si>
  <si>
    <t>76620660-3</t>
  </si>
  <si>
    <t>76626799-8</t>
  </si>
  <si>
    <t>76628611-9</t>
  </si>
  <si>
    <t>76629700-5</t>
  </si>
  <si>
    <t>76633800-3</t>
  </si>
  <si>
    <t>76636474-8</t>
  </si>
  <si>
    <t>76660040-9</t>
  </si>
  <si>
    <t>76661270-9</t>
  </si>
  <si>
    <t>76661760-3</t>
  </si>
  <si>
    <t>76663170-3</t>
  </si>
  <si>
    <t>76666670-1</t>
  </si>
  <si>
    <t>76680573-6</t>
  </si>
  <si>
    <t>76682695-4</t>
  </si>
  <si>
    <t>76707456-5</t>
  </si>
  <si>
    <t>76708260-6</t>
  </si>
  <si>
    <t>76712274-8</t>
  </si>
  <si>
    <t>76715240-K</t>
  </si>
  <si>
    <t>76761586-8</t>
  </si>
  <si>
    <t>76768230-1</t>
  </si>
  <si>
    <t>76825630-6</t>
  </si>
  <si>
    <t>76830963-9</t>
  </si>
  <si>
    <t>76841233-2</t>
  </si>
  <si>
    <t>76858784-1</t>
  </si>
  <si>
    <t>76899000-K</t>
  </si>
  <si>
    <t>76928190-8</t>
  </si>
  <si>
    <t>76954190-K</t>
  </si>
  <si>
    <t>76971590-8</t>
  </si>
  <si>
    <t>77002520-6</t>
  </si>
  <si>
    <t>77041880-1</t>
  </si>
  <si>
    <t>77168530-7</t>
  </si>
  <si>
    <t>77168920-5</t>
  </si>
  <si>
    <t>77210330-1</t>
  </si>
  <si>
    <t>77244650-0</t>
  </si>
  <si>
    <t>77285190-1</t>
  </si>
  <si>
    <t>77311060-3</t>
  </si>
  <si>
    <t>77323230-K</t>
  </si>
  <si>
    <t>77335870-2</t>
  </si>
  <si>
    <t>77444190-5</t>
  </si>
  <si>
    <t>77484320-5</t>
  </si>
  <si>
    <t>77518010-2</t>
  </si>
  <si>
    <t>77534810-0</t>
  </si>
  <si>
    <t>77543440-6</t>
  </si>
  <si>
    <t>77545040-1</t>
  </si>
  <si>
    <t>77557000-8</t>
  </si>
  <si>
    <t>77572410-2</t>
  </si>
  <si>
    <t>77581970-7</t>
  </si>
  <si>
    <t>77593380-1</t>
  </si>
  <si>
    <t>77594400-5</t>
  </si>
  <si>
    <t>77635010-9</t>
  </si>
  <si>
    <t>77644220-8</t>
  </si>
  <si>
    <t>77649050-4</t>
  </si>
  <si>
    <t>77658240-9</t>
  </si>
  <si>
    <t>77682510-7</t>
  </si>
  <si>
    <t>77707250-1</t>
  </si>
  <si>
    <t>77711210-4</t>
  </si>
  <si>
    <t>77725960-1</t>
  </si>
  <si>
    <t>77759390-0</t>
  </si>
  <si>
    <t>77800720-7</t>
  </si>
  <si>
    <t>77823470-K</t>
  </si>
  <si>
    <t>77860080-3</t>
  </si>
  <si>
    <t>77887470-9</t>
  </si>
  <si>
    <t>77889930-2</t>
  </si>
  <si>
    <t>77894940-7</t>
  </si>
  <si>
    <t>77895220-3</t>
  </si>
  <si>
    <t>77902200-5</t>
  </si>
  <si>
    <t>77928330-5</t>
  </si>
  <si>
    <t>77945650-1</t>
  </si>
  <si>
    <t>77978130-5</t>
  </si>
  <si>
    <t>77990420-2</t>
  </si>
  <si>
    <t>77993040-8</t>
  </si>
  <si>
    <t>78055440-1</t>
  </si>
  <si>
    <t>78174010-1</t>
  </si>
  <si>
    <t>78270220-3</t>
  </si>
  <si>
    <t>78319960-2</t>
  </si>
  <si>
    <t>78596510-8</t>
  </si>
  <si>
    <t>78642160-8</t>
  </si>
  <si>
    <t>78795680-7</t>
  </si>
  <si>
    <t>78809580-5</t>
  </si>
  <si>
    <t>78823250-0</t>
  </si>
  <si>
    <t>78831910-K</t>
  </si>
  <si>
    <t>78834140-7</t>
  </si>
  <si>
    <t>78842930-4</t>
  </si>
  <si>
    <t>78855250-5</t>
  </si>
  <si>
    <t>78936150-9</t>
  </si>
  <si>
    <t>79524160-4</t>
  </si>
  <si>
    <t>79559730-1</t>
  </si>
  <si>
    <t>79607710-7</t>
  </si>
  <si>
    <t>79939710-2</t>
  </si>
  <si>
    <t>79942800-8</t>
  </si>
  <si>
    <t>79960640-2</t>
  </si>
  <si>
    <t>79975600-5</t>
  </si>
  <si>
    <t>81380500-6</t>
  </si>
  <si>
    <t>81669200-8</t>
  </si>
  <si>
    <t>87730100-1</t>
  </si>
  <si>
    <t>88074700-2</t>
  </si>
  <si>
    <t>96509450-4</t>
  </si>
  <si>
    <t>96544210-3</t>
  </si>
  <si>
    <t>96609350-1</t>
  </si>
  <si>
    <t>96621640-9</t>
  </si>
  <si>
    <t>96652100-7</t>
  </si>
  <si>
    <t>96713930-0</t>
  </si>
  <si>
    <t>96822030-6</t>
  </si>
  <si>
    <t>96846370-5</t>
  </si>
  <si>
    <t>96889120-0</t>
  </si>
  <si>
    <t>96940970-4</t>
  </si>
  <si>
    <t>96942580-7</t>
  </si>
  <si>
    <t>65135238-K</t>
  </si>
  <si>
    <t>69210100-6</t>
  </si>
  <si>
    <t>76826088-5</t>
  </si>
  <si>
    <t>6 NOTA FINAL</t>
  </si>
  <si>
    <t>RUT INSTITUCION REQUIRENTE</t>
  </si>
  <si>
    <t>NOMBRE POBLACIÓN OBJETIVO</t>
  </si>
  <si>
    <t>N° REGIÓN</t>
  </si>
  <si>
    <t>SUBSIDIO DIARIO FASE LECTIVA (SI/NO)</t>
  </si>
  <si>
    <t>SUBSIDIO DE HERRAMIENTAS  (SI/NO)</t>
  </si>
  <si>
    <t>APRENDIZAJES ESPERADOS (SOLO PARA CURSOS SIN PLAN FORMATIVO)</t>
  </si>
  <si>
    <t>LICENCIA HABILITANTE  (SI/NO)</t>
  </si>
  <si>
    <t>TIPO LICENCIA HABILITANTE</t>
  </si>
  <si>
    <t>61531000-K</t>
  </si>
  <si>
    <t>01. LUNES - MAÑANA / 04. MARTES - MAÑANA / 07. MIÉRCOLES - MAÑANA / 10. JUEVES - MAÑANA / 13. VIERNES - MAÑANA</t>
  </si>
  <si>
    <t>CALENDARIZACIÓN FASE LECTIVA</t>
  </si>
  <si>
    <t>PRESENCIAL</t>
  </si>
  <si>
    <t>5.5. EVALUACIÓN ECONÓMICA</t>
  </si>
  <si>
    <t>TOTAL SUBS FASE DIARIO</t>
  </si>
  <si>
    <t>76886141-2</t>
  </si>
  <si>
    <t>76894075-4</t>
  </si>
  <si>
    <t>76966677-K</t>
  </si>
  <si>
    <t>77585990-3</t>
  </si>
  <si>
    <t>TÉCNICAS PARA EL EMPRENDIMIENTO</t>
  </si>
  <si>
    <t>PF0921</t>
  </si>
  <si>
    <t>02. LUNES - TARDE / 05. MARTES - TARDE / 08. MIÉRCOLES - TARDE / 11. JUEVES - TARDE / 14. VIERNES - TARDE</t>
  </si>
  <si>
    <t>03. LUNES - VESPERTINO / 06. MARTES - VESPERTINO / 09. MIÉRCOLES - VESPERTINO / 12. JUEVES - VESPERTINO / 15. VIERNES - VESPERTINO</t>
  </si>
  <si>
    <t>PF0611</t>
  </si>
  <si>
    <t>SERVICIOS DE MANICURE Y PEDICURE</t>
  </si>
  <si>
    <t>HABILIDADES TRANSVERSALES PARA EL TRABAJO</t>
  </si>
  <si>
    <t>PF0924</t>
  </si>
  <si>
    <t>PF0615</t>
  </si>
  <si>
    <t>SERVICIO DE PELUQUERÍA CANINA</t>
  </si>
  <si>
    <t>CATEMU</t>
  </si>
  <si>
    <t>76088864-8</t>
  </si>
  <si>
    <t>76802461-8</t>
  </si>
  <si>
    <t>77206547-7</t>
  </si>
  <si>
    <t>77086552-2</t>
  </si>
  <si>
    <t>76389252-2</t>
  </si>
  <si>
    <t>PF1184</t>
  </si>
  <si>
    <t>76093342-2</t>
  </si>
  <si>
    <t>77745820-5</t>
  </si>
  <si>
    <t>76055298-4</t>
  </si>
  <si>
    <t>77116006-9</t>
  </si>
  <si>
    <t>52002101-9</t>
  </si>
  <si>
    <t>60910000-1</t>
  </si>
  <si>
    <t>65058322-1</t>
  </si>
  <si>
    <t>65080206-3</t>
  </si>
  <si>
    <t>65127205-K</t>
  </si>
  <si>
    <t>65179262-2</t>
  </si>
  <si>
    <t>70884700-3</t>
  </si>
  <si>
    <t>71644300-0</t>
  </si>
  <si>
    <t>72165400-1</t>
  </si>
  <si>
    <t>76003168-2</t>
  </si>
  <si>
    <t>76004256-0</t>
  </si>
  <si>
    <t>76007959-6</t>
  </si>
  <si>
    <t>76013949-1</t>
  </si>
  <si>
    <t>76022648-3</t>
  </si>
  <si>
    <t>76040054-8</t>
  </si>
  <si>
    <t>76044576-2</t>
  </si>
  <si>
    <t>76050966-3</t>
  </si>
  <si>
    <t>76052557-K</t>
  </si>
  <si>
    <t>76054151-6</t>
  </si>
  <si>
    <t>76056812-0</t>
  </si>
  <si>
    <t>76057453-8</t>
  </si>
  <si>
    <t>76065788-3</t>
  </si>
  <si>
    <t>76068241-1</t>
  </si>
  <si>
    <t>76069543-2</t>
  </si>
  <si>
    <t>76076378-0</t>
  </si>
  <si>
    <t>76079405-8</t>
  </si>
  <si>
    <t>76082212-4</t>
  </si>
  <si>
    <t>76085844-7</t>
  </si>
  <si>
    <t>76086323-8</t>
  </si>
  <si>
    <t>76087214-8</t>
  </si>
  <si>
    <t>76090134-2</t>
  </si>
  <si>
    <t>76099494-4</t>
  </si>
  <si>
    <t>76101767-5</t>
  </si>
  <si>
    <t>76102329-2</t>
  </si>
  <si>
    <t>76104727-2</t>
  </si>
  <si>
    <t>76114324-7</t>
  </si>
  <si>
    <t>76126537-7</t>
  </si>
  <si>
    <t>76128452-5</t>
  </si>
  <si>
    <t>76132116-1</t>
  </si>
  <si>
    <t>76132475-6</t>
  </si>
  <si>
    <t>76135585-6</t>
  </si>
  <si>
    <t>76140293-5</t>
  </si>
  <si>
    <t>76146247-4</t>
  </si>
  <si>
    <t>76152076-8</t>
  </si>
  <si>
    <t>76160203-9</t>
  </si>
  <si>
    <t>76160208-K</t>
  </si>
  <si>
    <t>76162823-2</t>
  </si>
  <si>
    <t>76167561-3</t>
  </si>
  <si>
    <t>76173352-4</t>
  </si>
  <si>
    <t>76173437-7</t>
  </si>
  <si>
    <t>76174202-7</t>
  </si>
  <si>
    <t>76175117-4</t>
  </si>
  <si>
    <t>76186016-K</t>
  </si>
  <si>
    <t>76193205-5</t>
  </si>
  <si>
    <t>76193481-3</t>
  </si>
  <si>
    <t>76208414-7</t>
  </si>
  <si>
    <t>76216033-1</t>
  </si>
  <si>
    <t>76217882-6</t>
  </si>
  <si>
    <t>76220273-5</t>
  </si>
  <si>
    <t>76220606-4</t>
  </si>
  <si>
    <t>76221474-1</t>
  </si>
  <si>
    <t>76221829-1</t>
  </si>
  <si>
    <t>76232407-5</t>
  </si>
  <si>
    <t>76236010-1</t>
  </si>
  <si>
    <t>76236150-7</t>
  </si>
  <si>
    <t>76240531-8</t>
  </si>
  <si>
    <t>76262801-5</t>
  </si>
  <si>
    <t>76265082-7</t>
  </si>
  <si>
    <t>76268087-4</t>
  </si>
  <si>
    <t>76280337-2</t>
  </si>
  <si>
    <t>76291821-8</t>
  </si>
  <si>
    <t>76301618-8</t>
  </si>
  <si>
    <t>76302161-0</t>
  </si>
  <si>
    <t>76308008-0</t>
  </si>
  <si>
    <t>76318833-7</t>
  </si>
  <si>
    <t>76318918-K</t>
  </si>
  <si>
    <t>76348296-0</t>
  </si>
  <si>
    <t>76355802-9</t>
  </si>
  <si>
    <t>76368816-K</t>
  </si>
  <si>
    <t>76374090-0</t>
  </si>
  <si>
    <t>76377011-7</t>
  </si>
  <si>
    <t>76389619-6</t>
  </si>
  <si>
    <t>76410180-4</t>
  </si>
  <si>
    <t>76421185-5</t>
  </si>
  <si>
    <t>76426412-6</t>
  </si>
  <si>
    <t>76436126-1</t>
  </si>
  <si>
    <t>76437469-K</t>
  </si>
  <si>
    <t>76444186-9</t>
  </si>
  <si>
    <t>76446764-7</t>
  </si>
  <si>
    <t>76461437-2</t>
  </si>
  <si>
    <t>76478839-7</t>
  </si>
  <si>
    <t>76480258-6</t>
  </si>
  <si>
    <t>76518571-8</t>
  </si>
  <si>
    <t>76520340-6</t>
  </si>
  <si>
    <t>76525140-0</t>
  </si>
  <si>
    <t>76526061-2</t>
  </si>
  <si>
    <t>76537629-7</t>
  </si>
  <si>
    <t>76538646-2</t>
  </si>
  <si>
    <t>76540110-0</t>
  </si>
  <si>
    <t>76540945-4</t>
  </si>
  <si>
    <t>76546771-3</t>
  </si>
  <si>
    <t>76557775-6</t>
  </si>
  <si>
    <t>76560516-4</t>
  </si>
  <si>
    <t>76567490-5</t>
  </si>
  <si>
    <t>76572201-2</t>
  </si>
  <si>
    <t>76574040-1</t>
  </si>
  <si>
    <t>76576668-0</t>
  </si>
  <si>
    <t>76590230-4</t>
  </si>
  <si>
    <t>76614150-1</t>
  </si>
  <si>
    <t>76616320-3</t>
  </si>
  <si>
    <t>76616943-0</t>
  </si>
  <si>
    <t>76631031-1</t>
  </si>
  <si>
    <t>76636398-9</t>
  </si>
  <si>
    <t>76656491-7</t>
  </si>
  <si>
    <t>76660487-0</t>
  </si>
  <si>
    <t>76664960-2</t>
  </si>
  <si>
    <t>76676359-6</t>
  </si>
  <si>
    <t>76710522-3</t>
  </si>
  <si>
    <t>76717230-3</t>
  </si>
  <si>
    <t>76731222-9</t>
  </si>
  <si>
    <t>76733842-2</t>
  </si>
  <si>
    <t>76735074-0</t>
  </si>
  <si>
    <t>76742934-7</t>
  </si>
  <si>
    <t>76745241-1</t>
  </si>
  <si>
    <t>76753131-1</t>
  </si>
  <si>
    <t>76763030-1</t>
  </si>
  <si>
    <t>76775020-K</t>
  </si>
  <si>
    <t>76786713-1</t>
  </si>
  <si>
    <t>76792710-K</t>
  </si>
  <si>
    <t>76814858-9</t>
  </si>
  <si>
    <t>76819188-3</t>
  </si>
  <si>
    <t>76821137-K</t>
  </si>
  <si>
    <t>76827070-8</t>
  </si>
  <si>
    <t>76842476-4</t>
  </si>
  <si>
    <t>76857164-3</t>
  </si>
  <si>
    <t>76870856-8</t>
  </si>
  <si>
    <t>76875175-7</t>
  </si>
  <si>
    <t>76924996-6</t>
  </si>
  <si>
    <t>76930750-8</t>
  </si>
  <si>
    <t>76982161-9</t>
  </si>
  <si>
    <t>77066379-2</t>
  </si>
  <si>
    <t>77083426-0</t>
  </si>
  <si>
    <t>77094679-4</t>
  </si>
  <si>
    <t>77095322-7</t>
  </si>
  <si>
    <t>77258000-2</t>
  </si>
  <si>
    <t>77277150-9</t>
  </si>
  <si>
    <t>77561240-1</t>
  </si>
  <si>
    <t>77649450-K</t>
  </si>
  <si>
    <t>77720000-3</t>
  </si>
  <si>
    <t>77750470-3</t>
  </si>
  <si>
    <t>77759750-7</t>
  </si>
  <si>
    <t>77767740-3</t>
  </si>
  <si>
    <t>77817660-2</t>
  </si>
  <si>
    <t>77822620-0</t>
  </si>
  <si>
    <t>77887450-4</t>
  </si>
  <si>
    <t>77930750-6</t>
  </si>
  <si>
    <t>77941850-2</t>
  </si>
  <si>
    <t>78150860-8</t>
  </si>
  <si>
    <t>78314080-2</t>
  </si>
  <si>
    <t>78552280-K</t>
  </si>
  <si>
    <t>78624060-3</t>
  </si>
  <si>
    <t>78644120-K</t>
  </si>
  <si>
    <t>78868230-1</t>
  </si>
  <si>
    <t>78974830-6</t>
  </si>
  <si>
    <t>79828370-7</t>
  </si>
  <si>
    <t>79902480-2</t>
  </si>
  <si>
    <t>87697700-1</t>
  </si>
  <si>
    <t>87845200-3</t>
  </si>
  <si>
    <t>96780470-3</t>
  </si>
  <si>
    <t>96891440-5</t>
  </si>
  <si>
    <t>96997380-4</t>
  </si>
  <si>
    <t>FONDOS CONCURSABLES</t>
  </si>
  <si>
    <t>69091200-7</t>
  </si>
  <si>
    <t>I MUNICIPALIDAD DE PICHILEMU</t>
  </si>
  <si>
    <t>PICHILEMU</t>
  </si>
  <si>
    <t>03. LUNES - VESPERTINO / 09. MIÉRCOLES - VESPERTINO / 15. VIERNES - VESPERTINO</t>
  </si>
  <si>
    <t>01. LUNES - MAÑANA / 04. MARTES - MAÑANA / 07. MIÉRCOLES - MAÑANA / 10. JUEVES - MAÑANA / 13. VIERNES - MAÑANA / 16. SÁBADO - MAÑANA</t>
  </si>
  <si>
    <t>Monto a adjudicar total</t>
  </si>
  <si>
    <t>Porcentaje máximo</t>
  </si>
  <si>
    <t>monto máximo</t>
  </si>
  <si>
    <t>CODIGO SENCE</t>
  </si>
  <si>
    <t xml:space="preserve">NOMBRE INSTITUCIÓN REQUIRENTE </t>
  </si>
  <si>
    <t>NOMBRE DEL CURSO (PLAN FORMATIVO 1)</t>
  </si>
  <si>
    <t>CODIGO DEL CURSO (PLAN FORMATIVO 1)</t>
  </si>
  <si>
    <t>NOMBRE PLAN FORMATIVO 2</t>
  </si>
  <si>
    <t>NOMBRE REGIÓN</t>
  </si>
  <si>
    <t xml:space="preserve">MODALIDAD DEL CURSO </t>
  </si>
  <si>
    <t>TIPO SALIDA (DEPENDIENTE O INDEPENDIENTE)</t>
  </si>
  <si>
    <t xml:space="preserve"> HORAS CURSO (PLAN FORMATIVO 1)</t>
  </si>
  <si>
    <t xml:space="preserve"> HORAS PLAN(ES) FORMATIVO(OS) 2</t>
  </si>
  <si>
    <t xml:space="preserve">TOTAL HORAS </t>
  </si>
  <si>
    <t>SUBSIDIO CUIDADOS</t>
  </si>
  <si>
    <t>TRAMO</t>
  </si>
  <si>
    <t>METROPOLITANA DE SANTIAGO</t>
  </si>
  <si>
    <t>LA GRANJA</t>
  </si>
  <si>
    <t>PERSONAS VULNERABLES PERTENECIENTES AL 80 % MÁS VULNERABLE</t>
  </si>
  <si>
    <t>EMERGENCIA</t>
  </si>
  <si>
    <t>SENCE</t>
  </si>
  <si>
    <t>PERSONAS VULNERABLES PERTENECIENTES AL 80% MAS VULNERABLE</t>
  </si>
  <si>
    <t>MUJERES DERIVADAS POR SERNAMEG O PRODEMU</t>
  </si>
  <si>
    <t>OPERACIONES BÁSICAS DE PASTELERÍA</t>
  </si>
  <si>
    <t>PF0607</t>
  </si>
  <si>
    <t>PERSONAS DESOCUPADAS (CESANTES Y PERSONAS QUE BUSCAN TRABAJO POR PRIMERA VEZ).</t>
  </si>
  <si>
    <t>INCLUSIÓN SOCIAL Y LABORAL PARA PERSONAS EN SITUACIÓN DE DISCAPACIDAD</t>
  </si>
  <si>
    <t>PF1032</t>
  </si>
  <si>
    <t>DUEÑOS, SOCIOS, ADMINISTRADORES O TRABAJADORES DE MICRO Y PEQUEÑAS EMPRESAS HASTA 10.000 UF ANUALES</t>
  </si>
  <si>
    <t>10. JUEVES - MAÑANA</t>
  </si>
  <si>
    <t>HABILIDADES DIGITALES PARA EL TRABAJO</t>
  </si>
  <si>
    <t>PF1182</t>
  </si>
  <si>
    <t>CURSO CONVENCIONAL CONDUCENTE A LICENCIA DE CONDUCIR CLASE B</t>
  </si>
  <si>
    <t>PF0513</t>
  </si>
  <si>
    <t>COMPETENCIAS BÁSICAS</t>
  </si>
  <si>
    <t>PF0701</t>
  </si>
  <si>
    <t>EMPRENDEDORES/AS INFORMALES</t>
  </si>
  <si>
    <t>ADMINISTRACIÓN DE REDES SOCIALES</t>
  </si>
  <si>
    <t>PF0549</t>
  </si>
  <si>
    <t>COMUNICACIÓN</t>
  </si>
  <si>
    <t>PF0914</t>
  </si>
  <si>
    <t>SAN JOSÉ DE MAIPO</t>
  </si>
  <si>
    <t>03. LUNES - VESPERTINO / 06. MARTES - VESPERTINO / 09. MIÉRCOLES - VESPERTINO</t>
  </si>
  <si>
    <t>COMPETENCIAS TRANSVERSALES PARA EL TRABAJO</t>
  </si>
  <si>
    <t>PF0702</t>
  </si>
  <si>
    <t>TALAGANTE</t>
  </si>
  <si>
    <t>01. LUNES - MAÑANA / 07. MIÉRCOLES - MAÑANA / 13. VIERNES - MAÑANA</t>
  </si>
  <si>
    <t>RECEPCIÓN Y ATENCIÓN DE PASAJEROS PARA ECOTURISMO</t>
  </si>
  <si>
    <t>PF0988</t>
  </si>
  <si>
    <t>02. LUNES - TARDE / 05. MARTES - TARDE / 08. MIÉRCOLES - TARDE</t>
  </si>
  <si>
    <t>LOS LAGOS</t>
  </si>
  <si>
    <t>DE VALPARAÍSO</t>
  </si>
  <si>
    <t>QUILPUÉ</t>
  </si>
  <si>
    <t>PERSONAS DE 18 AÑOS O MÁS EN SITUACIÓN DE DISCAPACIDAD</t>
  </si>
  <si>
    <t>VALPARAÍSO</t>
  </si>
  <si>
    <t>ASISTENTES DE CUIDADOS A PERSONAS EN SITUACIÓN DE DEPENDENCIA</t>
  </si>
  <si>
    <t>PF0906</t>
  </si>
  <si>
    <t>APRESTO LABORAL COMPLEMENTARIO</t>
  </si>
  <si>
    <t>PF0929</t>
  </si>
  <si>
    <t>FABRICACIÓN ARTESANAL DE MUEBLES DE MADERA</t>
  </si>
  <si>
    <t>PF0725</t>
  </si>
  <si>
    <t>CAÑETE</t>
  </si>
  <si>
    <t>CERRO NAVIA</t>
  </si>
  <si>
    <t>CAMACOES</t>
  </si>
  <si>
    <t>NOGALES</t>
  </si>
  <si>
    <t>ASISTENTE DE LOGÍSTICA OPERATIVA</t>
  </si>
  <si>
    <t>PF0673</t>
  </si>
  <si>
    <t>SAN BERNARDO</t>
  </si>
  <si>
    <t>01. LUNES - MAÑANA / 04. MARTES - MAÑANA / 07. MIÉRCOLES - MAÑANA / 13. VIERNES - MAÑANA</t>
  </si>
  <si>
    <t>69061300-K</t>
  </si>
  <si>
    <t>I MUNICIPALIDAD DE QUILPUE</t>
  </si>
  <si>
    <t>USO DE TIC’S EN LA BUSQUEDA DE EMPLEO</t>
  </si>
  <si>
    <t>PF0923</t>
  </si>
  <si>
    <t>APRESTO LABORAL PARA EL TRABAJO</t>
  </si>
  <si>
    <t>PF0916</t>
  </si>
  <si>
    <t>TRABAJADORES ACTIVOS O EN PROCESO DE RECONVERSIÓN LABORAL</t>
  </si>
  <si>
    <t>INSTALACIONES ELÉCTRICAS TIPO F Y G</t>
  </si>
  <si>
    <t>PF0679</t>
  </si>
  <si>
    <t>COLINA</t>
  </si>
  <si>
    <t>GESTIONANDO Y FORMALIZANDO MI EMPRENDIMIENTO</t>
  </si>
  <si>
    <t>PF1199</t>
  </si>
  <si>
    <t>DE COQUIMBO</t>
  </si>
  <si>
    <t>PERSONAS DESOCUPADAS (CESANTES Y PERSONAS QUE BUSCAN TRABAJO POR PRIMERA VEZ)</t>
  </si>
  <si>
    <t xml:space="preserve">MASAJES CORPORALES CON FINES ESTÉTICOS Y DE RELAJACIÓN
</t>
  </si>
  <si>
    <t>SANTIAGO</t>
  </si>
  <si>
    <t>MAULE</t>
  </si>
  <si>
    <t>02. LUNES - TARDE / 05. MARTES - TARDE / 08. MIÉRCOLES - TARDE / 11. JUEVES - TARDE / 14. VIERNES - TARDE / 16. SÁBADO - MAÑANA</t>
  </si>
  <si>
    <t>69150100-0</t>
  </si>
  <si>
    <t>I MUNICIPALIDAD DE TOME</t>
  </si>
  <si>
    <t>TOMÉ</t>
  </si>
  <si>
    <t>MÁFIL</t>
  </si>
  <si>
    <t>PERSONAS PERTENECIENTES A PUEBLOS ORIGINARIOS RECONOCIDOS EN LA LEY N°19.253</t>
  </si>
  <si>
    <t>YERBAS BUENAS</t>
  </si>
  <si>
    <t>AISÉN</t>
  </si>
  <si>
    <t>PUNTA ARENAS</t>
  </si>
  <si>
    <t>LUMACO</t>
  </si>
  <si>
    <t>TALCA</t>
  </si>
  <si>
    <t>COIHAIQUE</t>
  </si>
  <si>
    <t>PUQUELDÓN</t>
  </si>
  <si>
    <t>DE LOS RÍOS</t>
  </si>
  <si>
    <t>DISEÑO PRENDAS DE VESTIR, NUEVAS TENDENCIAS</t>
  </si>
  <si>
    <t>PF0712</t>
  </si>
  <si>
    <t>69253300-3</t>
  </si>
  <si>
    <t>ILUSTRE MUNICIPALIDAD DE GUAITECAS</t>
  </si>
  <si>
    <t>GUAITECAS</t>
  </si>
  <si>
    <t>61955000-5</t>
  </si>
  <si>
    <t>I MUNICIPALIDAD DE PADRE LAS CASAS</t>
  </si>
  <si>
    <t>PADRE LAS CASAS</t>
  </si>
  <si>
    <t>01. LUNES - MAÑANA</t>
  </si>
  <si>
    <t>CURSO ESPECIAL CON SIMULADOR DE INMERSIÓN TOTAL CONDUCENTE A LICENCIA DE CONDUCTOR PROFESIONAL CLASE A-3</t>
  </si>
  <si>
    <t>PF0623</t>
  </si>
  <si>
    <t>65084691-5</t>
  </si>
  <si>
    <t>SINDICATO INTEREMPRESA CAPATACES Y CUIDADORES DEL CLUB HIPICO DE SANTIAGO, N° 3</t>
  </si>
  <si>
    <t>01. LUNES - MAÑANA / 02. LUNES - TARDE / 04. MARTES - MAÑANA / 05. MARTES - TARDE / 07. MIÉRCOLES - MAÑANA / 08. MIÉRCOLES - TARDE / 10. JUEVES - MAÑANA / 11. JUEVES - TARDE / 13. VIERNES - MAÑANA / 14. VIERNES - TARDE / 16. SÁBADO - MAÑANA</t>
  </si>
  <si>
    <t>INICIANDO MI NEGOCIO</t>
  </si>
  <si>
    <t>PF0838</t>
  </si>
  <si>
    <t>DE AISÉN DEL GRAL. C. IBÁÑEZ DEL CAMPO</t>
  </si>
  <si>
    <t>DE LA ARAUCANÍA</t>
  </si>
  <si>
    <t>TEMUCO</t>
  </si>
  <si>
    <t>DE MAGALLANES Y DE LA ANTÁRTICA CHILENA</t>
  </si>
  <si>
    <t>LA SERENA</t>
  </si>
  <si>
    <t>RESOLUCIÓN DE PROBLEMAS</t>
  </si>
  <si>
    <t>PF0915</t>
  </si>
  <si>
    <t>DEL MAULE</t>
  </si>
  <si>
    <t>MANEJO Y MANTENIMIENTO DE JARDINES</t>
  </si>
  <si>
    <t>PF0857</t>
  </si>
  <si>
    <t>69130500-7</t>
  </si>
  <si>
    <t>ILUSTRE MUNICIPALIDAD DE COLBUN</t>
  </si>
  <si>
    <t>COLBÚN</t>
  </si>
  <si>
    <t>06. MARTES - VESPERTINO / 12. JUEVES - VESPERTINO</t>
  </si>
  <si>
    <t>INGLÉS BÁSICO</t>
  </si>
  <si>
    <t>ESTUDIANTES DE CUARTO AÑO DE ENSEÑANZA MEDIA O DE LICEOS TÉCNICOS PROFESIONALES</t>
  </si>
  <si>
    <t>RÍO NEGRO</t>
  </si>
  <si>
    <t>SAN CARLOS</t>
  </si>
  <si>
    <t>DUR FASE LECTIVA DIAS</t>
  </si>
  <si>
    <t>OBSERVACIONES OTIC</t>
  </si>
  <si>
    <t xml:space="preserve">TOTAL SUB CUIDADO </t>
  </si>
  <si>
    <t>5.2. EVALUACIÓN EXP DEL OFERENTE</t>
  </si>
  <si>
    <t>5.4.2.2 PROCESO DE APRENDIZAJE</t>
  </si>
  <si>
    <t>5.4.1.2.4                          LOS CRITERIOS DE EVALUACIÓN PERMITEN EVIDENCIAR LOS APRENDIZAJES ESPERADOS DE CADA MÓDULO.</t>
  </si>
  <si>
    <t>5.4.1.2.5                                         LOS CONTENIDOS ABORDADOS PERMITEN DESARROLLAR LOS APRENDIZAJES ESPERADOS DE CADA MÓDULO.</t>
  </si>
  <si>
    <t>5.4.1.2.2                      RELACIÓN DE LA COMPETENCIA Y EL NOMBRE DEL MÓDULO SE RELACIONA CON LA COMPETENCIA Y EL NOMBRE DEL PLAN FORMATIVO</t>
  </si>
  <si>
    <t>5.4.1.2.1                     RELACIÓN ENTRE LOS COMPONENTES DEL MÓDULO PROPUESTO</t>
  </si>
  <si>
    <t>5.4.1.1.2                                  SE IDENTIFICAN LOS REQUISISTOS DE INGRESO DEL PARTICIPANTE AL PLAN FORMATIVO.</t>
  </si>
  <si>
    <t>5.4.1.1.1                              CUMPLE CON TODOS LOS COMPONENTES EXIGIDOS PARA EL PLAN FORMATIVO</t>
  </si>
  <si>
    <t>5.4.2.3                USO DE EQUIPOS Y HERRAMIENTAS</t>
  </si>
  <si>
    <t>5.4.2.4                      USO Y DISTRIBUCIÓN DE MATERIALES E INSUMOS</t>
  </si>
  <si>
    <t>NOMBRE OTEC</t>
  </si>
  <si>
    <t>TOTAL HORAS FASE LECTIVA</t>
  </si>
  <si>
    <t>VALIDACIÓN NOTA FINAL</t>
  </si>
  <si>
    <t>RUT OTIC</t>
  </si>
  <si>
    <t>RUT ENTIDAD BENEFICIARIA EN CASO DE MANDATO</t>
  </si>
  <si>
    <t>NOMBRE DE ENTIDAD BENEFICIARIA EN CASO DE MANDATO</t>
  </si>
  <si>
    <t>NOMBRE ENTIDAD REQUIRENTE EN CASO DE FONDOS REGIONALES O DE EMPERGENCIA. (SIEMPRE SERÁ SENCE)</t>
  </si>
  <si>
    <t>RUT ENTIDAD REQUIRENTE EN CASO DE FONDOS REGIONALES O DE EMPERGENCIA. (SIEMPRE SERÁ SENCE)</t>
  </si>
  <si>
    <t>NOMBRE DEL CURSO (PLAN FORMATIVO)</t>
  </si>
  <si>
    <t>CODIGO DEL CURSO (PLAN FORMATIVO )</t>
  </si>
  <si>
    <t>NOMBRE PLAN (ES) TRANSVERSAL(ES)</t>
  </si>
  <si>
    <t>CODIGO PLAN (ES) TRANSVERSAL(ES)</t>
  </si>
  <si>
    <t>65121264-2</t>
  </si>
  <si>
    <t>77058883-9</t>
  </si>
  <si>
    <t>87152900-0</t>
  </si>
  <si>
    <t>¿TIENE PF?</t>
  </si>
  <si>
    <t>NOTA EVALUACIÓN TÉCNICA</t>
  </si>
  <si>
    <t>¿PRE ADJUDICA?</t>
  </si>
  <si>
    <t>Máx. de NOTA EVALUACIÓN TÉCNICA</t>
  </si>
  <si>
    <t>5.4.1.2.3              RELACIÓN DE LOS APRENDIZAJES ESPERADOS DEL MÓDULO CON LA COMPETENCIA DEL MÓDULO.</t>
  </si>
  <si>
    <t>5.4.2.5               USO DE LA INFRAESTRUCTURA</t>
  </si>
  <si>
    <t>REDONDEADO DIAS FASE LECTIVA</t>
  </si>
  <si>
    <t>DIAS FL SIN REDONDEO</t>
  </si>
  <si>
    <t>TIPO DE SUBSIDIO DE HERRAMIENTAS</t>
  </si>
  <si>
    <t>REVISIÓN VHA SEGÚN TRAMO</t>
  </si>
  <si>
    <t>TIENE LICENCIA?</t>
  </si>
  <si>
    <t>NOTA EV ECONÓMICA</t>
  </si>
  <si>
    <t>VALIDACIÓN NOTA ECONÓMICA</t>
  </si>
  <si>
    <t>REVISIÓN PREVIA NOTA FINAL</t>
  </si>
  <si>
    <t xml:space="preserve">MAYOR NOTA EXPERIENCIA </t>
  </si>
  <si>
    <t>MENOR PORCENTAJE COMPORTAMIENTO</t>
  </si>
  <si>
    <t>TIENE MENOS PORCENTAJE COMPORTAMIENTO?</t>
  </si>
  <si>
    <t>MAYOR NÚMERO CURSOS</t>
  </si>
  <si>
    <t>TIENE MAYOR NÚMERO CURSOS?</t>
  </si>
  <si>
    <t>RESPUESTA OBS OTIC</t>
  </si>
  <si>
    <t>VALIDACIÓN  VALOR CAPACITACIÓN</t>
  </si>
  <si>
    <t>¿SE EVALUA PROPUESTA FORMATIVA SEGÚN TENGA O NO PLAN FORMATIVO EL CURSO?</t>
  </si>
  <si>
    <t>VALIDACIÓN N°DÍAS FL</t>
  </si>
  <si>
    <t>VALIDACIÓN VALOR CAPACITACIÓN</t>
  </si>
  <si>
    <t>VALIDACIÓN VALOR SUBSIDIO FASE LECTIVA</t>
  </si>
  <si>
    <t xml:space="preserve">VALIDACIÓN VALOR SUBSIDIO CUIDADO </t>
  </si>
  <si>
    <t>VALIDACIÓN VALOR SH SEGÚN LÍNEA</t>
  </si>
  <si>
    <t>VALIDACIÓN VALOR TOTAL SUBSIDIO HERRAMIENTAS</t>
  </si>
  <si>
    <t>VALIDACIÓN TOTAL SUB PARA CERT LICENCIAS</t>
  </si>
  <si>
    <t>VALIDACIÓN VALOR TOTAL CURSO</t>
  </si>
  <si>
    <t>VALIDACIÓN VERIFICACIÓN DE REQUISITOS DEL CURSO</t>
  </si>
  <si>
    <t xml:space="preserve">VALIDACIÓN COMPORTAMIENTO ANTERIOR </t>
  </si>
  <si>
    <t>VHA DEL CURSO A CONSIDERAR EN EVA EC</t>
  </si>
  <si>
    <t>MENOR VHA OFERTADA SEGÚN CÓDIGO</t>
  </si>
  <si>
    <t>NOTA FINAL DEL CURSO</t>
  </si>
  <si>
    <t>MAYOR NOTA FINAL  DEL CÓDIGO CURSO</t>
  </si>
  <si>
    <t>¿TIENE MAYOR NOTA FINAL CÓDIGO CURSO?</t>
  </si>
  <si>
    <t>MAYOR  NOTA COMPORTAMIENTO ANTERIOR</t>
  </si>
  <si>
    <t>¿TIENE  MAYOR NOTA EXPERIENCIA ?</t>
  </si>
  <si>
    <t>¿TIENE MENOR VALOR HORA?</t>
  </si>
  <si>
    <t>NOTA EXPERIENCIA</t>
  </si>
  <si>
    <t>NOTA COMPORTAMIENTO</t>
  </si>
  <si>
    <t>87894800-9</t>
  </si>
  <si>
    <t>87878600-9</t>
  </si>
  <si>
    <t>82920700-1</t>
  </si>
  <si>
    <t>78702760-1</t>
  </si>
  <si>
    <t>78620530-1</t>
  </si>
  <si>
    <t>77846720-8</t>
  </si>
  <si>
    <t>77765640-6</t>
  </si>
  <si>
    <t>77604310-9</t>
  </si>
  <si>
    <t>77239400-4</t>
  </si>
  <si>
    <t>77128113-3</t>
  </si>
  <si>
    <t>77088324-5</t>
  </si>
  <si>
    <t>77041214-5</t>
  </si>
  <si>
    <t>77021068-2</t>
  </si>
  <si>
    <t>76987474-7</t>
  </si>
  <si>
    <t>76934340-7</t>
  </si>
  <si>
    <t>76916773-0</t>
  </si>
  <si>
    <t>76901482-9</t>
  </si>
  <si>
    <t>76867072-2</t>
  </si>
  <si>
    <t>76863536-6</t>
  </si>
  <si>
    <t>76762793-9</t>
  </si>
  <si>
    <t>76761968-5</t>
  </si>
  <si>
    <t>76654337-5</t>
  </si>
  <si>
    <t>76623770-3</t>
  </si>
  <si>
    <t>76619580-6</t>
  </si>
  <si>
    <t>76608604-7</t>
  </si>
  <si>
    <t>76580040-4</t>
  </si>
  <si>
    <t>76559896-6</t>
  </si>
  <si>
    <t>76559103-1</t>
  </si>
  <si>
    <t>76516797-3</t>
  </si>
  <si>
    <t>76516127-4</t>
  </si>
  <si>
    <t>76419438-1</t>
  </si>
  <si>
    <t>76401165-1</t>
  </si>
  <si>
    <t>76366822-3</t>
  </si>
  <si>
    <t>76222680-4</t>
  </si>
  <si>
    <t>76215537-0</t>
  </si>
  <si>
    <t>76197021-6</t>
  </si>
  <si>
    <t>76191207-0</t>
  </si>
  <si>
    <t>76190287-3</t>
  </si>
  <si>
    <t>76176857-3</t>
  </si>
  <si>
    <t>76140997-2</t>
  </si>
  <si>
    <t>76123973-2</t>
  </si>
  <si>
    <t>76099995-4</t>
  </si>
  <si>
    <t>76067130-4</t>
  </si>
  <si>
    <t>76058274-3</t>
  </si>
  <si>
    <t>76051619-8</t>
  </si>
  <si>
    <t>76048868-2</t>
  </si>
  <si>
    <t>76033552-5</t>
  </si>
  <si>
    <t>76005154-3</t>
  </si>
  <si>
    <t>70267000-4</t>
  </si>
  <si>
    <t>69210300-9</t>
  </si>
  <si>
    <t>69210200-2</t>
  </si>
  <si>
    <t>69140500-1</t>
  </si>
  <si>
    <t>69051100-2</t>
  </si>
  <si>
    <t>69050100-7</t>
  </si>
  <si>
    <t>69040700-0</t>
  </si>
  <si>
    <t>65154398-3</t>
  </si>
  <si>
    <t>65109007-5</t>
  </si>
  <si>
    <t>65090628-4</t>
  </si>
  <si>
    <t>65062043-7</t>
  </si>
  <si>
    <t>N°CURSOS</t>
  </si>
  <si>
    <t>10751-4</t>
  </si>
  <si>
    <t>10917-7</t>
  </si>
  <si>
    <t>12602-0</t>
  </si>
  <si>
    <t>12632-2</t>
  </si>
  <si>
    <t>1422-2</t>
  </si>
  <si>
    <t>20139-1</t>
  </si>
  <si>
    <t>211-9</t>
  </si>
  <si>
    <t>396-4</t>
  </si>
  <si>
    <t>4025-8</t>
  </si>
  <si>
    <t>40422-5</t>
  </si>
  <si>
    <t>52002053-5</t>
  </si>
  <si>
    <t>52002791-2</t>
  </si>
  <si>
    <t>5215-9</t>
  </si>
  <si>
    <t>53324783-0</t>
  </si>
  <si>
    <t>61102057-0</t>
  </si>
  <si>
    <t>61999250-4</t>
  </si>
  <si>
    <t>61999280-6</t>
  </si>
  <si>
    <t>61999290-3</t>
  </si>
  <si>
    <t>62000400-6</t>
  </si>
  <si>
    <t>62000750-1</t>
  </si>
  <si>
    <t>62000760-9</t>
  </si>
  <si>
    <t>65057122-3</t>
  </si>
  <si>
    <t>65062756-3</t>
  </si>
  <si>
    <t>65065946-5</t>
  </si>
  <si>
    <t>65069531-3</t>
  </si>
  <si>
    <t>65077752-2</t>
  </si>
  <si>
    <t>65081063-5</t>
  </si>
  <si>
    <t>65098746-2</t>
  </si>
  <si>
    <t>65124731-4</t>
  </si>
  <si>
    <t>65125824-3</t>
  </si>
  <si>
    <t>65127675-6</t>
  </si>
  <si>
    <t>65128246-2</t>
  </si>
  <si>
    <t>65147452-3</t>
  </si>
  <si>
    <t>65160791-4</t>
  </si>
  <si>
    <t>65165411-4</t>
  </si>
  <si>
    <t>65178349-6</t>
  </si>
  <si>
    <t>65195098-8</t>
  </si>
  <si>
    <t>65196166-1</t>
  </si>
  <si>
    <t>65692700-3</t>
  </si>
  <si>
    <t>6584-6</t>
  </si>
  <si>
    <t>65848570-9</t>
  </si>
  <si>
    <t>6897-7</t>
  </si>
  <si>
    <t>69200300-4</t>
  </si>
  <si>
    <t>69255300-4</t>
  </si>
  <si>
    <t>70000440-6</t>
  </si>
  <si>
    <t>70885500-6</t>
  </si>
  <si>
    <t>71133700-8</t>
  </si>
  <si>
    <t>71500500-K</t>
  </si>
  <si>
    <t>71551500-8</t>
  </si>
  <si>
    <t>71618600-8</t>
  </si>
  <si>
    <t>71912200-0</t>
  </si>
  <si>
    <t>71918300-K</t>
  </si>
  <si>
    <t>72250700-2</t>
  </si>
  <si>
    <t>76001830-9</t>
  </si>
  <si>
    <t>76007217-6</t>
  </si>
  <si>
    <t>76009651-2</t>
  </si>
  <si>
    <t>76010686-0</t>
  </si>
  <si>
    <t>76026177-7</t>
  </si>
  <si>
    <t>76028614-1</t>
  </si>
  <si>
    <t>76029120-K</t>
  </si>
  <si>
    <t>76045125-8</t>
  </si>
  <si>
    <t>76049112-8</t>
  </si>
  <si>
    <t>76050993-0</t>
  </si>
  <si>
    <t>76052062-4</t>
  </si>
  <si>
    <t>76053064-6</t>
  </si>
  <si>
    <t>76061917-5</t>
  </si>
  <si>
    <t>76062267-2</t>
  </si>
  <si>
    <t>76062833-6</t>
  </si>
  <si>
    <t>76073977-4</t>
  </si>
  <si>
    <t>76079575-5</t>
  </si>
  <si>
    <t>76080052-K</t>
  </si>
  <si>
    <t>76083557-9</t>
  </si>
  <si>
    <t>76084549-3</t>
  </si>
  <si>
    <t>76086763-2</t>
  </si>
  <si>
    <t>76087295-4</t>
  </si>
  <si>
    <t>76087875-8</t>
  </si>
  <si>
    <t>76088184-8</t>
  </si>
  <si>
    <t>76090052-4</t>
  </si>
  <si>
    <t>76091253-0</t>
  </si>
  <si>
    <t>76093081-4</t>
  </si>
  <si>
    <t>76094867-5</t>
  </si>
  <si>
    <t>76099549-5</t>
  </si>
  <si>
    <t>76108135-7</t>
  </si>
  <si>
    <t>76109870-5</t>
  </si>
  <si>
    <t>76115439-7</t>
  </si>
  <si>
    <t>76133992-3</t>
  </si>
  <si>
    <t>76136616-5</t>
  </si>
  <si>
    <t>76139374-K</t>
  </si>
  <si>
    <t>76140719-8</t>
  </si>
  <si>
    <t>76144947-8</t>
  </si>
  <si>
    <t>76155666-5</t>
  </si>
  <si>
    <t>76160193-8</t>
  </si>
  <si>
    <t>76175957-4</t>
  </si>
  <si>
    <t>76183939-K</t>
  </si>
  <si>
    <t>76184098-3</t>
  </si>
  <si>
    <t>76190204-0</t>
  </si>
  <si>
    <t>76192976-3</t>
  </si>
  <si>
    <t>76206433-2</t>
  </si>
  <si>
    <t>76217821-4</t>
  </si>
  <si>
    <t>76226192-8</t>
  </si>
  <si>
    <t>76232950-6</t>
  </si>
  <si>
    <t>76240716-7</t>
  </si>
  <si>
    <t>76244785-1</t>
  </si>
  <si>
    <t>76256947-7</t>
  </si>
  <si>
    <t>76260344-6</t>
  </si>
  <si>
    <t>76297229-8</t>
  </si>
  <si>
    <t>76305638-4</t>
  </si>
  <si>
    <t>76306298-8</t>
  </si>
  <si>
    <t>76326834-9</t>
  </si>
  <si>
    <t>76326847-0</t>
  </si>
  <si>
    <t>76327140-4</t>
  </si>
  <si>
    <t>76332761-2</t>
  </si>
  <si>
    <t>76341480-9</t>
  </si>
  <si>
    <t>76350822-6</t>
  </si>
  <si>
    <t>76368489-k</t>
  </si>
  <si>
    <t>76369169-1</t>
  </si>
  <si>
    <t>76375647-5</t>
  </si>
  <si>
    <t>76407285-5</t>
  </si>
  <si>
    <t>76419917-0</t>
  </si>
  <si>
    <t>76439009-1</t>
  </si>
  <si>
    <t>76440444-0</t>
  </si>
  <si>
    <t>76450872-6</t>
  </si>
  <si>
    <t>76456591-6</t>
  </si>
  <si>
    <t>76457819-8</t>
  </si>
  <si>
    <t>76488450-7</t>
  </si>
  <si>
    <t>76496833-6</t>
  </si>
  <si>
    <t>76499480-9</t>
  </si>
  <si>
    <t>76501896-K</t>
  </si>
  <si>
    <t>76505770-1</t>
  </si>
  <si>
    <t>76508156-4</t>
  </si>
  <si>
    <t>76511150-1</t>
  </si>
  <si>
    <t>76516313-7</t>
  </si>
  <si>
    <t>76540988-8</t>
  </si>
  <si>
    <t>76543285-5</t>
  </si>
  <si>
    <t>76545159-0</t>
  </si>
  <si>
    <t>76546376-9</t>
  </si>
  <si>
    <t>76549209-2</t>
  </si>
  <si>
    <t>76550882-7</t>
  </si>
  <si>
    <t>76572156-3</t>
  </si>
  <si>
    <t>76582000-6</t>
  </si>
  <si>
    <t>76591143-5</t>
  </si>
  <si>
    <t>76593297-1</t>
  </si>
  <si>
    <t>76597140-3</t>
  </si>
  <si>
    <t>76597680-4</t>
  </si>
  <si>
    <t>76602132-8</t>
  </si>
  <si>
    <t>76611360-5</t>
  </si>
  <si>
    <t>76617360-8</t>
  </si>
  <si>
    <t>76625090-4</t>
  </si>
  <si>
    <t>76639190-7</t>
  </si>
  <si>
    <t>76649116-2</t>
  </si>
  <si>
    <t>76653182-2</t>
  </si>
  <si>
    <t>76661971-1</t>
  </si>
  <si>
    <t>76680665-1</t>
  </si>
  <si>
    <t>76680674-0</t>
  </si>
  <si>
    <t>76680854-9</t>
  </si>
  <si>
    <t>76691694-5</t>
  </si>
  <si>
    <t>76694155-9</t>
  </si>
  <si>
    <t>76697561-5</t>
  </si>
  <si>
    <t>76698365-0</t>
  </si>
  <si>
    <t>76710422-7</t>
  </si>
  <si>
    <t>76744820-1</t>
  </si>
  <si>
    <t>76745842-8</t>
  </si>
  <si>
    <t>76768912-8</t>
  </si>
  <si>
    <t>76773018-7</t>
  </si>
  <si>
    <t>76811830-2</t>
  </si>
  <si>
    <t>76814818-k</t>
  </si>
  <si>
    <t>76825390-0</t>
  </si>
  <si>
    <t>76835752-8</t>
  </si>
  <si>
    <t>76842083-1</t>
  </si>
  <si>
    <t>76844619-9</t>
  </si>
  <si>
    <t>76845395-0</t>
  </si>
  <si>
    <t>76848079-6</t>
  </si>
  <si>
    <t>76866432-3</t>
  </si>
  <si>
    <t>76886896-4</t>
  </si>
  <si>
    <t>76907865-7</t>
  </si>
  <si>
    <t>76917450-8</t>
  </si>
  <si>
    <t>76932727-4</t>
  </si>
  <si>
    <t>76950592-k</t>
  </si>
  <si>
    <t>76985421-5</t>
  </si>
  <si>
    <t>77049226-2</t>
  </si>
  <si>
    <t>77055622-8</t>
  </si>
  <si>
    <t>77056860-9</t>
  </si>
  <si>
    <t>77078845-5</t>
  </si>
  <si>
    <t>77079763-2</t>
  </si>
  <si>
    <t>77080913-4</t>
  </si>
  <si>
    <t>77084820-2</t>
  </si>
  <si>
    <t>77105193-6</t>
  </si>
  <si>
    <t>77139057-9</t>
  </si>
  <si>
    <t>77146364-9</t>
  </si>
  <si>
    <t>77154067-8</t>
  </si>
  <si>
    <t>77166403-2</t>
  </si>
  <si>
    <t>77168896-9</t>
  </si>
  <si>
    <t>77175692-1</t>
  </si>
  <si>
    <t>77224268-9</t>
  </si>
  <si>
    <t>77232750-1</t>
  </si>
  <si>
    <t>77234415-5</t>
  </si>
  <si>
    <t>77236690-6</t>
  </si>
  <si>
    <t>77255900-3</t>
  </si>
  <si>
    <t>77316830-K</t>
  </si>
  <si>
    <t>77407320-5</t>
  </si>
  <si>
    <t>77407710-3</t>
  </si>
  <si>
    <t>77419740-0</t>
  </si>
  <si>
    <t>77447450-1</t>
  </si>
  <si>
    <t>77509120-7</t>
  </si>
  <si>
    <t>77564300-5</t>
  </si>
  <si>
    <t>77615490-3</t>
  </si>
  <si>
    <t>77636390-1</t>
  </si>
  <si>
    <t>77661490-4</t>
  </si>
  <si>
    <t>77724510-4</t>
  </si>
  <si>
    <t>77730950-1</t>
  </si>
  <si>
    <t>77778040-9</t>
  </si>
  <si>
    <t>77786910-8</t>
  </si>
  <si>
    <t>77792580-6</t>
  </si>
  <si>
    <t>77798280-K</t>
  </si>
  <si>
    <t>77805400-0</t>
  </si>
  <si>
    <t>77839460-K</t>
  </si>
  <si>
    <t>77864600-5</t>
  </si>
  <si>
    <t>77870820-5</t>
  </si>
  <si>
    <t>77890080-7</t>
  </si>
  <si>
    <t>77898920-4</t>
  </si>
  <si>
    <t>77940120-0</t>
  </si>
  <si>
    <t>77961400-K</t>
  </si>
  <si>
    <t>78158670-6</t>
  </si>
  <si>
    <t>78214450-2</t>
  </si>
  <si>
    <t>78230020-2</t>
  </si>
  <si>
    <t>78317810-9</t>
  </si>
  <si>
    <t>78465450-8</t>
  </si>
  <si>
    <t>78710830-K</t>
  </si>
  <si>
    <t>78889670-0</t>
  </si>
  <si>
    <t>78967150-8</t>
  </si>
  <si>
    <t>78971320-0</t>
  </si>
  <si>
    <t>79618970-3</t>
  </si>
  <si>
    <t>79840540-3</t>
  </si>
  <si>
    <t>79921960-3</t>
  </si>
  <si>
    <t>79963770-7</t>
  </si>
  <si>
    <t>8505-7</t>
  </si>
  <si>
    <t>8506-5</t>
  </si>
  <si>
    <t>88639900-6</t>
  </si>
  <si>
    <t>89809600-9</t>
  </si>
  <si>
    <t>9058-1</t>
  </si>
  <si>
    <t>9409-9</t>
  </si>
  <si>
    <t>9581-8</t>
  </si>
  <si>
    <t>96661810-8</t>
  </si>
  <si>
    <t>96771980-3</t>
  </si>
  <si>
    <t>96795000-9</t>
  </si>
  <si>
    <t>96914290-2</t>
  </si>
  <si>
    <t>9866-3</t>
  </si>
  <si>
    <t>99531640-4</t>
  </si>
  <si>
    <t>99538520-1</t>
  </si>
  <si>
    <t>99549250-4</t>
  </si>
  <si>
    <t>9981-3</t>
  </si>
  <si>
    <t>VALIDACIÓN NOTA METODOLOGÍA SUPERIOR A 1</t>
  </si>
  <si>
    <t>GESTOR DE COMERCIO ELECTRÓNICO EN MYPES</t>
  </si>
  <si>
    <t>PF0982</t>
  </si>
  <si>
    <t>77.311.060-3</t>
  </si>
  <si>
    <t>77.086.552-2</t>
  </si>
  <si>
    <t>69030100-8</t>
  </si>
  <si>
    <t>ATACAMA</t>
  </si>
  <si>
    <t>CHAÑARAL</t>
  </si>
  <si>
    <t>CORTE Y CONFECCIÓN DE CORTINAS Y ROPA DE CASA</t>
  </si>
  <si>
    <t>PF0704</t>
  </si>
  <si>
    <t>PERSONAS DE 18 AÑOS O MÁS, EN SITUACIÓN DE DISCAPACIDAD.</t>
  </si>
  <si>
    <t>02. LUNES - TARDE / 08. MIÉRCOLES - TARDE / 14. VIERNES - TARDE</t>
  </si>
  <si>
    <t>HERRAMIENTAS COMPUTACIONALES BÁSICAS</t>
  </si>
  <si>
    <t>PF0729</t>
  </si>
  <si>
    <t>DE LOS LAGOS</t>
  </si>
  <si>
    <t>LLANQUIHUE</t>
  </si>
  <si>
    <t>VIÑA DEL MAR</t>
  </si>
  <si>
    <t>CUIDADORES DE PERSONAS CON DISCAPACIDAD Y/O DEPENDENCIAS MODERADA O SEVERA</t>
  </si>
  <si>
    <t>60107000-6</t>
  </si>
  <si>
    <t>SERVICIO NACIONAL DE LA MUJER Y LA EQUIDAD DE GENERO</t>
  </si>
  <si>
    <t>SERVICIOS DE CUIDADOS BÁSICOS INTEGRALES PARA PERSONAS MAYORES</t>
  </si>
  <si>
    <t>PF0960</t>
  </si>
  <si>
    <t>01. LUNES - MAÑANA / 04. MARTES - MAÑANA / 07. MIÉRCOLES - MAÑANA / 10. JUEVES - MAÑANA</t>
  </si>
  <si>
    <t>DEL BÍOBÍO</t>
  </si>
  <si>
    <t>TALCAHUANO</t>
  </si>
  <si>
    <t>CORTE Y CONFECCIÓN DE PRENDAS DE VESTIR PARA NIÑOS Y ADULTOS</t>
  </si>
  <si>
    <t>PF0625</t>
  </si>
  <si>
    <t>LO ESPEJO</t>
  </si>
  <si>
    <t>01. LUNES - MAÑANA / 04. MARTES - MAÑANA / 07. MIÉRCOLES - MAÑANA / 10. JUEVES - MAÑANA / 13. VIERNES - MAÑANA / 16. SÁBADO - MAÑANA / 19. DOMINGO - MAÑANA</t>
  </si>
  <si>
    <t>ACTIVIDADES AUXILIARES ADMINISTRATIVAS</t>
  </si>
  <si>
    <t>PF0908</t>
  </si>
  <si>
    <t>MAIPÚ</t>
  </si>
  <si>
    <t>SERVICIOS DE MASAJES INTEGRALES</t>
  </si>
  <si>
    <t>PF0612</t>
  </si>
  <si>
    <t>SAN JOAQUÍN</t>
  </si>
  <si>
    <t>CORTE Y CONFECCIÓN DE ROPA INDUSTRIAL</t>
  </si>
  <si>
    <t>PF0626</t>
  </si>
  <si>
    <t>COMERCIO ELECTRÓNICO Y MARKETING DIGITAL</t>
  </si>
  <si>
    <t>PF0965</t>
  </si>
  <si>
    <t>QUILICURA</t>
  </si>
  <si>
    <t>MULCHÉN</t>
  </si>
  <si>
    <t>HABILIDADES Y HERRAMIENTAS PARA EL EMPRENDIMIENTO</t>
  </si>
  <si>
    <t>PF0911</t>
  </si>
  <si>
    <t>RENCA</t>
  </si>
  <si>
    <t>SAN NICOLAS</t>
  </si>
  <si>
    <t>QUIRIHUE</t>
  </si>
  <si>
    <t>ÑIQUEN</t>
  </si>
  <si>
    <t>NACIMIENTO</t>
  </si>
  <si>
    <t>SANTA JUANA</t>
  </si>
  <si>
    <t>NANCAGUA</t>
  </si>
  <si>
    <t>PLACILLA</t>
  </si>
  <si>
    <t>RENGO</t>
  </si>
  <si>
    <t>CURANILAHUE</t>
  </si>
  <si>
    <t>LOS ÁLAMOS</t>
  </si>
  <si>
    <t>PUENTE ALTO</t>
  </si>
  <si>
    <t>RECOLETA</t>
  </si>
  <si>
    <t>HUECHURABA</t>
  </si>
  <si>
    <t>PANGUIPULLI</t>
  </si>
  <si>
    <t>LA UNIÓN</t>
  </si>
  <si>
    <t>LOS MUERMOS</t>
  </si>
  <si>
    <t>PF0927</t>
  </si>
  <si>
    <t>QUINTA NORMAL</t>
  </si>
  <si>
    <t>LA CISTERNA</t>
  </si>
  <si>
    <t>CONCEPCIÓN</t>
  </si>
  <si>
    <t>OSORNO</t>
  </si>
  <si>
    <t>OVALLE</t>
  </si>
  <si>
    <t>PF0728</t>
  </si>
  <si>
    <t>HERRAMIENTAS BÁSICAS DE COMUNICACIÓN EN INGLÉS</t>
  </si>
  <si>
    <t>DESABOLLADO Y PINTURA AUTOMOTRIZ</t>
  </si>
  <si>
    <t>SOLDADURA MIG</t>
  </si>
  <si>
    <t>AUTODESK INVENTOR</t>
  </si>
  <si>
    <t>PF0901</t>
  </si>
  <si>
    <t>TÉCNICAS DE MUESTREO DE LABORATORIO</t>
  </si>
  <si>
    <t>INSTALACIÓN MANTENCIÓN DE SISTEMAS INFORMÁTICOS Y REDES DE DATOS DOMICILIARIAS</t>
  </si>
  <si>
    <t>PF1257</t>
  </si>
  <si>
    <t>OPERACIÓN DE GRÚA HORQUILLA</t>
  </si>
  <si>
    <t>CERTIFICADO DE APROBACIÓN Y TARJETA DE IDENTIFICACIÓN. CREDENCIAL DE GUARDIA PRIVADO DE SEGURIDAD OS-10 OTORGADA POR LA PREFECTURA DE SEGURIDAD PRIVADA DE CARABINEROS DE CHILE.</t>
  </si>
  <si>
    <t>CURICÓ</t>
  </si>
  <si>
    <t>SERVICIO DE GUARDIA DE SEGURIDAD</t>
  </si>
  <si>
    <t>PF0624</t>
  </si>
  <si>
    <t>CURSO CONVENCIONAL CONDUCENTE A LICENCIA DE CONDUCTOR PROFESIONAL CLASE A-2</t>
  </si>
  <si>
    <t>PF0622</t>
  </si>
  <si>
    <t>TÉCNICAS DE SOLDADURA POR OXIGÁS, ARCO VOLTAICO, TIG Y MIG</t>
  </si>
  <si>
    <t>VICTORIA</t>
  </si>
  <si>
    <t>PF0584</t>
  </si>
  <si>
    <t>MECÁNICA BÁSICA AUTOMOTRIZ</t>
  </si>
  <si>
    <t>PF0576</t>
  </si>
  <si>
    <t>COCINA NACIONAL E INTERNACIONAL</t>
  </si>
  <si>
    <t>PF0555</t>
  </si>
  <si>
    <t>INSTALACIÓN Y MANTENCIÓN DE EQUIPOS DE CLIMATIZACIÓN Y REFRIGERACIÓN CON ALIMENTACIÓN MONOFÁSICA</t>
  </si>
  <si>
    <t>LA PINTANA</t>
  </si>
  <si>
    <t>PF0727</t>
  </si>
  <si>
    <t>SANTA BÁRBARA</t>
  </si>
  <si>
    <t>CREDENCIAL DE APLICADOR DE PLAGUICIDA DE USO AGRÍCOLA EMITIDA POR SAG.</t>
  </si>
  <si>
    <t>PF0925</t>
  </si>
  <si>
    <t>MANEJO Y USO DE PLAGUICIDAS AGRÍCOLAS</t>
  </si>
  <si>
    <t>QUILLOTA</t>
  </si>
  <si>
    <t>DIEGO DE ALMAGRO</t>
  </si>
  <si>
    <t>DE ATACAMA</t>
  </si>
  <si>
    <t>LOS ANDES</t>
  </si>
  <si>
    <t>SAN ESTEBAN</t>
  </si>
  <si>
    <t>PF0726</t>
  </si>
  <si>
    <t>FORMULACIÓN DE PROYECTOS</t>
  </si>
  <si>
    <t>PUERTO MONTT</t>
  </si>
  <si>
    <t>CORONEL</t>
  </si>
  <si>
    <t>PF1255</t>
  </si>
  <si>
    <t>INSTALACIÓN DE REDES Y ARTEFACTOS DE GAS</t>
  </si>
  <si>
    <t>PROVIDENCIA</t>
  </si>
  <si>
    <t>EL BOSQUE</t>
  </si>
  <si>
    <t>ELABORACIÓN DE PRODUCTOS DE PASTELERÍA Y REPOSTERÍA</t>
  </si>
  <si>
    <t>PEDRO AGUIRRE CERDA</t>
  </si>
  <si>
    <t>MASAJES CORPORALES CON FINES ESTÉTICOS Y DE RELAJACIÓN</t>
  </si>
  <si>
    <t>PF0922</t>
  </si>
  <si>
    <t>TÉCNICAS PARA LA RESOLUCIÓN DE PROBLEMAS</t>
  </si>
  <si>
    <t>PF1185</t>
  </si>
  <si>
    <t>ACOMPAÑAMIENTO Y APOYO EN EL CUIDADO DE NIÑOS, NIÑAS Y ADOLESCENTES EN SITUACIÓN DE VULNERABILIDAD DE DERECHOS</t>
  </si>
  <si>
    <t>01. LUNES - MAÑANA / 04. MARTES - MAÑANA / 07. MIÉRCOLES - MAÑANA</t>
  </si>
  <si>
    <t>SAN PEDRO DE LA PAZ</t>
  </si>
  <si>
    <t>MUJERES DERIVADAS POR SENAMEG O PRODEMU</t>
  </si>
  <si>
    <t>CABRERO</t>
  </si>
  <si>
    <t>PF0808</t>
  </si>
  <si>
    <t>SERVICIO DE CONSERJERÍA</t>
  </si>
  <si>
    <t>PF0601</t>
  </si>
  <si>
    <t>SERVICIO DE BANQUETERÍA</t>
  </si>
  <si>
    <t>PF0579</t>
  </si>
  <si>
    <t>ACTIVIDADES AUXILIARES DE BODEGA</t>
  </si>
  <si>
    <t>MELIPILLA</t>
  </si>
  <si>
    <t>PF0578</t>
  </si>
  <si>
    <t>ELABORACIÓN DE JABONES Y SALES DE BAÑO</t>
  </si>
  <si>
    <t>NUEVA IMPERIAL</t>
  </si>
  <si>
    <t>ALTO HOSPICIO</t>
  </si>
  <si>
    <t>TARAPACÁ</t>
  </si>
  <si>
    <t>ANCUD</t>
  </si>
  <si>
    <t>PF0574</t>
  </si>
  <si>
    <t>DISEÑO Y CONFECCIÓN DE ARTÍCULOS ACCESORIOS DE CUERO</t>
  </si>
  <si>
    <t>PF0928</t>
  </si>
  <si>
    <t>FABRICACIÓN Y COMERCIALIZACIÓN DE MUEBLES DE MADERA</t>
  </si>
  <si>
    <t>PUERTO VARAS</t>
  </si>
  <si>
    <t>PF0995</t>
  </si>
  <si>
    <t>DESARROLLO DE APLICACIONES MÓVILES</t>
  </si>
  <si>
    <t>COCHAMÓ</t>
  </si>
  <si>
    <t>02. LUNES - TARDE / 05. MARTES - TARDE / 08. MIÉRCOLES - TARDE / 11. JUEVES - TARDE</t>
  </si>
  <si>
    <t>PUDAHUEL</t>
  </si>
  <si>
    <t>PF0817</t>
  </si>
  <si>
    <t>RECICLAJE BASE DE RESIDUOS INORGÁNICOS NO PELIGROSOS</t>
  </si>
  <si>
    <t>05. MARTES - TARDE / 11. JUEVES - TARDE</t>
  </si>
  <si>
    <t>06. MARTES - VESPERTINO / 09. MIÉRCOLES - VESPERTINO / 12. JUEVES - VESPERTINO</t>
  </si>
  <si>
    <t>IQUIQUE</t>
  </si>
  <si>
    <t>PF0585</t>
  </si>
  <si>
    <t>MECÁNICA AUTOMOTRIZ ELECTROMECÁNICA</t>
  </si>
  <si>
    <t>PF0691</t>
  </si>
  <si>
    <t>AUXILIAR DE ASEO</t>
  </si>
  <si>
    <t>PF0572</t>
  </si>
  <si>
    <t>DISEÑO Y CONFECCIÓN DE TEJIDOS A TELAR</t>
  </si>
  <si>
    <t>PF0913</t>
  </si>
  <si>
    <t xml:space="preserve">COMPETENCIAS TRANSVERSALES PARA EL TRABAJO </t>
  </si>
  <si>
    <t>TÉCNICAS DE MAQUILLAJE Y ONDULACIÓN DE PESTAÑAS</t>
  </si>
  <si>
    <t>LAMPA</t>
  </si>
  <si>
    <t>PF0519</t>
  </si>
  <si>
    <t>ELABORACIÓN DE PREPARACIONES DE PASTELERÍA</t>
  </si>
  <si>
    <t>04. MARTES - MAÑANA / 10. JUEVES - MAÑANA</t>
  </si>
  <si>
    <t>PF0981</t>
  </si>
  <si>
    <t>COCINA NACIONAL</t>
  </si>
  <si>
    <t>PF0917</t>
  </si>
  <si>
    <t>DERECHOS Y DEBERES EN EL MUNDO LABORAL</t>
  </si>
  <si>
    <t>PF0944</t>
  </si>
  <si>
    <t>PELUQUERÍA</t>
  </si>
  <si>
    <t>PF0837</t>
  </si>
  <si>
    <t>MEJORANDO EL FUNCIONAMIENTO DE MI NEGOCIO</t>
  </si>
  <si>
    <t>LA REINA</t>
  </si>
  <si>
    <t>ESTACIÓN CENTRAL</t>
  </si>
  <si>
    <t xml:space="preserve">PF0910 </t>
  </si>
  <si>
    <t xml:space="preserve">TRABAJO EN EQUIPO </t>
  </si>
  <si>
    <t>PF0594</t>
  </si>
  <si>
    <t>CONTABILIDAD BÁSICA</t>
  </si>
  <si>
    <t>SAN MIGUEL</t>
  </si>
  <si>
    <t>TILTIL</t>
  </si>
  <si>
    <t>LIMACHE</t>
  </si>
  <si>
    <t>01. LUNES - MAÑANA / 07. MIÉRCOLES - MAÑANA / 10. JUEVES - MAÑANA / 13. VIERNES - MAÑANA</t>
  </si>
  <si>
    <t>LA POBLACIÓN QUE SERÁ BENEFICIADA POR ESTE CURSO SERÁ:
- MUJERES USUARIAS DEL PROGRAMA MUJERES JEFAS DE HOGAR, ENTRE 20 Y 50 AÑOS, RESIDENTES DE LA
COMUNA DE RETIRO, CON ACTIVIDAD DE EMPRENDEDORAS INDEPENDIENTES SIN FORMALIZACIÓN O DUEÑAS DE
CASA, CUYO REGISTRO SOCIAL DE HOGARES NO SUPERE EL 60% DE VULNERABILIDAD, COMPARTAN EL GUSTO O
EL DESEO POR APRENDER SERVICIO DE PELUQUERÌA CANINA Y BUSQUEN CREAR UNA NUEVA
ACTIVIDAD ECONÓMICA O REFORZAR UNA QUE YA REALICEN, PARA LOGRAR SU AUTONOMÍA ECONÓMICA.</t>
  </si>
  <si>
    <t>01. LUNES - MAÑANA / 04. MARTES - MAÑANA / 07. MIÉRCOLES - MAÑANA / 11. JUEVES - TARDE / 14. VIERNES - TARDE</t>
  </si>
  <si>
    <t>RETIRO</t>
  </si>
  <si>
    <t>ILUSTRE MUNICIPALIDAD DE RETIRO</t>
  </si>
  <si>
    <t>I MUNICIPALIDAD DE CURICO</t>
  </si>
  <si>
    <t>69100100-8</t>
  </si>
  <si>
    <t>HOMBRES Y MUJERES MAYORES DE 60 AÑOS QUE RESIDAN EN LA COMUNA DE HUALAÑÉ, QUE SE ENCUENTREN DESEMPLEADOS Y/O PENSIONADOS, SIN TITULO OTORGADO EN CENTRO DE FORMACIÓN TÉCNICA, INSTITUTO PROFESIONAL NI UNIVERSIDAD, SIN FORMACIÓN EN OFICIOS.</t>
  </si>
  <si>
    <t>HUALAÑÉ</t>
  </si>
  <si>
    <t>PF0978</t>
  </si>
  <si>
    <t>GESTIÓN DE EMPRENDIMIENTOS EN PERSONAS MAYORES</t>
  </si>
  <si>
    <t>I MUNICIPALIDAD DE HUALANE</t>
  </si>
  <si>
    <t>69100600-K</t>
  </si>
  <si>
    <t>01. LUNES - MAÑANA / 04. MARTES - MAÑANA / 10. JUEVES - MAÑANA</t>
  </si>
  <si>
    <t>LICANTÉN</t>
  </si>
  <si>
    <t>I MUNICIPALIDAD DE LICANTEN</t>
  </si>
  <si>
    <t>69100500-3</t>
  </si>
  <si>
    <t>01. LUNES - MAÑANA / 04. MARTES - MAÑANA / 07. MIÉRCOLES - MAÑANA / 11. JUEVES - TARDE / 13. VIERNES - MAÑANA</t>
  </si>
  <si>
    <t>01. LUNES - MAÑANA / 04. MARTES - MAÑANA / 07. MIÉRCOLES - MAÑANA / 10. JUEVES - MAÑANA / 14. VIERNES - TARDE</t>
  </si>
  <si>
    <t>PF1240</t>
  </si>
  <si>
    <t>INSTALACIÓN Y MANTENIMIENTO DE EMPALMES DE REDES DE DISTRIBUCIÓN ELÉCTRICA</t>
  </si>
  <si>
    <t>MACUL</t>
  </si>
  <si>
    <t>DEL LIBERTADOR B. O'HIGGINS</t>
  </si>
  <si>
    <t>PF1188</t>
  </si>
  <si>
    <t>INSTALACIÓN Y MANTENIMIENTO DE SISTEMAS SOLARES FOTOVOLTAICOS</t>
  </si>
  <si>
    <t>ANTOFAGASTA</t>
  </si>
  <si>
    <t>DE ANTOFAGASTA</t>
  </si>
  <si>
    <t>PF0793</t>
  </si>
  <si>
    <t>CONTROL DE CALIDAD DE PROCESOS AGROALIMENTARIOS</t>
  </si>
  <si>
    <t>PF0790</t>
  </si>
  <si>
    <t>AUXILIAR DE BODEGA EN TIENDAS POR DEPARTAMENTO</t>
  </si>
  <si>
    <t>PF0628</t>
  </si>
  <si>
    <t>ELABORACIÓN Y COMERCIALIZACIÓN DE MERMELADAS Y CONSERVAS</t>
  </si>
  <si>
    <t>PF0762</t>
  </si>
  <si>
    <t>ORFEBRERÍA</t>
  </si>
  <si>
    <t>FREIRINA</t>
  </si>
  <si>
    <t>SAN IGNACIO</t>
  </si>
  <si>
    <t>DE ÑUBLE</t>
  </si>
  <si>
    <t>ARICA</t>
  </si>
  <si>
    <t>DE ARICA Y PARINACOTA</t>
  </si>
  <si>
    <t>CABILDO</t>
  </si>
  <si>
    <t>FORMULACIÓN DE PROYECTOS DE MICROEMPRENDIMIENTO</t>
  </si>
  <si>
    <t>I MUNICIPALIDAD DE CABILDO</t>
  </si>
  <si>
    <t>69050200-3</t>
  </si>
  <si>
    <t>PF0987</t>
  </si>
  <si>
    <t>HERRAMIENTAS DE OFIMÁTICA EN NIVEL INTERMEDIO</t>
  </si>
  <si>
    <t>FUTRONO</t>
  </si>
  <si>
    <t>LOS RÍOS</t>
  </si>
  <si>
    <t>I MUNICIPALIDAD DE FUTRONO</t>
  </si>
  <si>
    <t>69200700-K</t>
  </si>
  <si>
    <t>PF0571</t>
  </si>
  <si>
    <t>CURTIDO ARTESANAL DE CUERO</t>
  </si>
  <si>
    <t>COQUIMBO</t>
  </si>
  <si>
    <t>I MUNICIPALIDAD DE OVALLE</t>
  </si>
  <si>
    <t>I MUNICIPALIDAD DE MELIPILLA</t>
  </si>
  <si>
    <t>69072900-8</t>
  </si>
  <si>
    <t>PEÑAFLOR</t>
  </si>
  <si>
    <t>PF0604</t>
  </si>
  <si>
    <t>OPERACIONES BÁSICAS DE PANADERÍA</t>
  </si>
  <si>
    <t>DOÑIHUE</t>
  </si>
  <si>
    <t>I MUNICIPALIDAD DE DONIHUE</t>
  </si>
  <si>
    <t>69080600-2</t>
  </si>
  <si>
    <t>EL MONTE</t>
  </si>
  <si>
    <t>69073000-6</t>
  </si>
  <si>
    <t>PF0912</t>
  </si>
  <si>
    <t>INICIATIVA Y APRENDIZAJE PERMANENTE</t>
  </si>
  <si>
    <t>PF0586</t>
  </si>
  <si>
    <t>MECÁNICA BÁSICA, DESABOLLADURA Y PINTURA</t>
  </si>
  <si>
    <t>69060800-6</t>
  </si>
  <si>
    <t>ALTO DEL CARMEN</t>
  </si>
  <si>
    <t>PF0603</t>
  </si>
  <si>
    <t>MANEJO DE CULTIVOS DE HORTALIZAS AL AIRE LIBRE</t>
  </si>
  <si>
    <t>ILUSTRE MUNICIPALIDAD DE ALTO DEL CARMEN</t>
  </si>
  <si>
    <t>69251900-0</t>
  </si>
  <si>
    <t>CUIDADORES DE PERSONAS CON DISCAPACIDAD Y/O DEPENDENCIA MODERADA O SEVERA.</t>
  </si>
  <si>
    <t>RANCAGUA</t>
  </si>
  <si>
    <t>OLIVAR</t>
  </si>
  <si>
    <t>02. LUNES - TARDE / 05. MARTES - TARDE / 11. JUEVES - TARDE</t>
  </si>
  <si>
    <t>SAN FERNANDO</t>
  </si>
  <si>
    <t>I MUNICIPALIDAD DE LAMPA</t>
  </si>
  <si>
    <t>69071400-0</t>
  </si>
  <si>
    <t>HERRADOR DE CABALLOS FINA SANGRE DE CARRERA</t>
  </si>
  <si>
    <t>NAVIDAD</t>
  </si>
  <si>
    <t>ILUSTRE MUNICIPALIDAD DE NAVIDAD</t>
  </si>
  <si>
    <t>69073800-7</t>
  </si>
  <si>
    <t>01. LUNES - MAÑANA / 02. LUNES - TARDE / 04. MARTES - MAÑANA / 05. MARTES - TARDE / 07. MIÉRCOLES - MAÑANA / 08. MIÉRCOLES - TARDE / 10. JUEVES - MAÑANA / 11. JUEVES - TARDE / 13. VIERNES - MAÑANA / 14. VIERNES - TARDE</t>
  </si>
  <si>
    <t>PERSONAS DERIVADAS POR GENDARMERIA</t>
  </si>
  <si>
    <t>DIRECCION GENERAL DE GENDARMERIA DE CHIL</t>
  </si>
  <si>
    <t>61004000-4</t>
  </si>
  <si>
    <t>PF0720</t>
  </si>
  <si>
    <t>LABORES EN VIVEROS</t>
  </si>
  <si>
    <t>LA FLORIDA</t>
  </si>
  <si>
    <t>MACHALÍ</t>
  </si>
  <si>
    <t>69080200-7</t>
  </si>
  <si>
    <t>PF0715</t>
  </si>
  <si>
    <t>DISEÑO Y CONFECCIÓN DE ARTÍCULOS DECORATIVOS UTILIZANDO LA TÉCNICA DEL MOSAICO</t>
  </si>
  <si>
    <t>I MUNICIPALIDAD DE NANCAGUA</t>
  </si>
  <si>
    <t>69090400-4</t>
  </si>
  <si>
    <t>SAN ANTONIO</t>
  </si>
  <si>
    <t>LO PRADO</t>
  </si>
  <si>
    <t>I MUNICIPALIDAD DE LO PRADO</t>
  </si>
  <si>
    <t>69254100-6</t>
  </si>
  <si>
    <t>I MUNICIPALIDAD DE LOS ANDES</t>
  </si>
  <si>
    <t>PF0779</t>
  </si>
  <si>
    <t>SERVICIOS DE MASAJES ESTÉTICOS</t>
  </si>
  <si>
    <t>TÉCNICAS DE MAQUILLAJE Y ONDULACIÓN DE  PESTAÑAS</t>
  </si>
  <si>
    <t>PF0714</t>
  </si>
  <si>
    <t>DISEÑO Y CONFECCIÓN DE ARTÍCULOS DE FIELTRO ARTESANAL</t>
  </si>
  <si>
    <t>ILUSTRE MUNICIPALIDAD DE MACUL</t>
  </si>
  <si>
    <t>69253700-9</t>
  </si>
  <si>
    <t>VALDIVIA</t>
  </si>
  <si>
    <t>LOS RIOS</t>
  </si>
  <si>
    <t>FRESIA</t>
  </si>
  <si>
    <t>LEBU</t>
  </si>
  <si>
    <t>PF1269</t>
  </si>
  <si>
    <t>LABORES DE ALBAÑILERÍA</t>
  </si>
  <si>
    <t>MARIQUINA</t>
  </si>
  <si>
    <t>PF0766</t>
  </si>
  <si>
    <t>PROCESOS DE DESHIDRATACIÓN Y ELABORACIÓN DE CONSERVAS DE PRODUCTOS MARINOS</t>
  </si>
  <si>
    <t>CORRAL</t>
  </si>
  <si>
    <t>HUALQUI</t>
  </si>
  <si>
    <t>FLORIDA</t>
  </si>
  <si>
    <t>PF0794</t>
  </si>
  <si>
    <t>PRODUCCIÓN Y COMERCIALIZACIÓN DE FLORES DE CORTE</t>
  </si>
  <si>
    <t>COELEMU</t>
  </si>
  <si>
    <t>YUNGAY</t>
  </si>
  <si>
    <t>PF0674</t>
  </si>
  <si>
    <t>OPERACIÓN DE EXCAVADORA</t>
  </si>
  <si>
    <t>COBQUECURA</t>
  </si>
  <si>
    <t>PORTEZUELO</t>
  </si>
  <si>
    <t>TEODORO SCHMIDT</t>
  </si>
  <si>
    <t>ERCILLA</t>
  </si>
  <si>
    <t>TRAIGUÉN</t>
  </si>
  <si>
    <t>GALVARINO</t>
  </si>
  <si>
    <t>CHOLCHOL</t>
  </si>
  <si>
    <t>PURÉN</t>
  </si>
  <si>
    <t>PF1280</t>
  </si>
  <si>
    <t>LABORES DE INSTALACIONES SANITARIAS</t>
  </si>
  <si>
    <t>LAS CABRAS</t>
  </si>
  <si>
    <t>HUALAIHUÉ</t>
  </si>
  <si>
    <t>PURRANQUE</t>
  </si>
  <si>
    <t>I MUNICIPALIDAD VALDIVIA</t>
  </si>
  <si>
    <t>69200100-1</t>
  </si>
  <si>
    <t>PEQUEÑOS AGRICULTORES DEFINIDOS EN LA LEY N°18.910.</t>
  </si>
  <si>
    <t>I MUNICIPALIDAD DE LEBU</t>
  </si>
  <si>
    <t>69160300-8</t>
  </si>
  <si>
    <t>CASTRO</t>
  </si>
  <si>
    <t>I MUNICIPALIDAD DE CASTRO</t>
  </si>
  <si>
    <t>69230400-4</t>
  </si>
  <si>
    <t>CHONCHI</t>
  </si>
  <si>
    <t>I MUNICIPALIDAD DE CHONCHI</t>
  </si>
  <si>
    <t>69230500-0</t>
  </si>
  <si>
    <t>07. MIÉRCOLES - MAÑANA / 10. JUEVES - MAÑANA / 13. VIERNES - MAÑANA</t>
  </si>
  <si>
    <t>I MUNICIPALIDAD DE SAN IGNACIO</t>
  </si>
  <si>
    <t>69141300-4</t>
  </si>
  <si>
    <t>CALDERA</t>
  </si>
  <si>
    <t>I MUNICIPALIDAD DE CALDERA</t>
  </si>
  <si>
    <t>69030300-0</t>
  </si>
  <si>
    <t>HUASCO</t>
  </si>
  <si>
    <t>PF0910</t>
  </si>
  <si>
    <t>TRABAJO EN EQUIPO</t>
  </si>
  <si>
    <t>FREIRE</t>
  </si>
  <si>
    <t>I MUNICIPALIDAD DE FREIRE</t>
  </si>
  <si>
    <t>69190900-K</t>
  </si>
  <si>
    <t>RÍO BUENO</t>
  </si>
  <si>
    <t>I MUNICIPALIDAD DE RIO BUENO</t>
  </si>
  <si>
    <t>69201000-0</t>
  </si>
  <si>
    <t>LONCOCHE</t>
  </si>
  <si>
    <t>I MUNICIPALIDAD DE LONCOCHE</t>
  </si>
  <si>
    <t>69191100-4</t>
  </si>
  <si>
    <t>LANCO</t>
  </si>
  <si>
    <t>I MUNICIPALIDAD DE LANCO</t>
  </si>
  <si>
    <t>PF0706</t>
  </si>
  <si>
    <t>MANIPULACIÓN EN ALIMENTACIÓN ESCOLAR</t>
  </si>
  <si>
    <t>VALLENAR</t>
  </si>
  <si>
    <t>I MUNICIPALIDAD DE VALLENAR</t>
  </si>
  <si>
    <t>69030500-3</t>
  </si>
  <si>
    <t>PF0797</t>
  </si>
  <si>
    <t>ACTIVIDADES DE ASISTENCIA EN TOPOGRAFÍA</t>
  </si>
  <si>
    <t>COPIAPÓ</t>
  </si>
  <si>
    <t>LOS VILOS</t>
  </si>
  <si>
    <t>I MUNICIPALIDAD DE LOS VILOS</t>
  </si>
  <si>
    <t>69041500-3</t>
  </si>
  <si>
    <t>TRABAJADORES POR CUENTA PROPIA CON RENTA INFERIOR A 3 INGRESOS MENSUALES</t>
  </si>
  <si>
    <t>CURACO DE VÉLEZ</t>
  </si>
  <si>
    <t>SAN JUAN DE LA COSTA</t>
  </si>
  <si>
    <t>COLLIPULLI</t>
  </si>
  <si>
    <t>I MUNICIPALIDAD DE COLLIPULLI</t>
  </si>
  <si>
    <t>69180500-K</t>
  </si>
  <si>
    <t>TREGUACO</t>
  </si>
  <si>
    <t>I MUNICIPALIDAD DE OSORNO</t>
  </si>
  <si>
    <t>PF0707</t>
  </si>
  <si>
    <t>CRITERIOS DE SEGURIDAD Y AUTOCUIDADO EN EL SECTOR AGROALIMENTARIO</t>
  </si>
  <si>
    <t>PF0708</t>
  </si>
  <si>
    <t>CUIDADOS BÁSICOS DEL GANADO: OVINO, BOVINO Y EQUINO</t>
  </si>
  <si>
    <t>I MUNICIPALIDAD DE LOS ALAMOS</t>
  </si>
  <si>
    <t>69160400-4</t>
  </si>
  <si>
    <t>PITRUFQUÉN</t>
  </si>
  <si>
    <t>CHILLAN VIEJO</t>
  </si>
  <si>
    <t>ILUSTRE MUNICIPALIDAD DE CHILLAN VIEJO</t>
  </si>
  <si>
    <t>69266500-7</t>
  </si>
  <si>
    <t>PERALILLO</t>
  </si>
  <si>
    <t>POZO ALMONTE</t>
  </si>
  <si>
    <t>I MUNICIPALIDAD POZO ALMONTE</t>
  </si>
  <si>
    <t>83017500-8</t>
  </si>
  <si>
    <t>COIHUECO</t>
  </si>
  <si>
    <t>I MUNICIPALIDAD DE COIHUECO</t>
  </si>
  <si>
    <t>69141100-1</t>
  </si>
  <si>
    <t>HUALPÉN</t>
  </si>
  <si>
    <t>I MUNICIPALIDAD DE LOS LAGOS</t>
  </si>
  <si>
    <t>69200600-3</t>
  </si>
  <si>
    <t>CISNES</t>
  </si>
  <si>
    <t>COMUNIDAD INDIGENA CAVI MARI MAÑKE</t>
  </si>
  <si>
    <t>53325949-9</t>
  </si>
  <si>
    <t>PF0573</t>
  </si>
  <si>
    <t>DISEÑO Y ELABORACIÓN DE JOYAS DE PLATA MAPUCHES</t>
  </si>
  <si>
    <t>ASOCIACION GREMIAL FERIA LIBRE AYSEN</t>
  </si>
  <si>
    <t>65009039-K</t>
  </si>
  <si>
    <t>I MUNICIPALIDAD DE HUALQUI</t>
  </si>
  <si>
    <t>69150600-2</t>
  </si>
  <si>
    <t>SAN FABIAN</t>
  </si>
  <si>
    <t>CUNCO</t>
  </si>
  <si>
    <t>PF0792</t>
  </si>
  <si>
    <t>CAJERO (A)</t>
  </si>
  <si>
    <t>I MUNICIPALIDAD DE CUNCO</t>
  </si>
  <si>
    <t>69191000-8</t>
  </si>
  <si>
    <t>PF0778</t>
  </si>
  <si>
    <t>SERVICIO DE TAPICERÍA Y RESTAURACIÓN DE MUEBLES Y SU COMERCIALIZACIÓN</t>
  </si>
  <si>
    <t>ILUSTRE MUNICIPALIDAD DE DIEGO DE ALMAGRO</t>
  </si>
  <si>
    <t>69250500-K</t>
  </si>
  <si>
    <t>I MUNICIPALIDAD DE PANGUIPULLI</t>
  </si>
  <si>
    <t>PF0575</t>
  </si>
  <si>
    <t>DISEÑO, CONFECCIÓN Y COMERCIALIZACIÓN DE ARTÍCULOS DE PLATA Y COBRE</t>
  </si>
  <si>
    <t>CHAITÉN</t>
  </si>
  <si>
    <t>PEMUCO</t>
  </si>
  <si>
    <t>I MUNICIPALIDAD DE PEMUCO</t>
  </si>
  <si>
    <t>69141600-3</t>
  </si>
  <si>
    <t>PF0527</t>
  </si>
  <si>
    <t>DIFUSIÓN DE INFORMACIÓN TURÍSTICA</t>
  </si>
  <si>
    <t>GRANEROS</t>
  </si>
  <si>
    <t>I MUNICIPALIDAD DE GRANEROS</t>
  </si>
  <si>
    <t>69080300-3</t>
  </si>
  <si>
    <t>PAILLACO</t>
  </si>
  <si>
    <t>I MUNICIPALIDAD DE PAILLACO</t>
  </si>
  <si>
    <t>69200900-2</t>
  </si>
  <si>
    <t>PINTO</t>
  </si>
  <si>
    <t>I MUNICIPALIDAD DE PINTO</t>
  </si>
  <si>
    <t>69141000-5</t>
  </si>
  <si>
    <t>TIRÚA</t>
  </si>
  <si>
    <t>I MUNICIPALIDAD DE SANTA JUANA</t>
  </si>
  <si>
    <t>69151400-5</t>
  </si>
  <si>
    <t>PF0980</t>
  </si>
  <si>
    <t>ATENCIÓN PRESENCIAL / ON LINE A CLIENTES CON INGLÉS BÁSICO</t>
  </si>
  <si>
    <t>I MUNICIPALIDAD DE MARIQUINA</t>
  </si>
  <si>
    <t>69200400-0</t>
  </si>
  <si>
    <t>CODEGUA</t>
  </si>
  <si>
    <t>I MUNICIPALIDAD DE CODEGUA</t>
  </si>
  <si>
    <t>69080400-K</t>
  </si>
  <si>
    <t>02. LUNES - TARDE / 05. MARTES - TARDE / 08. MIÉRCOLES - TARDE / 11. JUEVES - TARDE / 14. VIERNES - TARDE / 17. SÁBADO - TARDE</t>
  </si>
  <si>
    <t>QUELLÓN</t>
  </si>
  <si>
    <t>04. MARTES - MAÑANA</t>
  </si>
  <si>
    <t>MONTE PATRIA</t>
  </si>
  <si>
    <t>I MUNICIPALIDAD DE MONTEPATRIA</t>
  </si>
  <si>
    <t>69040800-7</t>
  </si>
  <si>
    <t>I MUNICIPALIDAD DE PUQUELDON</t>
  </si>
  <si>
    <t>69230800-K</t>
  </si>
  <si>
    <t>LONQUIMAY</t>
  </si>
  <si>
    <t>I MUNICIPALIDAD DE LONQUIMAY</t>
  </si>
  <si>
    <t>69181100-K</t>
  </si>
  <si>
    <t>CURACAUTÍN</t>
  </si>
  <si>
    <t>PF1001</t>
  </si>
  <si>
    <t>I MUNICIPALIDAD DE CURACAUTIN</t>
  </si>
  <si>
    <t>69181000-3</t>
  </si>
  <si>
    <t>03. LUNES - VESPERTINO / 06. MARTES - VESPERTINO / 09. MIÉRCOLES - VESPERTINO / 12. JUEVES - VESPERTINO / 15. VIERNES - VESPERTINO / 18. SÁBADO - VESPERTINO</t>
  </si>
  <si>
    <t>QUEMCHI</t>
  </si>
  <si>
    <t>I MUNICIPALIDAD DE QUEMCHI</t>
  </si>
  <si>
    <t>69230200-1</t>
  </si>
  <si>
    <t>RÍO CLARO</t>
  </si>
  <si>
    <t>I MUNICIPALIDAD DE RIO CLARO</t>
  </si>
  <si>
    <t>69110700-0</t>
  </si>
  <si>
    <t>I MUNICIPALIDAD DE FREIRINA</t>
  </si>
  <si>
    <t>69030600-K</t>
  </si>
  <si>
    <t>PUMANQUE</t>
  </si>
  <si>
    <t>I MUNICIPALIDAD DE PUMANQUE</t>
  </si>
  <si>
    <t>69090800-K</t>
  </si>
  <si>
    <t>CAUQUENES</t>
  </si>
  <si>
    <t>I MUNICIPALIDAD DE CAUQUENES</t>
  </si>
  <si>
    <t>69120400-6</t>
  </si>
  <si>
    <t>I MUNICIPALIDAD DE COELEMU</t>
  </si>
  <si>
    <t>69150200-7</t>
  </si>
  <si>
    <t>CAMIÑA</t>
  </si>
  <si>
    <t>AYMARA MACHAQ WARMI SAWURINAKA</t>
  </si>
  <si>
    <t>65164868-8</t>
  </si>
  <si>
    <t>PF0587</t>
  </si>
  <si>
    <t>OPERARIO DE ARTEFACTOS DE GAS</t>
  </si>
  <si>
    <t>I MUNICIPALIDAD DE PORTEZUELO</t>
  </si>
  <si>
    <t>69140200-2</t>
  </si>
  <si>
    <t>CHILE CHICO</t>
  </si>
  <si>
    <t>I MUNICIPALIDAD DE CHILE CHICO</t>
  </si>
  <si>
    <t>69240400-9</t>
  </si>
  <si>
    <t>04. MARTES - MAÑANA / 07. MIÉRCOLES - MAÑANA / 10. JUEVES - MAÑANA / 13. VIERNES - MAÑANA</t>
  </si>
  <si>
    <t>PF0718</t>
  </si>
  <si>
    <t>ELABORACIÓN DE ARTESANÍA EN CERÁMICA POLICROMADA</t>
  </si>
  <si>
    <t>I MUNICIPALIDAD DE CORRAL</t>
  </si>
  <si>
    <t>69200200-8</t>
  </si>
  <si>
    <t>SAAVEDRA</t>
  </si>
  <si>
    <t>PF0592</t>
  </si>
  <si>
    <t>SERVICIO DE REPOSICIÓN Y ORDEN DE PRODUCTOS EN SUPERMERCADOS Y GRANDES TIENDAS</t>
  </si>
  <si>
    <t>CARAHUE</t>
  </si>
  <si>
    <t>PF1005</t>
  </si>
  <si>
    <t>TÉCNICAS DE SOLDADURA POR ARCO VOLTAICO</t>
  </si>
  <si>
    <t>QUEILÉN</t>
  </si>
  <si>
    <t>I MUNICIPALIDAD DE YUNGAY</t>
  </si>
  <si>
    <t>69141500-7</t>
  </si>
  <si>
    <t>PALMILLA</t>
  </si>
  <si>
    <t>PF0765</t>
  </si>
  <si>
    <t>PROCEDIMIENTOS BÁSICOS DE SEGURIDAD Y EMERGENCIAS EN EL PUESTO DE TRABAJO</t>
  </si>
  <si>
    <t>FRUTILLAR</t>
  </si>
  <si>
    <t>I MUNICIPALIDAD DE FRUTILLAR</t>
  </si>
  <si>
    <t>69220700-9</t>
  </si>
  <si>
    <t>I MUNICIPALIDAD DE MAFIL</t>
  </si>
  <si>
    <t>69200500-7</t>
  </si>
  <si>
    <t>PF1356</t>
  </si>
  <si>
    <t>ACTIVIDADES CONSTRUCTIVAS EN OBRAS CIVILES</t>
  </si>
  <si>
    <t>CHILLAN</t>
  </si>
  <si>
    <t>I MUNICIPALIDAD DE PUERTO VARAS</t>
  </si>
  <si>
    <t>69220200-7</t>
  </si>
  <si>
    <t>PF1112</t>
  </si>
  <si>
    <t>ENTRENAMIENTO PARA EL TRABAJO</t>
  </si>
  <si>
    <t>SAN CLEMENTE</t>
  </si>
  <si>
    <t>VILCÚN</t>
  </si>
  <si>
    <t>PF0839</t>
  </si>
  <si>
    <t>POTENCIANDO MI NEGOCIO</t>
  </si>
  <si>
    <t>PENCAHUE</t>
  </si>
  <si>
    <t>69110800-7</t>
  </si>
  <si>
    <t>I MUNICIPALIDAD DE QUIRIHUE</t>
  </si>
  <si>
    <t>69140100-6</t>
  </si>
  <si>
    <t>PF0730</t>
  </si>
  <si>
    <t>HIGIENE E INOCUIDAD AGROALIMENTARIA</t>
  </si>
  <si>
    <t>MELIPEUCO</t>
  </si>
  <si>
    <t>ILUSTRE MUNICIPALIDAD MELIPEUCO</t>
  </si>
  <si>
    <t>70766500-9</t>
  </si>
  <si>
    <t>05. MARTES - TARDE</t>
  </si>
  <si>
    <t>YUMBEL</t>
  </si>
  <si>
    <t>SAGRADA FAMILIA</t>
  </si>
  <si>
    <t>I MUNICIPALIDAD DE SAGRADA FAMILIA</t>
  </si>
  <si>
    <t>69110200-9</t>
  </si>
  <si>
    <t>I MUNICIPALIDAD DE CHILLAN</t>
  </si>
  <si>
    <t>69140900-7</t>
  </si>
  <si>
    <t>PARRAL</t>
  </si>
  <si>
    <t>I MUNICIPALIDAD DE PARRAL</t>
  </si>
  <si>
    <t>69130700-K</t>
  </si>
  <si>
    <t>VILLARRICA</t>
  </si>
  <si>
    <t>I MUNICIPALIDAD DE VILLARRICA</t>
  </si>
  <si>
    <t>69191500-K</t>
  </si>
  <si>
    <t>I MUNICIPALIDAD DE PLACILLA</t>
  </si>
  <si>
    <t>69090200-1</t>
  </si>
  <si>
    <t>ESTUDIANTES DE CUARTO AÑO DE ENSEÑANZA MEDIA O DE LICEOS TÉCNICOS PROFESIONALES.</t>
  </si>
  <si>
    <t>I MUNICIPALIDAD DE CABRERO</t>
  </si>
  <si>
    <t>69151000-K</t>
  </si>
  <si>
    <t>I MUNICIPALIDAD DE PUREN</t>
  </si>
  <si>
    <t>69180200-0</t>
  </si>
  <si>
    <t>LAGO RANCO</t>
  </si>
  <si>
    <t>MAULLÍN</t>
  </si>
  <si>
    <t>PF0676</t>
  </si>
  <si>
    <t>PROCESOS DE RECOLECCIÓN Y COMERCIALIZACIÓN DE ALGAS DE BORDE COSTERO</t>
  </si>
  <si>
    <t>PF0918</t>
  </si>
  <si>
    <t>DESARROLLO DEL TRABAJO COLABORATIVO</t>
  </si>
  <si>
    <t>PICA</t>
  </si>
  <si>
    <t>I MUNICIPALIDAD DE PICA</t>
  </si>
  <si>
    <t>69010400-8</t>
  </si>
  <si>
    <t>PUCÓN</t>
  </si>
  <si>
    <t xml:space="preserve">PF0729 </t>
  </si>
  <si>
    <t xml:space="preserve">HERRAMIENTAS COMPUTACIONALES BÁSICAS </t>
  </si>
  <si>
    <t>I MUNICIPALIDAD DE PUCON</t>
  </si>
  <si>
    <t>69191600-6</t>
  </si>
  <si>
    <t>QUINCHAO</t>
  </si>
  <si>
    <t>HUARA</t>
  </si>
  <si>
    <t>ILUSTRE MUNICIPALIDAD DE HUARA</t>
  </si>
  <si>
    <t>69010200-5</t>
  </si>
  <si>
    <t>PF0717</t>
  </si>
  <si>
    <t>DISEÑO, ELABORACIÓN Y COMERCIALIZACIÓN DE ARREGLOS FLORALES PARA LA ORNAMENTACIÓN DE EVENTOS</t>
  </si>
  <si>
    <t>CALBUCO</t>
  </si>
  <si>
    <t>I MUNICIPALIDAD DE CALBUCO</t>
  </si>
  <si>
    <t>69220600-2</t>
  </si>
  <si>
    <t>CONTULMO</t>
  </si>
  <si>
    <t>I MUNICIPALIDAD DE CONTULMO</t>
  </si>
  <si>
    <t>69160600-7</t>
  </si>
  <si>
    <t>I MUNICIPALIDAD DE CHOLCHOL</t>
  </si>
  <si>
    <t>69265000-K</t>
  </si>
  <si>
    <t>ANTUCO</t>
  </si>
  <si>
    <t>FUTALEUFÚ</t>
  </si>
  <si>
    <t>05. MARTES - TARDE / 08. MIÉRCOLES - TARDE / 11. JUEVES - TARDE / 14. VIERNES - TARDE</t>
  </si>
  <si>
    <t>PF0591</t>
  </si>
  <si>
    <t>SERVICIO DE ASISTENCIA Y ATENCIÓN A CLIENTES</t>
  </si>
  <si>
    <t>CURARREHUE</t>
  </si>
  <si>
    <t>DALCAHUE</t>
  </si>
  <si>
    <t>SAN JAVIER</t>
  </si>
  <si>
    <t>I MUNICIPALIDAD DE SAN JAVIER</t>
  </si>
  <si>
    <t>69130100-1</t>
  </si>
  <si>
    <t>TRABAJADORES INSCRITOS EN REGISTROS ESPECIALES (PESCADORES, FERIANTES, TAXIS Y COLECTIVOS, U OTROS ANÁLOGOS).</t>
  </si>
  <si>
    <t>PUNITAQUI</t>
  </si>
  <si>
    <t>CALAMA</t>
  </si>
  <si>
    <t>PF0962</t>
  </si>
  <si>
    <t>MANTENIMIENTO DE EQUIPOS Y MAQUINARIAS DE PEQUEÑA MINERÍA</t>
  </si>
  <si>
    <t>PF1244</t>
  </si>
  <si>
    <t>ASISTENCIA EN LA ELABORACIÓN DE PREPARACIONES GASTRONÓMICAS</t>
  </si>
  <si>
    <t>PF0690</t>
  </si>
  <si>
    <t>ATENCIÓN A CLIENTES</t>
  </si>
  <si>
    <t>SALAMANCA</t>
  </si>
  <si>
    <t>PEÑALOLÉN</t>
  </si>
  <si>
    <t>QUINTERO</t>
  </si>
  <si>
    <t>I MUNICIPALIDAD DE COLINA</t>
  </si>
  <si>
    <t>69071500-7</t>
  </si>
  <si>
    <t>PETORCA</t>
  </si>
  <si>
    <t>CALERA DE TANGO</t>
  </si>
  <si>
    <t>PF1246</t>
  </si>
  <si>
    <t>GESTIÓN DE PROCESOS DE SERVICIOS TURÍSTICOS</t>
  </si>
  <si>
    <t>PF0946</t>
  </si>
  <si>
    <t>HABILIDADES PARA LAS OPERACIONES MATEMÁTICAS BÁSICAS</t>
  </si>
  <si>
    <t>SAN RAMÓN</t>
  </si>
  <si>
    <t>METROPOLITANA</t>
  </si>
  <si>
    <t>PF0504</t>
  </si>
  <si>
    <t>OPERACIÓN DE REDES DE AGUA POTABLE</t>
  </si>
  <si>
    <t>VALOR LICENCIA INDIVIDUAL</t>
  </si>
  <si>
    <t>DIAS FL</t>
  </si>
  <si>
    <t>DIAS FL 0</t>
  </si>
  <si>
    <t>VALOR HORA</t>
  </si>
  <si>
    <t>65192857-5</t>
  </si>
  <si>
    <t>¿TIENE EXPERIENCIA?</t>
  </si>
  <si>
    <t>¿TIENE MULTAS?</t>
  </si>
  <si>
    <t xml:space="preserve"> MAYOR NOTA PROPUESTA TÉCNICA</t>
  </si>
  <si>
    <t>¿TIENE MAYOR NOTA PROPUESTA TÉCNICA?</t>
  </si>
  <si>
    <t>¿TIENE  MAYOR NOTA COMPORTAMIENTO ANTERIOR?</t>
  </si>
  <si>
    <t>VALIDACIÓN NOTA EXPERIENCIA OFERENTE</t>
  </si>
  <si>
    <t>5.3                      EVALUACIÓN COMPORTAMIENTO ANTERIOR</t>
  </si>
  <si>
    <t xml:space="preserve">CURSOS </t>
  </si>
  <si>
    <t xml:space="preserve">Máx. de CURSOS </t>
  </si>
  <si>
    <t>OBSERVACIONES SENCE</t>
  </si>
  <si>
    <t>POCENTAJE DE MULTAS PONDERADA</t>
  </si>
  <si>
    <t>(en blanco)</t>
  </si>
  <si>
    <t>Suma de TOTAL DEL CURSO</t>
  </si>
  <si>
    <t>INICIAL</t>
  </si>
  <si>
    <t>5.4.2.1             RELACIÓN METODOLOGÍA Y COMPETENCIA  MAYOR QUE 1</t>
  </si>
  <si>
    <t>NOTA PROPUESTA FORMATIVA A NIVEL DE PLAN 5,4,1,1( 35%)</t>
  </si>
  <si>
    <t>NOTA PROPUESTA FORMATIVA A NIVEL DE MODULOS 5,4,1,2 (65%)</t>
  </si>
  <si>
    <t>NOTA METODOLOGÍA (55%)</t>
  </si>
  <si>
    <t>NOTA  EVALUACIÓN PROPUESTA FORMATIVA (45%)</t>
  </si>
  <si>
    <t>Mín. de VHA DEL CURSO A CONSIDERAR EN EVA EC</t>
  </si>
  <si>
    <t>77490687-8</t>
  </si>
  <si>
    <t>77413768-8</t>
  </si>
  <si>
    <t>NOMBRE PLAN transversal</t>
  </si>
  <si>
    <t>CODIGO PLAN transversal</t>
  </si>
  <si>
    <t>CODIGO SENCE+A:B</t>
  </si>
  <si>
    <t>65194168-7</t>
  </si>
  <si>
    <t>FONDOS REGIONALES</t>
  </si>
  <si>
    <t>LABORES DE CARPINTERÍA DE TERMINACIONES</t>
  </si>
  <si>
    <t>PF1293</t>
  </si>
  <si>
    <t>OPERACIÓN DE GRÚA TELÉSCOPICA EN LA MEDIANA MINERIA</t>
  </si>
  <si>
    <t>PF0967</t>
  </si>
  <si>
    <t>OPERACIÓN DE EQUIPOS DE TRANSPORTE EN PEQUEÑA Y MEDIANA MINERÍA</t>
  </si>
  <si>
    <t>PF0966</t>
  </si>
  <si>
    <t>TRABAJADORES INSCRITOS EN REGISTROS ESPECIALES (PESCADORES, FERIANTES, TAXIS Y COLECTIVOS, U OTROS ANÁLOGOS)</t>
  </si>
  <si>
    <t>MEJILLONES</t>
  </si>
  <si>
    <t>01. LUNES - MAÑANA / 05. MARTES - TARDE / 08. MIÉRCOLES - TARDE / 11. JUEVES - TARDE / 14. VIERNES - TARDE</t>
  </si>
  <si>
    <t>SIERRA GORDA</t>
  </si>
  <si>
    <t>TALTAL</t>
  </si>
  <si>
    <t>TOCOPILLA</t>
  </si>
  <si>
    <t>OPERACIONES BÁSICAS DE CARGA, DESCARGA Y PROTOCOLOS DE SEGURIDAD EN RECINTOS PORTUARIOS</t>
  </si>
  <si>
    <t>Ser Mayor de 18 años, educación media completa, preferentemente; Certificado de salud compatible con trabajo en faenas portuarias.</t>
  </si>
  <si>
    <t>Permiso de seguridad de trabajador portuario (CARNET ROJO) conforme al Decreto Supremo 49/1999 que APRUEBA REGLAMENTO CURSO BÁSICO DE SEGURIDAD DE FAENAS PORTUARIAS. (a partir de febrero 2022 reemplaza al plan formativo "curso básico de seguridad en faenas portuarias").</t>
  </si>
  <si>
    <t>PF1267</t>
  </si>
  <si>
    <t>DIRECTEMAR</t>
  </si>
  <si>
    <t>ELABORACIÓN DE BEBESTIBLES</t>
  </si>
  <si>
    <t>COCHRANE</t>
  </si>
  <si>
    <t>LAGO VERDE</t>
  </si>
  <si>
    <t>TORTEL</t>
  </si>
  <si>
    <t>CABO DE HORNOS</t>
  </si>
  <si>
    <t>ÑUÑOA</t>
  </si>
  <si>
    <t>MEJORANDO LA ADMINISTRACIÓN Y FINANZAS DE MI NEGOCIO</t>
  </si>
  <si>
    <t>TÉCNICAS PARA LA OPERACIÓN DE LÍNEA PROCESADORA DE FRUTAS Y/O HORTALIZAS EN CONSERVA</t>
  </si>
  <si>
    <t>MECÁNICO GENERAL DE MANTENIMIENTO</t>
  </si>
  <si>
    <t>SERVICIOS TURÍSTICOS GUIADOS</t>
  </si>
  <si>
    <t>OPERACIONES DE PINTURA AUTOMOTRIZ</t>
  </si>
  <si>
    <t>PF0841</t>
  </si>
  <si>
    <t>PF0896</t>
  </si>
  <si>
    <t>ESTRATEGIAS PARA LA COMERCIALIZACIÓN Y ATENCIÓN DE CLIENTES EN SECTOR COMERCIO</t>
  </si>
  <si>
    <t>PF0723</t>
  </si>
  <si>
    <t>ORIENTACIONES GENERALES SOBRE EL ENFOQUE DE GÉNERO</t>
  </si>
  <si>
    <t>PF1198</t>
  </si>
  <si>
    <t>GORBEA</t>
  </si>
  <si>
    <t>PF1175</t>
  </si>
  <si>
    <t>PF0784</t>
  </si>
  <si>
    <t>PF0517</t>
  </si>
  <si>
    <t>PROCEDIMIENTOS DE ASISTENCIA AL PERSONAL A BORDO DE LA NAVE MENOR</t>
  </si>
  <si>
    <t>PF1067</t>
  </si>
  <si>
    <t>MARÍA ELENA</t>
  </si>
  <si>
    <t>Cuenta de CODIGO DEL CURSO (PLAN FORMATIVO 1)</t>
  </si>
  <si>
    <t>LOS ÁNGELES</t>
  </si>
  <si>
    <t>BIO BIO</t>
  </si>
  <si>
    <t>RUT ENTIDAD  REQUIRENTE</t>
  </si>
  <si>
    <t xml:space="preserve">NOMBRE ENTIDAD REQUIRENTE </t>
  </si>
  <si>
    <t xml:space="preserve"> HORAS CURSO (PLAN FORMATIVO 1 )</t>
  </si>
  <si>
    <t>CONVOCATORIA</t>
  </si>
  <si>
    <t>DURACIÓN TOTAL DEL CURSO EN HORAS</t>
  </si>
  <si>
    <t>DURACIÓN TOTAL DEL CURSO EN DIAS</t>
  </si>
  <si>
    <t>VALOR HORA ALUMNO CAPACITACIÓN</t>
  </si>
  <si>
    <t>VALOR ALUMNO SUBSIDIO ÚTILES, INSUMO  Y HERRAMIENTAS</t>
  </si>
  <si>
    <t>VALOR ALUMNO SUBSIDIO PARA INSTRUMENTO HABILITANTE Y/O REFERENCIAL</t>
  </si>
  <si>
    <t>VALOR CAPACITACIÓN</t>
  </si>
  <si>
    <t>VALOR TOTAL SUBSIDIO DIARIO</t>
  </si>
  <si>
    <t>VALOR TOTAL SUBSIDIO ÚTILES, INSUMO Y HERRAMIENTAS</t>
  </si>
  <si>
    <t>VALOR TOTAL SUBSIDIO DE CUIDADOS</t>
  </si>
  <si>
    <t>VALOR TOTAL SUBSIDIO PARA INSTRUMENTO HABILITANTE Y/O REFERENCIAL</t>
  </si>
  <si>
    <t>VALOR TOTAL DEL CURSO</t>
  </si>
  <si>
    <t>ADMISIBILIDAD DE OFERTA-CURSO (SI/NO) Numeral 7.1.2 Bases Administrativas</t>
  </si>
  <si>
    <t>7.2 EVALUACIÓN EXPERIENCIA DEL OFERENTE (10%)</t>
  </si>
  <si>
    <t>7.3 EVALUACIÓN COMPORTAMIENTO (10%)</t>
  </si>
  <si>
    <t>CURSO PREADJUDICADO (SI/NO)</t>
  </si>
  <si>
    <t>Nombre encargado del curso en OTEC</t>
  </si>
  <si>
    <t>Email  encargado del curso en OTEC</t>
  </si>
  <si>
    <t>Teléfono  encargado del curso en OTEC</t>
  </si>
  <si>
    <t>Dirección (Sede donde se imparte el curso)</t>
  </si>
  <si>
    <t>Objetivo del Curso</t>
  </si>
  <si>
    <t>Descripción del Curso</t>
  </si>
  <si>
    <t>7.4.4.1            Relación entre metodología y competencia (30%)</t>
  </si>
  <si>
    <t>7.4.4.2   Proceso de Aprendizaje (30%)</t>
  </si>
  <si>
    <t>7.4.4.3          Uso de equipos y herramientas (20%)</t>
  </si>
  <si>
    <t>7.4.4.5            Uso de la infraestructura (10%)</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</si>
  <si>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</si>
  <si>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</si>
  <si>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</si>
  <si>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</si>
  <si>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</si>
  <si>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</si>
  <si>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</si>
  <si>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Número de cursos  rechazados  por inadmisibilidad de la propuesta.</t>
  </si>
  <si>
    <t>N° cursos presentadas  en apertura de propuestas</t>
  </si>
  <si>
    <t>N°de cursos de propuestas declaradas inadmisibles</t>
  </si>
  <si>
    <t>N° de cursos de propuestas a evaluar</t>
  </si>
  <si>
    <t>N° de cursos de propuestas en revisión</t>
  </si>
  <si>
    <t>Validación de cantidad de cursos de propuestas a evaluar</t>
  </si>
  <si>
    <t>Justificación OTEC declarada inadmisible.</t>
  </si>
  <si>
    <t xml:space="preserve">Total Cursos </t>
  </si>
  <si>
    <t>7.4.3.3        Relación de los aprendizajes esperados del módulo con la competencia del módulo. (20%)</t>
  </si>
  <si>
    <t>7.4.4.2     Proceso de Aprendizaje (30%)</t>
  </si>
  <si>
    <t>7.4.4.4      Uso y distribución de materiales e insumos (10%)</t>
  </si>
  <si>
    <t>7.5    EVALUACIÓN ECONÓMICA (5%)</t>
  </si>
  <si>
    <t>7.4.4.3              Uso de equipos y herramientas (20%)</t>
  </si>
  <si>
    <t>8           NOTA FINAL</t>
  </si>
  <si>
    <t>8                 NOTA FINAL</t>
  </si>
  <si>
    <t>7.4.4.4          Uso y distribución de materiales e insumos (10%)</t>
  </si>
  <si>
    <t>NOTA PROPUESTA FORMATIVA A NIVEL DE PLAN 7.4.2( 35%)</t>
  </si>
  <si>
    <t>NOTA PROPUESTA FORMATIVA A NIVEL DE MODULOS 7.4.3 (65%)</t>
  </si>
  <si>
    <t>OBSERVACIÓN IMPUGNACIÓN</t>
  </si>
  <si>
    <t>(Todas)</t>
  </si>
  <si>
    <t>Máx. de 7.3 EVALUACIÓN COMPORTAMIENTO (10%)</t>
  </si>
  <si>
    <t>Máx. de 7.2 EVALUACIÓN EXPERIENCIA DEL OFERENTE (10%)</t>
  </si>
  <si>
    <t>DESCRIPCION POBLACIÓN OBJETIVO</t>
  </si>
  <si>
    <t>VALOR TOTAL SUBSIDIO CUIDADOS</t>
  </si>
  <si>
    <t>VALOR TOTAL SUBSIDIO DE  HERRAMIENTAS</t>
  </si>
  <si>
    <t>VALOR TOTAL LICENCIAS</t>
  </si>
  <si>
    <t>VALOR TOTAL  CURSO</t>
  </si>
  <si>
    <t>61531000-k</t>
  </si>
  <si>
    <t>PF1454</t>
  </si>
  <si>
    <t>PERSONAS VULNERABLES PERTENECIENTES AL 80% SEGÚN RSH</t>
  </si>
  <si>
    <t>lunes Mañana-Martes Mañana-Miercoles-Mañana-Jueves Mañana-Viernes Mañana</t>
  </si>
  <si>
    <t>PERSONAS PERTENECIENTES AL 80% DEL  RSH, EDUCACIÓN BÁSICA COMPLETA, CON 18 AÑOS CUMPLIDOS. QUE POSEAN DISCAPACIDAD AUDITIVA .DE LA COMUNA DE RANCAGUA O ALEDAÑAS.</t>
  </si>
  <si>
    <t>LICENCIA DE CONDUCIR CLASE B.</t>
  </si>
  <si>
    <t>ABIERTA</t>
  </si>
  <si>
    <t>lunes tarde-Martes tarde-Miercoles-tarde-Jueves tarde-Viernes tarde</t>
  </si>
  <si>
    <t>PERSONAS PERTENECIENTES AL 80% DEL  RSH,,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NORMA.DE LA COMUNA DE RANCAGUA O ALEDAÑAS.</t>
  </si>
  <si>
    <t>PERSONAS DE 18 AÑOS O MÁS EN SITUACIÓN DE DISPACIDAD AUDITIVA. SE REQUERIRÁ QUE CURSO CUENTE CON PERSONA QUE  LA FASE LECTIVA VIA LENGUAJE DE SEÑAS.</t>
  </si>
  <si>
    <t>CLASE B Y AUDIOMETRÍA</t>
  </si>
  <si>
    <t>CERRADA</t>
  </si>
  <si>
    <t>OPERACIÓN DE CAMIÓN PLUMA</t>
  </si>
  <si>
    <t>PF0777</t>
  </si>
  <si>
    <t>Si</t>
  </si>
  <si>
    <t>PERSONAS PERTENECIENTES AL 80% DEL  RSH,,EDUCACIÓN MEDIA COMPLETA, PREFERENTEMENTE Y LICENCIA DE CONDUCIR CLASE A5, VIGENTE. DE LA COMUNA DE RANCAGUA O ALEDAÑAS.</t>
  </si>
  <si>
    <t xml:space="preserve">NO  </t>
  </si>
  <si>
    <t>PERSONAS PERTENECIENTES AL 80% DEL  RSH. EDUCACIÓN BÁSICA COMPLETA, CON 18 AÑOS CUMPLIDOS.DE LA COMUNA DE RANCAGUA O ALEDAÑAS</t>
  </si>
  <si>
    <t>PATRÓN DE NAVE MENOR</t>
  </si>
  <si>
    <t>PLAN FORMATIVO DE LA ARMADA</t>
  </si>
  <si>
    <t>AYSÉN</t>
  </si>
  <si>
    <t>Lunes Tarde - Martes Tarde - Miércoles Tarde - Jueves Tarde - Viernes Tarde</t>
  </si>
  <si>
    <t>Reglamento Internacional para prevenir abordajes (RIPA); Curso Modelo OMI 1.20 Prevención y Lucha Contra Incendio; Meteorología; Navegación Costera; Comunicaciones, náutica y maniobras; Curso Modelo OMI 1.13 Primeros Auxilios Básicos; Reglamentación Marítima; Estabilidad y Estiba; Curso Modelo OMI 1.19 Técnicas de Supervivencia Personal.</t>
  </si>
  <si>
    <t xml:space="preserve">Personas hombres y mujeres mayores de 18 años de edad, egresados de educación media, preferentemente residentes de la comuna de Tortel donde se impartirá el curso; en situación de vulnerabilidad, cesantes o en proceso de reconversión laboral, que se dediquen al oficio de faenas de turismo o actividad acuícola, asociados a sectores costeros, lacustres o ríos,  o pretendan dedicarse a este oficio en embarcaciones menores. </t>
  </si>
  <si>
    <t>VILLA O´HIGGINS</t>
  </si>
  <si>
    <t xml:space="preserve">Personas hombres y mujeres mayores de 18 años de edad, egresados de educación media, preferentemente residentes de la comuna de O´Higgins donde se impartirá el curso; en situación de vulnerabilidad, cesantes o en proceso de reconversión laboral, que se dediquen al oficio de faenas de turismo o actividad acuícola, asociados a sectores costeros, lacustres o ríos,  o pretendan dedicarse a este oficio en embarcaciones menores. </t>
  </si>
  <si>
    <t xml:space="preserve">Personas hombres y mujeres mayores de 18 años de edad, egresados de educación media, preferentemente residentes de la comuna de Cochrane donde se impartirá el curso; en situación de vulnerabilidad, cesantes o en proceso de reconversión laboral, que se dediquen al oficio de faenas de turismo o actividad acuícola, asociados a sectores costeros, lacustres o ríos,  o pretendan dedicarse a este oficio en embarcaciones menores. </t>
  </si>
  <si>
    <t>PUERTO AYSEN</t>
  </si>
  <si>
    <t xml:space="preserve">Personas hombres y mujeres mayores de 18 años de edad, egresados de educación media, residentes en la comuna y la localidad de Puerto Chacabuco donde se impartirá el curso; en situación de vulnerabilidad, cesantes o en proceso de reconversión laboral, que se dediquen al oficio de faenas de turismo o actividad acuícola, asociados a sectores costeros, lacustres o ríos,  o pretendan dedicarse a este oficio en embarcaciones menores. </t>
  </si>
  <si>
    <t xml:space="preserve">Personas hombres y mujeres mayores de 18 años de edad, egresados de educación media, preferentemente beneficiarios de la localidad de Puerto Bertrand donde se impartirá el curso; en situación de vulnerabilidad, cesantes o en proceso de reconversión laboral, que se dediquen al oficio de faenas de turismo o actividad acuícola, asociados a sectores costeros, lacustres o ríos,  o pretendan dedicarse a este oficio en embarcaciones menores. </t>
  </si>
  <si>
    <t>CURSO CONVENCIONAL CONDUCENTE A LICENCIA DE CONDUCIR PROFESIONAL CLASE A-2</t>
  </si>
  <si>
    <t xml:space="preserve">VALDIVIA </t>
  </si>
  <si>
    <t>Lunes Mañana-Martes Mañana-Miercoles-Mañana-Jueves Mañana-Viernes Mañana</t>
  </si>
  <si>
    <t xml:space="preserve">Hombres y mujeres mayores de 20 años, con educación media completa preferentemente, que posea licencia de conductor Clase B con a lo menos 2 años de antigüedad y se encuentre vigente, con examen psicologico aprobado. </t>
  </si>
  <si>
    <t>LICENCIA DE CONDUCTOR PROFESIONAL CLASE A-2.</t>
  </si>
  <si>
    <t>DISEÑO Y CONFECCIÓN DE TEJIDO A TELAR</t>
  </si>
  <si>
    <t xml:space="preserve">Hombres y mujeres mayores de 18 años con Educación Básica Comple de forma preferente, recidente de la comuna de Los Lagos, que se encuentren desempleados o en busqueda de una nueva oferta laboral. </t>
  </si>
  <si>
    <t>DISEÑO Y ELABORACIÓN DE JOYAS DE PLATA MAPUCHE</t>
  </si>
  <si>
    <t xml:space="preserve">Hombres y mujeres mayores de 18 años, con educación Básica Completa de forma preferente, residente de la comuna de Valdivia, que se encuentren en busqueda de emprender y/o conseguir empleo. </t>
  </si>
  <si>
    <t xml:space="preserve">Hombres y mujeres mayores de 18 años, con educación Básica Completa de forma preferente, residente de la comuna de Mariquina, que se encuentren en busqueda de emprender y/o conseguir empleo. </t>
  </si>
  <si>
    <t>OPERADOR AGUA POTABLE RURAL</t>
  </si>
  <si>
    <t>PF0501</t>
  </si>
  <si>
    <t xml:space="preserve">Hombres y mujeres mayores de 18 años con Educación media Completa de forma preferente, residente de la comuna de Paillaco, que busquen empleo. </t>
  </si>
  <si>
    <t>RIO BUENO</t>
  </si>
  <si>
    <t xml:space="preserve">Hombres y mujeres mayores de 18 años con Educación media Completa de forma preferente, residente de la comuna de Río Bueno, que busquen empleo. </t>
  </si>
  <si>
    <t xml:space="preserve">Hombres y mujeres mayores de 18 años con Educación media Completa de forma preferente, residente de la comuna de Corral, que busquen empleo. </t>
  </si>
  <si>
    <t xml:space="preserve">Hombres y mujeres mayores de 18 años con Educación media Completa de forma preferente, residente de la comuna de Lanco, que busquen empleo. </t>
  </si>
  <si>
    <t xml:space="preserve">Hombres y mujeres mayores de 18 años que tengan educación media completa de forma preferente, recidente de la comuna de Mariquina, que se encuentren desempleados o en busqueda de una nueva oferta laboral. </t>
  </si>
  <si>
    <t xml:space="preserve">Hombres y mujeres mayores de 18 años que tengan educación media completa de forma preferente, recidente de la comuna de Corral, que se encuentren desempleados o en busqueda de una nueva oferta laboral. </t>
  </si>
  <si>
    <t xml:space="preserve">Hombres y mujeres mayores de 18 años que tengan educación media completa de forma preferente, recidente de la comuna de Valdivia, que se encuentren desempleados o en busqueda de una nueva oferta laboral. </t>
  </si>
  <si>
    <t xml:space="preserve">Hombres y mujeres mayores de 18 años que tengan educación media completa de forma preferente, recidente de la comuna de Los Lagos, que se encuentren desempleados o en busqueda de una nueva oferta laboral. </t>
  </si>
  <si>
    <t xml:space="preserve">OPERACIONES BÁSICAS DE PASTELERÍA </t>
  </si>
  <si>
    <t xml:space="preserve">Personas mayores 18 años de edad del sector de Linguento, comuna de Mariquina, preferentemente mujeres, asociadas a actividades relacionadas con la feria costumbrista del sector, derivadas desde la junta de vecinos de la localidad y que desarrollan actividades relacionadas con el sector gastronómico, con educación básica completa prefententemnete,idealmente cesante. </t>
  </si>
  <si>
    <t>CORTE Y CONFECCIÓN ROPA INDUSTRIAL</t>
  </si>
  <si>
    <t>Hombres y mujeres mayores de 18 años, con educación básica completa de forma preferente que recidan en la comuna de La Unión, que se encuentren en busqueda de empleo.</t>
  </si>
  <si>
    <t>Hombres y mujeres mayores de 18 años, con educación básica completa de forma preferente que recidan en la comuna de Valdivia, que se encuentren en busqueda de empleo.</t>
  </si>
  <si>
    <t>Hombres y mujeres mayores de 18 años, con educación básica completa de forma preferente que recidan en la comuna de Los Lagos Sector Antilhue, que se encuentren en busqueda de empleo.</t>
  </si>
  <si>
    <t xml:space="preserve">INSTALACIONES  ELÉCTRICAS TIPO F Y G </t>
  </si>
  <si>
    <t>Hombres y mujeres mayores de 18 años, con educación media completa, residente de la comuna de Mariquina.</t>
  </si>
  <si>
    <t>LICENCIA DE INSTALADOR ELÉCTRICO CLASE D EXPEDIDA POR LA SUPERINTENDENCIA DE ELECTRICIDAD Y COMBUSTIBLE (SEC).</t>
  </si>
  <si>
    <t>Hombres y mujeres mayores de 18 años, con educación media completa, residente de la comuna de Lago Ranco Riñinahue.</t>
  </si>
  <si>
    <t xml:space="preserve">Hombres y mujeres mayores de 18 años, con educación Básica Completa de forma preferente, residente de la comuna de Valdivia zona costera de la comuna, que se encuentren en busqueda de emprender y/o conseguir empleo. </t>
  </si>
  <si>
    <t xml:space="preserve">MÁFIL </t>
  </si>
  <si>
    <t xml:space="preserve">Hombres y mujeres mayores de 18 años, con educación Básica Completa de forma preferente, residente de la comuna de Máfil, que se encuentren en busqueda de emprender y/o conseguir empleo. </t>
  </si>
  <si>
    <t>OPERADORES PLANTAS RURALES DE TRATAMIENTO AGUAS SERVIDAS</t>
  </si>
  <si>
    <t>SIN PLAN FORMATIVO</t>
  </si>
  <si>
    <t>Los contenidos esperados son: Aguas Servidas, aspectos generales; Tratamiento de agias Servidas; Lodos de plantas de tratamiento de aguas servidad; Operación y Mantención de las Plantas de Tratamiento de aguas servidas; Normas de Descarga de efluentes líquidos, Decreto 90/2000, 46/2002; Reglamento de lodos de plantas de tratamiento de aguas servidas, Decreto 04/2010, Salud Ocupacional (Normativa, EPP, Responsabilidades de Operador de plantas)</t>
  </si>
  <si>
    <t>PANQUIPULLI</t>
  </si>
  <si>
    <t>Gestionando y Formalizando mi Emprendimiento</t>
  </si>
  <si>
    <t>Técnicas para el emprendimiento</t>
  </si>
  <si>
    <t>Personas Vulnerables hasta el 80% RSH</t>
  </si>
  <si>
    <t>Independiente</t>
  </si>
  <si>
    <t>Cerrada</t>
  </si>
  <si>
    <t xml:space="preserve">
El grupo objetivo de este curso corresponde a hombres y mujeres mayores de 18 años que quieran emprender, con residencia
en la comuna de Los Lagos, con la educación básica completa, usuarios de las Unidades de fomento productivo y turismo del municipio, que estén
dentro del 80% del sector más vulnerable según el RSH, a su vez que estén en agrupaciones o asociaciones vinculadas a la artesanía y manualidades.
</t>
  </si>
  <si>
    <t>La población objetivo a la cual estaría destinado el curso se enfocará en un 100% a mujeres en su mayoría con educación media incompleta, emprendedoras informales, la gran mayoría jefas de hogar y responsables de sus hogares, de sectores Rurales de la comuna, de rango etario entre los 30 y 70 años. estas mujeres son apoyadas por la Municipalidad mediante su oficina de fomento productivo y se les está incentivando a la formalización.</t>
  </si>
  <si>
    <t xml:space="preserve">La población referente a este grupo de mujeres postulantes es la siguiente:
Rango etario: 18-65 años de edad.
Situación ocupacional: Mujeres emprendedoras.
Genero: Femenino.
Nivel educacional: Enseñanza básica preferente.
Situación especifica: Mujeres jefas de hogar.
Centro o agrupación al que pertenece la población del curso: Grupo de mujeres con 
organizadas con emprendimientos asociados a la capacitación postulada.
Población: Comuna de Rio Bueno, sector rural y urbano.
Nivel de formación en oficios: Escasa formación en capacitación.
Requisito de ingreso al plan formativo: Saber leer y escribir. 
</t>
  </si>
  <si>
    <t>La población objetivo son Mujeres Jefas de Hogar de la Comuna de Futrono, 
entre 18 a 65 años, pertenecientes a la línea  Independientes, que realizan actividades en el rubro de la artesanía; 
en lanas, maderas, ñocha y otras existentes en la comuna, que cuenten con una idea de negocio o emprendimiento entorno a las materias prima existentes en la comuna, 
cuyos emprendimientos aun sean de manera informal, sin iniciación de actividades,
 Género: femenino Mujeres usuarias del Programa Mujeres Jefas de Hogar año 2024, 
Nivel educacional preferente mente con nivel básico completo y medio incompleto, 
esto respondiendo al promedio comunal de educación de la Población objetivo: Jefas de hogar o de núcleo, económicamente activa, Centro o agrupaciones al que pertenece: perteneciente 
al Programa Mujeres Jefas de Hogar, el año 2024, Población o sector de la comuna donde residen: deben ser residentes de la comuna de Futrono, en cualquiera de los sectores que componen esta comuna, Nivel de formación de oficios: no se requiere formación formal previa, 
Requisitos de ingreso: contar con Registro Social de Hogares, el cual no supere el 60% de vulnerabilidad. Se priorizará a mujeres que no hayan tenido acceso el año 2023 a capacitaciones del rubro de diseño y confección de artículos accesorios de cuero, Experiencia con relación al curso solicitado: Se valorará la experiencia informal de las usuarias, no se quiere conocimientos previos  más que los derivados de los procesos artesanales existentes en los oficios tradicionales de la comuna, Descripción postulantes: mujeres con baja escolaridad, por lo que se sugiere al momento de dictar talleres, el uso de un lenguaje adecuado, sin el uso excesivo de tecnicismos, para impedir que esta forma, sea una barrera comunicacional. Uso de internet nivel básico, su forma de conexión es por dispositivo móvil con uso de datos.</t>
  </si>
  <si>
    <t xml:space="preserve">La población a la cual se dirige este curso es para  mujeres pertenecientes al programa Mujeres Jefas de Hogar, en su mayoría cuidadoras de niñas, niños, adolescentes y/o personas en situación de discapacidad o con algún grado de dependencia, sus edades van desde los 20 a los 65 años, actualmente se encuentran desarrollando emprendimientos informales que radican en su mayoría en reventa de productos de fabricación industrial y/o mano facturando producción de elaboración propia, como alimentación, tejidos y artesanía, entre otros, rubros que están sobrecargados con poca producción en su territorio, por tanto requieren de una reconversión laboral, como lo es la opción de diseño, confección y comercialización en plata y cobre.
Más de un 90% corresponden a sectores rurales que tienen potencial de turismo,  su nivel educacional en su mayoría supera la enseñanza básica completa, sin embargo, hay un bajo porcentaje que tiene el nivel básico incompleto.
Todas pertenecen según sus registros social de Hogares a los rangos de menor ingreso, ninguna superando el 70% de vulnerabilidad según los datos entregados.
Territorialmente sus domicilios corresponden a la comuna de La Unión, región de los Ríos, de sectores rurales en su mayoría del sector de Choroico. En su totalidad no tienen formación en oficios.  </t>
  </si>
  <si>
    <t>Mujeres emprendedoras pertenecientes al 80% de más vulnerable, según RSH, entre los 18 y 60 años de la Junta de Vecinos Gente de Trabajo, comuna de Valdivia, Región de Los Ríos, con Educación Básica completa preferentemente y habilidades de lectoescritura, nivel de manejo computacional básico preferentemente, jefas de hogar preferentemente, con trayectoria laboral de tipo independiente, con experiencia como emprendedoras sin iniciación de actividades ante el SII y con emprendimientos de variados rubros en nivel de desarrollo inicial y que requieren fortalecer habilidades personales, comerciales, y de administración, y adquirir herramientas y conocimientos para aumentar sus ventas, gestionar su negocio de forma de obtener mejores resultados e ingresos. Y además aprender una técnica como la elaboración de jabones y sales de baño que podrían presentar como grupo en ferias artesanales que organiza el Municipio. La junta de vecinos Gente de Trabajo pertenece al sector Yáñez Zavala, altamente estigmatizado por los índices delictuales y vulnerabilidad social. Los niveles educacionales del barrio son de los más bajo de la comuna y sus hogares tienen a contar con alto hacinamiento y familias monoparentales con jefatura femenina que por el cuidado infantil optan por generar recursos a través de emprendimientos, sin embargo con escasas capacitaciones de por medio. En esta ocasión la Junta de Vecinos Gente de Trabajo está dispuesta a facilitar la sede ubicada en Raúl Carabante con Luis Tirado para el desarrollo del curso.</t>
  </si>
  <si>
    <t xml:space="preserve">1) Rango etario; Persona de entre los 20 a los 55 años , en promedio 40 años.
2) Situación ocupacional; personas sin empleo formal, realizan sólo emprendimiento 
individual en le rubro de las mermeladas y conservas, venden principalmente en ferias 
y eventos 
3) Género; 100% mujeres 
4) Nivel educacional; todas tienen educaci+ón básica completa, y en un 60% educación 
media completa
5) Situación específica , 70% es de ascendencia Mapuche, en un 60% son jefas de hogar, 
ya que aportan ingresos a sus familias de manera relevante.
6) centro o agrupación al que pertenece la población objetivo del curso, En un 60% 
pertenecen a ferias libres de la comuna, y /o a programas territorialdes PDTI y prodesal
7) Población o sector de la comuna donde residen; sector rural de la comuna de Panguipulli
pero cercano al radio urbano a no más de 40 km de distancia de la ciudad
8) Nivel de formación en oficios, Las personas del grupo han tenido diversos talleres básicos
dictados principalmente por medio de los programas territoriales PDTI y prodesal, a través 
de lo que se denomina acciones formativas, son cursos básicos de no mas de 40 horas de duración
pero que entregan las condiciones básicas para el emprenimiento informal.
9)Requisitos de ingreso al Plan Formativo: Se require tener un emprendimiento informal en el rubro de las mermeladas y conservas 
, saber las cuatro operaciones básicas , saber leer y escribir.
</t>
  </si>
  <si>
    <t xml:space="preserve">Mujeres de 25 a 65 años, trabajadoras independientes, femenino, con un nivel educacional de 8º a 4 medio, perteneciente a agrupaciones de artesanas en lana de la comuna de Lanco, tanto urbanas como rurales, un porcentaje pertenecen a pueblos originarios, jefas hogar, con otro porcentaje mujeres víctimas de violencia intra familiar que están asociada los Centro de la mujer.  Todas ellas de la comuna de Lanco. 
Nivel de formación:  mujeres artesanas que tiene experiencia y que trabajan las  lanas, tejidos a telar, crochet entre otros
Nivel de formación en oficios: mujeres artesana que dependen de ferias estacionarias  tanto nivel regional como comunal, como La comuna no esta Catalogad como comuna turística muchas de ellas dependen de las invitaciones que llegan a nivel regional o las ferias que se realizan en la comuna en este caso primavera, verano, tiendo bajos niveles de ingresos. 
Plan formativo 
Diseñar artículos de fieltro artesanal de forma manual y cumpliendo con los criterios de calidad y
sustentabilidad de los productos. La descripción ocupacional se observan funciones cotidianas tales como diseño y construcción de artículos de fieltro donde se diseñan piezas, cumpliendo con criterios de calidad, sustentabilidad y producción de artículos de forma manual. además, calcula costos y precios de venta. el campo laboral está asociado al artesanado y la fieltrera. 
</t>
  </si>
  <si>
    <t>Mujeres emprendedoras, pertenecientes al 80% de más vulnerable según RSH, entre los 30 y 70 años de la Población  Pablo Neruda, participantes  de la Agrupación de Mujeres Génesis, comuna de Valdivia, Región de Los Ríos, con Educación Básica completa preferentemente y habilidades de lectoescritura, jefas de hogar preferentemente, con trayectoria laboral de tipo independiente, con experiencia como emprendedoras con o sin iniciación de actividades ante el SII y con emprendimientos del rubro Artesanía, que requieren fortalecer habilidades de gestión de emprendimiento para obtener ingresos y aprender una técnica rentable como Mosaico. Este grupo de quince mujeres son social de la agrupación y han participado de forma organizada en otros talleres relacionados con habilidades blandas de comunicación, autocuidado o prevención de la violencia y se reúnen todas las semanas en la Junta de Vecinos para enseñarse unas a otras algunas técnicas sobre todo de tejido, sin embargo nunca algo formal que incluya las temáticas relacionadas a las técnicas de emprendimiento, por lo que el curso será una gran oportunidad directamente relacionada con mejorar sus ingresos, en su mayoría las más adultas han accedido al mercado laboral en labores domésticas remuneradas y en esta etapa de la vida obtienen recursos de pensiones y manualidades poco desarrollados. Y las más jóvenes lidian con las discriminaciones del mercado por el lugar de donde provienen. Todas ellas comparten el gusto por el arte y los colores motivo por el cual esperan capacitarse en técnica de Mosaico.</t>
  </si>
  <si>
    <t>65223243-4</t>
  </si>
  <si>
    <t>ASOCIACIÓN INDIGENA RAYEN</t>
  </si>
  <si>
    <t>EFECTIVIDAD PERSONAL</t>
  </si>
  <si>
    <t xml:space="preserve">La Asociación Indígena Rayen está conformada por vecinos y vecinas de la población Villa La Esperanza y alrededores; la que se encuentran ubicadas en el radio urbano de la comuna. Nuestro grupo está conformado por hombre y mujeres entre los 18 y 65 años de edad pertenecientes entre el 40% y hasta el 80% de los hogares más vulnerables según el registro social. En cuanto al nivel de escolaridad, en su mayoría no han completado sus estudios medios, por lo que el requisito para realizar el curso es contar con enseñanza básica completa, de manera que aseguremos los conocimientos mínimos de lecto escritura y cálculos matemáticos básicos acordes a los requisitos exigidos en el programa.
Actualmente nos encontramos trabajando de manera esporádica y sin un trabajo formal. 
Dentro de los conocimientos previos que tenemos en relación al curso podemos mencionar el uso de herramientas de construcción básicas, debido a la necesidad de realizar mejoras y arreglos a nuestros muebles que se han deteriorado por el uso continuo y el paso del tiempo.
</t>
  </si>
  <si>
    <t>La población objetivo del curso pertenece a un rango etario de 18 a 75 años, la situación ocupacional es cesante, el género es principalmente femenino (mas del 50%) y el nivel educacional en general es de enseñanza básica incompleta. Pertenecen a la etnia mapuche, así como jefas de hogar y cuidadoras de adultos mayores. La población objetivo del curso pertenece al programa de desarrollo local (PRODESAL) e usuarias de indap pero también son parte de la comunidad indígena del sector y del sindicato de pescadores ubicado en la localidad. Las personas residen en la localidad de Huape, ubicada en el sector rural costero de la comuna. En su gran mayoría cuentan con un nivel de formación como agricultores, pescadores y recolectores de orilla, además de haber realizado el curso de manipulación de alimentos dictado por la	SEREMI de Salud para su participación en las ferias costumbristas de la comuna.</t>
  </si>
  <si>
    <t xml:space="preserve">1) Rango etario; La edad de las beneficiarias va desde los 25 años en adelante 
2) Situación ocupacional; Orientado a personas que trabajan de forma independiente o que se encuentren cesantes o en búsqueda de algún empleo.
3) Género; Femenino 
4) Nivel educacional; Enseñanza básica completa en adelante 
5) Situación específica (discapacidad, etnia, jefas de hogar, etc.); Curso que se oriente a mujeres que trabajen de forma independiente, que además tengan el rol de dueñas de casas, que sean personas que presenten discapacidad y/o que sean cuidadoras de adultos mayores o personas con discapacidad. 
6) Centro o agrupación al que pertenece la población objetivo del curso: 
7) Población o sector de la comuna donde residen; Las beneficiarias pertenecen a la comuna de Mariquina, pero el curso será orientado específicamente a la mujer de la zona costera, la cual en su mayoría trabaja de forma independiente fortalecimiento la economía de su hogar por medio de la preparación y venta de comida nacional, la cual en su mayoría trabaja con alimentos provenientes del mar y otros, en donde ellas residen, para además darle un sentido de pertenencia a sus preparaciones. 
8) Nivel de formación en oficios: Mujeres que tengan experiencia básica en cocina nacional como; preparación de platos típicos o pertinentes a la zona en que residen. 
</t>
  </si>
  <si>
    <t>ACTIVIDADES DE MANTENCIÓN ELECTROMECÁNICA</t>
  </si>
  <si>
    <t>PF1331</t>
  </si>
  <si>
    <t xml:space="preserve">Podrán participar usuarios entre 18 años a 65 años, hombres o mujeres  que se
encuentren cesantes al momento de postular, haber egresado de cuarto medio, estar,
 inscrito en la BNE, publico objetivo principalmente cesante con ficha de protección 
social inferior al 80% con residencias en la comuna de Paillaco y sector rural. No se
necesita experiencia en el rubro para postular al curso y sin requisitos en el plan
 formativo.
</t>
  </si>
  <si>
    <t>Mujeres jefas de hogar,entre los 25 y los 60 años de edad, pertenecientes al 60% del Registro Social de Hogares, residentes en la comuna de Arica, preferentemente de los sectores urbanos. 
Todas cuentan con experiencia y/o cacapcitación en el rubro de la estética y belleza, nivel de educación enseñanza media completa. Las interesadas pertenecen al programa Mujeres Jefas de Hogar de SernamEG la comuna de Arica y se dedican trabajo independiente. Han participado de capacitaciones  nivel comunal. 
Tienen salud compatible con la actividad a desarrollar y no presentan antecedentes penales.</t>
  </si>
  <si>
    <t>OPERACIONES EN PLANTA DE CHANCADO, PEQUEÑA Y MEDIANA MINERÍA</t>
  </si>
  <si>
    <t>PF0947</t>
  </si>
  <si>
    <t xml:space="preserve">1)20 A 60 AÑOS
2)CESANTE Y/O EN BUSCA DE TRABAJO POR PRIMERA VEZ
3)HOMBRES Y MUJERES
4)EDUCACIÓN BASICA COMPLETA
5)INFRACTORES DE LEY
6)C.A.I.S. ARICA GENDARMERÍA DE CHILE
7) ARICA
8)SIN FORMACIÓN EN OFICIOS
9)EDUCACIÓN BÁSICA COMPLETA, PREFERENTEMENTE.
</t>
  </si>
  <si>
    <t>69010100-9</t>
  </si>
  <si>
    <t>I MUNICIPALIDAD DE ARICA</t>
  </si>
  <si>
    <t>TÉCNICAS DE MANIPULACIÓN DE ALIMENTOS</t>
  </si>
  <si>
    <t>PF1432</t>
  </si>
  <si>
    <t>En este curso participaran 20 mujeres inscritas en la base de casos sociales de la OFICINA DE INTERMEDIACIÓN LABORAL (OMIL) de la ciudad de Arica y Parinacota, mujeres entre un rango etario de 18 a 65 años de edad con un porcentaje de registro social de hogares hasta el 80% de vulneración,  nuestras usuarias inscritas en la base de casos sociales son derivadas de diversas oficinas y programas de la ciudad, son trabajadoras Independientes o cesantes en busca de un empleo. Las usuarias deben contar con su enseñanza media completa preferentemente. 
De las usuarias participantes, 10 usuarias contaran con enseñanza media completa y 10 con enseñanza media incompleta, las 20 usuarias son jefas de hogar, 10 de ellas se encuentran cesantes y las otras 10 trabajan en ventas independientes en ferias itinerantes, todas cuentan con tiempo disponible para realizar el curso de manera presencial, también todas contaran con un porcentaje de RSH entre 40% a 60% de vulnerabilidad.</t>
  </si>
  <si>
    <t xml:space="preserve">Mujeres de la Comuna de San Ignacio, pertenecientes al Programa Mujeres Jefas de Hogar, que han culminado su enseñanza media y que se encuentran en búsqueda laboral activa y/o que se encuentran trabajando de forma remunerada dentro de la Comuna o fuera de ella en diversos oficios, de acuerdo a sus conocimientos y habilidades. El grupo objetivo para el presente curso tienen edades entre los 20 a los 40 años de edad, las cuales se encuentran activas en el mundo laboral remunerado. </t>
  </si>
  <si>
    <t>Las personas beneficiarias son mujeres jefas de hogar desde los 25 años en adelante, que pertenecen al 60% de vulnerabilidad según el RSH, su situación ocupacional es venta de productos de la zona elaborados artesanalmente. Las mujeres residen en sectores rurales de la comuna de Cobquecura, focalizados en Buchupureo y Cobquecura, el nivel educacional es educación básica completa.
Las personas interesadas en recibir este plan formativo son usuarias del Programa Mujeres Jefas de Hogar de SernamEG de la comuna de Cobquecura, de los años 2022 y 2023. Presentan interés por aprender a manejar  ya que no cuentan con formación previa del curso y así obtener su licencia de conducir clase B para lograr adquirir mayor autonomía a nivel laboral, de esta manera lograr movilizarse a comprar insumos para sus emprendimientos y a la vez podrán expandirlos fuera de la comuna.
Mientras que por otro lado, existen mujeres interesadas en entregar servicios de traslado a la comunidad, entendiendo la escasa movilización y ruralidad de la zona.</t>
  </si>
  <si>
    <t xml:space="preserve">Rango etario;
27 a 59 años 
Situación ocupacional;
Trabajadora independiente o por cuenta propia que desarrolla actividades en 
el mayor de los casos de manera informal o con permisos provisorios otorgados 
por el municipio para la venta ambulante cuando corresponda, centradas en
 rubros de elaboración y venta de alimentos, compra-venta de accesorios,
 prendas de vestir y enseres para el hogar; así como comercialización de verduras y frutos de la zona.
 Género; mujeres de la comuna de coelemu 
Nivel educacional;
El nivel educacional del público objetivo 
media incompleta en adelante
Situación específica (discapacidad, etnia, jefas de hogar, etc.);
mujeres jefas de hogar, segundas perceptoras y mujeres jefas de núcleo.
integran hogares monoparentales donde se constituyen como 
el principal ingreso de la familia 
jefas de núcleo.
centro o agrupación al que pertenece la población objetivo del curso,
usuarias del programa mujeres jefas de hogar 
Población o sector de la comuna donde residen;
La población objetivo reside en sector urbano y rural
Nivel de formación en oficios
Mujeres que han participado de proceso de talleres de formación para  del PMJH,  
incorpora metodología participativa sesiones centradas en la andragogía 
y educación popular cada participante realiza un proyecto laboral,  
participación de charlas virtuales de plataformas como sercotec 
y charlas de plataforma Emprende Bancoestado.
Requisitos de ingreso al Plan Formativo 
EDUCACIÓN BÁSICA COMPLETA, NIVEL DE MANEJO COMPUTACIONAL BÁSICO (O NIVEL USUARIO)
</t>
  </si>
  <si>
    <t>Mujeres emprendedoras que participen del Programa Mujeres 	Jefas de Hogar, con interés en adquirir herramientas que les permitan extender su rubro en el mercado y aumentar sus ingresos, rescatando las tradiciones culturales y ampliando su cartera de clientes. El perfil de las mujeres se caracteriza por cumplir con un rango etario entre los 18 a 65 años de edad, siendo jefas de hogar o de núcleo, con bajo nivel educacional y escaso acceso a capacitación, quienes se encuentren dentro del 60% de mayor vulnerabilidad según el Registro Social de Hogares y residan en la Comuna de Yungay.</t>
  </si>
  <si>
    <t>La población objetivo de este curso esta enfocada en personas de entre 25 y 60 años
corresponde a mujeres, y/o cuidadoras, principalmente de sectores rurales de la 
comuna de pinto. Su situación ocupacional es desempleadas o desempeñándose 
en trabajos temporales, dueñas de casa. 
Con nivel educacional de enseñanza básica completa. 
10 de las usuarias son jefas de hogar, es decir, integran un núcleo familiar 
monoparental. otras 10 usuarias son cuidadoras de una persona con algún tipo 
de discapacidad o patología crónica y 5 usuarias corresponden a pueblos 
originarios. Ademas el 50% de las usuarias tiene el cuidado de sus hijos(as), niños o 
adolescentes menores de 18 años, limitando su acceso al mundo laboral. 
Las 25 usuarias participan de manera activa en sus juntas de vecinos y 
10 de ellas forman parte de la agrupación de cuidadores de la comuna. 
20 de las usuarias postulantes residen en sectores rurales de la comuna y 
5 en el sector urbano de la comuna. El total de usuarias (25) no cuenta con 
formación en oficios, no obstante cuentan con experiencia laboral en el 
rubro agrícola (como temporeras), ademas del espacio, tiempo y disposición 
para aprender e implementar el manejo de cultivo de hortalizas al aire libre 
como principal requisito de ingreso al plan formativo. Sumado a lo anterior son 
usuarias con la necesidad de generar ingresos para sus hogares.</t>
  </si>
  <si>
    <t>MAYORES DE 18 AÑOS, MUJERES Y HOMBRES, QUE SE ENCUENTREN CESANTES O EN BUSQUEDA DE TRABAJO POR PRIMERA VEZ. LAS PERSONAS DEBEN CONTAR CON EDUCACION MEDIA COMPLETA CIENTIFICO HUMANISTA O TECNICO PROFESIONAL, O EN CASOS EXCEPCIONALES ESTAR CURSANDO ULTIMO AÑO DE LA ESPECIALIDAD DE ELECTRICIDAD (ACREDITABLE).  LOS/AS PARTICIPANTES DEBEN  PERTENECER AL 80%  MÁS VULNERABLE (SEGUN REGISTRO SOCIAL DE HOGARES), Y DEBEN RESIDIR  EN SECTORES RURALES, TALES COMO SAN ANTONIO DE CATO, LA PALMA, TANILVORO, LA DEHESA, EL ELMALSE, ENTRE OTROS, O EN SECTORES URBANOS DE LA COMUNA DE COIHUECO. SE CONSIDERA QUE LOS/AS PARTICIPANTES DEL CURSO IDEALMENTE TENGAN FORMACION EN LA ESPECIALIDAD DE ELECTRICIDAD, EXPERIENCIA LABORAL O SE DESEMPEÑEN DE MANERA INDEPENDIENTE EN EL AREA DE ELECTRICIDAD. LOS REQUISITOS DE INGRESOS AL PLAN FORMATIVO SON CONTAR CON EDUCACION MEDIA COMPLETA CIENTIFICO HUMANISTA O EDUCACION MEDIA TECNICO PROFESIONAL (EGRESDOS O CURSANDO ULTIMO AÑO DE LA ESPECIALIDAD DE ELECTRICIDAD (ACREDITABLE), PERTENECER AL 80% MAS VULNERABLE SEGUN REGISTRO SOCIAL DE HOGARES, Y AL MOMENTO DE POSTULAR ENCONTRARSE CESANTE O EN BUSQUEDA DE TRABAJO POR PRIMERA VEZ.</t>
  </si>
  <si>
    <t xml:space="preserve">Este curso está destinado a hombres cesantes de entre 18 a 55 años de edad, la mayoría son jefes de hogar con enseñanza media completa. Además, poseen un 80% de vulnerabilidad según registro social de hogares y son pertenecientes a la zoma urbana y rural de la comuna. El público objetivo se encuentra inscritos en la OMIL de la comuna de Pemuco.
Los usuarios no poseen conocimientos previos sobre electricidad.
</t>
  </si>
  <si>
    <t>69140600-8</t>
  </si>
  <si>
    <t>I MUNICIPALIDAD DE NIQUEN</t>
  </si>
  <si>
    <t>Curso dirigido a personas mayores de 18 años, egresadas de enseñanza media con residencia en la comuna de Ñiquén, que se encuentren desempleadas o en búsqueda de empleo, especialmente mujeres, destacando que sean jefas de hogar o no.  Con residencia en la comuna de Ñiquén, que pertenezcan al 60% más vulnerable de la población  pudiendo tener un nivel básica en formación.</t>
  </si>
  <si>
    <t>La población objetivo serán Mujeres Jefas de Hogar, cuyo rango etario fluctúa entre los 18 a 65 años de edad, con emprendimientos activos en producción de artículos dedicado al corte y confección, sin certificación en su oficio, con educación media completa. Que Debido a su baja calificación laboral estén percibiendo bajos ingresos y estén dentro del 60% de mayor vulnerabilidad en la comuna de Quirihue según Registro Social de Hogares. Podrán acceder mujeres del sector urbano y rural de la comuna, que sean usuarias del Programa Mujeres Jefas de Hogar en su versión 2024, según convenio vigente entre SernamEG y la Ilustre Municipalidad de Quirihue. Los Medios de Verificación serán el R.S.H. y formulario de derivación emitido por el Programa de SERNMAEG.</t>
  </si>
  <si>
    <t>Mujeres usuarias del programa Jefas de Hogar, que se encuentren cesantes y/o en búsqueda de empleo, de 18 a 55 años de edad, con cuarto medio de enseñanza media, con personas a su cargo como hijos(as), personas discapacitadas, y/o adultos mayores, residen de la comuna de Chillan Viejo, de sectores urbanos como Villa Eduardo Frei, las Violetas, Santa Ines, Diego Portales, condominio Enrique Knothe, entre otros, y de sectores rurales como Nebuco, Rucapequen, Quilmo entre otros, sin formacion en oficio, con necesidades de conocer las herramientas tecnológicas para la efectiva búsqueda de empleo</t>
  </si>
  <si>
    <t>ILUSTRE MUNICIPALIDAD DE SAN CARLOS</t>
  </si>
  <si>
    <t xml:space="preserve">1) entre 18 y 70 años
2) cesantes/inactivas
3) mujeres y disidencias.
4) no exige.
5) jefas de hogar, agricultoras, etnias, migrantes, entre otras.
6) Mujeres de mesa rural campesina, Programa de la mujer, Programa Jefas de hogar, Programa Familias, usuarias inscritas en OMIL San Carlos.
7) comuna de San Carlos
8) Personas que no posean estudios superiores/universitarios
9) - No haber sido condenada ni estar sometido a proceso por crimen o simple delito.
- Posean lecto-escritura idealmente.
</t>
  </si>
  <si>
    <t xml:space="preserve">DAMAS
MAYORES DE 20 AÑOS
PERSONAS PERTENECIENTES AL 80% DE LA POBLACION MAS VULNERABLE SEGUN RSH
DESEMPLEADAS O CON EMPLEO INFORMAL
ENSEÑANZA BASICA COMPLETA
PERTENECIENTES PREFERENTEMENTE AL SECTOR ORIENTE DE LA CIUDAD Y/O A OTROS SECTORES SIN EXCLUIR
</t>
  </si>
  <si>
    <t xml:space="preserve">El grupo objetivo se enfoca en mujeres mayores de 18 años que se encuentran sin trabajo, pertenecientes al 80% de vulnerabilidad de la comuna de Portezuelo. Poseen enseñanza media completa en su mayoría y escasa formación en oficios.  </t>
  </si>
  <si>
    <t>PROFORMA ?</t>
  </si>
  <si>
    <t>DISEÑO Y CONFECCIÓN DE ARTESANÍA TEXTIL CON MATERIALES RECICLADOS.</t>
  </si>
  <si>
    <t>MODULO 1
1.1Identificar la importancia de la educación ecológica y medioambiental.
1.2Identificar los conceptos relacionados con el reciclaje.
1.3Potenciar hábitos de reciclaje y de reutilización.
1.4Seleccionar materiales de reciclajes presentes en la zona para confeccionar artesanía textil.
MODULO 2
2.1Construir bocetos de diseño de artículos utilitarios, decorativos y de línea hogar de artesanía
textil utilizando materiales reciclables.
2.2Diseñar artículos de artesanía textil utilizando materiales reciclables cumpliendo con los
criterios de calidad y sustentabilidad.
MODULO 3
3.1Preparar el puesto de trabajo para la elaboración de artículos de artesanía textil.
3.2Elaborar artículos utilitarios, decorativos y de línea hogar de artesanía textil, aplicando normas
de seguridad laboral.</t>
  </si>
  <si>
    <t>El rango Etario para este curso es a partir de los 18 años en adelante.
Dirigido a personas de rubro independiente dedicadas en la artesanía
Enfocado principalmente para mujeres.
No posee requerimiento de nivel educacional.
El curso va focalizado para jefas de hogar, cuidadoras de NNA y adultas mayores de la comuna de Huara.
La población objetivo del curso es para las pobladoras de la comuna de Huara, sin exclusión especifica.
Los niveles de formación de oficios en la comuna son escasos dentro de los pobladores o pobladoras, o no todos pueden optar a estas debido a la escaza oferta que hay en el territorio frente a la verdadera necesidad, contemplando que hay una gran cantidad de mujeres que depende del trabajo independiente mediante labores en ferias libres, emprendimientos propios o venta a través de redes sociales.
Los requisitos para el ingreso al plan formativo, es que la persona sea residente de la comuna de Huara y posea más de 18 años de edad.</t>
  </si>
  <si>
    <t xml:space="preserve">Son personas entre los 18 y los 60 años, son en general mujeres que cuentan con actividades relacionadas a los emprendimientos en el ámbito de turismo como de comercio local de la localidad Mamiña, comuna de Pozo Almonte, estas mujeres necesitan contar con nuevas herramientas que permitan promover y promocionar las actividades de emprendimiento que generan en su localidad, la cual cuenta con atractivos turisticos de interes, por lo tanto hay un gran potencial en visibilizar las actividades que se llevan adelante en el lugar. Estas mujeres en general cuentan con estudios de enseñanza media, son también en su gran mayoría pertenecientes a un pueblo originario, algunas cuentan con formación en alfabetización digital, pero las demas no cuentan  con una mayor especialización en su formación pero tienen habilidades ya que desarrollan artesanías como también productos y prestación de servicios turísticos. Para ser parte de este curso es necesario ser mayor de edad y contar con un equipo como tablet, computador o celular con capacidad de navegación por internet.  
</t>
  </si>
  <si>
    <t>ELABORACIÓN DE PREPARACIONES DE PASTELERIA Y SU COMERCIALIZACIÓN</t>
  </si>
  <si>
    <t>04. MARTES - MAÑANA / 05. MARTES - TARDE / 06. MARTES - VESPERTINO / 07. MIÉRCOLES - MAÑANA</t>
  </si>
  <si>
    <t xml:space="preserve">MODULO 1:
1. Identificar los principales agentes contaminantes biológicos, químicos y físicos asociados a las Enfermedades de Transmisión Alimentaria (ETA).
2. Analizar las normas y protocolos de higiene establecidos por la legislación sanitaria y las normas de Buenas Prácticas de Manufactura (BPM) atingentes a la panificación.
3. Aplicar técnicas de limpieza e higienización de superficies de trabajo, instalaciones, utensilios, y equipos empleados en la producción gastronómica.
4. Aplicar normas de seguridad laboral, manejando protocolos básicos en caso de accidentes, emergencias o catástrofes naturales
MODULO 2:
1. Realizar la elaboración de masas, de acuerdo a fichas técnicas de productos de pastelería y normativas aplicables vigentes.
2. Realizar el horneado de masas, de acuerdo a fichas técnicas de productos de pastelería, protocolos y procedimientos establecidos.
3. Efectuar el relleno y/o baño de productos de pastelería, de acuerdo a fichas técnicas y normativas aplicables vigentes.
4. Realizar decoración y montaje de los productos de pastelería, de acuerdo a fichas técnicas y normativas aplicables vigentes.
MODULO 3:
1. Planificar la comercialización de los productos de pastelería.
2. Aplicar técnicas de venta directa de los productos de pastelería.
</t>
  </si>
  <si>
    <t xml:space="preserve">El rango etario de las socias de la asociación es entre 22 y 80 años.
La principal situación ocupacional de las socias es que se dedican a la agricultora en forma informal y algunas a la confección de artesanía en tejido.
La asociación la componen principalmente mujeres.
El nivel educacional de las socias mayores es principalmente la educación básica y las mas jóvenes han terminado su  enseñanza media.
La asociación indígena machaq warmi sawurinaka la componen principalmente mujeres jefas de hogar de etnia aymara .
Ellas residen en la comuna de Camiña a través de toda su quebrada desde el poblado de Apamilca en la parte alta hasta el poblado de Francia en la parte baja.  
En cuanto al nivel de formación en oficios, poseen una gran habilidad de las técnicas ancestrales de textilería y agricultura.
Los requisitos del plan formativo es tener educación básica preferentemente.
</t>
  </si>
  <si>
    <t>Son mujeres jefas de hogar, entre los 18 a los 60 años, con una ocupación informal mediante el desarrollo de pequeños iniciativas de emprendimiento como actividades en relación al turismo de su localidad, mediante la venta y elaboración de artesanías, alimentos y prestación de servicios de guiado, también cuentan con trabajos informales relacionados a servicios prestados en los diferentes negocios que ofrecen servicios a la minería de la zona, tanto como hoteles, alimentación y abastecimiento, cuentan con diferentes limitantes en el desarrollo de sus actividades, viven en la localidad de Mamiña, sector rural de la comuna, son en general mujeres activas comunitariamente, no todas cuentan con acreditación de sus conocimientos técnicos y artesanales, son en su mayoría mujeres pertenecientes a pueblos originarios, quechua y aymara, presentan un desarrollo inicial de habilidades relacionadas al tejido, ya que es una herencia tradicional característica de su cultura. Las personas que participarán del curso, deberán ser mayores de edad, ser de la localidad de Mamiña, y contar con un registro social de hogares de un porcentaje no superior al 80%</t>
  </si>
  <si>
    <t>65097979-6</t>
  </si>
  <si>
    <t>FEDERACIÓN MINERA DEL NORTE</t>
  </si>
  <si>
    <t>1)18 a 60 años
2)Trabajadores dependientes y desocupados
3)Hombres y mujeres
4)enseñanza media completa
5)No aplica
6)Federación Minera del Norte
7) Primera región
8)Soldador calificado
9)Curso soldadura Básica</t>
  </si>
  <si>
    <t>CERTIFICACIÓN COMO SOLDADOR.</t>
  </si>
  <si>
    <t xml:space="preserve">RANGO ETARIO 18 A 45 AÑOS 
ENFOCADO EN PERSONAS CON CONOCIMIENTOS BASICOS EN SOLDADURA Y PARA PODER EMPRENDER Y ASPIRAR A UN MEJOR TRABAJO 
MIXTO, HOMBRES Y MUJERES  
NIVEL EDUCACIONAL BASICA COMPLETA 
PARA POBLACION DE LA COMUNA DE PICA 
NIVEL DE FORMACION 1 Y 2 
PLAN FORMATIVO TRANVERSAL CON R.S.H., RESIDENCIA EN LA COMUNA DE PICA, CARNET DE IDENTIDA CON PERMANENCIA DIFINITIVA EN CHILE 
</t>
  </si>
  <si>
    <t xml:space="preserve">- Rango etario: desde 18 a 50 años de edad
- Personas desocupadas, esos significa sin trabajo, con miras a querer emprender 
- mixto
- Personas con 4to medio egresado.
- Personas que a través de este curso puedan aprender nuevas herramientas de trabajo para poder defenderse en el ámbito laboral o de emprendimiento
- Enfocado a la población en general.
- Personas residente en la comuna, con una antiguedad  de por lo menos dos dos.
- Necesitamos con este curso que los usuarios consigan un nivel medio en corte y confección de ropa.
- tener algún conocimiento en costura, un interés verdadero en querer aprender para poder emprender un negocio de costura o trabajar para alguna industria de costura
</t>
  </si>
  <si>
    <t>04. MARTES - MAÑANA / 05. MARTES - TARDE / 07. MIÉRCOLES - MAÑANA / 08. MIÉRCOLES - TARDE</t>
  </si>
  <si>
    <t xml:space="preserve">Las integrantes de la asociación pertenecen a un rango etario de 22 a 80 años, considerando 3 generaciones (abuela, hija, nieta).
Estas mujeres realizan las siguientes actividades, siendo la principal la agricultura que desarrollan junto a su familia  y algunas la textilería para complementar el ingreso familiar y principalmente para apoyar la educación de los hijos.
La Asociación Asociación Indígena AYMARA MACHAQ WARMI SAWURINAKA está formada por mujeres aymaras que tienen en común el territorio dónde viven (Comuna de Camiña) pertenecientes de todos los rincones de la comuna, desde Apamilca en la parte alta hasta Francia en la parte baja. 
La asociación esta conformada aproximadamente por un 70% de jefas de hogar, de etnia aymara.
El promedio de educación formal que poseen es irregular algunas alcanzaron 4 medio sobre todo las más jóvenes, otras la enseñanza básica completa.
En cuanto al conocimiento de oficios, poseen una gran habilidad de las técnicas ancestrales de textilería y agricultura.
Los requisitos del plan formativo es tener educación básica preferentemente.
</t>
  </si>
  <si>
    <t>La población objetiva a la que ira dirigido este curso es a mujeres sin empleo desde los 18 años de edad en adelante, sin establecer un limite.
Que posean un nivel educacional preferentemente de enseñanza básica completa, comprendiendo ciertas barreras  que se contemplan en algunas mujeres de la localidad de Huara que no han podido finalizar sus estudios de nivel medio y que parten desde esta base.
Principalmente las postulantes se contemplan que serán jefas de hogar, o en situación de desempleo, que no posean una ocupación en especifico y quieran desarrollar nuevos aprendizajes en labores requeridas dentro de la comuna.
Se contempla que como requisito se pueda considerar el RSH (Registro Social de Hogares), Certificado de estudios (Básicos) y el carnet de identidad.</t>
  </si>
  <si>
    <t>65127728-0</t>
  </si>
  <si>
    <t>SINDICATO HISTÓRICO CARGADORES DE CARGA DE ZONA FRANCA IQUIQUE</t>
  </si>
  <si>
    <t>02. LUNES - TARDE / 06. MARTES - VESPERTINO / 08. MIÉRCOLES - TARDE / 12. JUEVES - VESPERTINO / 14. VIERNES - TARDE</t>
  </si>
  <si>
    <t>Hombres y mujeres entre los 20 y los 60 años de edad aproximadamente, quienes residen en la región de Tarapacá, que pertenecen a algunos de los  sindicatos de cargadores de carga de Zona Franca, que actualmente se encuentren activos laboralmente o que se encuentren interesados realizar una reconversión laboral, con un nivel educacional básica completa y algunos con educación media, que  se encuentren ocupados preferentemente  como cargadores de carga en Zona Franca, o bien que puedan participar integrantes de sus familias, con interés de desarrollar un emprendimiento.</t>
  </si>
  <si>
    <t>02. LUNES - TARDE / 05. MARTES - TARDE / 07. MIÉRCOLES - MAÑANA / 11. JUEVES - TARDE / 14. VIERNES - TARDE</t>
  </si>
  <si>
    <t xml:space="preserve">Son mujeres entre los 18 y los 50 años, se caracterizan en general por ser jefas de hogar, y requieren incorporarse un mercado laboral que se encuentra en crecimiento, y eso es debido a que cada vez se han ido ampliando los campamentos mineros, y por lo tanto demandan mayor cantidad de personal dirigido a la prestación de servicios de alimentación y que por supuesto se cuente con una instrucción mínima protocolarizada de las actividades a ejecutar.  Las mujeres, foco principal de este curso, son de la comuna de Pozo Almonte, no cuentan en general con una formación en específica, están desempleadas, algunas tambien estan recien iniciando una búsqueda de empleos, y por lo tanto requieren contar con conocimientos más específicos para aspirar a mejores oportunidades laborales y estables en las empresas tanto productivas y de servicios de la comuna. Para ser parte del curso, las mujeres deberán cumplir con los siguientes requisitos: ser mayores de edad y contar con registro social de hogares. </t>
  </si>
  <si>
    <t>75635000-5</t>
  </si>
  <si>
    <t>SINDICATO DE TRABAJADORES INDEPENDIENTES DE BUZOS A PULMON COSTEROS DE CALETA CARAMUCHO IQUIQUE</t>
  </si>
  <si>
    <t>Hombres y mujeres asociados al SINDICATO DE TRABAJADORES INDEPENDIENTES DE BUZOS A PULMON COSTEROS DE CALETA CARAMUCHO IQUIQUE entre 25 y 60 años aproximadamente, quienes residen en la caleta de Caramucho, de la comuna de Iquique, con un nivel educacional de educación básica completa, quienes se desempeñan como buzos mariscadores y recolectores de orilla, la mayoría son jefes de hogar, con hijos y personas que dependen de sus ingresos.</t>
  </si>
  <si>
    <t>LICENCIAS DE CONDUCIR CLASE D.</t>
  </si>
  <si>
    <t>69252500-0</t>
  </si>
  <si>
    <t>I MUNICIPALIDAD DE SAN PEDRO DE ATACAMA</t>
  </si>
  <si>
    <t>SAN PEDRO DE ATACAMA</t>
  </si>
  <si>
    <t>11. JUEVES - TARDE / 14. VIERNES - TARDE / 17. SÁBADO - TARDE</t>
  </si>
  <si>
    <t>1) Rango etario: 18-65 años
2) Situación ocupacional: desempleados
3) Género: Todos los géneros
4) Nivel educacional: media completa 
5) Situación específica: Se da prioridad a personas con discapacidad y jefas de hogar
6) Centro o agrupación: Comunidades Indígenas de los Ayllus
7) Población o sector de la comuna: Ayllus Sector Sur
8) Nivel de formación en oficios: Sin experiencia previa en oficios 
9) Requisitos de ingreso al Plan Formativo: Inscripción en línea y entrevista de admisión</t>
  </si>
  <si>
    <t>GESTIÓN DE VIAJES TURÍSTICOS</t>
  </si>
  <si>
    <t>PF1245</t>
  </si>
  <si>
    <t>1) Rango etario: 18-65 años
2) Situación ocupacional: Empleados
3) Género: Todos los géneros
4) Nivel educacional: Media Completa o Incompleta
5) Situación específica: Se da prioridad a personas de las comunidades Indígenas
6) Centro o agrupación: Comunidades Indígenas de San Pedro de Atacama
7) Población o sector de la comuna: Residente de la comuna de san pedro de atacama
8) Nivel de formación en oficios: Experiencia previa en la industria turística.
9) Requisitos de ingreso al Plan Formativo: certificado de residencia, entrevista de admisión</t>
  </si>
  <si>
    <t>1) Rango etario: 18-65 años
2) Situación ocupacional: desempleados 
3) Género: Todos los géneros, prioridad mujeres
4) Nivel educacional: media completa e incompleta
5) Situación específica: Se da prioridad a minorías de genero
6) Centro o agrupación: Comunidades Indígenas de San Pedro de Atacama
7) Población o sector de la comuna: Sector Conde Duque
8) Nivel de formación en oficios: Sin experiencia previa o Experiencia mínima 
9) Requisitos de ingreso al Plan Formativo: certificado de residencia entrevista de admisión</t>
  </si>
  <si>
    <t xml:space="preserve">1)18 AÑOS HASTA LOS 65 AÑOS DE EDAD.
2)INTERNOS CET
3)MASCULINO Y FEMENINO
4)BASICA COMPLETA, MEDIA INCOMPLETA Y MEDIA COMPLETA
5)PERSONAS PRIVADAS DE LIBERTAD, QUIENES EN SU GRAN MAYORIA NO CUENTAN CON EXPERIENCIA LABORAL ACREDITABLE EN EL PASADO; POR LO MISMO, PRESENTAN IMPORTANTES DIFICULTADES AL ACCEDER AL MEDIO LIBRE Y BUSCAR EL INGRESO Y MANTENCION A UNA ACTIVIDAD LABORAL REMUNERADA FORMAL.
6)PERSONAS EN SITUACIÓN DE PRIVACIÓN DE LIBERTAD QUE CUMPLEN CONDENA EN UNIDAD ESPECIAL SEMI ABIERTA DE GENDARMERIA EN ANTOFAGASTA.
7)C.E.T ANTOFAGASTA
8)SIN FORMACIÓN EN EL OFICIO REFERIDO O CON POCOS CONOCIMIMENTOS DEL MISMO.
9)EDUCACION MEDICA COMPLETA Y/O INCOMPLETA.
</t>
  </si>
  <si>
    <t>PF1424</t>
  </si>
  <si>
    <t>1) Rango etario: 18-65 años
2) Situación ocupacional:  desempleados, estudiantes
3) Género: Todos los géneros
4) Nivel educacional: Media completa 
5) Situación específica: Se da prioridad a personas  jefas de hogar y de las comunidades indígenas de San Pedro de Atacama
6) Centro o agrupación: Ayllus San Pedro de Atacama
7) Población o sector de la comuna: Ayllus sector norte y sur
8) Nivel de formación en oficios: Sin experiencia previa en oficios
9) Requisitos de ingreso al Plan Formativo:  entrevista de admisión, certificado indígena</t>
  </si>
  <si>
    <t xml:space="preserve">En términos etarios, la población objetivo que contempla cubrir este curso de
capacitación en oficios comprende a hombres y mujeres sin distinción de identidad
de genero con edades comprendidas entre los 18 a 65 años y cuya mayor
concentración se encuentra entre el rango de los 25 a 45 años, caracterizado
principalmente por ser mujeres jefas de hogar o personas a cargo del núcleo familiar
en términos económicos en su gran mayoría y que, además, pertenecen al Catastro
de Emprendedores Comunales administrado por la Unidad de Desarrollo Productivo
de la Municipalidad de Freirina siendo residentes de la ciudad y sus alrededores,
incluyendo poblaciones y haciendas cercanas al territorio comunal emplazo en el
Valle del Huasco. Las personas beneficiarias, cuentan con escolaridad media
completa lo que está en línea con los requisitos del Pan Formativo solicitado -junto
con la edad mínima requerida-, teniendo un nivel de formación en oficios escaso o
complementario al Plan Formativo solicitado. En general la situación laboral de las
personas beneficiarias se ajusta a estar activas laboralmente en términos
informales o en proceso de formalización, teniendo como característica en común
el emprendimiento, que se ve limitado por la falta de autonomía en el transporte de
sus mercancías y/o productos. </t>
  </si>
  <si>
    <t xml:space="preserve">La población objetivo está dirigida para mujeres y hombres entre los 18 años y los 65 años, de la comuna rural de alto del Carmen, que cuenten con la educación media completa, que sean usuarios de la oficina municipal de turismo y que su situación ocupacional sea estar cesantes.
Como requisito de ingreso al Plan formativo técnico SENCE, se solicitará contar con la educación media completa. 
</t>
  </si>
  <si>
    <t>Mujeres emprendedoras mayores de 18 años, que pertenecen a los quintiles de ingreso autónomo I, II, III y IV o su equivalente al Registro Social de Hogares que corresponde al 80%, en donde principalmente ellas asumen la jefatura de hogar, con enseñanza media completa, residentes de la comuna de Copiapó, pertenecientes mayoritariamente del sector urbano, que cuenten con emprendimientos y/o actividades productivas de al menos un año de antigüedad, ya sean formales o informales.
Que se dediquen como mínimo 26 horas semanales a su emprendimiento.
Se trata de emprendedoras que han sido parte del programa Mujer Emprende de SernamEG, quienes carecen de herramientas digitales para potenciar sus ventas y lograr posicionarse en el mercado.</t>
  </si>
  <si>
    <t>ADMINISTRACIÓN DE ESTABLECIMIENTOS GASTRONÓMICOS</t>
  </si>
  <si>
    <t>PF0514</t>
  </si>
  <si>
    <t xml:space="preserve">La población objetivo está dirigida para mujeres entre los 18 años y los 65 años, de la comuna rural de alto del Carmen, que cuenten con la educación media completa, que sean idealmente usuarios de la oficina municipal de turismo y que su situación ocupacional sea estar cesantes.
Como requisito de ingreso al Plan formativo técnico SENCE, se solicitará contar con educación media completa y contar con un mínimo de un año de experiencia laboral en labores de administración de establecimientos gastronómicos.
</t>
  </si>
  <si>
    <t>1) Rango etario;  dedes 18 y 65 años de edad.
2) Situación ocupacional; desocupadas
3) Género; Femenino.
4) Nivel educacional; Mujeres con enseñanza media completa.
5) Situación específica (discapacidad, etnia, jefas de hogar, etc.); Mujeres jefas de hogar.
6) centro o agrupación al que pertenece la población objetivo del curso; Mujeres que pertenezcan al Programa Mujeres Jefas de Hogar.
7) Población o sector de la comuna donde residen; comuna de Vallenar.
8) Nivel de formación en oficios; no requiere
9) Requisitos de ingreso al Plan formativo SENCE, ya sea al plan técnico o transversal o al curso sin plan formativo si corresponde;
Educación media preferentemente
10) Experiencia laboral previa de la población con relación al curso solicitado y toda la información que permita: no requiere</t>
  </si>
  <si>
    <t>69030200-4</t>
  </si>
  <si>
    <t>MUNICIPALIDAD DE COPIAPÓ</t>
  </si>
  <si>
    <t xml:space="preserve">1)18 -40 AÑOS
2)DESEMPLEADA
3)MIXTO
4)MEDIA COMPLETA
5)HABITANTES DE LA COMUNA DE COPIAPO
6)OFICINA MUNICIPAL DE INFORMACIÓN LABORAL Y OFICINA DE LA MUJER
7) COPIAPÓ
8)BÁSICO O NULO
9)EDUACION MEDIA COMPLETA
</t>
  </si>
  <si>
    <t xml:space="preserve">1) Rango etario; personas entres los 20 y 50 años de edad.
2) Situación ocupacional; desempleados o cesantes, con al menos un año de experiencia previa en cualquier rubro.
3) Género; Mujeres y hombres.
4) Nivel educacional; cuarto medio rendido, o su equivalente.
5) Situación específica (discapacidad, etnia, jefas de hogar, etc.); Pertenecer al 80% más vulnerable según el registro social de hogares, no tener antecedentes penales.
6) centro o agrupación al que pertenece la población objetivo del curso; Pertenecer al programa de Seguridades y Oportunidades de la Ilustre Municipalidad de Diego de Almagro.
7) Población o sector de la comuna donde residen; Habitantes de todos los sectores del radio urbano de la localidad de Diego de Almagro, Comuna de Diego de Almagro.
8) Nivel de formación en oficios: solo requiere cuarto medio rendido o su equivalente.
9)Requisitos de ingreso al Plan Formativo (ya sea transversal o técnico): El usuario debe ser derivado por los profesionales responsables del programa de Seguridades y Oportunidades, perteneciente al área social de la I. Municipalidad de Diego de Almagro. </t>
  </si>
  <si>
    <t>1-Desde los 18 a los 65 años de edad. 
2-Personas cesantes. Sin calificación laboral.
3-Participantes genero masculino y femenino.
4-Participantes con educacion media completa
5-Personas que por su condición de condenados presentan mayor dificultad al acceder a una actividad laboral a lo cual se suma la falta de acceso a redes externas, especificamente en instancias de capacitación.
6-Personas que se encuentran cumpliendo una condena en el medio libre, a cargo de un establecimiento penitenciario de Gendarmería de Chile.
7-VALLENAR
8-Participantes no cuentan con capacitación en oficios. Siendo el presente curso, la primera formación formal.  
9-Educación Media Completa.</t>
  </si>
  <si>
    <t xml:space="preserve">La población objetivo está dirigida para mujeres y hombres entre los 18 años y los 65 años, de la comuna rural de alto del Carmen, que cuenten con la educación media completa preferentemente, que sean usuarios de la oficina municipal de información laboral y que su situación ocupacional sea estar cesantes.
Como requisito de ingreso al Plan formativo técnico SENCE, se solicitará contar con la enseñanza media completa, preferentemente. 
</t>
  </si>
  <si>
    <t xml:space="preserve">1) Rango etario; Edad entre los 18 a 60 años de edad.
2) Situación ocupacional; Cesantes
3) Género; personas de género femenino.
4) Nivel educacional; con educación media completa
5) Situación específica (discapacidad, etnia, jefas de hogar, etc.); Mujeres jefas de hogar que sean el sustento económico de sus familias.
6) centro o agrupación al que pertenece la población objetivo del curso (centros de reclusión, junta de vecinos, asociaciones gremiales, etc.,:
Mujeres jefas de hogar pertenecientes al programa mujeres jefas de hogar de Sernameg.
7) Población o sector de la comuna donde residen; comuna de Vallenar.
8) Nivel de formación en oficios; no requiere
9) Requisitos de ingreso al Plan formativo SENCE, ya sea al plan técnico o transversal o al curso sin plan formativo si corresponde; Educación media completa, preferentemente
10) Experiencia laboral previa: no requiere
</t>
  </si>
  <si>
    <t>La población objetivo comprende a participantes del programa Mujeres Jefas de Hogar del SernamEG, entre los 20 y 65 años, residentes de la comuna de Copiapó particularmente en los sectores urbanizados, emprendedoras formales e informales o mujeres con ideas de negocio con potencial desarrollo en el tiempo, en el área de la elaboración y producción de alimentos y que preferentemente tengan enseñanza media completa.
Usuarias que hayan completado los talleres de formación para el trabajo encontrándose en la etapa de ejecución de su proyecto laboral línea independiente.</t>
  </si>
  <si>
    <t>Hombres y mujeres mayores de 18 años con un registro social dehogares vulnerable hasta el 80%, estas son personas cesantes o con emprendimientos y proyectos de emprendimiento en el rubro de la comida. Educación media preferentemente pertenecientes a juntas de vecinos, sindicatos, gremios,, particulares, cooperativas. Residentes de la comuna de Caldera y playas vecinas. con un bajo nivel de oficios y cuyo requisito es tener en mente o estar con un pequeño emprendimiento del rubro de la comida</t>
  </si>
  <si>
    <t>69041300-0</t>
  </si>
  <si>
    <t>ILUSTRE MUNICIPALIDAD DE CANELA</t>
  </si>
  <si>
    <t>CANELA</t>
  </si>
  <si>
    <t xml:space="preserve">1.- Mujeres  y hombres a partir de los 18 años.
2.- Enfocado en mujeres y hombres sin trabajo estable y/o que quieren optar a una mejor situación laboral y por ende económica
3.- Mixto pero dando prioridad a mujeres 
4,- Educación básicacompleta
5.-Mujeres y  personas en condición de vulnerabilidad
6.-Comuna de Canela
7.-Sector urbano/rural
8.- no aplica
9.- 18 años de edad y Educación básica completa 
</t>
  </si>
  <si>
    <t>69041400-7</t>
  </si>
  <si>
    <t>MUNICIPALIDAD DE SALAMANCA</t>
  </si>
  <si>
    <t xml:space="preserve">OBTENCION DE LICENCIA A3 A5 </t>
  </si>
  <si>
    <t xml:space="preserve">QUE LOS USUARIOS OBTENGAN SU LICENCIA PARA AUMENTAR SUS OPCIONES LABORALES </t>
  </si>
  <si>
    <t xml:space="preserve">RANGO ETAREO: DE 20 A 60 AÑOS 
SITUACION OCUPACIONAL: DESEMPLEADOS
GÉNERO: FEMENINO - MASCULINO 
NIVEL EDUCACIONAL: ENSEÑAZA MEDIA COMPLETA 
SITUACIÓN ESPECIFICA: NO APLICA 
CENTRO: OMIL 
POBLACIÓN : SALAMANCA.
NIVEL DE FORMACIÓN : OFICIOS 
REQUISITOS: LOS QUE CONTEMPLE LA LEY DE TRANSITO PARA LA OBTENCION DE LAS LICENCIAS A3 Y A5 
</t>
  </si>
  <si>
    <t>LICENCIA DE CONDUCTOR PROFESIONAL CLASE A-3 Y LICENCIA DE CONDUCTOR PROFESIONAL CLASE A-5.</t>
  </si>
  <si>
    <t>60109000-7</t>
  </si>
  <si>
    <t>FONDO DE SOLIDARIDAD E INVERSIÓN SOCIAL - FOSIS</t>
  </si>
  <si>
    <t xml:space="preserve">Personas del 60% más vulnerables de acuerdo al Registro Social de hogares y que además contempla las siguientes características:
-	Rango Etario: entre 20 y 50 años
-	Situación Ocupacional: Cesantes 
-	Género: Femenino
-	Nivel educacional: en su mayoría con enseñanza media finalizada
-	Situación especifica (Discapacidad, etnia, jefa de hogar etc.): en su mayoría jefas de hogar residentes de campamentos.
-	Población o sector de la comuna donde reside: sector alto de Coquimbo
-	Nivel de formación de oficio: No tienen
-	Identificar y mencionar si cumple con los requisitos formativos de ingreso al plan formativo SENCE al que postula: EDUCACIÓN MEDIA COMPLETA, PREFERENTEMENTE.
-	Experiencia laboral previa de la población con relación al curso solicitado: En su mayoría no poseen experiencia, pero algunas ya cuentan con conocimientos básicos. 
</t>
  </si>
  <si>
    <t>1) 18 a 60
2) Sin Ocupación
3) Femenino
4) Básica completa
5) Jefas de Hogar
6) Base de Datos I. Municipalidad de Monte Patria
7) Sector Urbano
8) Sin Formación en Oficio
9) Sin requisitos</t>
  </si>
  <si>
    <t>BRECHA DIGITAL CERO: ILUMINANDO EL ACCESO A LA INFORMACIÓN DESDE LAS PLATAFORMA DIGITALES</t>
  </si>
  <si>
    <t>PF1426</t>
  </si>
  <si>
    <t xml:space="preserve">Personas del 60% más vulnerables de acuerdo al Registro Social de hogares y que además contempla las siguientes características:
-	Rango Etario: entre 35 a 80 años
-	Situación Ocupacional: Empleo independiente precario
-	Género: Mujeres
-	Nivel educacional: En promedio Enseñanza Media
-	Situación especifica (Discapacidad, etnia, jefa de hogar etc.): Jefas de hogar según Registro Social de Hogares, operarias esporádicas de plantas pesqueras
-	Población o sector de la comuna donde reside: Sectores urbanos de Coquimbo y La Serena
-	Nivel de formación de oficio: No tienen
-	Identificar y mencionar si cumple con los requisitos formativos de ingreso al plan formativo SENCE al que postula: en curso a postular indica que requisito es EDUCACIÓN BÁSICA COMPLETA, personas a derivar considerara esta criterio.
-	Experiencia laboral previa de la población con relación al curso solicitado: No tienen
</t>
  </si>
  <si>
    <t>Mujeres pertenecientes al Programa Jefas de Hogar de SernamEG, con rango etáreo de entre los 20 y los 62 años de edad, con Registro Social de Hogares hasta el 60%, con residencia en la comuna de Ovalle, tanto de la zona urbana como rural, con nivel educacional media completa preferentemente. 
Todas con perfil independientes con emprendimientos relacionados con la artesanía y con experiencia previa en trabajos con madera en diferentes ambitos. En su totalidad mujeres que a parte de ser jefas de hogar, son cuidadores de otros, ya sea hijos, nietos o padres, con nulas oportunidades de perfeccionamiento a lo largo de sus vidas. 
Por otra parte, podemos señalar que son mujeres comprometidas con adquirir herramientas que mejoren su trayectoria laboral, ya que tienen la necesidad de generar ingresos para mantener a su grupo familiar al ser el principal pilar de éstos y que son activas para con las oportunidades que les proporciona el programa jefas de hogar.</t>
  </si>
  <si>
    <t xml:space="preserve">1.- RANGO ETARIO MAYORES DE 18 AÑOS DE EDAD.
2.- SE DESEMPEÑAN OCASIONALMENTE DE MANERA INFORMAL O FORMAL EN CASAS PARTICULARES.
3.- FEMENINO Y/O MASCULINO
4.- EDUCACIÓN BÁSICA COMPLETA, PREFERENTEMENTE.
5.- LA MAYORIA SON JEFES DE HOGAR CUYO NUCLEO FAMILIAR DEPENDE DE ELLOS.
6.- SON USUARIOS/AS OMIL, QUE SE ENCUENTRAN EN BÚSQUEDA DE EMPLEO.
7.- COMUNA DE OVALLE.
8.- PERTENECEN AL 80% MÁS VULNERABLE SEGÚN EL REGISTRO SOCIAL DE HOGARES.
9.- CUENTAN CON EXPERIENCIA LABORAL EN EL CARGO, PERO NO TIENEN LAS COMPETENCIAS NI LOS CONOCIMIENTOS NECESARIOS PARA BRINDAR UN CORRECTO CUIDADO A LAS PERSONAS MAYORES.
</t>
  </si>
  <si>
    <t>69041100-8</t>
  </si>
  <si>
    <t>ILUSTRE MINICIPALIDAD DE COMBARBALA</t>
  </si>
  <si>
    <t>COMBARBALÁ</t>
  </si>
  <si>
    <t xml:space="preserve"> Se considerará a hombres y mujeres independientes con un rango de edad que varíe entre los 18 a 55 años. Dichas personas deben contar con un estado de salud acorde al curso y futuro empleo. Deben haber obtenido su certificado de enseñanza media que acredite su nivel educacional, sin embargo, se excluye a usuarios que cuenten con formación técnica o profesional vinculadas a cuidados o asociadas a esta. Además, estas deben acreditarse como cuidadores mediante el RSH. Ellos deben residir en Combarbalá y localidades pertenecientes a la comuna, además de que su situación ocupacional sea cesantía o como trabajadora inactiva. Dicho grupo debe estar integrado en los registros de la BNE como elemento comprobatorio de su interés en la búsqueda de empleo o de un trabajo mejor remunerado. 
</t>
  </si>
  <si>
    <t>TÉCNICAS DE CONSTRUCCIÓN DE INVERNADEROS TRADICIONALES</t>
  </si>
  <si>
    <t>PF1374</t>
  </si>
  <si>
    <t xml:space="preserve">1.- Mayores de 18 años de edad 
2.- cesantes o en busqueda de su primer trabajo
3.- hombres o mujeres 
4.- enseñanza báscia completa
5.- hombres o mujeres pertenecientes al 60% más vulnerable según el registro social de hogares
7.- Resgistro social de hogares en la comuna de Los Vilos </t>
  </si>
  <si>
    <t>AYUDANTE EN MANTENCIÓN DE MECÁNICA AUTOMOTRIZ</t>
  </si>
  <si>
    <t>PF0582</t>
  </si>
  <si>
    <t>1-25-55 AÑOS
2-PERFIL VARIABLE (TRABAJADORES INDEPENDIENTES, DEPENDIENTES Y DESEMPLEADOS)
3-MASCULINO
4-EDUCACION MEDIA INCOMPLETA
5-PERSONAS QUE SE ENCUENTRAN CUMPLIENDO CONDENA CON LIBERTAD CONDICIONAL, SUJETOS A CONTROL POR PARTE DE GENDARMERÍA DE CHILE A TRAVÉS DEL CENTRO DE APOYO A LA INTEGRACIÓN SOCIAL DE LA SERENA (CAIS LA SERENA), QUIENES ESTÁN BAJO LA TUTELA DE UN DELEGADO DE LIBERTAD CONDICIONAL PRESENTANDO UN DIAGNÓSTICO Y  PLAN DE INTERVENCIÓN INDIVIDUAL VALIDADO POR EL RESPECTIVO CONSEJO TÉCNICO.
6-LIBERTAD CONDICIONAL
7-LA SERENA
8-SIN FORMACION EN OFICIOS
9-EDUCACION BASICA COMPLETA</t>
  </si>
  <si>
    <t>MECÁNICA BÁSICA AUTOMOTRIZ EN INYECCIÓN ELECTRÓNICA</t>
  </si>
  <si>
    <t>PF0801</t>
  </si>
  <si>
    <t>1-20 A 55 AÑOS 
2-CESANTE/CUENTA PROPIA INFORMAL/EMPLEADO 
3-MASCULINO Y FEMENINO 
4-ENSEÑANZA BASICA Y MEDIA COMPLETA 
5-JEFES Y JEFAS DE HOGAR / RESPONSABLES DE SI MISMOS
6-C.A.I.S LA SERENA
7-C.A.I.S LA SERENA
8-SIN FORMACION EN OFICIOS 
9-ENSEÑANZA BÁSICA COMPLETA (DESEABLE)</t>
  </si>
  <si>
    <t>1-18 en adelante 
2-Temporeros agrícolas, jornales, sin formación en oficio
3-MASCULINO Y FEMENINO
4-BASICA Y/O MEDIA 
5-Cesantes, trabajadores esporadicos 
6-GENDARMERIA DE CHILE, POBLACION PENAL CENTRO DE REINSERCIÓN SOCIAL "ELISA OSSANDON BRAVO"OVALLE
7-OVALLE
8-ESCASA O NULA FORMACIÓN EN OFICIO 
9-EDUCACION MEDIA COMPLETA (DESEABLE)</t>
  </si>
  <si>
    <t>69060700-K</t>
  </si>
  <si>
    <t>I MUNICIPALIDAD DE QUINTERO</t>
  </si>
  <si>
    <t xml:space="preserve">En cuanto a la población objetivo para la capacitación corresponde a mujeres jefas de hogar las cuales sean activas participantes del Programa Mujeres Jefas de Hogar de SernamEG y cuyo rango etario sea entre los 18 y 50 años y con situación de salud acorde al curso y las habilidades necesarias para desarrollarlo. La situación ocupacional se centra en mujeres cesantes o trabajando, y que su trayectoria laboral sea principalmente dependiente, sin embargo, también considera a las mujeres independientes. En cuanto a su nivel educacional, corresponderá a mujeres con media completa o que se encuentren nivelando estudios escolares medios, con el fin de motivarlas a conseguir completar el dicho nivel de escolaridad. Las participantes del Programa Mujeres Jefas de Hogar residen tanto en sectores rurales como urbano, por lo tanto para las participantes de localidades alejadas de Quintero urbano se gestionará movilización por parte del municipio para facilitar el acceso a las instancias de capacitación. En cuanto a los requisitos de ingreso al plan formativo estos corresponden a salud compatible con el oficio, educación media completa preferentemente, estar activa en el Programa Mujeres Jefas de Hogar, pertenecer al 60% de clasificación socioeconómica del Registro Social de Hogares, contar con un Proyecto Laboral en ejecución y no haber participado de alguna capacitación durante los últimos 6 meses. </t>
  </si>
  <si>
    <t>65087509-5</t>
  </si>
  <si>
    <t>CONFEDERACIÓN NACIONAL UNITARIA DE TRABAJADORES DEL TRANSPORTE Y AFINES DE CHILE</t>
  </si>
  <si>
    <t xml:space="preserve">1) Rango Etario:De 20 a 60 años.
2) Situación Ocupacional: Mujeres cesantes
3) Género:  Mujeres 
4) Nivel Educacional:Enseñanza media preferentemente
5) Situación Específica: Jefas de hogar
6) Centro o Agrupación al que Pertenece: Asociados, familiares o referidos de integrantes de la Confederación Unitaria de Trabajadores del Transporte y Afines de Chile.
7) Población o Sector de la Comuna donde Residen: San Antonio.
8) Nivel de Formación en Oficios: Sin experiencia laboral previa.
9) Requisitos de Ingreso al Plan Formativo SENCE: TENER MÍNIMO 20 AÑOS DE EDAD; EDUCACIÓN MEDIA COMPLETA, PREFERENTEMENTE ; LICENCIA DE CONDUCTOR CLASE B, CON ANTIGÜEDAD MÍNIMA DE 2 AÑOS Y VIGENTE ; EXAMEN PSICOLÓGICO.
</t>
  </si>
  <si>
    <t>LICENCIA DE CONDUCTOR PROFESIONAL CLASE A-3.</t>
  </si>
  <si>
    <t>69050600-9</t>
  </si>
  <si>
    <t>MUNICIPALIDAD DE SAN FELIPE</t>
  </si>
  <si>
    <t>SAN FELIPE</t>
  </si>
  <si>
    <t>01. LUNES - MAÑANA / 07. MIÉRCOLES - MAÑANA</t>
  </si>
  <si>
    <t xml:space="preserve">1).- Personas entre 18 y 65 años. Principalmente orientado a jóvenes
2).-Personal activo de servicios turísticos con necesidades de potenciar habilidades específicas que permitan fortalecer el desarrollo estratégico del turismo comunal, donde se requiere personal que sepa orientar a clientes en un contexto de destino turístico. 
3).-Masculino, femenino y no binario
4).-Educación media completa, son exclusión de técnicos o administrativos que trabajen directamente con atención y servicio al cliente.
5).-Trabajadores formales e independientes (honorarios) o en fase de reconversión laboral: Se convocará a trabajadores de la planta turística que requieren formación para brindar un servicio de información, divulgación y recomendaciones  turísticas de la comuna sus locales de trabajo (restaurantes, alojamientos, balnearios, transportes, servicios complementarios)
6).-Sin centro o agrupación
7).- zonas urbanas y rurales de la comuna, en consideración que los atractivos y servicios turísticos comunales están interconectados y requieren interacción/recomendación circular
8).- Personas con experiencia en servicios turísticos (gastronomía, alojamientos, artesanía, entre otros) No Excluyente.
9).- Escolaridad completa, certificado de inhabilidad para trabajar con menores de edad, residencia en la comuna de San Felipe
</t>
  </si>
  <si>
    <t>La población objetivo estará compuesta por mujeres jefas de hogar participantes del Programa Mujeres Jefas de Hogar de SernamEG de Nogales, por lo que las nuevas oportunidadeslaborales y de formación para ellas son muy relevantes, considerándo que la jefatura de hogar femenina se encuentra limitada por las barreras territoriales al ser Nogales una zona rezagada y con falta de oportunidades laborales. Para el año 2017 la jefatura de hogar femenina alcanzó el 39,7% en Nogales.
Así mismo , se tendrá en consideración a mujeres de entre 18 y 65 años y que pertenezcan hasta el 60% de vulnerabilidad de acuerdo al Registro Social de Hogares. En cuanto a situación ocupacional se focalizará en mujeres con emprendimientos ligados al área de servicios e imagen y cuidado personal,  pero sin capacitación formal en servicios de masajes; a fin de ampliar su catálogo de prestaciones y así puedan brindar un servicio más integral y de calidad. Se dará preferencia a quienes cuenten con enseñanza media completa, preferentemente.
Dadas las escasas oportunidades de capacitación en la comuna, podrán participar del curso mujeres residentes de zonas urbana y rural, aprovechándo la vocación productiva turistica que se está impulsándo en la comuna donde se demanda servicios asociado al bienestar y descando de las personas, lo que genera una demanda por cupos de este tipo.</t>
  </si>
  <si>
    <t xml:space="preserve">1-25 -55 AÑOS 
2-CESANTE 
3-FEMENINO - DIVERSIDAD 
4-EDUCACION BASICA COMPLETA 
5-PERSONA PRIVADA DE LIBERTAD 
6-Gendarmeria de Chile 
7-QUILLOTA
8-No posee conocimientos previos 
9-Enseñanza basica completa </t>
  </si>
  <si>
    <t>69050900-8</t>
  </si>
  <si>
    <t>I MUNICIPALIDAD DE CATEMU</t>
  </si>
  <si>
    <t>Mujeres jefas de hogar, Emprendedores informales, pertenecientes al 80% de más vulnerable, según RSH, generalmente con enseñanza media completa, que viven en zonas rurales y urbanas.</t>
  </si>
  <si>
    <t>1) Rango etario, personas entre 25 y 65 años.
2) Situación ocupacional, comercio estacionario regulada en bien nacional de uso público.
3) Género, mujeres emprendedoras o trabajadoras informales o por cuenta propia de la comuna.
4) Nivel Educacional, educación básica completa, preferentemente.
5) Situación específica, pertenecer hasta el 80% más vulnerable de la población según RSH, que lideren y se encuentren en proceso de fortalecimiento de su negocio, ya sea en etapa de consolidación o crecimiento.
,6) Centro o agrupación al que pertenece la población objetivo del curso, usuarias de la Dirección de Desarrollo Económico Local de la I. Municipalidad de Quilpué, regulados por la Ordenanza Local de Derechos Municipales Nro. 11/2023.
7) Población o Sector de la Comuna donde residen, principalmente sectores de la periferia de Quilpué, como por ejemplo Belloto Sur, Belloto Norte, Pompeya Sur y Norte, Villa Olímpica, Población Argentina, Sector Cumming y Ramón Ángel Jara, Centenario, Colinas de Oro, Los Pinos.
8) Nivel de formación en oficios, fomentar la formalización de actividades económicas ante SII, que se ejercen mujeres emprendedoras en la vía pública de la comuna.
9) Requisitos de ingreso al Plan Formativo: educación básica completa preferentemente, habilidades de lecto escritura y operaciones aritméticas básicas, experiencia como emprendedora o comerciante sin iniciación de actividades ante SII, computación nivel básico preferentemente.</t>
  </si>
  <si>
    <t>Mujeres jefas de hogar, entre los 18 y los 64 años de edad, pertenecientes hasta el 80% del Registro Social de Hogares, inscritas en el programa Mujeres Jefas de Hogar de la comuna de Petorca, residentes en la comuna de Petorca, particularmente del sector rural y urbano.
Se busca seleccionar a  mujeres que cuenten con una idea de negocios o un emprendimiento activo emergente, es decir con experiencias en el comercio, tambien es importante que estas personas cuenten con nivel educacional básica completa y que logren compatibilizan sus emprendimientos a través de la corresponsabilidad familiar, aquellas mujeres con personas menores de edad en situación de dependencia tendrán prioridad para ingresar a la capacitación.</t>
  </si>
  <si>
    <t>GESTIÓN DE MICROEMPRESA</t>
  </si>
  <si>
    <t>PF1419</t>
  </si>
  <si>
    <t>Rango etario mayores de 18 años, que se encuentren con un emprendimiento o idea de negocio al momento de realizar el curso, mujeres que tengan cursado 8° año básico, Las participantes de este curso deben estar inscritas en el Programa Mujer Jefa de Hogar, el cual pertenece al servicio Nacional de la Mujer y la Equidad de Genero, tanto del sector rural como del sector urbano.</t>
  </si>
  <si>
    <t>I MUNICIPALIDAD DE LA LIGUA</t>
  </si>
  <si>
    <t>LA LIGUA</t>
  </si>
  <si>
    <t>Mujeres jefas de hogar, entre los 18 y los 64 años de edad, pertenecientes hasta el 80% del Registro Social de Hogares, inscritas en el programa mujer jefas de Hogar, residentes en la comuna de La Ligua, particularmente del sector rural y urbano. En la mayoría mujeres que tengan experiencia laboral o de emprendimiento en área gastronómica o de cocina, que compatibilizan sus trabajos con las tareas domésticas y de cuidado. La mayoría mujeres con perfil independiente, que han participado en capacitaciones en oficio a nivel comunal, cuyo nivel educacional se caracteriza como media completa, con excepciones de algunas que tienen básica incompleta. Tienen salud compatible con la actividad a desarrollar. Todas participan de la oferta pública de SernamEG.</t>
  </si>
  <si>
    <t>Mujeres jefas de hogar participantes del programa "Mujeres Jefas de Hogar" del SernamEG de la comuna de San Esteban, que se encuentran entre los 22 y 60 años de edad.
Las participantes se encuentran en las zonas rurales de "Cariño Botado", "El Huape" y "Campos de Ahumada", donde se carece de oportunidades laborales que no sean del sector agrícola.
En términos de experiencia en el área, no se requiere experiencia previa en peluquería canina. Este programa formativo está diseñado para mujeres que buscan adquirir nuevas habilidades y conocimientos para insertarse en el mercado laboral, brindándoles una oportunidad de empleo en un campo en crecimiento como lo es la peluquería canina.  En cuanto a la experiencia en el rubro de peluquería canina, ha sido de manera autodidacta con sus mascotas; sin embargo, ninguna cuenta con una capacitación formal en el área.
Los requisitos de ingreso al plan formativo son ser mujer y estar inscrita en el programa "Mujeres Jefas de Hogar” de San Esteban, contar con educación media completa -preferentemente-, demostrar interés y compromiso con el aprendizaje en el área de peluquería canina, contar con disponibilidad de tiempo para asistir a las clases, completar el Plan Formativo.</t>
  </si>
  <si>
    <t>1-18 A 65 AÑOS DE EDAD, NO OBSTANTE ESTA ABIERTO A PERSONAS FUERA DEL RANGO, EN SU LIMITE SUPERIOR A PETICIÓN DEL AREA TÉCNICA DEL PENAL
2-LOS PARTICIPANTES ESTÁN PRIVADOS DE LIBERTAD, EN MODALIDAD SISTEMA CERRADO, Y DADA ESA CONDICIÓN SE ENCUENTRAN DESEMPLEADOS NO PERCIBIENDO INGRESO MONETARIO ALGUNO. LA FORMACIÓN EN EL OFICIO DE MUEBLERÍA CON DESCENLACE INDEPENDIENTE, ABRE LA POSIBILIDAD PARA LA GENERACIÓN DE INGRESOS VIA LA COMERCIALIZACIÓN DE LOS PRODUCTOS FABRICADOS, YA SEA POR SUS REDES FAMILIARES O DENTRO DEL MISMO PENAL.
3-MASCULINO
4-LOS POSTULANTES POSEEN NIVELES EDUCACIONALES DIVERSOS, QUE VAN DESDE ESCOLARIDAD BASICA INCOMPLETA, COMPLETA Y DEL MISMO MODO EN AQUELLOS QUE POSEEN EDUCACIÓN MEDIA. LA MAYORIA POSEE NOCIONES ELEMENTALES Y DOMINIO PRECARIO DE LAS CUATRO OPERACIONES MATEMATICAS Y SON LECTORES FUNCIONALES.
5-SON PERSONAS QUE POR SU CONDICION DE PRIVADO DE LIBERTAD NO PUEDEN ACCEDER A CAPACITACIÓN AUTOGESTIONADA, SEA POR ESCAZES DE LA OFERTA,  CUPOS DISPONIBLES EN RELACIÓN A LA POBLACIÓN RESIDENTE, RAZONES DE SEGURIDAD U AUSENCIA DE MEDIOS MATERIALES PARA SU DESARROLLO. HAY UN ACCESO MUY RESTRICTIVO A TRABAJO REMUNERADO, FOCALIZADOS Y DESTINADOS RESTRICTIVAMENTE A INTERNOS HABILITADOS PARA INTERGAR LOS CET.
6-LOS USUARIOS SON PERSONAS QUE CUMPLEN CONDENA EN SISTEMA CERRADO EN VIRTUD DE UNA CONDENA EMANADA DEL SISTEMA JUDICIAL PENAL Y QUE PERMANECEN EN EL CP VALPARAISO BAJO LA CUSTODIA DE GENDARMERÍA DE CHILE.
7-CAPELLANÍA CATÓLICA DE GENDARMERIA DE CHILE.
8-EN SU TOTALIDAD NO POSEEN FORMACIÓN TÉCNICA EN ALGUN OFICIO, AUN CUANDO ALGUNOS DE ELLOS POSEEN CONOCIMIETOS RUDIMENTARIOS PARA EL TRABAJO DE LA MADERA PERO QUE NO CONSTITUYE CONDICIÓN PARA INTEGRARSE AL CURSO.
9-CUMPLIR CON LA ESCOLARIDAD Y EL RANGO ETAREO DEFINIDO EN EL PLAN FORMATIVO, DESEABLE EDUCACIÓN BÁSICA COMPLETA COMO INDICA ESTE ULTIMO, NO OBSTANTE, EN CASOS CALIFICADOS PUEDE HABER SELECCIONADO DE ED. BASICA</t>
  </si>
  <si>
    <t>69061000-0</t>
  </si>
  <si>
    <t>I MUNICIPALIDAD DE VINA DEL MAR</t>
  </si>
  <si>
    <t xml:space="preserve">Mujeres de rango etario desde los 18 años que se encuentren cesantes y/o en búsqueda de trabajo.  Con nivel educacional mínimo alcanzado de enseñanza básica completa y máximo de enseñanza media completa.
Estas personas pueden contar con y sin experiencia en cocina que nunca hayan realizado  el curso de capacitación en Manipulación de Alimentos.
Las mujeres beneficiarias debe residir en la Comuna de Viña del Mar y tener hasta un 80% de registro social de hogares.
</t>
  </si>
  <si>
    <t>69061700-5</t>
  </si>
  <si>
    <t>I MUNICIPALIDAD DE EL QUISCO</t>
  </si>
  <si>
    <t>EL QUISCO</t>
  </si>
  <si>
    <t>La población objetivo de la capacitación apunta a personas:
1) mayores de 18 años
2) desempleadas
3) hombres o mujeres
4) con un nivel educacional mínimo de enseñanza básica completa
5) priorización de personas en situación de discapacidad con credencial
6) residentes en la comuna de El Quisco
7) deben estar inscritas en el Registro Social de Hogares, con una calificación socio-económica dentro de los 3 primeros tramos, es decir, menor al 60%. 
8) personas en búsqueda activa de empleo, inscritas en OMIL y Bolsa Nacional de Empleo</t>
  </si>
  <si>
    <t xml:space="preserve">15 Féminas del Programa Mujeres Jefas de Hogar de la Comuna de Los Andes, perfil laboral dependiente / Mujeres cesantes y/o en búsqueda laboral / Pertenecientes al 40% en el Registro Social de Hogares / Mujeres entre 18 y 45 años de edad / Se priorizará a mujeres que posean licencia de conducir vigente y/o licencias de conducir especiales y para el manejo de maquinarias y/o vehículos grandes - pesados. </t>
  </si>
  <si>
    <t>69090600-7</t>
  </si>
  <si>
    <t>I MUNICIPALIDAD DE SANTA CRUZ</t>
  </si>
  <si>
    <t xml:space="preserve">PF0702 </t>
  </si>
  <si>
    <t>CRITERIOS DE SEGURIDAD Y AUTOCUIDADO EN EL SECTOR AGROALIMENTARIO / HERRAMIENTAS COMPUTACIONALES BÁSICAS / TRABAJO EN EQUIPO / EFECTIVIDAD PERSONAL / RESOLUCIÓN DE PROBLEMAS / DERECHOS Y DEBERES EN EL MUNDO LABORAL / INGLÉS BÁSICO / INCLUSIÓN SOCIAL Y LABORAL PARA PERSONAS EN SITUACIÓN DE DISCAPACIDAD / HABILIDADES DIGITALES PARA EL TRABAJO</t>
  </si>
  <si>
    <t>PF0707 / PF0729 / PF0910 / PF0913 / PF0915 / PF0917 / PF0927 / PF1032 / PF1182</t>
  </si>
  <si>
    <t>SANTA CRUZ</t>
  </si>
  <si>
    <t xml:space="preserve">Rango etario 18 a 65 años
Situación ocupacional, trabajadores en reconversión laboral, personas cesantes o que buscan trabajo por primera vez
Genero: hombres y mujeres
Nivel educacional: básica completa
Situación especifica: trabajadores en reconversión laboral, personas cesantes o que buscan trabajo por primera vez
centro o agrupación al que pertenece la población objetivo del curso: usuarios inscritos en la bolsa nacional de empleo -BNE.
Población o sector de la comuna donde residen: sectores rurales y urbanos de Santa Cruz
Nivel de formación en oficio: Sin formación. 
Requisitos de ingreso al Plan Formativo: Transversal. </t>
  </si>
  <si>
    <t xml:space="preserve">Mujeres pertenecientes al Programa Mujeres Jefas de Hogar del Servicio Nacional de la Mujer y Equidad de Género, en su mayoría las mujeres componen familias monoparentales, deben pertenecer al 60% de mayor vulnerabilidad en su Registro social de Hogares, el rango etario debe ser desde los 18 a 50 años de edad, deben ser residentes o al menos trabajar en la Comuna de Palmilla. Con respecto a los requisitos, podemos mencionar que a nivel educacional, se exige al menos haber completado la enseñanza básica, sin embargo, las mujeres inscritas en el año 2024 a la fecha, en su mayoría pertenecen al sector del Huique, como también mencionar que la mayor parte de ellas han completado de manera satisfactoria su etapa de enseñanza media.
Con respecto a la experiencia laboral, debemos mencionar que no cuentan con experiencia en el rubro, sin embargo manifiestan interés, compromiso he iniciativa por adquirir nuevos conocimientos y poder mejorar su situación laboral y económica para así de esta manera brindarles mayor estabilidad económica en sus hogares. </t>
  </si>
  <si>
    <t xml:space="preserve">1) Rango etario; desde los 18 a 65 años de edad. 
2) Situación ocupacional; Trabajadoras independientes del rubro de belleza. Asimismo, se permitirá la postulación a mujeres cesantes debido a la dificultad para incorporarse a empleos con o sin contrato, con el objetivo de permitir la inserción laboral dentro del rubro. 
3) Género; femenino
4) Nivel educacional; Educación media completa preferentemente. 
5) Situación específica (discapacidad, etnia, jefas de hogar, etc.); Jefas de Hogar que sean participantes del Programa Mujeres Jefas de Hogar de la comuna de Doñihue (Año de cobertura que se otorgue la capacitación o de años anteriores). De igual manera, las mujeres deben ser económicamente activas (emprendimientos de al menos 6 meses de ejecución, en búsqueda de empleo o trabajando con o sin contrato).
6) centro o agrupación al que pertenece la población objetivo del curso: Participantes deben pertenecer al Programa Mujeres Jefas de Hogar Doñihue (Programa ejecutado por convenio con Servicio Nacional de la Mujer y la Equidad de Género e I. Municipalidad de Doñihue)
7) Población o sector de la comuna donde residen; Localidad de Lo miranda - comuna de Doñihue. (se considera esta localidad debido a que carece de movilización colectiva para centro de Doñihue y posee alta tasa de participantes de Programa residiendo en la zona) 
8) Nivel de formación en oficios:  Básico - medio, ya que a través de este plan de formación en oficio no se requiere conocimientos previos en el rubro para su participación.  
9)Requisitos de ingreso al Plan Formativo (ya sea transversal o técnico): 
- Participantes de Programa Mujeres Jefas de Hogar año de ejecución o años anteriores.
- rango etario desde los 18 a 65 años de edad. 
- Mujeres económicamente activas (que posean emprendimientos relacionada al área, mujeres que estén en búsqueda de empleo, que presentan mayores dificultades para encontrar empleo y/o se encuentren trabajando con o sin contrato). </t>
  </si>
  <si>
    <t>La población a la cual esta enfocado este curso corresponde a las siguientes variables:
1-.Mujeres de la comuna de Codegua que sean mayores de 18 años.
2-.Estas mujeres que serían beneficiarias del curso se encuentran en una situación de cesantía y que busquen una salida independiente y de emprendimiento dentro de la comuna.
3-.Tal como indica anteriormente, son para mujeres el enfoque del curso.
4-.Que posea a lo menos enseñanza básica completa.
5-.Mujeres jefas de hogar o como sustento principal de sus familias.
6-.No aplica.
7-.Pertenecientes a la comuna de Codegua.
8-.No aplica.
9-.No aplica.</t>
  </si>
  <si>
    <t>Mujeres emprendedoras informales y microempresarias, cuyo rango etario fluctúa entre los 18 y 65 años, pertenecientes al 80% de la población vulnerable. Las beneficiadas que integran este grupo son residentes de la comuna y poseen nivel educacional básico y medios incompleto y medios completos</t>
  </si>
  <si>
    <t xml:space="preserve">La población objetivo de este curso serán mujeres jefas de hogar que tienen la necesidad de contar con herramientas para poder desarrollar su autonomía económica, ya que son mujeres vulnerables socioeconómicamente, pertenecen al 40% del R.S.H.
Son jefas de hogares monoparentales, por ende son el principal sustento de sus hogares y no cuentan con redes de apoyo para el cuidado de sus hijos/as a su cargo, por lo cual deben trabajar de forma independiente, como emprendedoras informales, todas cuentan con experiencia entorno a su negocio y han realizado capacitaciones o talleres relacionados con la gestión de emprendimientos. Cuentan con educación media completa, además son parte del Programa Mujeres Jefas de Hogar del Servicio Nacional de la Mujer y la Equidad de Género en Convenio con la Ilustre Municipalidad de Peralillo, con un rango etario entre 25 años a 60 años y viven en los sectores rurales y urbanos de la Comuna de Peralillo. </t>
  </si>
  <si>
    <t xml:space="preserve">EL CURSO LABORES EN VIVEROS ESTA ORIENTADO A HOMBRES Y MUJERES CON UN RANGO ETARIO DE 18 A 70 AÑOS. 
LOS PARTICIPANTES DESEABLEMENTE DEBEN SER PERSONAS INDEPENDIENTES QUE ESTEN DESARROLLANDO UN EMPRENDIMIENTO
O QUE TENGAN UNA IDEA DE NEGOCIO RELACIONADO CON LA PRODUCCIÓN Y VENTA DE FLORES, HORTALIZAS, ARBOLES (FRUTALES,
ORNAMENTALES Y NATIVOS). LOS PARTICIPANTES DEBEN HABER CURSADO COMO MINIMO LA EDUCACIÓN
BÁSICA COMPLETA (ALFABETOS) ESTO LIGADO A QUE NOS ENCONTRAMOS EN UNA COMUNA CON
ALTOS INDICES DE PERSONAS QUE NO COMPLETARON SUS ESTUDIOS DE ENSEÑANZA MEDIA PERO 
QUE DE CIERTA MANERA SON CONSIDERADOS Y SIEMPRE ESTAN INTERESADOS EN PARTICIPAR
DE ESTE TIPO DE INSTANCIAS. MUCHAS VECES LOS EMPRENDEDORES SON PERSONAS QUE POR 
DISTINTAS VARIABLES NO PUDIERON COMPLETAR SUS ESTUDIOS PERO QUE SI TOMARON COMO 
OPORTUNIDAD SUS INTENCIONES DE EMPRENDER. LA SITUACION ESPECIFICA DE LAS PERSONAS
QUE BUSCAR INCORPORAR EL CURSO SON MUJERES Y HOMBRES QUE TENGAN ALGUN EMPRENDMIENTO
O QUE QUIERAN EMPRENDER Y QUE PRINCIPALMENTE SEAN JEFES DE HOGAR. DENTRO DE LA 
POBLACION OBJETIVO SE PRETENDE LLEGAR A EMPRENDEDORES/AS QUE SEAN USUARIOS DE LA 
OFICINA DE LA MUJER, ASI TAMBIEN, USUARIOS DE FOMENTO PRODUCTIVO Y PRODESAL. LA POBLACIÓN OBJETIVO 
ESTÁ ENFOCADA EN PERSONAS QUE RESIDAN EN LA COMUNA DE PUMANQUE. EL NIVEL DE FORMACIÓN EN OFICIOS 
PARA ESTE CURSO ES BÁSICO YA QUE LAS PERSONAS BUSCAN POTENCIAR SUS CONOCIMIENTOS.
EL REQUISITO DE INGRESO AL PLAN FORMATIVO ES PERTENECER AL 80% MAS VULNERABLE, DEBIDO A QUE ESO 
PERMITE AMPLIAR LAS POSIBILIDADES A PERSONAS QUE MUCHAS VECES NO CALIFICAN
</t>
  </si>
  <si>
    <t>65152119-K</t>
  </si>
  <si>
    <t>SINDICATO EMPRESA DEPENDIENTES PROCESADORA DE ALIMENTOS DEL SUR SINTRAD</t>
  </si>
  <si>
    <t xml:space="preserve">- Este curso será para personas de 22 a 60 años de edad
- Trabajadores que pertenezcan a sindicato sintrad y familiares.
- Hombres y mujeres.
- Cuarto medio cursado.
- Trabajadores con contrato.
- Que pertenezcan a la sexta región.
</t>
  </si>
  <si>
    <t xml:space="preserve">hombres o mujeres entre los 18 a 65 años de edad, que se encuentren con trabajos temporales, con enseñanza media completa, con el registro social de hogares hasta el 80%, residentes de la comuna de Placilla, con conocimientos en el área de construcción u obras publicas </t>
  </si>
  <si>
    <t>LABORES DE SOPORTE EN INSTALACIONES SANITARIAS</t>
  </si>
  <si>
    <t>PF1274</t>
  </si>
  <si>
    <t>El curso está dirigido a personas entre los 18 a 80 años, tanto hombres como mujeres, con perfil laboral ligado al área de la construcción, y se desempeñen como dependientes o trabajadores por cuenta propia, tengan preferentemente un nivel básico de estudios, sean residentes de una zona rural y que no posean formación asociada al oficio o actividad.</t>
  </si>
  <si>
    <t>69090100-5</t>
  </si>
  <si>
    <t>I MUNICIPALIDAD DE SAN FERNANDO</t>
  </si>
  <si>
    <t>TÉCNICAS DE MANIPULACIÓN DE ALIMENTOS EN CONTEXTOS EDUCATIVOS</t>
  </si>
  <si>
    <t>PF1433</t>
  </si>
  <si>
    <t xml:space="preserve">1) 18-55 años
2)DESEMPLEADO - EMPLEADO DEPENDIENTE
3) F
4)Media incompleta
5) vulnerabilidad y de privación sociocultural
6) usuarios OMIL
7)Población dentro del 80% más vulnerable
8) conocimientos básico
9) Técnico
</t>
  </si>
  <si>
    <t xml:space="preserve">Hombres y Mujeres de 18 a 64 años, con una calificación socio económica de 80% de vulnerabilidad según el Registro Social de Hogares, con enseñanza básica completa. Todos residentes de la comuna de Nancagua y que además se encuentren inscritos en la OMIL de la comuna. Asimismo, es fundamental que hayan manifestado el interés de aprender a
conducir Grúa Horquilla y obtener la licencia de conducir clase D para obtener un empleo en alguna entidad privada.
</t>
  </si>
  <si>
    <t>1) Rango etario; Mujeres entre 18 y 40 años.
2) Situación ocupacional; Mujeres desocupadas en busqueda de empleo y/o capacitación.
3) Genero: MUJERES
4) Nivel educacional; Con enseñanza media completa
5) Situación especifica; Mujeres en general
6) centro o agrupación al que pertenece la población objetivo del curso; Mujeres usuarias e 
inscritas en Oficina OMIL Graneros.
7)  Población o sector de la comuna donde residen; Mujeres habitantes dentro de Graneros.
8) Nivel de formación en oficios; Sin formación en oficios
9) Requisitos ingreso al plan formativo;
- Mujeres entre 18 y 40 años
-Mujeres pertenecientes al 60% mas vulnerable en RSH
- Mujeres residentes en la comuna de Graneros (zona urbana y rural)
- Mujeres inscritas en Oficina OMIL Graneros
- Mujeres con educación media completa.</t>
  </si>
  <si>
    <t>MUNICIPALIDAD DE PENCAHUE</t>
  </si>
  <si>
    <t>Este curso está dirigido mayoritariamente a mujeres, de un rango etario de 20 a 60 años de edad, que se encuentren cesantes o desocupadas, que cuenten con educación media completa preferentemente, que sean capaces de entender los módulos de este curso, que se encuentre en dentro del 80% de vulnerabilidad, según el RSH, que pertenezcan al sector de Botalcura, un sector con una alta ruralidad, que se encuentra distante a 34 km de la capital regional, que cuenta con pocos servicios dedicados al bienestar, autocuidado y salud física e integral, motivo por lo que los habitantes deben salir de Botalcura para acceder a este tipo de servicios.
La población objetivo para este curso, está centrado principalmente en mujeres, jóvenes y adulto jóvenes, que requieren capacitación y obtener conocimientos para así poder emprender. Botalcura al ser una zona con una alta ruralidad, trae como consecuencia un alto porcentaje de desempleo juvenil y como consecuencia de esto, existe una migración forzada a las ciudades más cercanas, limitando en cierta medida, el desarrollo que pueda tener la localidad de Botalcura. Estas desigualdades territoriales limitan el desarrollo económico que pueda tener el sector, rezagando aún más el territorio. Sí bien estás brechas no se corrigen de forma instantáneas, el que el sector, y en particular las mujeres, puedan contar con un curso de capacitación en donde puedan emprender y a la vez contribuir al desarrollo económico, es un avance hacia el progreso de la comunidad de Botalcura.
Los integrantes, en su amplia mayoría, no cuentan con conocimientos previos sobre la temática del curso, sin embargo se encuentran interesados en especializarse y obtener herramientas que les permitan prestar un servicio a la comunidad y a la vez obtener recursos económicos para crecer en el ámbito profesional. Además, se encuentran motivadores por aprender estrategias de emprendimiento, teniendo como expectativa final poder ofrecer sus servicios de manera independiente.</t>
  </si>
  <si>
    <t xml:space="preserve">La población objetivo son mujeres jefas de hogar pertenecientes al Programa Mujeres Jefas de Hogar ejecutado en conjunto entre la Municipalidad de Parral y el Servicio Nacional de la Mujer y la Equidad de Género. La información que consignaremos en la caracterización de la población objetivo se extrajo de las fichas de postulación participantes 2023 mediante entrevistas semiestructuradas, Las mujeres (población objetivo) se encuentran dentro del 80% de mayor vulnerabilidad socioeconómica donde predominan mujeres que se encuentran en el 40% más vulnerables según el RSH, por otra parte, vemos que las mujeres residen en su mayoría, en el sector urbano de la comuna de Parral (82%). El rango de edad de la población es desde los 20 a los 59 años, teniendo un promedio de edad de 44 años
Las mujeres se reconocen como trabajadoras independientes y poseen emprendimientos ligados a los rubros de la elaboración de productos de pastelería, panadería, comida rápida, venta de ropa, servicios de cosmética, papelería y artesanía entre otros. Estos emprendimientos surgen con mayor predominancia luego de la pandemia COVID-19, con la perdida de muchas de las fuentes laborales que tenían y dado esta situación decidieron emprender para de esta forma generar ingresos económicos y conservar su autonomía económica.
La población objetivo, tiene además mayoritariamente la Enseñanza Media completa (85%), y quienes no han terminado tienen intención de nivelar de estudios mediante las diversas modalidades que ofrece MINEDUC para el presente año. Por otro lado, el grupo tiene escasa formación en técnicas de marketing  y formación en algún oficio, por lo que es necesario generar instancias de capacitación en ellas y así aminorar las brechas existentes.. 
</t>
  </si>
  <si>
    <t>1.- Entre 18 y 65 años
2.- Cesantes o con emprendimientos informales
3.- Mujeres (demostrable a través de cédula de identidad)
4.- Educación básica completa
5.-  La población objetivo corresponde a mujeres jefas de hogar, que sean el principal
sustento económico de sus familias, comprobado mediante el RSH.
6.- Participantes del Programa Mujeres Jefas de hogar de SernamEG en convenio con la Municipalidad de Curicó.
7.- Las participantes serán del sector de Los Niches y Potrero Grande.
8.- No se requiere.
9.- Salud compatible para la realización del oficio.</t>
  </si>
  <si>
    <t>Para fomentar el ámbito del diseño y la confección de cuero, es que el curso estará dirigido a mujeres derivadas por SERNAMEG o PRODEMU, con un rango etario entre 20 y 60 años, esta edad abarca un grupo diverso con la capacidad física y cognitiva para participar en actividades prácticas y creativas. Orientado tanto para personas desempleadas, subempleadas o en búsqueda de nuevas habilidades para mejorar su empleabilidad o a aquellos que deseen emprender en el campo del diseño y confección de cuero. Debido a que se enfoca en habilidades prácticas, las participantes deben tener nivel educacional básica completa con conocimientos de lectoescritura básica y cálculos matemáticos básicos para las labores propias del rubro, curso inclusivo adaptado para personas con o sin algún tipo de discapacidad. Curso enfocado al desarrollo comunitario de la comuna de Hualañé generando una oportunidad para que personas de diferentes comunidades se beneficien del curso. No se requiere experiencia previa en diseño y confección de cuero. Este curso puede ser tanto para principiantes como para aquellos con experiencia previa que deseen perfeccionar sus habilidades. Los requisitos del curso es que las participantes pertenezcan al 80% de la población más vulnerable según RSH y que sean derivadas por SERNAMEG o PRODEMU.</t>
  </si>
  <si>
    <t xml:space="preserve">1) Rango etario: personas de 16 o más años. ( menos de edad sólo en caso que estén en último año de carrera de especialidad de instalaciones sanitarias)
2) Situación ocupacional: Personas activas laboralmente que están en búsqueda de trabajo constantemente y no pueden responder a las necesidades del mercado laboral, por lo que buscan cambiar de rubro. (Reconversión Laboral). Adicionalmente las personas que estén estudiando el último año de la carrera de instalaciones sanitarias, los cuales potenciarán sus sus conocimientos al momento de ejecutar trabajos específicos del área.
3) Género: Femenino y Masculino
4) Nivel Educacional: Personas que hayan completado al menos educación media humanista o sean estudiantes de último año de especialidad de instalaciones sanitarias
5) Los postulantes son Jefes(as) de Hogar, encargados de llevar el sustento económico para cada familia.
8) Que esté orientado preferentemente a personas que cuenten con escasa formación en oficios y capacitación, con el fin de que el curso impacte de forma significativa en su capacidad para generar ingresos. El curso tendrá la finalidad de entregar las competencias necesarias para desenvolverse  de manera dependiente, con el fin de generar ingresos consistentes en el tiempo
9) Educación media completa científico humanista o alumnos de liceos de educación técnico profesional egresados o cursando último año de la especialidad de instalaciones sanitarias, acreditable.
</t>
  </si>
  <si>
    <t>LICENCIA DE INSTALADOR DE GAS, CLASE 3, EMITIDA POR EL SEC.</t>
  </si>
  <si>
    <t>16. SÁBADO - MAÑANA</t>
  </si>
  <si>
    <t>Mujeres jefas de hogar participantes del Programa Jefas de Hogar de SernamEG en la comuna de Yerbas Buenas, rango etario entre los 18 y los 65 años, tanto de sectores rurales como del sector urbano de la comuna de Yerbas Buenas, con oficios en area de gastronomía, pastelería y repostería, mujeres con perfil independiente, cuyo nivel de vulnerabilidad según el RSH es entre el 40% y 50% de menores ingresos, destacar además que las mujeres se han capacitado en cursos de formación en oficios como gastronomia, pasteleria y reposteria</t>
  </si>
  <si>
    <t xml:space="preserve">Mujeres del programa Jefas de Hogar de la comuna de Cauquenes, que se encuentren en edades entre 18 a 64 años de dad, con perfil independiente ty quieran capacitarse en el rubro del corte y confeccion para el desarrollo de empremientos en esta area, y que posteriormente logren genrar empleos en mujeres de la comuna. con el fin de mejorar el acceso de las muejres al mercado laboral. 
Mujeres del porgrama jefas de hogar que se encuentren activas en el programa y pertenezacna la comuna, que cuenten con una calificacion socio economica del 60% en el registro Social de hogares. con al menos enseñanza basíca completa y orientacion laboral barola al perfil independiente. este curso esta pensado en mujeres del sector urbano y rural de la comuna, habriendo la posibilidad a todas las mujeres del programa que quieran particpar en esta oportunidad de capacitacion. </t>
  </si>
  <si>
    <t>1.- De edades entre 18 y 70 años.
2.- Trabajadoras informales o cesantes.
3.- Mujeres, que cuenten con rut.
4.- De preferencia, con enseñanza básica completa, con capacidad lectoescritora
y capacidad para realizar las operaciones matemáticas básicas.
5.- Jefas de hogar.
6.-Participantes del programa mujeres jefas de hogar sernameg/municipal
7.- Residentes del sector rural de Bolsico, comuna de Río Claro.
8.- No se requiere formación previa en oficios.
9.- Que cuenten con salud compatible para la realización del curso.</t>
  </si>
  <si>
    <t xml:space="preserve">
Mujeres de sectores rurales y/o urbanos de la comuna de Colbún, de 18 años o más, sin ingresos formales, que pertenezcan o sean egresadas del Programa Mujeres Jefas de Hogar y/o Prodemu. Con un registro social de hogares en la comuna de Colbún de hasta el 60% más vulnerable, con educación básica completa preferentemente Y que requieran generar una independencia económica a través del desarrollo de un emprendimiento.
</t>
  </si>
  <si>
    <t>69130200-8</t>
  </si>
  <si>
    <t>I MUNICIPALIDAD DE VILLA ALEGRE</t>
  </si>
  <si>
    <t>COMERCIALIZACIÓN DE PRODUCTOS Y SERVICIOS AGRÍCOLAS</t>
  </si>
  <si>
    <t>PF0662</t>
  </si>
  <si>
    <t>VILLA ALEGRE</t>
  </si>
  <si>
    <t>02. LUNES - TARDE / 04. MARTES - MAÑANA / 08. MIÉRCOLES - TARDE</t>
  </si>
  <si>
    <t xml:space="preserve">Rango etario; de 25 a 65 años.
Situación ocupacional; Independientes:
Género; Femenino y Masculino.
 Nivel educacional; Educación básica completa.
 Situación específica; Programa Fortaleciendo al pequeño agricultor.
 Centro o agrupación al que pertenece la población objetivo del curso; Pequeños agricultores de familias campesinas.
 Población o sector de la comuna donde residen; De la comuna de Villa Alegre, sector rural.
 Nivel de formación en oficios; Básicos.
Requisitos de ingreso al Plan Formativo; Que sean pequeños agricultores de la comuna de Villa Alegre, que no pertenezcan a INDAP y PRODESAL.
</t>
  </si>
  <si>
    <t>Mujeres jefas de hogar residentes de la  población rural de la comuna y que cuentan con un  emprendimiento en estado inicial o con amplia trayectoria en el rubro de la artesanía el cual desarrollan en forma independiente como una forma de generar sus propios ingresos, estas mujeres pertenecen  preferentemente a alguna agrupación de artesanos ,  el rango etario es de 23 años o más, han cursado al menos sexto año de enseñanza básica lo que les permitirá aprender a  aplicar la formula en la determinación del precio de venta y entender la contabilidad de costos sin mayores dificultades</t>
  </si>
  <si>
    <t>69120200-3</t>
  </si>
  <si>
    <t>I MUNICIPALIDAD DE EMPEDRADO</t>
  </si>
  <si>
    <t>EMPEDRADO</t>
  </si>
  <si>
    <t xml:space="preserve">MAYOR DE 18 AÑOS, HOMBRES Y MUJERES; SABER LEER, ESCRIBIR Y DOMINAR LAS 4 OPERACIONES MATEMÁTICAS BÁSICAS; SALUD COMPATIBLE CON LA ACTIVIDAD DE APLICADOR DE PLAGUICIDAS DE AGRÍCOLAS. TRABAJADORES INDEPENDIENTES, POBLACIONES OBJETIVO AUTORIZADAS DE ACUERDO CON LAS INSTRUCCIONES GENERALES 2023; PEQUEÑOS AGRICULTORES EN LA LEY 18.910 PERTENECIENTES AL RADIO URBANO Y RURAL LA COMUNA DE EMPEDRADO. QUE CUENTEN CON NIVEL BASICO DE FORMACION EN OFICIO.
</t>
  </si>
  <si>
    <t>1-18 A 60 AÑOS 
2-CESANTES Y QUE BUSQUEN TRABAJO POR PRIMERA VEZ
3-FEMENINO
4-BASICA COMPLETA 
5-NO EXCLUYENTE
6-CRS TALCA
7-TALCA
8-SIN CAPACITACION EN EL AREA
9-SIN REQUISITOS ESPECIALES</t>
  </si>
  <si>
    <t xml:space="preserve">MUJERES JEFAS DE HOGAR EMPRENDEDORAS DE SECTORES RURALES Y URBANOS DE LA 
COMUNA DE SAGRADA FAMILIA EN EL ÁREA DE LA GASTRONOMÍA DE ENTRE 18-
65 AÑOS CON ENSEÑANZA MEDIA COMPLETA (NO EXCLUYENTE) QUIENES PODRÁN
 DESARROLLAR Y POTENCIAR SUS HABILIDADES EN LA COCINA, Y QUE  SE
ENCUENTREN DENTRO DEL 60% DE VULNERABILIDAD EN EL REGISTRO SOCIAL DE HOGARES.
</t>
  </si>
  <si>
    <t>69130300-4</t>
  </si>
  <si>
    <t>I MUNICIPALIDAD DE LINARES</t>
  </si>
  <si>
    <t>LINARES</t>
  </si>
  <si>
    <t xml:space="preserve"> Dirigido a hombres y mujeres entre 18 y 50 años de edad, que hayan cursado enseñanza básica y media y que actualmente se encuentren en búsqueda de empleo.  Sin restricción de pertenecer alguna etnia o grupo social. Residentes de la comuna de Linares. 
Los requisitos del plan formativo son los siguientes: Conocimientos en cocina, enseñanza Básica, nociones básicas en computación y lectoescritura. 
</t>
  </si>
  <si>
    <t>69150400-K</t>
  </si>
  <si>
    <t>I MUNICIPALIDAD DE CONCEPCION</t>
  </si>
  <si>
    <t>1) Desde los 18 años de edad hasta 55 años de edad
2) Desocupados y ocupados trabando en un cargo que solicite esta certificación
3) Damas o varones
4) Enseñanza media completa preferentemente
5) Indiferente
6) Indiferente
7) Residentes de Concepción
8) No requiere tener este curso previamente
9) Estar inscrito/a en la OMIL de Concepción , no haber desertado de algún curso con código
SENCE en los últimos 3 años</t>
  </si>
  <si>
    <t>Mujeres jefas de hogar de la comuna de Santa Juana. De 18 a 65 años de edad, perteneciente a los 3 primeros quintiles de ingresos, o al 60% de la población mas vulnerable según su Registro Social de Hogares, que se encuentren cesantes o cuentan con un emprendimiento activo o idea de negocio, con educación básica completa, pertenecientes al Programa Mujeres Jefas de Hogar de la comuna año 2024, del área rural y urbana.</t>
  </si>
  <si>
    <t>GESTIÓN DE PERSONAS EN SUPERMERCADOS</t>
  </si>
  <si>
    <t>PF0819</t>
  </si>
  <si>
    <t>La destinatarias de esta  capacitación son mujeres jefas de hogar y  participantes del Programa Mujeres Jefas de Hogar de SernamEG en la comuna de Curanilahue, las cuales buscan seguir potenciando sus habilidades, conocimiento y aprendizajes en el ámbito laboral.
El rango etario de estas participantes es de 27 y 60 años de edad, todas pertenecen al quintil I,  por lo que estan en el rango de mayor  vulnerabildidad social y economica. El rol que cumple cada una es primordial para llevar a cabo la planificación y organizacion del  hogar  a  fin de  asegurar  el cumplimiento  de  la funcion familiar de cuidado, crianza  y proveer ingresos al hogar , desarrollando multiples tareas a lo largo del día que les permitan equilibrar sus responsabilidades laborales, domésticas y el cuidado de sus hijos/as y/o una persona mayor que requiera cuidados.
Las participantes cuentan con enseñanza media completa y cuentan con los conocimientos básicos necesarios en alfabetización digital y con la disponibilidad de poder insertarse en un trabajo dependiente que les permita estabilidad y autonomía económica.</t>
  </si>
  <si>
    <t>ASISTENCIA EN LABORES ADMINISTRATIVAS DE LA AGROINDUSTRIA</t>
  </si>
  <si>
    <t>PF0825</t>
  </si>
  <si>
    <t xml:space="preserve">La población objetivo la constituirán mujeres que vivan en la comuna de Cabrero , de 18 a 64 años, que sean jefas de hogar, acreditado mediante su registro social de hogares, de situación ocupacional cesante (acreditado mediante certificado de cotizaciones previsionales), pertenecientes a cualquier sector de la comuna, ya sea dentro de Cabrero urbano, sectores rurales o de las localidades que concentran mayor población en la comuna como lo es Monte Águila o Charrúa (acreditado mediante su certificado de residencia). Las mujeres participantes deberán tener preferentemente enseñanza media completa para el curso, registro social de hogares como máximo un 80%, y no es necesario contar con ningún nivel de formación en oficios en particular. Se privilegiará el ingreso de mujeres pertenecientes a programas del Servicio Nacional de la Mujer y la Equidad de Género presentes en la comuna (Programa Mujeres Jefas de Hogar, Programa 4 a 7 y Centro de la Mujer Cabrero) y mujeres derivadas de la oficina OMIL de Cabrero. 
En caso de que exista un mayor número de postulantes para el curso, se priorizará aquellas mujeres que cumpliendo requisitos posean los siguientes criterios de priorización: 1) condición de discapacidad (no limitante para la ejecución del curso); 2) etnia; 3) mayor número de cargas familiares y; 4) mayor vulnerabilidad según registro social de hogares.
</t>
  </si>
  <si>
    <t>69150800-5</t>
  </si>
  <si>
    <t>I MUNICIPALIDAD DE TALCAHUANO</t>
  </si>
  <si>
    <t xml:space="preserve">1) 20 A 60 AÑOS 2) DESOCUPADAS Y/O CESANTES O QUE BUSCAN TRABAJO POR PRIMERA VEZ 3) DAMAS 4) ESNEÑANZA MEDIA COMPLETA PREFERENTEMENTE 5)MUJERES VULNERABLES DE LOS PRIMEROS TRES QUINTILES Y QUE NECESITEN UN PROCESO DE CAPACITACIÓN CENTRADO EN EL CUIDADO DE PERSONAS MAYORES CADA VEZ MÁS REQUERIDO POR EL AUMENTO DE LA POBLACIÓN ADULTA MAYOR Y EN CONDICIONES DE DEPENDENCIA 6) PERTENECIENTES A LA LINEA DEPENDIENTE DEL PROGRAMA MUJERES JEFAS DE HOGAR DE TALCAHUANO 7) COMUNA DE TALCAHUANO 8) BAJA CALIFICACION EN EL OFICIO 9)SALUD FÍSICA Y PSICOLÓGICA COMPATIBLE CON LA ACTIVIDAD DE CUIDADO, SE EXCLUIRÁN SOLAMENTE LAS PERSONAS QUE
PRESENTEN ANTECEDENTES DE HABER EJERCIDO MALTRATO FÍSICO O PSICOLÓGICO, Y/O QUE PRESENTEN SINTOMATOLOGÍA
ASOCIADA A UN BAJO CONTROL DE IMPULSO, BAJA TOLERANCIA A LA FRUSTRACIÓN, INESTABILIDAD EMOCIONAL O CONDUCTAS
SEXUALES INAPROPIADA, ; TAMBIÉN SE EXCLUIRÁN LAS PERSONAS QUE PRESENTEN “INHABILIDADES PARA TRABAJAR CON
MENORES DE EDAD”, QUE SEÑALE QUE LA PERSONA NO SE ENCUENTRA INHABILITADA ESTE DOCUMENTO ES EMITIDO POR EL
REGISTRO CIVIL Y PUEDE SER GENERADO EN EL SIGUIENTE LINK: HTTP://INHABILIDADESSRCEICL/CONSINHAB/CONSULTAINHABILIDADDO;  </t>
  </si>
  <si>
    <t>Las participantes son mujeres jefas de hogar de la comuna de Yumbel, del  sector urbano y localidades semi rurales de Yumbel Estación, Rere, Rio Claro y Tomeco, entre 18 y 50 años de edad.
Todas ellas pertenecen al 40% de vulnerabilidad en el RSH. Han cursado la enseñanza básica completa con conocimientos de lectoescritura básica; conocimientos de cálculos matemáticos básicos y con experiencia en el trabajo de panadería, reposteria y pastelería.
Ellas son participantes en el programa mujeres jefas de hogar de Sernameg de la comuna. Es un grupo mixto, que integra a mujeres de las líneas de trabajo dependientes e independientes, que han participado de capacitaciones en oficios a nivel comunal, y buscan oportunidades para mejorar su emprendimiento e ingresos.</t>
  </si>
  <si>
    <t xml:space="preserve">2) La población objetivo tiene una situación ocupacional propia de empleados por 
cuenta propia sin iniciación de actividades. Donde su principal fuente de ingresos son
lo que obtienen de la recolección de algas y productos bentónicos.
4) La situación educacional de la población objetivo ronda entorno a la educación 
básica completa y educación media incompleta. 
5) La población objetivo, es el principal sustento y jefes de hogar de sus familias. Siendo 
además, en algunos casos, poseedores de calidad indígena. 
6) La población objetivo, se encuentra agrupada en organizaciones funcionales, de 
recolectores de orilla y pescadores artesanales. Los cuales están debidamente inscritas
en SERNAPESCA. Estas agrupaciones reúnen a los trabajadores del sector y buscan 
mejorar las condiciones laborales y de vida de los participantes. 
7) La población objetivo habita y trabaja en lugares costeros y aislados de la comuna de Lebu, los cuales cuentan con carencia en servicios básicos, están alejados de la estructura de oportunidades y de comercio y servicios. 
8) La población objetivo cuenta con experiencia en el trabajo de la recolección y 
pesca artesanal a través de sus vivencias y practicas a lo largo de su vida, sin 
embargo, en relación a los procesos de darle valor agregado a los productos 
bentónicos que extraen es muy poca. 
</t>
  </si>
  <si>
    <t>65044282-2</t>
  </si>
  <si>
    <t>SINDICATO DE TRABAJADORES INDEPENDIENTES, PESCADORES ARTESANALES, BUZOS MARISCADORES, RECOLECTORES DE ORILLA, ALGUEROS Y BUZOS APNEA DE CALETA EL MORRO DE LOTA</t>
  </si>
  <si>
    <t>LOTA</t>
  </si>
  <si>
    <t xml:space="preserve">personas entre  18 a 60 años 
Enseñanza básica completa
genero : Mujeres 
dueñas de casa o jefas de hogar con alta con vulnerabilidad social.
Que viven en las distintas poblaciones de la comuna de Lota.
Actualmente se encuentran cesantes
</t>
  </si>
  <si>
    <t xml:space="preserve">En este curso de  15 personas contempla:
1) Rango etario: desde los 20 años en adelante.
2) Situación ocupacional: mujeres cesantes o en búsqueda de empleo.
3) Género: población compuesta en 100% mujeres.
4) Nivel educacional: usuarias comprenden desde la educación básica incompleta
 hasta nivel superior técnico completo/incompleto.
5)Situación específica: usuarias pertenecientes al programas mujeres jefas de hogar, dentro 
dentro del cual se incluyen, jefas de hogar, jefas de núcleo y mujeres que no son 
jefas de hogar ni de núcleo. La Población objetivo incluye mujeres chilenas, indígenas
y PeSD.
6)Centro o agrupación al que pertenece la población objetivo del curso: las mujeres 
participan en juntas de vecinos, clubes deportivos y centro de padres y apoderados.
7)Población o sector de la comuna donde residen: comprende población rural
 y urbana de la comuna de Contulmo.
8) Nivel de formación en oficios: se refiere a mujeres que tienen experiencia en el 
cuidado de personas mayores, así como a aquellas que no trabajan específicamente
 en esta área pero que están dispuestas a adquirir conocimientos para un trabajo
 futuro en la misma.
9)Requisitos de ingreso al plan formativo: 
 - Mujeres pertenecientes hasta el 80% más vulnerable en el RSH.
-  Dirigido 100% a mujeres.
- Mujeres que vivan o trabajen en la comuna pero acrediten mediante
 un contrato su residencia o empleo.
</t>
  </si>
  <si>
    <t>Las mujeres jefas de hogar tienen un rango etario entre 18 y 64 años.
Situación ocupacional: mujeres cesantes, en búsqueda de inserción laboral estable, las cuales poseen experiencia laboral en el área, pero no cuentan con la certificación.
Se identifican con el género femenino.
Su nivel educacional es  en un 80% poseen educación media completa, teniendo un grupo reducido que posee educación básica completa.
Su situación especifica es la jefatura de hogar femenina, siendo el único ingreso que permiten solventar las necesidades básicas de su grupo familiar, por lo que se encuentran en constante búsqueda de capacitaciones para mejorar su situación económica.
Las mujeres beneficiadas con el curso pertenecen al Programa Mujeres Jefas de Hogar, quienes ingresan para obtener un mejor desarrollo personal y laboral, generando diferentes redes y ampliando sus conocimientos con la oferta pública o privada a la que pueden acceder, con la finalidad de mejorar sus expectativas laborales y disminuir las barreras  a las que se enfrentan en el mercado laboral, por lo que la certificación es una herramienta fundamental para poder lograr sus objetivos.
Residen en la comuna de Tomé, pertenecen a sectores urbanos , por lo que cuentan con locomoción contante y accesible para asistir a las clases.
Nivel de formación en oficio  permite optar a los conocimientos necesarios para realizar un optimo desempeño en el campo laboral y proyectar las expectativas laborales a largo plazo.
Requisitos al plan de ingreso se requiere que las mujeres del programa jefas de hogar tengan educación básica completa, no superar el 60% de vulnerabilidad en registro social de hogares.</t>
  </si>
  <si>
    <t>El grupo objetivo estará compuesto por 
1) Rango Etario: mujeres y varones entre 35 a 60 años de edad
2) Situación Ocupacional: trabajadores activos o en proceso de reconversión que han ejercido diferentes oficios principalmente en los rubros pesqueros y construcción, y que cuentan con al menos 6 cotizaciones continuas o discontinuas en los últimos 24 meses, con rentas que no superen los 3 ingresos mínimos mensuales
3) Género: 40% compuesto de mujeres y un 60% de varones
4) Nivel Educacional: El grupo objetivo cumplirá con el requisito de acceso al curso de tener cuarto medio completo. 
5) Situación Especifica: jefes de hogar que pertenecen al 70% de los hogares más vulnerables de la comuna medido por Registro Social de Hogares
6) Centro o Agrupación al que pertenece la población objetivo del curso: Todas y todos pertenecen al Programa Fortalecimiento OMIL participando de sus diferentes servicios de intermediación y talleres de apresto
7) Población o Sector: residen en la zona urbana de Tomé
8) Nivel de Formación en Oficios: mujeres y varones con alto interés en reconvertirse laboralmente y que han desarrollado oficios previos por lo que presentan rasgos de compromiso y responsabilidad en el cumplimiento de horarios, tema relevante ya que el OS10 exige 100% de asistencia al curso.   
9) Respecto a los requisitos de acceso al curso el grupo objetivo cumple con el artículo quinto del Decreto 867 del 17 de marzo de 2018: ser mayor de edad, sin antecedentes penales, haber cursado la educación media o su equivalente y los demás requisitos que se exijan en aquella norma.
10) Experiencia Laboral Previa: son personas han ejercido diferentes oficios principalmente en los rubros pesqueros y construcción que buscan reconvertirse a un oficio más demandado a nivel comunal y provincial, y, además, un oficio con menor desgaste físico del que ejercían. Si bien no han ejercido el oficio conocen de cerca cómo se desempeñan ya que en sus empleos había guardias en las instalaciones. 
i</t>
  </si>
  <si>
    <t>LABORES AGROPECUARIAS PRIMARIAS CON OPERACIÓN DE MAQUINARIA</t>
  </si>
  <si>
    <t>PF1376</t>
  </si>
  <si>
    <t>INTRODUCCION A LA INTERCULTURALIDAD Y COSMOVISION MAPUCHE</t>
  </si>
  <si>
    <t>PF1357</t>
  </si>
  <si>
    <t>Rango etario: desde 18 años de edad a 55 años, en situación ocupacional de cesante o trabajador informal, genero masculino o femenino, nivel educacional enseñanza media completa preferentemente, perteneciente a la etnia mapuche,  residentes del sector rural de la comuna de Los Álamos, sin formación en oficio previo, con el requisito de ser habitante te la comuna de Los Álamos  y mayor de 18 años, Licencia  de  conducir clase D licencia  de 1 año como operario agricola o en funciones vinculadas a la operación de un tractor.  deseable credencial de aplicador de plaguicida emitida por el SAG</t>
  </si>
  <si>
    <t>Mujeres, que pertenezcan mayormente al sector urbano de la comuna de Hualqui, entre 18 a 60 años, preferentemente con enseñanza media completa, trabajadoras activas o en proceso de reconversión laboral, que pertenezcan al 80% de la población más vulnerable y que se encuentren inscritas en búsqueda de empleo en la Omil de la comuna de Hualqui.</t>
  </si>
  <si>
    <t>69170500-5</t>
  </si>
  <si>
    <t>I MUNICIPALIDAD DE MULCHEN</t>
  </si>
  <si>
    <t xml:space="preserve">La población objetivo serán mujeres que correspondan al radio urbano y rural de la comuna, con responsabilidades económicas y un grupo familiar que estén en situación ocupacional en búsqueda de empleo por encontrase cesantes, desempleadas o que busquen trabajo por primera vez. Rango etario entre 18 a 60 años de edad con nivel educacional de enseñanza básica completa, además deben de pertenecer al 80% de la población más vulnerable según registro social de hogares. Nivel de formación en oficio es con o sin experiencia en el área de capacitación con disponibilidad y salud compatible para el programa de capacitación.  </t>
  </si>
  <si>
    <t>69191200-0</t>
  </si>
  <si>
    <t>I MUNICIPALIDAD DE GORBEA</t>
  </si>
  <si>
    <t xml:space="preserve">Mujeres  jefas de hogar, ; residentes de la comuna de Gorbea ; sector urbano y rural; con  registro  social de Hogares en la Comuna de Gorbea , hasta el 60% de mayor vulnerabilidad ; mujeres derivadas de  dispositivos Sernameg – Prodemu ; edad edad entre 20-55; pertenecientes a etnias indígenas; con y sin conocimientos básicos de pastelería o rubro relacionado; con emprendimiento activos formalizado o no formalizados;  diversidad de  géneros; con enseñanza básica completa como requisito mínimo. </t>
  </si>
  <si>
    <t xml:space="preserve">Esta capacitación está pensada para un grupo de mujeres entre los 25 y 50 años de edad, que se dedican a realizar servicios de costura, cuentan con una máquina de coser antigua y simple.
La mayoría de ellas tiene cuarto medio rendido, todas jefas de hogar, se encuentran entre el 40 y 60 % de vulnerabilidad, Mapuches y no Mapuches, distribuidas principalmente en sector urbano de la comuna.
Estas mujeres se han auto capacitado con la practica en el tiempo y acompañándose de alguna herramienta digital que les brinde un paso a paso de como confeccionar una nueva prenda.
A este grupo de mujeres las une el interés de superación desean aprender, crecer y mejorar para ampliar su abanico de ofertas y conseguir una maquina moderna que les permita lograrlo.
</t>
  </si>
  <si>
    <t>La poblacion objetivo esta compuesta por mujeres entre 20 y 35 años de edad, que se encuentran desempleadas y en busqueda de empleo, inscritas en OMIL y que cuenten con enseñanza media completa, validada po MINEDUC, ademas es fundamental que cuenten con registro social de hogares en la Comuna de Cunco.</t>
  </si>
  <si>
    <t xml:space="preserve">La población objetivo se caracteriza por considerar a 20 personas del género femenino del Programa Mujeres Jefas de Hogar de Loncoche, usuarias activas y egresadas, que se encuentren bajo la línea dependiente y cesantes, que tienen experiencia en trabajar como asistente de cuidado de personas en situación de dependencia y que no cuenten con una formación de base en el oficio.  Deben tener entre 20 a 50 años, un 30% debe acreditar su etnia con calidad indígena y el 70% que no corresponda a pueblos originarios. 
Otro dato a considerar, que tengan residencia en el sector urbano y rural de Loncoche, que pertenezcan entre el 40% al 60% más vulnerable según el Registro Social de Hogares, que su nivel de escolaridad sea básica completa o media completa, que sean jefas de hogar o bien la segunda perceptora de ingresos. 
Por otro lado, se espera que para este curso las personas tengan salud física y psicológica compatible con la actividad de cuidado, que tengan su certificado de antecedentes sin anotaciones y que sean usuarias habilitadas para trabajar con NNA, adultos y personas mayores. 
</t>
  </si>
  <si>
    <t xml:space="preserve">La población objetivo del curso se describe con las siguientes características:
1) Rango etario; entre 18 a 65 años, calificadas como económicamente activas. 
2) Situación ocupacional; Cesantes, en búsqueda de trabajo. 
3) Género; Se sienten identificadas con el género femenino. 
4) Nivel educacional; cuentan 4° medio completo o en proceso de nivelación en un programa de validación del  MINEDUC. 
5) Situación específica; jefas de hogar o jefas de núcleo. Entendiendo que son mujeres encargadas de proveer el principal aporte económico al hogar o un aporte significativo que complementa los ingresos familiares. 
6) Centro o agrupación al que pertenece la población objetivo del curso: pertenecen al grupo de mujeres activas o egresadas en el Programa Mujeres Jefas de Hogar/convenio SernamEG  de la comuna de Collipulli, habiendo construido un proyecto laboral dependiente con metas de inserción laboral en el área servicios comunitarios, sociales y personales con especialización en cuidado de personas.   
7) Población o sector de la comuna donde residen; Residentes en los 3 centros urbanos de la comuna de Collipulli: Villa Mininco, Collipulli y Villa Esperanza. 
8) Nivel de formación en oficios: 40% sin experiencia y conocimiento del rubro y 60% con experiencia previa o conocimientos mínimos en el cuidado de personas, principalmente personas con dependencia física  o adultos mayores, ejerciendo cuidados previos a nivel familiar. 
9)Requisitos de ingreso al Plan Formativo (ya sea transversal o técnico): 
- Participante del programa Mujeres Jefas de hogar, comuna de Collipulli, acreditada mediante certificado emitido por el equipo encargado.
- Domicilio en la comuna, acreditado con cartola de RSH o certificado e residencia. 
- 4° medio de enseñanza media o en proceso de nivelación. Presentar certificado de estudios o matricula. 
- Estar cesante y en búsqueda de trabajo, acreditado con certificado de inscripción en la OMIL. </t>
  </si>
  <si>
    <t>Personas, hombres y mujeres, residentes de la comuna de Curacautín (rural y urbano), de 18 años o más, pertenecientes al 80% de la población más vulnerable, según Registro Social de Hogares, con educación media completa (liceo técnico profesionales y científico-humanista) y una experiencia mínima de un año en atención al cliente en establecimientos gastronómicos; cuyo perfil corresponda, tanto a trabajadores activos de algún centro turístico (hotel, restaurant, bar, entre otros), que necesiten perfeccionar y certificar sus conocimientos en la preparación de bebestibles, así como también a público que se encuentre desempleado y que se proyecte trabajando en algún centro turístico-gastronómico local. Las personas interesadas pueden proyectar este oficio para desempeñarse en un empleo que incluya el trabajo por cuenta propia, el trabajo temporal, el contrato a tiempo parcial o completo, el empleo a tiempo completo, el empleo a tiempo parcial, el trabajo por horas, con miras a desarrollarse tanto en una salida dependiente de trabajo como también en una independiente y que al contar este curso con perfil Chile Valora, pueda en un futuro, reconocer formalmente las competencias laborales de este oficio.</t>
  </si>
  <si>
    <t xml:space="preserve">1.	Rango etario: mayores de 18 y menores de 60 años.
2.	Situación ocupacional: Personas independientes que no estén empleadas formalmente o que no dependan económicamente de un empleador. Que tengan ingresos variables y de manera esporádica. 
3.	Género: Exclusivamente mujeres 
4.	Nivel educacional: Enseñanza básica completa preferentemente.
5.	Situación específica: Mujeres residentes en el sector rural, específicamente en la comuna de Pucón. 
6.	Población o sector de la comuna donde residen: Mujeres que vivan en la comuna de Pucón.
7.	Nivel de formación en oficios: Sin conocimiento previo en tejidos a telar.
8.	Requisitos de ingreso al plan formativo SENCE: Educación básica completa preferentemente.
9.	Experiencia laboral previa: No requiere.
</t>
  </si>
  <si>
    <t>65522670-2</t>
  </si>
  <si>
    <t>COMUNIDAD INDÍGENA VALENTÍN LLANCAFIL</t>
  </si>
  <si>
    <t>La comunidad indígena Valentin Llancafil se encuentra en Mahuidanche, un sector rural de la comuna de Pitrufquén, a unos 35 kilómetros de la ciudad. Esta comunidad está compuesta por 32 socios, todos los cuales son de origen indígena mapuche. 
Además, más del 50% son mujeres, muchas de las cuales son jefas de hogar y contribuyen al sustento del hogar a través de su trabajo en el campo u otras actividades productivas.
La edad de los socios de esta comunidad oscila entre los 18 y los 65 años. En cuanto al nivel educativo, 
la mayoría ha completado la educación media, aunque algunos solo han terminado la educación básica. Esto limita las oportunidades laborales en el ámbito formal, 
ya que la comunidad se encuentra a una distancia considerable de la ciudad y el transporte es escaso.
 Por lo tanto, la mayoría de los trabajos que realizan son informales o relacionados con emprendimientos locales.</t>
  </si>
  <si>
    <t xml:space="preserve">La población objetivo son mujeres entre 18 y 55 años de edad, jefas de hogar, desempleadas o en búsqueda de trabajo. El nivel educacional no es limitante para optar a esta capacitación.
Mujeres usuarias de la Oficina Municipal de la Mujer, oficina que trabaja sobre la prevención de la violencia de género y la atención de usuarias que son o han sido víctimas de Violencia Intrafamiliar, residentes de la comuna de Purén ya sea sector urbano o rural. el requisito principal es ser mujer jefa de hogar, principalmente mujeres que se encuentran al cuidado de niños, niñas y/o adolescentes y no tienen autonomía económica, con conocimiento básicos en emprendimiento y formación en oficios como requisito para plan formativo. </t>
  </si>
  <si>
    <t xml:space="preserve">El programa Mujeres jefas de hogar tiene como objetivo colaborar en la autonomía 
económica de las mujeres de la comuna de Cholchol. El grupo objetivo del programa 
alcanza una cobertura de 100 mujeres, las cuales se encuentran entre el  rango etáreo 
de 18 a 64 años de edad, cumpliendo en su mayoría el rol de jefas de hogar y 
dedicándose al trabajo independiente o por cuenta propia. Es importante señalar que
más de 60% de ellas proviene del sector rural de la comuna y pertenecen a la etnia 
mapuche. En relación al nivel de escolaridad solo el 30% de ellas alcanza el nivel de 
enseñanza media completa. Al tratarse de una comuna mayoritariamente rural es 
identificada como una comuna agrícola, por lo tanto la población femenina se 
dedica a la producción y venta de hortalizas, pues no dispone de otras alternativas 
o capacitación para internarse en otros rubros.
Dentro de los requisitos para participar de este curso de capacitación se encuentran:
Nivel educacional mínimo octavo básico y máximo enseñanza media completa, 
rango de edad entre 18 y 45 años, que se desempeñen como emprendedoras o bien 
se encuentren cesantes o en búsqueda de trabajo, calificar hasta el 80% de 
vulnerabilidad social según Registro social de Hogares, ser jefa de hogar o segunda 
perceptora.
</t>
  </si>
  <si>
    <t>69190100-9</t>
  </si>
  <si>
    <t>I MUNICIPALIDAD DE LAUTARO</t>
  </si>
  <si>
    <t>LAUTARO</t>
  </si>
  <si>
    <t xml:space="preserve">El programa de capacitación está diseñado específicamente para mujeres que desempeñan roles de jefas de hogar o núcleo familiar, es decir, aquellas que asumen la responsabilidad económica principal en sus familias. Se centra especialmente en aquellas mujeres que ya forman parte del programa Mujeres Jefas de Hogar en la comuna de Lautaro, garantizando así una orientación precisa hacia aquellas comprometidas en respaldar sus proyectos laborales.
Las participantes en el proceso formativo deben mantener un perfil laboral independiente, dedicándose al ámbito de la alimentación o la agricultura, con un enfoque particular en la producción de frutas como frutillas, arándanos o frambuesas. Este enfoque nos permite dirigir el programa hacia mujeres que ya están inmersas en un proceso de apoyo a sus proyectos laborales.
Idealmente, se espera que las mujeres jefas de hogar que participen en la capacitación hayan completado la enseñanza media. En casos excepcionales donde tengan educación básica, deben demostrar competencia en operaciones básicas, un requisito específico del curso.
Las participantes residen en la comuna de Lautaro, ya sea en el sector urbano o rural, incluyendo la localidad de Pillanlelbún. Dado el perfil del curso, se anticipa una mayor representación de mujeres provenientes del sector rural.
El rango de edad focalizado para el programa de capacitación es de 30 a 59 años, ya que en este grupo demográfico se concentra la mayor cantidad de mujeres del Programa Mujeres Jefas de Hogar. Por último, se requiere que las participantes mantengan un registro social de hogares que no exceda el 60%, con residencia en la comuna de Lautaro.
La mayoría de las mujeres participantes del Programa Mujeres Jefas de Hogar pertenecen a la línea independiente y se encuentran en el rubro de la alimentación y la agricultura. Por lo tanto, este programa de capacitación proporciona un apoyo directo y específico a sus necesidades y aspiraciones laborales.
</t>
  </si>
  <si>
    <t>65003520-8</t>
  </si>
  <si>
    <t>SINDICATO DE TRABAJADORES INDEPENDIENTES DE FERIAS</t>
  </si>
  <si>
    <t>El público objetivo de la capacitación es un grupo de 12 participantes mayores de 
18 años que pertenecen al 80% de la población más vulnerable según el Registro 
Social de Hogares. Todos ellos son miembros del Sindicato de Trabajadores
Independientes de Ferias de la comuna de Temuco.
1) El grupo objetivo de la capacitación está formado por personas de entre 40 y 70 
años, incluyendo a personas de la tercera edad.
2) Situación ocupacional: Este grupo objetivo trabaja de forma independiente como vendedores ambulantes 
en ferias estacionales de la comuna de Temuco, y reciben apoyo del Departamento 
de Desarrollo Económico de la Municipalidad de Temuco. Su única fuente de ingresos 
proviene de las ventas en estas ferias (realizadas 4 veces al año).
3) Género: El 90% de los participantes es de género femenino, y el restante masculino.
4) Nivel educacional: Los participantes cuentan con enseñanza media completa.
5) Situación específica:  El público objetivo está compuesto de 2 participantes con
credencial de discapacidad, y 5 mujeres jefas de hogar responsables económicamente
de sus núcleos familiares. 
6) Agrupación al que pertenece la población objetivo: El público objetivo 
son socios activos de nuestro Sindicato de Trabajadores Independientes de Ferias, 
además, vinculados en asesorías de emprendimiento con la Municipalidad de Temuco. 
7) comuna: El público objetivo reside en la comuna de Temuco, en sus distintos 
macrosectores. 
8) Nivel de formación en oficios: En relación a oficios, el público objetivo no cuenta con 
experiencia en corte y confección, por lo que se busca adquirir este conocimiento para 
reinventarse y generar ingresos durante el año desde los hogares. 
9) Requisitos de ingreso al Plan Formativo: Se cumplen con los requisitos de ambos cursos, 
técnicos: el cual solicita educación media completa preferentemente, y transversal con 
requisitos según plan formativo. de igual manera, cada participante cuenta con lectoescritura 
y capacidad de análisis.</t>
  </si>
  <si>
    <t>La población objetivo pertenece al sector rural de la comuna de Padre
 las Casas, son mujeres jefas de hogar cuyas edades fluctúan entre los 18 a 65 ,
 años de edad.
su nivel educacional corresponde a un 50% a enseñanza básica y el otro 50% a
 enseñanza media completa, todas ellas pertenecen a la Etnia Mapuche la mayoría
 desarrolla una actividad independiente, pero sin conocimientos formales
 en algún oficio , por lo que su nivel en formación de oficios es básico.
Estas mujeres están muy entusiasmadas con realizar este curso que les 
permitirá tener un  mejor nivel de conocimiento para poder también
 comercializar sus productos y adquirir mas herramientas que le permitan 
generar mas y mejores ingresos a su grupo familiar.</t>
  </si>
  <si>
    <t>SUPERVISIÓN DEL ÁREA Y ELABORACIÓN DE PRODUCTOS DE PASTELERÍA</t>
  </si>
  <si>
    <t>PF0822</t>
  </si>
  <si>
    <t xml:space="preserve">En la población o sector, se debe especificar que se distribuyen en diferentes sectores de la comuna 
Los requisitos de ingreso es que sean PSD, familiares directos o cuidadores directos o indirectos. 
Se debe especificar que Freire, es una comuna con 1000 persona en situación de discapacidad acreditadas, con su credencial de discapacidad debidamente registradas, lo cual lo hace tener un alto porcentaje de discapacidad en la comuna, considerando que 1 de cada 10 personas cuenta con su credencial, esto hace que existan más de 3000 personas en situación de discapacidad.   
La población objetivo se caracteriza por ser personas en situación de discapacidad, su cuidador informal o un familiar directo, de 18 a 60 años de edad, de cualquier género y respecto a su nivel educacional con un mínimo de 8vo básico. Pertenecen a diversos sectores de la comuna (Quepe, Freire urbano, Radal y Huilio) para tener mayor impacto en el mercado laboral, donde gran parte de ellos pertenecen a la etnia Mapuche y son parte del Consejo Comunal de la Discapacidad, quien abarca a todas las agrupaciones de y para personas en situación de discapacidad. 
La población objetivo se regirá por el plan formativo transversal, porque al no tener estudios de enseñanza completa, no presentan los conocimientos técnicos previos debido a que no han tenido oportunidad de poder formarse laboralmente, pero sí, manejo en buen trato al usuario, adquisición de conocimientos, uso de maquinaria, marketing, entre otros, que le permitirán poder desarrollarse adecuadamente en su oficio.   
Los requisitos de ingresos, es contar con una credencial de discapacidad, ser familiar de una persona en situación de discapacidad o ser cuidador formal o informal. El nivel de formación de los oficios es a nivel básico e intermedio.  </t>
  </si>
  <si>
    <t>01. LUNES - MAÑANA / 02. LUNES - TARDE / 04. MARTES - MAÑANA / 05. MARTES - TARDE / 07. MIÉRCOLES - MAÑANA / 08. MIÉRCOLES - TARDE</t>
  </si>
  <si>
    <t>personas entre 18 y 65 años desempleadas o empleadosque quieran desarrollar un oficio alternativo alternativo para generar ingresos de manera particular por medio de la prestacion del sevicio de peluqueria. 
de este modo aumentar y proyectar un oficio alternativo quer permita desarrollar habilidades personales e ingresos por cuenta propia con el minimo de recursos.</t>
  </si>
  <si>
    <t xml:space="preserve">CUIDADORES PRINCIPALES DE PERSONAS CON DISCAPACIDAD DE LA COMUNA DE VILLARRICA.
EN CUANTO A LA EDAD, ESTA OSCILA ENTRE LOS 20 A 60 AÑOS. LA CONDICIÓN DE GÉNERO PRIMORDIALMENTE ES DE INTERÉS DE MUJERES, SIN EMBARGO, NO SE DISCRIMINA SI HOMBRES O PERSONAS NO BINARIAS DESEEN REALIZAR DICHO CURSO. EN CUANTO A LA SITUACIÓN OCUPACIONAL LA GRAN MAYORÍA REALIZA LABORES DEL HOGAR, CUIDADOS O SIMILAR. EL NIVEL EDUCACIONAL QUE SE REQUIERE PARA OPERACIONES BÁSICAS Y LECTOESCRITURA DEBIDO A MEDICIÓN DE PRODUCTOS, LECTURA DE LOS MISMOS, ETC.
</t>
  </si>
  <si>
    <t>Las mujeres jefas de hogar participantes del programa Mujeres Jefas de Hogar de la comuna de Traiguen, con edades comprendidas entre los 26 y 58 años, constituyen una parte significativa del tejido social de la comuna de Traiguén. Estas mujeres forman parte del 40% del Registro Social de Hogares y residen en los sectores urbanizados de la comuna, como Guacolda, Villa Alberto Levy, La Araucana y Los Héroes. Con una amplia experiencia en el cuidado de personas, el 50% de ellas ha demostrado habilidades en el trabajo con individuos en situación de dependencia, incluso aquellas con educación incompleta.
Muchas de estas mujeres son trabajadoras independientes que han recibido capacitación en diversos oficios a nivel comunal y cuentan con educación básica completa preferentemente.</t>
  </si>
  <si>
    <t xml:space="preserve">Rango etario: La presente iniciativa de capacitación está enfocada a  mujeres de entre 18 y 55 años de edad.
Situación Ocupacional: el grupo objetivo se encuentra desempleado, en busca de empleo y/o capacitaciones, con responsabilidades familiares y cuidado de otras personas mayores dependientes.
Género: La concreción de este curso está orientado a mujeres jefas de hogar. 
Nivel educacional: las beneficiarias cuentan con enseñanza básica completa preferentemente. 
Situación Específica: Un porcentaje significativo del grupo objetivo se declara perteneciente a un pueblo originario, residen en los sectores rurales de la comuna de Curarrehue, de acuerdo al Registro Social de Hogares, pertenecen al 70% más vulnerable de la población y se desempeña principalmente en labores de cuidado de otras personas. 
Centro o agrupación al que pertenece la población objetivo del curso: Corresponden a un 100% al Programa Mujeres Jefas de Hogar de SernamEG de la comuna de Curarrehue. 
Población o sector de la comuna donde residen: El grupo objetivo reside  en sectores rurales de la comuna de Curarrehue. 
Requisitos de ingreso al plan Formativo: Ser mayor de edad, haber cursado la educación básica, preferentemente. 
Nivel de formación en oficios: Todas las beneficiarias cuentan con experiencia en el cuidado de personas en situación de dependencia. </t>
  </si>
  <si>
    <t>69190600-0</t>
  </si>
  <si>
    <t>I MUNICIPALIDAD DE SAAVEDRA</t>
  </si>
  <si>
    <t>Rango etario: 18-59 años
situación ocupacional:  emprendedoras informales (sin iniciación de actividades), mujeres cesantes, mujeres desocupadas.
Genero: Mujeres.
Nivel educacional: entre 5 básico hasta 4 medio
Situación especifica:  Mujeres que trabajan o les interesa trabajar en el área de cocina y que no cuentan con mayor formación certificada en el rubro.
centro o agrupación al que pertenece la población objetivo:  prioriza a mujeres participantes del Programa Familia, y prioriza mujeres residentes de Puerto Domínguez y sus alrededores.
Población o sector de la comuna donde residen: Puerto Domínguez y sus alrededores.
Nivel de formación en oficio: mujeres principalmente con experiencia en el área de cocina, pero sin mayor formación en cursos o capacitaciones certificadas.
Requisitos de ingreso al plan formativo: mujeres que cumplan con requisitos de postulación al curso..</t>
  </si>
  <si>
    <t>I MUNICIPALIDAD DE RIO NEGRO</t>
  </si>
  <si>
    <t>1.- 18 a 60 años.
2.- Ocupados y desempleados que busquen empleo.
3.- Hombres y mujeres.
4.- Media completa.
5.- Trabajadores que busquen movilizarse por sus propios medios al trabajo.
6.- Usuarios del programa OMIL.
7.- Sectores urbano y rural de la comuna.
8.- Bajo, debido a que en la comuna de Río Negro, la población objetivo requiere de mayor cantidad de capacitaciones presenciales.
9.- Media completa.</t>
  </si>
  <si>
    <t>65485610-9</t>
  </si>
  <si>
    <t>COMUNIDAD INDIGENA LAFQUELMAPU</t>
  </si>
  <si>
    <t>03. LUNES - VESPERTINO / 06. MARTES - VESPERTINO / 09. MIÉRCOLES - VESPERTINO / 12. JUEVES - VESPERTINO / 15. VIERNES - VESPERTINO / 16. SÁBADO - MAÑANA / 17. SÁBADO - TARDE / 18. SÁBADO - VESPERTINO</t>
  </si>
  <si>
    <t xml:space="preserve">Hombres y mujeres mayores de 18 años, desempleados, pertenecientes a pueblos originarios de comunidades indigenas con personalidad jurídica de sectores rurales de la comuna de San Juan de la Costa, con educación básica completa,  de la comunidad Lafquelmapu de San Juan de la Costa Norte, sin formación en oficios. Que carecen de herramientas para emprendimiento y con acceso a vehículos de uso personal </t>
  </si>
  <si>
    <t>I MUNICIPALIDAD DE ANCUD</t>
  </si>
  <si>
    <t>Personas de 20 a 50 años de edad, trabajadores activos o en proceso de reconversión laboral, de género femenino o masculino, con educación básica completa obtenida mediante modalidad regular o programa de nivelación de estudios, residentes de la zona urbana o rural de la comuna de Ancud, con experiencia en sector de servicios, comercio o turismo no siendo un requisito excluyente. Al menos un 75% de las y los participantes deberán ser mujeres y un 50% de las y los participantes deberán ser jefas o jefes de hogar.</t>
  </si>
  <si>
    <t xml:space="preserve">Mujeres de 18 a 65 años de edad, que se encuentres cesante o realizando trabajos en forma 
esporádica, su nivel educacional, que sea enseñanza media completa. No importa etnia, 
jefatura de hogar. Que sean mujeres que se encuentre con la necesidad de ingresar al mercado
laboral en forma dependiente, pertenecientes a los programas de sernameg o hubiesen sido 
pertenecidos y actualmente estén egresadas.
Que pertenezcan a la comuna de frutillar , no importa si es rural y/o urbana.
El nivel de formación del servicio que sea técnico y el ingreso al plan formativo no hay requisitos.  
 </t>
  </si>
  <si>
    <t>65222746-5</t>
  </si>
  <si>
    <t>CORPORACIÓN MUJERES DE LA PESCA ARTESANAL Y ACUICULTURA DE LOS LAGOS O CORPORACIÓN DE MUJERES DEL SUR.</t>
  </si>
  <si>
    <t>TÉCNICAS DE ELABORACIÓN DE SALSAS FRÍAS Y CALIENTES PARA UN TOQUE GOURMET EN  COCINA DE PESCADOS Y MARISCOS.</t>
  </si>
  <si>
    <t xml:space="preserve">Se espera que las alumnas tengan los siguientes aprendizajes:
1.- Aprender las técnicas de elaboración de salsas frías y calientes para agregar un toque gourmet  a la cocinad de pescados y mariscos.
2.- Conocer los avances en el campo de las salsas frías y calientes.
3.- Adquirir conocimientos sobre avances en la elaboración de salsas frías y calientes.
4.- Desarrollar habilidades prácticas en la preparación de salsas frías y calientes.
5.- Familiarizarse con los ingredientes y equipos utilizados en la elaboración de salsas frías y calientes.
6.- Identificar normas básicas de higiene y sanidad que permiten manipular alimentos de manera segura para la salud de las personas y prevenir enfermedades alimenticias derivadas de la contaminación de los alimentos.
7.- Entender los principios básicos de emulsionado y espesado de salsas.
8.- Aprender a combinar diferentes sabores y texturas en la preparación de salsas frías y calientes.
9.- Promover la innovación en la elaboración de salsas frías y calientes.
10.- Adquirir conocimientos sobre la conservación y almacenamiento adecuado de salsas frías y calientes en la cocina gourmet.
11.- Elaborar diferentes salsas frías y calientes para agregar un toque gourmet a la cocina de pescados y mariscos.
</t>
  </si>
  <si>
    <t xml:space="preserve">Este curso estará dirigido a mujeres pescadoras artesanales que desarrollan algún tipo de emprendimiento gastronómico con preeminencia de productos elaborados con recursos marinos que ellas mismas recolectan o extraen. Están todas inscritas en el Registro Pesquero Artesanal (RPA),  poseen entre 25 a 65 años de edad, pertenecientes a la comuna de Puerto Montt Región de Los Lagos, de sectores urbanos y rurales de Isla Tenglo, Isla Maillen, Chamiza, Lenca, Caleta Gutiérrez y Caleta La Arena, localidades que se caracterizan por mantener un alto interés turístico. Cuentan con un nivel educacional promedio de enseñanza básica completa, la mayoría son jefas de hogar y  algunas pertenecen a etnia mapuche- huilliche.
El 60% Ellas han participado en el “Programa de Recuperación Económica a través de Microemprendimientos Familiares (MEF)”, financiado por el Gobierno Regional de Los Lagos, a través del cual se adjudicaron un micromódulo de procesos con resolución sanitaria, para la elaboración de productos del mar con valor agregado. Ello posibilitó que estas mujeres pescadoras artesanales puedan comenzar a emprender en el rubro gastronómico y generar nuevas oportunidades de ingresos elaborando productos congelados, sellados al vacío,  y/o conservas. El restante 40%, no tiene micromódulo, pero cuenta con  algún tipo de emprendimiento gastronómico como Microempresa familiar.
Todas pertenecen a la Corporación de Mujeres del Sur, de la comuna de Puerto Montt, Región de Los Lagos, por lo que la capacitación debe desarrollarse en Puerto Montt, el requisito de ingreso a la capacitación que se postula, será poseer educación básica aunque no necesariamente completa y certificado de inscripción en el Registro Pesquero Artesanal (RPA) vigente.   - Indicar el problema que afecta a la población.
</t>
  </si>
  <si>
    <t>65111922-7</t>
  </si>
  <si>
    <t>COMUNIDAD INDÍGENA KOMAU</t>
  </si>
  <si>
    <t xml:space="preserve"> La conformación de la población objetivo se divide en 10 mujeres y 5 hombres, siendo de un rango etario de 30 a 50 años de edad, en el ámbito educacional se identifica principalmente educación básica o básica incompleta. Las mujeres del curso son todas jefas de hogar, labor que complementan con ingresos económicos derivados del comercio ambulante, recolección de luga entre otros trabajos esporádicos y estacionarios. En tanto a los hombres se dedican en su mayoría a la pesca artesanal y labores de jornal o construcción.
Cabe mencionar que los futuros beneficiarios pertenecen a pueblos originarios mapuches, lo cual se encuentran constituidos en una comunidad indígena, siendo residentes en un sector rural de, Huiqui Sur, perteneciente a la península de Comau, comuna de Chaiten.
En cuanto al nivel de formación de oficio de los futuros usuarios, la mayoría no cuenta con una formación en esta área.
Por ultimo en cuanto al requisito de ingreso del plan formativo, sugiere educación básica completa, no siendo excluyente. 
</t>
  </si>
  <si>
    <t>1.	Grupo etario: El rango de edad de las mujeres fluctúa entre los 18 a 65 años.
2.	Situación ocupacional: El grupo objetivo son mujeres Jefas de Hogar y Jefas de núcleo, es decir, mujeres económicamente activas o segundas perceptoras de sus grupos familiares, el 80% de ellas posee    un emprendimiento.
3.	Género: Femenino.
4.	Nivel educacional: Las mujeres pertenecientes al PMJH  se  concentran en un 36 % con educación media completa, seguidas de un 27 % de mujeres con educación básica completa.
5.	Situación específica: El grupo corresponde al Programa Mujeres Jefas de hogar de la comuna de Calbuco 2023 y 2024.  son mujeres a cargo de hijos o nietos menores de edad, personas con capacidades diferentes, adultos mayores postrados etc… 
Grupo con un 80 % de pertenencia étnica mapuche. 
Mujeres con registro social de hogares con porcentaje de vulnerabilidad no superior al 60%.
6.	Población o sector de la comuna donde residen: Son mujeres pertenecientes al radio urbano  de  sectores rurales y de Islas.</t>
  </si>
  <si>
    <t>I MUNICIPALIDAD DE SAN PABLO</t>
  </si>
  <si>
    <t>SAN PABLO</t>
  </si>
  <si>
    <t>02. LUNES - TARDE / 05. MARTES - TARDE / 08. MIÉRCOLES - TARDE / 12. JUEVES - VESPERTINO / 15. VIERNES - VESPERTINO / 16. SÁBADO - MAÑANA / 17. SÁBADO - TARDE / 18. SÁBADO - VESPERTINO / 19. DOMINGO - MAÑANA / 20. DOMINGO - TARDE</t>
  </si>
  <si>
    <t xml:space="preserve">1.-Rango etario: Desde 18 a 60 años
2.-Situación ocupacional: hombres adultos y jóvenes, desempleados o con actividades de ingreso económico esporádicas, en proceso de reconversión laboral, con alta vulnerabilidad social.
3.-Género: Masculino/Femenino.
4.-Nivel educacional: En su mayoría, presentan Enseñanza media incompleta y media completa.
5.-Situación específica: Hombres adultos y jóvenes, pertenecientes al 80 % del RSH y a pueblos originarios. (Como dato complementario cabe destacar que el 42% de los habitantes de San Pablo pertenecen a algún pueblo originario, en especial al pueblo mapuche).
6.-Centro o agrupación al que pertenece la población objetivo: Hombres pertenecientes a sectores rurales y sector urbano de San Pablo, usuarios de la oficina OMIL en busca de empleo o capacitaciones.
7.-Población o sector de la comuna donde residen: Principalmente en el sector urbano y rural de la comuna de San Pablo.
8.-Nivel de formación en oficios: Medio-Bajo, debido a que la población objetivo no cuenta con recursos económicos para mejorar su formación. Han aprendido de manera autodidacta o en algunos casos, cuentan con formación en liceos técnico profesionales. Cabe señalar que en todo el año 2023, en la comuna de San Pablo, solo se registraron 2 capacitaciones presenciales por parte de Sence.
9.-Requisitos de ingreso para entrar al plan formativo: De acuerdo a Sence: Educación media completa científico humanista o alumnos de liceos de educación técnico profesional egresados o cursando el último año de la especialidad de electricidad, acreditable.
</t>
  </si>
  <si>
    <t xml:space="preserve">Mujeres, mayores de 18 años, perteneciente al programa mujeres jefas de hogar (Sernameg), forman parte de las familias con el 60% de vulnerabilidad según registro social de hogares; cesantes en busca de una fuente de ingreso, un 90 % posee enseñanza media completa, no poseen capacitaciones en oficios realizados con anterioridad y la totalidad de ellas reside en el sector urbano de la comuna de Osorno.
Este grupo cumple el requisito de ingreso del plan formativo el cual dice relación con cumplir con educación media completa preferentemente.
</t>
  </si>
  <si>
    <t xml:space="preserve">El curso de Servicio de Tapicería y restauración de muebles y su comercialización está 
dirigido a mujeres que se encuentran en búsqueda de herramientas que les permita 
incorporarse al trabajo remunerado, ya sea de manera dependiente o independiente. 
Las postulantes poseen enseñanza media completa, sin embargo, durante sus vidas no 
han logrado participar en capacitaciones que les provean de conocimientos técnicos 
para sentirse seguras y con confianza en sí mismas en la búsqueda de empleo o 
emprendimiento en esta materia, ya que se han dedicado a las tareas domésticas y al 
cuidado de personas menores y mayores a su cargo. Todas se identifican como jefas de
 hogar, quienes han liderado procesos familiares y han logrado sobreponerse a las 
adversidades de los impactos de la economía derivada crisis actual post pandemia. 
Poseen porcentaje de vulnerabilidad que va desde el 40% hasta el 60% en sus Registro 
Social de Hogares. Las interesadas en este curso son mujeres con rangos etarios 
variados, desde los 20 a 60 años, vecinas de sectores vulnerables de la comuna de 
Puerto Varas, tales como Nicanor García, Michelle Bachelet, Alta Esperanza, Población 
Alessandri, Población del Sur. Y todas cumplen con los requisitos de ingreso al plan formativo. </t>
  </si>
  <si>
    <t>POBLACIÓN OBJETIVO: HOMBRES Y MUJERES, DE 25 A 60 AÑOS, RESIDENTES DE LA COMUNA DE CHONCHI, URBANO Y RURAL, INSCRITOS EN LA OFICINA OMIL, CESANTES, CON ENSEÑANZA MEDIA COMPLETA, PREFERENTEMENTE, PERSONAS QUE CUMPLAN CON EL ROL DE JEFAS/ES DE HOGAR DE ACUERDO AL REGISTRO SOCIAL DE HOGARES.</t>
  </si>
  <si>
    <t>01. LUNES - MAÑANA / 04. MARTES - MAÑANA / 06. MARTES - VESPERTINO / 07. MIÉRCOLES - MAÑANA / 10. JUEVES - MAÑANA / 13. VIERNES - MAÑANA / 16. SÁBADO - MAÑANA / 17. SÁBADO - TARDE / 18. SÁBADO - VESPERTINO</t>
  </si>
  <si>
    <t xml:space="preserve">El curso está destinado a hombres y mujeres   que son del sector urbano, rural e insular preferente con enseñanza media, jefa de hogar, los cuales son trabajadores activos o en proceso de reconversión laboral y personas desocupadas en búsqueda de empleo, con edades comprendidas entre los 18 a 65 años y que reconocer pertenecer a descendencia indígena, también son personas que están inscrita en la Oficina de información laboral OMIL. </t>
  </si>
  <si>
    <t>LABORES DE SOLDADURA</t>
  </si>
  <si>
    <t>PF1313</t>
  </si>
  <si>
    <t>Mujeres y hombres entre los 25 a 55 años de edad, que trabajan de manera dependiente en el rubro de salmoneras dentro y fuera de la comuna de Puqueldón. Poseen un nivel educacional de enseñanza básica completa y enseñanza media completa. Un 60% de los participantes son ascendientes Mapuche-Huilliche y el otro 40% son usuarios de programas productivos, como; Prodesal y PDTI. En la actualidad son miembros y participantes activos de las distintas juntas de vecinos que existen en la comuna. Residen en la comuna de Puqueldón, en los sectores de; Detif, Marico, Puchilco y Lincay. En el año 2018 se ejecutó un curso de soldadura básico en la comuna, donde en la selección de participantes se priorizo personas cesantes con previo conocimiento en obras de soldadura. Los participantes para este curso no poseen experiencia alguna en el rubro, ya que son trabajadores dependientes que buscar adquirir las competencias y técnicas para desarrollar labores de soldadura de manera dependiente y así lograr la reconvención laboral en su actual puesto de trabajo. El plan formativo brindará las herramientas necesarias para un aprendizaje para el alumno, realizando procedimiento de preparación de superficies y ejecución de soldaduras. Adicionalmente el plan transversal de desarrollo del trabajo colaborativo, permitirá trabajar de manera colaborativa y en equipo con sus demás compañeros en sus puestos de trabajo</t>
  </si>
  <si>
    <t>65035594-6</t>
  </si>
  <si>
    <t>COMUNIDAD INDÍGENA FOLIL TRINCAO</t>
  </si>
  <si>
    <t>La población objetivo de este curso de capacitación, dirigido a operadores de excavadora, abarca tanto a mujeres como a hombres, con edades comprendidas entre los 18 y 60 años. Se busca una representación equitativa, con un 60% de participación femenina y un 40% masculina, siendo relevante que provengan de comunidades pertenecientes a pueblos originarios. El propósito fundamental de este programa es dotar a los participantes con las habilidades y herramientas necesarias para desenvolverse eficazmente como operadores de maquinaria, con el fin de potenciar sus perspectivas laborales y salariales.
Esta población se caracteriza mayoritariamente por encontrarse en situaciones de desempleo o empleo en ocupaciones de baja cualificación, lo que se traduce en ingresos económicos limitados. Su principal aspiración es mejorar tanto su calidad de vida personal como la de sus familias a través de la adquisición de nuevos conocimientos y competencias.
El curso está especialmente dirigido a residentes de la comuna de Quellón y zonas adyacentes, con un índice de registro social de hogares inferior al 80%. Asimismo, los candidatos deben haber completado al menos el octavo año de educación básica, conforme a los requisitos establecidos por la Legislación de Tránsito. Además, se requiere que cuenten con la aptitud física y moral necesaria para obtener la Licencia de Conducir Clase D, un documento esencial para la operación segura de maquinaria pesada.</t>
  </si>
  <si>
    <t xml:space="preserve">1) Rango etario; mujeres de 18 a 55 años, hombre de 18 a 60 años.
2) En lo que respecta a la situación ocupacional, va dirigido a aquellas personas por medio del cual desee adquirir nuevos conocimientos y hablidades para desempeñar un trabajo distinto al que se encuentra desempeñando 
3) Género; Tanto hombres como mujeres
4) Nivel educacional; Educación media completa
5) Relacionado a la situación en especifico, este es para todo público.
6) la población objetiva pertenece a usuarios OMIL, pertenecientes al sector más vulnerable del registro social de hogares.
7) El sector pertenece al sector de Castro, tanto urbano como rural.
8 y 9) El operador será un trabajador capacitado, entrenado y autorizado para usar el equipo y además deberá cumplir con los requisitos que la ley de tránsito tipifica para este curso conducente a  "operación de grúa horquilla". Sumado a ello, lo que es el curso transversal  de apresto laboral, ayudará a la preparación previa a una entrevista laboral.
</t>
  </si>
  <si>
    <t xml:space="preserve">El rango etario de la población es: personas de 18 años hacia arriba.
Situación ocupacional: dependientes y independientes.
Genero: Femenino, masculino, transgénero, entre otros.
Nivel educacional: Básica y media.
Situación especifica: jefas como jefes de hogar, madres soltera, estudiantes, personas con discapacidad.
Agrupación: la población pertenece al pueblo indígena (mapuche).
Sector: Puerto Cisnes
</t>
  </si>
  <si>
    <t>65154107-7</t>
  </si>
  <si>
    <t>VIDAS CON PROPÓSITOS</t>
  </si>
  <si>
    <t>Los participantes están entre rango de edad 18- 56 años.
Son Trabajadores Independientes Informales.
Género Masculino y Femenino.
Todos con enseñanza media completa.
un número importante son jefas de Hogas.
Muchos de ellos son usuarios permanentes de nuestra Fundación, otro grupo esporadico y otros cooperadores.
Los participantes pertenecen a la comuna aysén, región aysén.
Nivel de formación en oficios para éste curso no  tienen.
Los requisitos para éste curso, es tener 18 años y tenenr enseñanza media completa.</t>
  </si>
  <si>
    <t>69254500-1</t>
  </si>
  <si>
    <t>I MUNICIPALIDAD DE COCHRANE</t>
  </si>
  <si>
    <t xml:space="preserve">1) Personas entre los 18 a 60 años de edad.
2) Personas que actualmente mantienen un contrato bajo la modalidad de honorarios.
3) Predomina el género femenino.
4) Todas han completado la enseñanza media.
5) Predominan mujeres trabajadoras honorario, jefas y sostén económico de su hogar.
6) Personas entre los 18 a 60 años de edad, dentro del 80% más vulnerable en el RSH.
7) Dentro de la zona urbana de la Comuna de Cochrane
8) Predominan mujeres que han realizado 1 o más cursos, en los que se destacan cursos impartidos por SENCE.
9) Se postula a un plan formativo cuya duración es de 15 horas y se encuentra dentro del catálogo de SENCE. Plan formativo elegido guarda relación con la creación y desarrollo de emprendimientos para la independencia financiera. </t>
  </si>
  <si>
    <t>02. LUNES - TARDE / 03. LUNES - VESPERTINO / 06. MARTES - VESPERTINO / 09. MIÉRCOLES - VESPERTINO</t>
  </si>
  <si>
    <t xml:space="preserve">Los beneficiarios del presente curso estará dirigido a 25 personas, mayores de 20 años y menores de 60, ; el curso atenderá a personas cesantes, que buscan trabajo por primera vez o que quieran diversificar sus competencias laborales; el curso permitirá la participación de hombres y mujeres que tengan una escolaridad igual o superior a 8° año básico aprobado.
El curso permitirá atender solicitudes transversales de jefas de hogar, personas pertenecientes a pueblos originarios o cualquier interesado en mejorar sus actuales condiciones laborales.
Los participantes serán hombres y mujeres de la comuna de Guaitecas, que residan en las localidades de Melinka, Repollal Bajo, Repollal Medio o Repollal Alto.
Los participantes deberán contar con una licencia clase B, con antigüedad mínima de dos años.
Los requisitos de ingreso son ser mayor de 20 años y contar con licencia clase B con 2 años de antigüedad
</t>
  </si>
  <si>
    <t>69253000-4</t>
  </si>
  <si>
    <t>I MUNICIPALIDAD DE LAGO VERDE</t>
  </si>
  <si>
    <t>1) Rango etario: entre 20 y 50 años
2) situación ocupacional:  en su mayoría trabajadoras independientes,emprendedores sin formalizar y/o con ideas de negocios
3) Género: Mixto 
4) Nivel Educacional: enseñanza basica completa, algunas con 4to medio y otras con títulos técnicos
5) Situación Especificas: Personas emprendedoras, con ideas de negocios pero sin formalizarse aun por miedo y/o otras brechas
6) Centro o agrupación al que pertenece la población objetivo del curso: Vecinos de la comuna de lago verde, villa amengual y villa la tapera, Juntas de Vecinos de las 3 localidades
7) Población o sector de la comuna donde residen: Lago Verde, Region de Aysén
8) Nivel de formación en oficios: Bajo, funcionan pero no estan formalizados en sus emprendimientos para poder estar en norma y tener mejor acceso a financiamientos.</t>
  </si>
  <si>
    <t>65201577-8</t>
  </si>
  <si>
    <t>FUNDACIÓN BÚSQUEDA Y RESCATE PATAGONIA</t>
  </si>
  <si>
    <t>TÉCNICAS DE RESCATE EN RÍOS E INUNDACIONES CON CERTIFICACIÓN PROFESIONAL NIVEL TÉCNICO 4 AVANZADO Y WAFA( WILDERNESS ADVANCED FIRST AID)</t>
  </si>
  <si>
    <t xml:space="preserve">Formar profesionales altamente capacitados en técnicas de rescate 
específicas para entornos fluviales e inundaciones, dotándolos adicionalmente de habilidades 
avanzadas en primeros auxilios en lugares remotos. El curso, con una duración total de 
112 horas, busca preparar a los participantes para actuar de manera eficiente 
y segura en situaciones de emergencia en entornos acuáticos.
1)Aplicar técnicas avanzadas de rescate acuático, incluyendo el uso de cuerdas, balsas y otros equipos especializados, con el objetivo de asegurar la seguridad de las personas en entornos fluviales.
2) Evaluar y responder eficazmente ante situaciones de inundaciones, implementando estrategias de evacuación y rescate adaptadas a diferentes contextos y condiciones climáticas.
3) Conocer y utilizar adecuadamente el equipamiento y los recursos especializados para el rescate en ríos e inundaciones, asegurando un desempeño óptimo y seguro en el campo.esarrollar habilidades de trabajo en equipo y comunicación efectiva en situaciones de emergencia, asegurando una coordinación eficiente y una respuesta rápida y segura.
4) Conocer y utilizar adecuadamente el equipamiento y los recursos especializados para el rescate en ríos e inundaciones, asegurando un desempeño óptimo y seguro en el campo.
5) Integrar principios éticos y prácticas seguras en todas las operaciones de rescate, considerando la seguridad del rescatista, de las víctimas y de otros profesionales involucrados.
6) Adquirir conocimientos e instalar habilidades  avanzados en primeros auxilios específicos para entornos remotos, incluyendo el reconocimiento y tratamiento de lesiones comunes, manejo de trauma, evaluación de riesgos y toma de decisiones bajo presión.
Incluir el proceso de evaluación para obtención de licencia habilitante
 Certificación WAFA OS, que avala las habilidades en primeros auxilios avanzados, y la Licencia  de Nivel Técnico 4 . 
Valor estimado por proceso evaluacion: 250.000 por persona
</t>
  </si>
  <si>
    <t xml:space="preserve">hombres y mujeres en rangos estarios de entre 25 y 55 años, buen estado fisico , activos, residentes en la ciudad de coyhaique y sus alrededores, 
que desempeñan labores de Rescatistas  en distintos tipos de organizaciones, guardaparques, guias de turismo, brigadas contra incendios, brigadas de 
empresas pesqueras, sector acuicolas o de picicultura, entre otros. Trabajadores esporadicos de temporadas, con enseñanza media completa , con un nivel basico 
de conocimiento como rescatistas profesionales. Residentes principalmente de sectores rurales de la comuna. 
</t>
  </si>
  <si>
    <t>RESTAURACION Y COMERCIALIZACION DE MUEBLES DE MADERA</t>
  </si>
  <si>
    <t>Objetivo General:
Capacitar a los participantes en las técnicas de restauración y comercialización de muebles de madera, brindándoles los conocimientos y habilidades necesarias para restaurar muebles antiguos, renovarlos y comercializarlos de manera efectiva.
Aprendizajes esperados: 
Identificar el estado de conservación de los muebles de madera.
Aplicar técnicas de restauración y renovación de muebles de madera.
Realizar el proceso de comercialización de muebles restaurados.
Implementar prácticas de emprendimiento en el área de restauración de muebles.</t>
  </si>
  <si>
    <t xml:space="preserve">Mujeres, en rangos etario de entre 25 y 60 años, residentes de puerto aysen y alrededores, con nivel educacional medio, con 
ningún conocimiento de las habilidades para la restauración, emprendedoras o cesantes que buscan una oportundiad para emprender.
todos con RSH de 60 y 70 % de vulnerabilidad. </t>
  </si>
  <si>
    <t xml:space="preserve">este curso va dirigido a pequeños productores de ovinos de la localidad de mallín grande de la comuna de chile chico, son hombres y mujeres mayores de edad que al disponer de materia prima que son los cueros del animal faenado , no tienen uso , además estos pequeños campesinos mandad hacer sus curtiembres en Coyhaique , para luego vender productos artesanales en la ferias de la comuna  , entregando un producto con identidad local de confección regional a todos los turistas en la temporada estival, el rango etario esta entre 18 y 78 años, personas cesantes de la localidad ,su nivel de estudio varia entre básica incompleta y media, son jefas de hogar y jefes de núcleo, son apoyas directamente por la dirección por nuestro municipio . con esto se da la oportunidad de generar ingresos en las temporadas de invierno y festividades
.con esto se da la posibilidad de mantener a nuestras familias en estas localidades tan aisladas entregando dignidad a estas familias.
      </t>
  </si>
  <si>
    <t>65951500-8</t>
  </si>
  <si>
    <t>ASOCIACION INDIGENA MARIMAN</t>
  </si>
  <si>
    <t>14. VIERNES - TARDE / 16. SÁBADO - MAÑANA / 17. SÁBADO - TARDE</t>
  </si>
  <si>
    <t>El proyecto que se desea postular abarcara un rango etario desde los 18 años hasta los 70 años de edad.
La situación ocupacional de los pu lamgen que realizaran el curso en su gran mayoría son dueñas de casa jefas de familia.
El proyecto estará destinado a hombres y mujeres de las comunidades y asociaciones mapuche del territorio.
Su nivel educacional en su gran mayoría alcanza la enseñanza media completa.
Esta organización esta constituida bajo la Ley 19.253 como asociación Indígena, dirigido de manera directa a las personas que cuenten con participación activa dentro de las organizaciones indigenas del territorio que cuenten con su certificado de participación por su autoridad tradicional mapuche.
Comuna de Coyhaique
l nivel de formación que esperamos lograr para nuestra gente es poder aprender sobre la platería tradicional mapuche, entender y valorar el kimun mapuche de este territorio, materializan dolo así con nuestros ajuar que muchas lucimos hoy en día, pero no contando con ese trabajo en Coyhaique, sino que en otros territorios y de esta misma manera le entregamos herramientas a lossocios que seran parte de este curso, para iniciar un nuevo sustento para sus familias incrementando su kimun y tambien sus ingresos a su sistema familiar.
el unico factor excluyente sera contar con una carta de respaldo de parte de la ñizol o autoridad tradicional mapuche donde avale que se pueda realizar este curso.</t>
  </si>
  <si>
    <t>1.-Rango etareo es de 20 a 57 años.
2.-Ocupación temporal.
3.-Género Femenino.
4.-Enseñanza media completa.
5.-Jefes Hogar
6.-Gran porcentaje de jefas de hogar.
7-Son beneficiarios indirectos de nuestra ong.
8.-Residentes de la Ciudad Aysén, Comuna Aysén.
9.-Educación Básica Completa preferentemente.</t>
  </si>
  <si>
    <t xml:space="preserve">Personas del 60% más vulnerables de acuerdo al Registro Social de hogares y que además contempla las siguientes características:
-	Rango Etario:  mayores de 18 años 
-	Situación Ocupacional: trabajador independiente  
-	Género: Femenino 
-	Nivel educacional : Preferentemente educación básica completa, lectoescritura básica y desarrollo de cálculos matemáticos básicos (acorde a los requisitos del curso postulado al SENCE)
-	Situación especifica (Discapacidad, etnia, jefa de hogar etc.):  No aplica. 
-	Población o sector de la comuna donde reside : comuna de Punta Arenas 
-	Nivel de formación de oficio : Básico, preferente autodidacta. 
-	Identificar y mencionar si cumple con los requisitos formativos de ingreso al plan formativo SENCE al que postula:  las usuarias derivadas deberán cumplir dichos requisitos. 
-	Experiencia laboral previa de la población con relación al curso solicitado:  la población puede como no haber desarrollado alguna experiencia laboral previa. 
</t>
  </si>
  <si>
    <t>Mujeres jefas de hogar que habitan en la ciudad de Punta Arenas, región de Magallanes y la Antártica Chilena, que pertenecen hasta el 80% de vulnerabilidad en el registro social de hogares, el 53% de la población objetivo pertenece a el Pueblo Mapuche.
Respecto a la situación ocupacional son mujeres que trabajan de forma independiente, microemprendedoras o mujeres que se encuentran en etapa inicial de negocio basado en el diseño de confección textil.
En cuanto al rango etario de las mujeres interesadas en participar fluctúa entre 18 hasta 65 años de edad. Las mujeres tienen enseñanza media completa y todas pertenencen al programa Mujeres jefas de Hogar de SernamEG.
El grupo de mujeres está conformado por personas que cuentan con experiencia en confección de productos como manteles, cortinas que han aprendido de forma autodidacta, en este sentido entregar una capacitación que complemente la teoría y práctica fortalecerá las habilidades de las participantes. por otra parte, hay mujeres que están en etapa inicial sobre la costura, lo que otorga una gran oportunidad laboral en el área independiente.</t>
  </si>
  <si>
    <t>1-18-60
2-TRABAJADORES DEPENDIENTES, INDEPENDIENTES,CESANTES
3-MASCULINO / FEMENINO
4-BASICA COMPLETA
5-JEFA DE HOGAR
6-CENTRO DE REINSERCION SOCIAL PUNTA ARENAS
7-PUNTA ARENAS
8-USUARIOS CON CAPACITACIONES PREVIAS EN OTRAS TEMATICAS Y USUARIOS SIN CAPACITACIONES PREVIAS
9-EDUCACION MEDIA COMPLETA PREFERENTEMENTE</t>
  </si>
  <si>
    <t>1)Rango etario: 18 a 45 años
2) Situación ocupacional: Desempleado.
3) Género: Femenino
4) Nivel educacional: 4to año de educación media.
5) Situación específica (discapacidad, etnia, jefas de hogar, etc.): Mujeres jefas de hogar que se encuentren en búsqueda de trabajo y/o cursos de capacitación.
6) Centro o agrupación al que pertenece la población objetivo del curso: Mujeres registradas en OMIL con perfil actualizado en BNE.
7) Población o sector de la comuna donde residen: Colina
8) Nivel de formación en oficios: No aplica.
9)Requisitos de ingreso al Plan Formativo (ya sea transversal o técnico): Contar con disponibilidad horaria para asistir de forma presencial.</t>
  </si>
  <si>
    <t>65081877-6</t>
  </si>
  <si>
    <t>SINDICATO DE EMPRESA OK MARKET</t>
  </si>
  <si>
    <t xml:space="preserve"> HERRAMIENTAS COMPUTACIONALES BÁSICAS / INGLÉS BÁSICO / ORIENTACIONES GENERALES SOBRE EL ENFOQUE DE GÉNERO</t>
  </si>
  <si>
    <t>PF0729 / PF0927 / PF1267</t>
  </si>
  <si>
    <t>06. MARTES - VESPERTINO / 12. JUEVES - VESPERTINO / 20. DOMINGO - TARDE</t>
  </si>
  <si>
    <t xml:space="preserve">El curso que proponemos está diseñado para satisfacer las necesidades de
nuestros asociados al Sindicato de empresa OK Market y a otros trabajadores 
del comercio. El público objetivo se compone mayoritariamente de mujeres, 
doblando y superando la presencia masculina en el rubro. Con una distribución 
etaria mayoritaria de 18 a 40 años (68%), seguida por un 21% entre 41 y 54 años, 
y más del 10% mayores de 55 años. En términos de perfil ocupacional, se destacan 
tres perfiles principales: cajeros polifuncionales, jefes de sala y jefes de tienda, 
incluyendo personal administrativo y de logística.
Este grupo se caracteriza por su alta proporción de mujeres, muchas de ellas 
madres trabajadoras y jefas de hogar, lo que añade una dimensión crucial a su 
perfil laboral. En términos de educación, la mayoría posee educación secundaria 
completa, complementada en algunos casos con títulos profesionales o técnicos. 
Cumpliendo con el requisito de educación básica completa para los planes 
educativos. Aunque este colectivo enfrenta el desafío de la reconversión laboral 
debido a la automatización y la tecnología en el retail, se beneficia de 
competencias adquiridas y habilidades blandas valiosas. Residen 
mayoritariamente en áreas como Santiago, Puente Alto, Ñuñoa, Peñalolén 
y La Florida, con una distribución equitativa entre los sectores sur oriente, 
centro y poniente de la capital. 
Este curso busca fortalecer sus habilidades socioemocionales y conocimientos 
en derechos laborales y enfoque de género, además de ofrecer capacitación 
en ofimática e inglés, habilidades altamente valoradas entre nuestros asociados
</t>
  </si>
  <si>
    <t>Mujeres jefas de hogar entre los 20 y los 64 años de edad, pertenecientes al 40% del Registro Social de Hogares, residentes en la comuna de Calera de Tango, de los sectores urbanos y rurales de ésta. 
Todas cuentan con experiencia en trabajos laborales independientes, y el 50% tiene experiencia comprobable en trabajo independientes de carácter productivo y/o artesanal, incluida la persona con el nivel educacional incompleto. 
Trabajadoras independientes, que han participado de capacitaciones en oficios a nivel comunal, cuyo nivel educacional se caracteriza como "media completa", por excepción de una que tiene educación básica incompleta. 
Tienen salud compatible con la actividad a desarrollar y no presentan antecedentes penales. Todas participan del programa Mujeres Jefas de Hogar de SernamEG.</t>
  </si>
  <si>
    <t xml:space="preserve">Descripción de población objetivo para el curso solicitado:
- Rango etario: entre 30 y 55 años de edad.
- Situación ocupacional:  Hombres y mujeres que se encuentren en situación de cesantía, que estén en proceso de emprender en el rubro gastronómico.
                                                   Emprendedores y emprendedoras informales que busquen reinventarse en el rubro de la gastronomía.  
- Género: Femenino y masculino.
- Nivel educacional:  8° básico rendido. (Dominio de la escritura en español) - Sin educación superior.
- Situación específica: Hombres y mujeres que tengan necesidad de emprender en el rubro gastronómico, que requieran competencias y certificación en el ámbito, para lograr trabajar de manera independiente.
- Población o sector de comuna donde residen: La convocatoria se realizará a nivel comunal, es decir, no tenemos un territorio específico. Todas las personas que pertenecen a la comuna de Lo Prado podrán postular y que cumplan con los requisitos descritos. Se priorizarán sectores de mayor bulnerabilidad y se filtrará según su registro social de hogares con un máximo 80%. 
- Nivel de formación en oficios: Personas que tengan experiencia en el rubro gastronómico, hayan trabajado o emprendido en el rubro a lo menos 3 meses, manejo básico en lo que es la manipulación de alimentos.
- Requisitos de ingreso al Plan Formativo: Hombres y mujeres entre los 30 y 55 años de edad con educación básica completa, preferentemente conocimientos sobre la manipulación de alimentos o gastronomía.  Perteneciente a 80% más vulnerable según su registro social de hogares, dominio de la escritura en español, sin educación superior.
                                             </t>
  </si>
  <si>
    <t xml:space="preserve">La población objetivo corresponde a mujeres de 25 a 55 años de edad, jefas de hogar, todas residentes de la comuna de San José de Maipó, en la localidad de El Alfalfal ubicado a 30 km del centro de la comuna; esta localidad es rural, donde no llega transporte público, solo existe una escuela básica a unos 10 km de distancia. Particpan en el programa Mujeres Jefas de Hogar del SernamEg de las comuna de San José de Maipo.
Este público objetivo se desarrolla laboralmente en trabajos esporádicos, son madres solteras y cuentan con educación básica completa preferentemente, con conocimientos de lectoescritura y calculos matemásticos básicos. Es necesario además mencionar, que todas las mujeres poseen un conocimiento previo en el área debido al traspaso generacional de este rubro. </t>
  </si>
  <si>
    <t>Mujeres residentes de la comuna de Macul, que tengan como mínimo 18 años de edad, que hayan cursado 4° año de enseñanza medio, chilenas e inmigrantes, con cédula de identidad al día, que deseen emprender en el rubro de la peluquería canina.</t>
  </si>
  <si>
    <t xml:space="preserve">1: Mayores de edad
2: Personas cesantes
3: Hombres y mujeres
4: Enseñanza Básica Completa preferentemente 
5: Usuarios(as) que buscan particularmente capacitarse en áreas de soldadura
6: Usuarios(as) de Omil y de la Oficina de Capacitaciones de la Municipalidad de Lampa
7: Pertenecientes al sector de Lampa centro Y/o alrededores
8: Requiere nociones básicas de operaciones matemáticas (suma, resta,
multiplicación, división).
9: Aplicar técnicas de oxigás, arco voltaico, tig y mig sobre diversas piezas y partes metálicas, según un requerimiento de soldado de estructuras y piezas metálicas 
</t>
  </si>
  <si>
    <t xml:space="preserve">Público objetivo:
1) Rango etario; 29 a 60 años
2) Situación ocupacional; Trabajadora no remunerada.
4) Nivel educacional; Media completa.
5) Situación específica: Personas que desarrollan un trabajo no remunerado mayores de 18 años, específicamente quienes dedican su tiempo a labores de cuidado, es decir, que proporcionan asistencia permanente en forma no remunerada a Personas con Discapacidad dependencia funcional moderada o severa, por tanto, no nos referimos a personas cesantes.
3) Género; Femenino.
6) centro o agrupación al que pertenece la población objetivo del curso: no aplica. 
7) Población o sector de la comuna donde residen;sector urbano y rural .
8) Nivel de formación en oficios: ninguno.
9)Requisitos de ingreso al Plan Formativo (ya sea transversal o técnico): personas mayores de 18 años, con rol de cuidadoras de Personas con Discapacidad.
</t>
  </si>
  <si>
    <t>MUNICIPALIDAD DE EL MONTE</t>
  </si>
  <si>
    <t xml:space="preserve">Este curso laboral esta enfocado en hombres y mujeres, entre 18 y 60 años, que viven en la comuna de El Monte.
El publico objetivo, es un publico que se encuentra activamente trabajando (o buscando trabajo) y/o quiere un cambio radical en su profesión como lo seria la reconversión laboral.
Para poder postular, el usuario/a debe tener una escolaridad mínima o igual a la enseñanza media completa, ya sea de colegios científicos humanistas y/o técnicos profesionales.
Todos los habitantes de la comuna de El Monte que cumplen con el perfil del publico objetivo pueden postular.
Los postulantes deben estar dentro del 60% mas vulnerable del RSH al momento de postular.
</t>
  </si>
  <si>
    <t xml:space="preserve">Mujeres, jefas de hogar, entre los 25 y los 55 años de edad, pertenecientes al 60% de mayor vulnerabilidad según el Registro Social de Hogares.
Residentes de la comuna de Talagante, específicamente de sector urbano. Gran parte de ellas tiene responsabilidades de cuidado, ya sea de niños, niñas y/o adultos mayores o personas enfermas. 
En su mayoría cuentan con emprendimientos de subsistencia relacionados al comercio o ideas de negocios, por lo que requieren de el aprendizaje de oficio con el fin de contar con un emprendimiento con mayor proyección a largo plazo. En relación al nivel educacional, cuentan enseñanza básica  completa o media completa. 
Como requisitos de ingreso: Participante activa del programa jefa de hogar, contar con enseñanza básica completa, manejo de operaciones básicas de matemáticas. </t>
  </si>
  <si>
    <t>69254600-8</t>
  </si>
  <si>
    <t>MUNICIPALIDAD SAN JOAQUIN</t>
  </si>
  <si>
    <t xml:space="preserve">
La población de San Joaquín en Situación de Discapacidad y en búsqueda de empleo durante el año 2023, fueron de aproximadamente 102 personas, siendo 39 mujeres, de las cuales la edad mínima es de 21 años y la máxima de 66, teniendo en promedio un rango etario de 44 años.
Considerando la cantidad total de usuarios, se lograron insertar laboralmente al redeor de 40, sin embargo el resto presentaba barreras tales como inexperiencia laboral, rubros u oficos sin campo laboral, imposibilidad de cumplir con turnos rotativos, entre otros.
Se enfocará principalmente en el género femenino, ya que son usuarias que tienen menos experiencia laboral y más dificultad de encontrar un puesto de trabajo, además de manifestar interés en realizar un trabajo de aseo o jardinería ya que debido a su condicion de salud, necesitan realizar una actividad que sea sencilla, que no requiera de gran capacidad cognitiva o cambios de posiciones bruscas.
En cuanto al nivel educacional de las usuarias, 12 tienen la media incompleta, 2 educación especial, 17 la media completa y solo 8 cuentan con estudios superiores ya sean técnicos o universitarios.
Particularmente se desea abordar a mujeres en situaciones de discpacidad, dentro de ellas podemos encontrar jefas de hogar las cuales asisten a la OMIL a buscar empleo.
Las mujeres pertenecen a la comuna de San Joaquín donde encontramos dentro de las 8 con educación superior que, solo 3 cuentan con capacitación en oficios como guardia con OS10, manipulación de alimentos y cajera bancaria.
Los requisitos para ingresar son:
Ser mujer mayor de 18 años.
Contar con discapacidad acreditada con credencial de  discapacidad o pensión de invalidez.</t>
  </si>
  <si>
    <t>69070300-9</t>
  </si>
  <si>
    <t>I MUNICIPALIDAD DE PROVIDENCIA</t>
  </si>
  <si>
    <t xml:space="preserve">25 mujeres entre 20 a 70 años de edad, cesantes, con nivel educativo tanto en enseñanza media como profesional, que forman parte de la OMIL de Providencia y residen en la comuna. Estas mujeres son tanto profesionales, personas mayores, personas con discapacidad y trabajadoras operarias que desean  reconvertirse laboralmente para desempeñar actividades del área administrativa.  Requieren contar con enseñanza media completa. 
</t>
  </si>
  <si>
    <t>65052781-K</t>
  </si>
  <si>
    <t>SINDICATO DE EMPRESA WALMART ESTABLECIMIENTO HIPERMERCADO TRES PONIENTE</t>
  </si>
  <si>
    <t xml:space="preserve">La presente propuesta propone capacitar a 50 trabajadores/as dependientes, para perfeccionar sus competencias laborales, mejorar su empleabilidad y facilitar su reconversión a un puesto de más altas condiciones laborales y remuneracionales, idealmente dentro de la propia empresa.
El plan formativo consta de 90 horas presenciales, a realizarse en la comuna de Maipú. Considerando los subsidios diario y de cuidados para las trabajadores/as que lo requieran y justifiquen.
El curso se dirigirá a socios/as del "Sindicato de empresa Walmart establecimiento Hipermercado Tres Poniente", sus familias y/o amigos/as que se encuentren desempleados o en situación laboral inestable, que cumplan los requisitos mínimos para que exige el plan formativo. Se espera capacitar a un 60% de mujeres y a un 40% de hombres de la comuna de Maipú
El sindicato cuenta con un total de 120 socios, de los cuales 75 son mujeres y 45 hombres mujeres, los trabajadores/as en su mayoría residen en Maipú y viven cerca de los locales en los que se desempeñan, más del 80% tiene enseñanza media completa, más del 90% ejerce el cargo de “operador de tienda” que tiene como remuneración el sueldo mínimo, por la escasa preparación que requiere, no obstante tiene muchas funciones asociadas (multifuncionalidad).
</t>
  </si>
  <si>
    <t>69254800-0</t>
  </si>
  <si>
    <t>MUNICIPALIDAD DE RECOLETA</t>
  </si>
  <si>
    <t xml:space="preserve">Mujeres jefas de hogar, residentes en la comuna de Recoleta, de 25 a 55 años, con perfil independiente que desempeñan trabajos por cuenta propia, con niveles medios de capacitación y/o experiencia en el área de construcción (instalaciones electricas, gasfitería, carpintería, etc.), y que presenten niveles de educación básica y/o media, y bajo nivel de participación en centros u organizaciones. Requisito de ingreso: presentar preferentemente nivel de educación media y experiencia en labores de carpintería de obra gruesa. </t>
  </si>
  <si>
    <t>69072700-5</t>
  </si>
  <si>
    <t>I MUNICIPALIDAD DE SAN BERNARDO</t>
  </si>
  <si>
    <t xml:space="preserve">El curso de capacitación Labores de Soldadura está enfocado a hombres y mujeres, entre los 18 y 60 años de edad en situación de cesantía y que residan en la comuna de San Bernardo con nivel educacional de Enseñanza Básica completa. Asimismo, pueden acceder a este curso personas con discapacidad de hasta el 40%.
Además de contar con el tiempo disponible para cumplir con el plan de capacitación y con un Registro Social de Hogares RSH no superior al 60%
</t>
  </si>
  <si>
    <t>1-Formar profesionalmente al herrador-alumno, con expectativas laborales seguras en su proyección.   Que el saber sea para el un objetivo de vida, que saber hacer sea sinónimo de profesionalismo y que saber ser sean valores intransables arraigados en su vocación.
2.-Identificar las características anatómicas y fisiológicas funcionales normales de huesos, articulaciones, muslos, tendones, ligamentos del miembro anterior y posterior del F.S. de Carrera. Sistema digestivo, cardiorrespiratorio, piel, sistema músculo esqueleto, sistema urinario.
3.- Identificar y aplicar correcto uso herramientas de su profesión u oficio: martillo para clavos, martillo peña, combo, pinzas de casco, tenaza pulsadora, tenaza cortadora de uñas, tenaza remachar, trípode.
4.- Dominar diversas técnicas de postura y lenguaje frente al caballo, aplicando afecto hacia el caballo expresado en caricias.
5.- Identificar funciones y uso de elementos para sujeción eficaz del caballo durante su herraje.
6.- Identificar aflicciones comunes del caballo como cañeras, hormiguero, o zapatazo.
7.- Manejar y aplicar procedimientos de limpieza exhaustiva del casco del caballo.
8.- Manejar, aplicar y evaluar técnicas para cortar uñas en el casco del caballo.
9- Aplicar y evaluar técnicas para clavar eficientemente la herradura en el casco del caballo. 
10.- Dominar, aplicar técnicas para despalmar casco del caballo.
11.- Identificar los aplomos correctos o incorrectos de las extremidades del caballo.
12.- Identificar los aplomos sus alteraciones e incidencias en el paso, trote o galope.
Aplicar y resolver técnicas para el herraje correctivo del caballo. Dominar ortopedia del caballo                                                                                                                                                                                  
13.- Conocer, comprender y valorar el trabajo en equipo con el médico veterinario.</t>
  </si>
  <si>
    <t xml:space="preserve">Postulan a este curso con el propósito de lograr una reconversión laboral adquiriendo los amplios conocimientos de la ortopedia equina de Fina Sangre que se requieren para desempeñarse en el oficio de Maestro Herrador de Caballos F. S. de Carrera, mujeres/hombres de 18 o más años, sin problemas motrices, que están laborando como cuidador de Caballos Fina Sangre de Carrera, la mayoría son jefas y jefes de hogar, chilenas/nos, residentes de la comuna de Santiago, nivel educacional octavo básico aprobado mínimo, varios 4to. Medio aprobado. Después de realizar una selección con un vasto número de aspirantes, se eligió a 15 postulantes que demostraron mejor y mayor entendimiento al hablarle y tomar los remos de los caballos en la prueba a la cual se sometieron. </t>
  </si>
  <si>
    <t>69072100-7</t>
  </si>
  <si>
    <t>I MUNICIPALIDAD DE PUENTE ALTO</t>
  </si>
  <si>
    <t>Debe ingresar las siguientes variables para describir a la población:
1) Rango etario: 18- 65 años
2) Situación ocupacional: desempleados o trabajador independiente
3) Género: femenino
4) Nivel educacional: educación básica completa
5) Situación específica: jefas de hogar
6) centro o agrupación al que pertenece la población objetivo del curso: programa mujeres jefas de hogar
7) Población o sector de la comuna donde residen: residentes de la comuna de puente alto
8) Nivel de formación en oficios: no requiere
9)Requisitos de ingreso al Plan Formativo (ya sea transversal o técnico): sin requisitos especiales</t>
  </si>
  <si>
    <t>ORG TECNICO INTERMEDIO PARA CAPACITACION DEL              SECTOR SILVOAGROPECUARIO</t>
  </si>
  <si>
    <t xml:space="preserve">73188700-4
</t>
  </si>
  <si>
    <t xml:space="preserve">ONG CASA DE ACOGIDA LA ESPERANZA.
</t>
  </si>
  <si>
    <t>Mujeres y hombres entre 18 y 64 años de edad, preferentemente enseñanza media completa, 
pertenecientes al 80% de la población más vulnerable, según registro social de hogares. 
Manejo de operaciones matemáticas básicas, 
pertenicientes a la comuna de San Joaquin.</t>
  </si>
  <si>
    <t>Aprdeizajes esperados:
- Fundamentos para Diagnosticar el Tratamiento Estético Integral e identificar y reconocer anatomía, fisiología, faciales y corporales y Utilizar normas de higiene y seguridad en el diagnóstico y la aplicación de técnica
Reconocer alteraciones cutáneas faciales y corporales.
- Identificar y realizar Masaje Manual y Mecánico, con fines Estéticos.
- Identificar y realizar Masaje de Reflexología, con Fines de Relajación. Identificar los beneficios, aplicaciones y contraindicaciones de los masajes con fines de relajación.
- Aplicar maniobras de relajación.
-Identificar y realizar Técnicas Estéticas de Higiene e Hidratación Facial y Corporal.</t>
  </si>
  <si>
    <t>Mujeres y hombres desocupados entre 18 y 64 años de edad, 
preferentemente enseñanza media completa,
pertenecientes al 80% de la población más vulnerable, según registro social de hogares y si Experiencia en el Oficio 
Manejo de operaciones matemáticas básicas, 
pertenicientes a la comuna de Pudahuel, derivadas por la ONG casa de acaogidada la Esperanza.</t>
  </si>
  <si>
    <t xml:space="preserve">ASIMET </t>
  </si>
  <si>
    <t>69.220.300-3</t>
  </si>
  <si>
    <t>MUNICIPALIDAD DE LLANQUIHUE (OMIL)</t>
  </si>
  <si>
    <t>Mujeres y Hombres pertenecientes al 80% más vulnerable de acuerdo a RSH entre 18 y 65 años de edad y que cuenten con Enseñanza básica completa (preferentemente con conocimientos de lectoescritura básicos, conocimientos de cálculos básicos). Personas que serán derivadas por la OMIL de Llanquihue y que requieren capacitarse en "Operaciones Básicas de Pastelería", en beneficio de mejorar sus ingresos familiares. Llanquihue es una zona altamente turística y podrán emplearse con este oficio en locales con expendio de comida, restaurantes, locales comerciales con rubro afín, etc.</t>
  </si>
  <si>
    <t>69.071.300-4</t>
  </si>
  <si>
    <t>MUNICIPALIDAD DE QUILICURA (OMIL)</t>
  </si>
  <si>
    <t xml:space="preserve">Mujeres y Hombres pertenecientes la 80% vulnerables y/o cesantes, entre 18 y 65 años de edad, y que cuenten preferentemente con Enseñanza Media completa. Personas que serán derivadas por la OMIL de Quilicura y que necesiten capacitarse en "Atención a clientes con inglés básico" en beneficio de mejorar los ingresos familiares.  Quilicura y comunas aledañas, cuentan con muchas empresas y ofertas laborales donde podrán emplearse con este oficio, en centros comerciales, centros de turismo, locales y/o stand que requieren atención con inglés básico, etc. </t>
  </si>
  <si>
    <t>69.070.900-7</t>
  </si>
  <si>
    <t>MUNICIPALIDAD DE MAIPÚ (OMIL)</t>
  </si>
  <si>
    <t xml:space="preserve">Mujeres y Hombres, cesantes y que pertenecen al 80% más vulnerable, entre 18 a 65 años, con Enseñanza Media preferentemente. Personas que serán derivadas por la OMIL de Maipú y que requieran capacitarse en "Técnicas de Manipulación de Alimentos" en beneficio de generar mejores ingresos para sus familias. Maipú cuenta diversos lugares donde podrán desempeñarse con este oficio, como empresas de producción y elaboración de alimentos, industrias, casinos, escuelas, supermercados, hoteles, etc. </t>
  </si>
  <si>
    <t>BANOTIC</t>
  </si>
  <si>
    <t xml:space="preserve">81.897.500-7
</t>
  </si>
  <si>
    <t>TELETÓN</t>
  </si>
  <si>
    <t xml:space="preserve">PERSONAS, HOMBRE Y MUJERES,  EN SITUACIÓN DE DISCAPACIDAD FISICA ENTRE 18 Y 60 AÑOS, CON ESTUDIOS DE ENSEÑANZA MEDIA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</si>
  <si>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DE EDUCACIÓN MEDIA COMPLETA Y CONTAR CON UN MÍNIMO DE DOS AÑOS DE EXPERIENCIA LABORAL COMO AYUDANTE
DE COCINA,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</si>
  <si>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</si>
  <si>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PERSONAS, HOMBRE Y MUJERES,  EN SITUACIÓN DE DISCAPACIDAD FISICA ENTRE 18 Y 60 AÑOS, CON ESTUDIOS DE EDUCACIÓN MEDIA COMPLETA Y CONTAR CON UN MÍNIMO DE DOS AÑOS DE EXPERIENCIA LABORAL COMO AYUDANTE
DE COCINA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</si>
  <si>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</si>
  <si>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COMPETENCIAS TRANSVERSALES PARA EL TRABAJO /</t>
  </si>
  <si>
    <t xml:space="preserve"> TÉCNICAS PARA EL EMPRENDIMIENTO</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</si>
  <si>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</si>
  <si>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65.034.895-8
</t>
  </si>
  <si>
    <t xml:space="preserve">FUNDACIÓN DESCÚBREME
</t>
  </si>
  <si>
    <t xml:space="preserve">TÉCNICAS DE ADAPTACIÓN AL MUNDO LABORAL
</t>
  </si>
  <si>
    <t xml:space="preserve">"1. Identificar habilidades personales, considerando las exigencias de las empresas hoy en día
2. Comprender la importancia de respetar normas de Higiene y Seguridad en actividades laborales.
3. Reconocer importancia de las habilidades sociales en procesos de adaptación laboral, que permitan un desempeño óptimo en la interacción con su entorno.
4. Aplicar estrategias y herramientas para la comunicación efectiva, considerando las exigencias de interacción de sus actividades en la empresa.
5. Desarrollar estrategias y herramientas de comunicación efectiva según actividades de la empresa
6. Analizar actividades de autonomía e independencia a través de la seguridad y autocuidado."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</si>
  <si>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6TA REGIÓN, PREFENTEMENTE DE LA COMUNA DE RANCAGUA Y SUS ALREDEDORES, Y TODOS TIENEN ESTUDIOS DE ENSEÑANZA BÁSICA COMPLETA Y/O ENSEÑANZA DIFERENCIADA.
</t>
  </si>
  <si>
    <t xml:space="preserve">FUNDACIÓN DESCÚBREME
</t>
  </si>
  <si>
    <t xml:space="preserve">TÉCNICAS BÁSICAS EN EL ÁREA DE ADMINISTRACIÓN
</t>
  </si>
  <si>
    <t xml:space="preserve">"1. Aplicar Técnicas De Administración De Documentos Y Archivos Según La Normativa Técnica De La Empresa
2. Utilizar Y Elaborar Documentos Asociados A Las Labores Administrativas
3. Identificar Características Del Mundo Laboral, Documentos Que Se Utilizan, Distinguiendo Los Diversos Tipos De Empresa Y Marcos Regulatorios Del Trabajo Pensando En Una Futura Inclusión Laboral.
4. Analizar Técnicas Y Herramientas Computacionales Aplicada A Las Labores Administrativas
5. Reconocer Técnicas De Comunicación Y Relaciones Públicas Básicas En La Interacción Cotidiana Con Clientes
6. Interpretar Conceptos Y Técnicas Básicas Empleadas En La Atención A Clientes Y Personas"
</t>
  </si>
  <si>
    <t xml:space="preserve">PERSONAS, HOMBRE Y MUJERES,  EN SITUACIÓN DE DISCAPACIDAD FISICA ENTRE 18 Y 60 AÑOS, CON ESTUDIOS DE ENSEÑANZA MEDIA COMPLETA, USUARIOS O EX USUARIOS DE TELETON, RESIDENTES EN LA REGIÓN DEL BIOBIO QUE SE ENCUENTRAN DESOCUPADOS, CESANTES O REALIZAN UNA ACTIVIDAD EN EL MERCADO INFORMAL QUE LES REPORTA ESCASOS INGRESOS, QUE REQUIEREN ADQUIRIR CONOCIMIENTOS PARA MEJORAR SUS POSIBILIDADES DE INCLUSIÓN LABORAL. .
</t>
  </si>
  <si>
    <t xml:space="preserve">65.153.216-7
</t>
  </si>
  <si>
    <t xml:space="preserve">FUNDACIÓN RED INMIGRANTE (REDIN)
</t>
  </si>
  <si>
    <t xml:space="preserve">HERRAMIENTAS COMPUTACIONALES BÁSICAS / </t>
  </si>
  <si>
    <t>MIGRANTES DESOCUPADOS.</t>
  </si>
  <si>
    <t xml:space="preserve">Personas migrantes mayores de 18 años, hombres y mujeres, con enseñanza media completa preferentemente, residentes en la comuna de Los Ángeles y que se encuentren desocupados.
</t>
  </si>
  <si>
    <t xml:space="preserve">TELETÓN
</t>
  </si>
  <si>
    <t xml:space="preserve">PERSONAS, HOMBRE Y MUJERES,  EN SITUACIÓN DE DISCAPACIDAD FISICA ENTRE 18 Y 60 AÑOS, CON ESTUDIOS DEEDUCACIÓN BÁSICA COMPLETA, PREFERENTEMENTE; CONOCIMIENTOS DE LECTOESCRITURA BÁSICA;
CONOCIMIENTOS DE CÁLCULOS MATEMÁTICOS BÁSICOS. USUARIOS O EX USUARIOS DE TELETON, RESIDENTES EN LA REGIÓN DEL BIOBIO QUE SE ENCUENTRAN DESOCUPADOS, CESANTES O REALIZAN UNA ACTIVIDAD EN EL MERCADO INFORMAL QUE LES REPORTA ESCASOS INGRESOS, QUE REQUIEREN ADQUIRIR CONOCIMIENTOS PARA MEJORAR SUS POSIBILIDADES DE INCLUSIÓN LABORAL.     </t>
  </si>
  <si>
    <t xml:space="preserve">hombres y mujeres migrantes mayores de 18 años, con enseñanza media completa preferentemente, residentes en la comuna de Los Ángeles y que se encuentren desocupados.
</t>
  </si>
  <si>
    <t xml:space="preserve">PERSONAS, HOMBRE Y MUJERES,  EN SITUACIÓN DE DISCAPACIDAD FISICA ENTRE 18 Y 60 AÑOS, CON ESTUDIOS DE ENSEÑANZA BÁSICA COMPLETA, MEDIA INCOMPLETA Y COMPLETA, USUARIOS O EX USUARIOS DE TELETON, RESIDENTES EN LA REGIÓN NOVENA DE LA ARAUCANÍA, QUE SE ENCUENTRAN DESOCUPADOS, CESANTES O REALIZAN UNA ACTIVIDAD EN EL MERCADO INFORMAL QUE LES REPORTA ESCASOS INGRESOS, QUE REQUIEREN ADQUIRIR CONOCIMIENTOS PARA MEJORAR SUS POSIBILIDADES DE INCLUSIÓN LABORAL. .
</t>
  </si>
  <si>
    <t xml:space="preserve">1. PERSONAS, HOMBRE Y MUJERES,  EN SITUACIÓN DE DISCAPACIDAD FISICA ENTRE 18 Y 60 AÑOS, CON ESTUDIOS DE ENSEÑANZA BÁSICA COMPLETA, MEDIA INCOMPLETA Y COMPLETA, USUARIOS O EX USUARIOS DE TELETON, RESIDENTES EN LA REGIÓN DE LA ARAUCANÍA  QUE SE ENCUENTRAN DESOCUPADOS, CESANTES O REALIZAN UNA ACTIVIDAD EN EL MERCADO INFORMAL QUE LES REPORTA ESCASOS INGRESOS, QUE REQUIEREN ADQUIRIR CONOCIMIENTOS PARA MEJORAR SUS POSIBILIDADES DE INCLUSIÓN LABORAL.        </t>
  </si>
  <si>
    <t xml:space="preserve">71.420.700-8
</t>
  </si>
  <si>
    <t xml:space="preserve">ESCUELA DIFERENCIAL SAN CARLOS DE ANCUD
</t>
  </si>
  <si>
    <t xml:space="preserve">Personas de 18 años o más, en situación de discapacidad, residentes de la Isla Grande de Chiloé, hombres y mujeres, mayores de 18 años, que estudian en la escuela diferencial san carlos de ancud.
Los participantes deberán tener enseñanza media completa preferentemente, pero todos son estudiantes de la escuela diferencial que solicita el curso, y han realizado cursos del PBL con anterioridad, por lo que poseen habilidades de lectoescritura básica, lo que les permite tener aprendizajes demostrables en una capacitación, no obstante el oferente deberá adaptar sus metodologías de enseñanza para PESD cognitiva, en ayuda con el profesional de apoyo.
</t>
  </si>
  <si>
    <t>TELETON</t>
  </si>
  <si>
    <t xml:space="preserve">1. PERSONAS, HOMBRE Y MUJERES,  EN SITUACIÓN DE DISCAPACIDAD FISICA ENTRE 18 Y 60 AÑOS, CON ESTUDIOS DE ENSEÑANZA BÁSICA COMPLETA, MEDIA INCOMPLETA Y COMPLETA, USUARIOS O EX USUARIOS DE TELETON, RESIDENTES EN LA REGIÓN DE LOS LAGOS  QUE SE ENCUENTRAN DESOCUPADOS, CESANTES O REALIZAN UNA ACTIVIDAD EN EL MERCADO INFORMAL QUE LES REPORTA ESCASOS INGRESOS, QUE REQUIEREN ADQUIRIR CONOCIMIENTOS PARA MEJORAR SUS POSIBILIDADES DE INCLUSIÓN LABORAL.      </t>
  </si>
  <si>
    <t xml:space="preserve">Personas de 18 años o más, en situación de discapacidad, residentes de la Isla Grande de Chiloé, hombres y mujeres, mayores de 18 años, que estudian en la escuela diferencial san carlos de ancud. Los participantes deberán tener enseñanza media completa preferentemente, pero todos son estudiantes de la escuela diferencial que solicita el curso, y han realizado cursos del PBL con anterioridad, por lo que poseen habilidades de lectoescritura básica, lo que les permite tener aprendizajes demostrables en una capacitación, no obstante el oferente deberá adaptar sus metodologías de enseñanza para PESD cognitiva, en ayuda con el profesional de apoyo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</si>
  <si>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
</t>
  </si>
  <si>
    <t xml:space="preserve">65.073.010-0
</t>
  </si>
  <si>
    <t xml:space="preserve">CORPORACIÓN DE EDUCACIÓN Y SALUD PARA EL SÍNDROME DE DOWN, EDUDOWN
</t>
  </si>
  <si>
    <t xml:space="preserve">ADMINISTRACIÓN INCLUSIVA: EMPODERANDO CAPACIDADES
</t>
  </si>
  <si>
    <t xml:space="preserve">"1.Adquirir conocimientos básicos en gestión y administración con el apoyo de profesionales especializados.
2.Comprender los principios fundamentales de la administración adaptados a las necesidades individuales de personas con discapacidad.
3.Utilizar herramientas tecnológicas accesibles para la gestión administrativa con orientación especializada.
4.Aplicar técnicas de organización y planificación adaptadas a diferentes contextos laborales.
5.Desarrollar habilidades de comunicación efectiva y trabajo en equipo con el respaldo de expertos.
6.Implementar estrategias de gestión del tiempo y resolución de problemas adaptadas a las capacidades individuales.
7.Reconocer la importancia de la inclusión y la diversidad en el entorno laboral y administrativo.
8.Colaborar en la implementación de políticas y procedimientos inclusivos en el ámbito de la administración.
9.Evaluar y mejorar continuamente los procesos administrativos con el apoyo de profesionales en el área."
</t>
  </si>
  <si>
    <t xml:space="preserve">Personas en situación de discapacidad, específicamente personas con síndrome de down, de 18 años o más, que se atienden en Edudown, hombres y mujeres, que tienen o no experiencia laboral, residentes de la Región Metropolitana y que buscan con la capacitación insertarse al mundo laboral. Preferentemente con enseñanza media/diferencial completa, 
</t>
  </si>
  <si>
    <t xml:space="preserve">ATENCIÓN AL CLIENTE: CONEXIÓN Y CALIDAD
</t>
  </si>
  <si>
    <t xml:space="preserve">"1.Desarrollar habilidades de comunicación efectiva para interactuar con clientes de manera empática y respetuosa en diversos entornos comerciales utilizando material de apoyo visual.
2.Aprender técnicas para identificar las necesidades y expectativas de los clientes, adaptándose a sus requerimientos individuales.
3.Conocer y aplicar protocolos de atención al cliente adaptados a diferentes rubros, con el apoyo de profesionales.
4.Manejar situaciones de conflicto y quejas de manera calmada y resolutiva, buscando soluciones satisfactorias para el cliente.
5.Dominar el uso de herramientas tecnológicas y sistemas de punto de venta para agilizar procesos de atención al cliente.
6.Adaptar el lenguaje y la comunicación no verbal según las capacidades y preferencias de los clientes, incluyendo aquellos con discapacidad.
7.Colaborar en la creación de experiencias positivas para el cliente, desde el saludo inicial hasta la despedida final.
8.Aprender a trabajar en equipo con compañeros de trabajo y supervisores para mejorar la experiencia del cliente.
9.Demostrar actitudes de profesionalismo, compromiso y respeto hacia los clientes y compañeros de trabajo, promoviendo la inclusión y la diversidad en el entorno laboral"
</t>
  </si>
  <si>
    <t xml:space="preserve">Personas en situaciión de discapacidad, específicamente personas con síndrome de down, de 18 años o más, que se atienden en Edudown, hombres y mujeres, que tienen o no experiencia laboral, residentes de la Región Metropolitana y que buscan con la capacitación insertarse al mundo laboral. Preferentemente con enseñanza media/diferencial completa, 
</t>
  </si>
  <si>
    <t xml:space="preserve">APRESTO LABORAL: PREPARÁNDONOS PARA EL ÉXITO
</t>
  </si>
  <si>
    <t xml:space="preserve">"1.Desarrollar habilidades emocionales para manejar el estrés y la ansiedad en el ámbito laboral, con el apoyo de profesionales.
2.Aprender técnicas efectivas para el manejo de conflictos y la comunicación asertiva en el trabajo.
3.Adquirir conocimientos básicos sobre el manejo del dinero, incluyendo el presupuesto y el ahorro con material de apoyo visual.
4.Dominar habilidades prácticas relacionadas con el uso del transporte público o métodos de desplazamiento independiente.
5.Identificar y gestionar adecuadamente los recursos de apoyo disponibles en el entorno laboral.
6.Practicar la puntualidad y la responsabilidad en las tareas asignadas.
7.Fomentar la autonomía y la toma de decisiones informadas en el contexto laboral.
8.Colaborar en actividades de grupo para promover el trabajo en equipo y la solidaridad.
10.Demostrar actitudes proactivas, compromiso y perseverancia en la búsqueda y mantenimiento del empleo."
</t>
  </si>
  <si>
    <t xml:space="preserve">Personas en situación de discapacidad, específicamente personas con síndrome de down, de 18 años o más, que se atienden en Edudown, hombres y mujeres, que tienen o no experiencia laboral, residentes de la Región Metropolitana y que buscan con la capacitación insertarse al mundo laboral. 
Preferentemente con enseñanza media/diferencial completa, </t>
  </si>
  <si>
    <t xml:space="preserve">78.710.830-K
</t>
  </si>
  <si>
    <t xml:space="preserve">LINARES Y MOREIRA (GLOBAL BUSINESS)
</t>
  </si>
  <si>
    <t xml:space="preserve">HERRAMIENTAS BÁSICAS DE COMPUTACIÓN E INTERNET
</t>
  </si>
  <si>
    <t>"Modulo Computación e Internet. • Cerrar la aplicación de documento (herramientas de Google texto)
Trabajando en un Editor de Texto 
• Abrir un documento de texto 
• Ingresar texto en un documento 
• Guardar un documento en un lugar del disco
• Guardar un documento en OneDrive de Microsoft 
• Guardar un documento en formato PDF 
• Guardar un documento en modo compatibilidad 
• Alternar documentos de textos 
• Cerrar un documento activo 
• Cerrar todos los documentos activos 
• Manejos de archivos recientes.  
Ajustar configuraciones:  
• Ocultar una ficha principal  
• Minimizar y maximizar la cinta de opciones 
• Tipos de vista de documento 
• Herramienta de Zoom 
• Mostar símbolos ocultos 
• Modificar opciones de Documento  
Personaliza Hoja de Texto 
• Cambiar tamaño y tipo de fuente de un texto 
• Herramientas de formato: Negrita, Cursiva y Subrayado 
• Seleccionar textos con combinación de teclas 
• Seleccionar texto con el mouse 
• Cambiar color de fuente 
• Copiar formato de texto 
• Aplicar estilos predefinidos 
Ajustar configuraciones:  
• Tipo de vista 
• Uso de herramientas Zoom 
• Visualizar y ocultar fichas de herramientas incorporadas 
• Personalizar la barra de acceso rápido 
• Usar el comando de Buscar y Reemplazar 
Configuración de la hoja de Trabajo:  
• Cambiar la orientación en el diseño de página 
Módulo hojas de calculo
Objetivo: Aplicar herramientas básicas en la gestión de datos de texto, numéricos, fórmulas y funciones sencillas dentro de una planilla de cálculo.
Contenidos: 
Primeros pasos con Hojas de Cálculo:  
• Abrir la Aplicación 
• Elementos de la ventana de la planilla de calculo
• Cerrar la Aplicación 
• Uso de Ayuda.  
Trabajando con planilla de calculo:  • Abrir un archivo 
• Ingresar datos 
• Guardar el libro 
• Guardar el libro como otro tipo de archivo 
• Guardar documento en OneDrive 
• Guardar el libro como versión anterior 
• Abrir varios libros y alternar entre ellos 
• Cerrar el libro activo 
• Trabajar documentos recien</t>
  </si>
  <si>
    <t xml:space="preserve">Mujeres adultas mayores desde los 65 años de la comuna de Santiago, pero pueden ser de cualquier comuna de la provincia de Santiago y que puedan movilizarse al curso, no tienen conocimiento de herramientas y uso de internet, es decir desde cero conocimiento o mejorar manejo y habilidades básicas. Mujeres desocupadas, con educación media completa preferentemente, conocimiento de lectoescritura básicos y manejo de operaciones matemáticas básicas.
</t>
  </si>
  <si>
    <t xml:space="preserve">Mujeres adultas mayores desde los 65 años de la comunas de  Peñalolen  y  La Reina no tienen conocimiento de herramientas y uso de internet, es decir desde cero conocimiento o mejorar manejo y habilidades básicas. 
Mujeres desocupadas, con educación media completa preferentemente, conocimiento de lectoescritura básicos y manejo de operaciones matemáticas básicas.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</si>
  <si>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REGIÓN METROPOLITANA, PREFERENTEMENTE DE LA PROVINCIA DE SANTIAGO Y DE LA PROVINCIA DE CORDILLERA Y SUS ALREDEDORES, Y TODOS TIENEN ESTUDIOS DE ENSEÑANZA BÁSICA COMPLETA Y/O ENSEÑANZA DIFERENCIADA, Y SON USUARIOS DE LA FUNDACIÓN DESCÚBREME.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</si>
  <si>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REGIÓN METROPOLITANA, PREFERENTEMENTE DE LA PROVINCIA DE SANTIAGO Y SUS ALREDEDORES, Y TODOS TIENEN ESTUDIOS DE ENSEÑANZA BÁSICA COMPLETA Y/O ENSEÑANZA DIFERENCIADA, Y SON USUARIOS DE LA FUNDACIÓN DESCÚBREME.
</t>
  </si>
  <si>
    <t xml:space="preserve">TÉCNICAS DE ADMINISTRACIÓN BÁSICAS DE BODEGA
</t>
  </si>
  <si>
    <t xml:space="preserve">"1. Identificar Habilidades Personales, Considerando Las Exigencias De Las Empresas Hoy En Día. 
2. Identificar Normas Más Importantes De Seguridad E Higiene, Para Desenvolverse De Forma Adecuada En Las Empresas
3. Manipular Productos De Limpieza En Bodegas, Acorde A Las Necesidades De Las Empresas.
4. Aplicar Medidas Preventivas De Seguridad, En El Puesto De Trabajo. 
5. Usar Protocolos Administrativos, En La Recepción Y Despacho De Mercadería.
6. Emplear Recursos Informáticos Para La Recepción Y Despacho De La Mercadería"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</si>
  <si>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REGIÓN METROPOLITANA, PREFERENTEMENTE DE LA PROVINCIA DE SANTIAGO Y SUS ALREDEDORES, Y TODOS TIENEN ESTUDIOS DE ENSEÑANZA BÁSICA COMPLETA Y/O ENSEÑANZA DIFERENCIADA, Y SON USUARIOS DE LA FUNDACIÓN DESCÚBREME.
</t>
  </si>
  <si>
    <t xml:space="preserve">OPERACIÓN DE VENTA ASISTIDA
</t>
  </si>
  <si>
    <t xml:space="preserve">"1. Identificar Procedimientos De Manejo De Venta En Supermercados.
2. Abastecer Las Bodegas, Asegurándose De Cumplir Con Los Estándares De La Empresa.
3. Identificar Las Principales Competencias Socio-Laborales Para Ingresar, Mantenerse Y Desarrollarse En El Mercado Laboral.
4. Aplicar El Protocolo De Atención Al Cliente Establecido Por La Empresa."
</t>
  </si>
  <si>
    <t xml:space="preserve">69.253.800-5
</t>
  </si>
  <si>
    <t xml:space="preserve">MUNICIPALIDAD DE LA PINTANA
</t>
  </si>
  <si>
    <t>DESARROLLANDO Y MEJORANDO MI NEGOCIO</t>
  </si>
  <si>
    <t>DEFINIR UN MAPA DE RUTA DEL APRENDIZAJE,
DEFINIENDO OBJETIVOS Y ACCIONES PARA
POTENCIAR SUS HABILIDADES Y RECURSOS
PERSONALES PARA MEJORAR LA
ADMINISTRACIÓN Y FINANZAS DE SU EMPRESA.
DIAGNOSTICAR LA SITUACIÓN ECONÓMICA Y
FINANCIERA DE LA EMPRESA, ANALIZANDO SU
INFORMACIÓN TRIBUTARIA, CONTABLE Y FLUJOS
DE INGRESOS Y EGRESOS, PARA VISUALIZAR
OPORTUNIDADES DE MEJORA PARA EL NEGOCIO.
PROYECTAR LOS POSIBLES RESULTADOS DE
SUS DECISIONES EN FUNCIÓN DE LA
INTEGRACIÓN DEL FLUJO DE CAJA EN SU
NEGOCIO COMO HERRAMIENTA CLAVE PARA LA
TOMA DE DECISIONES 
2. RECONOCER LOS ELEMENTOS E INFORMACIÓN
NECESARIA PARA SUPERVISAR EL TRABAJO DE
UN CONTADOR Y TOMAR DECISIONES QUE MEJOREN EL DESEMPEÑO DE SU EMPRESA, EN
FUNCIÓN DE LAS RESPONSABILIDADES
TRIBUTARIAS Y CONTABLES DE UN
EMPRESARIO/A.
3. PROYECTAR SU NEGOCIO, INTEGRANDO
ELEMENTOS DE LA ADMINISTRACIÓN FINANCIERA,
PARA CONCRETAR Y FORTALECER EN EL TIEMPO
LA ADMINISTRACIÓN DE SU EMPRESA.
ELABORAR SU MAPA DE RUTA DEL
APRENDIZAJE, DEFINIENDO OBJETIVOS Y
ACCIONES PARA POTENCIAR SUS HABILIDADES Y
RECURSOS PERSONALES, PARA MEJORAR LA
GESTIÓN COMERCIAL Y DE MARKETING DE SU
EMPRESA
DIAGNOSTICAR SI SU PRODUCTO Y/O SERVICIOESTRELLA ATIENDE LAS NECESIDADES DE UN
CLIENTE ESPECÍFICO, ANALIZANDO LA
COHERENCIA ENTRE SU PRODUCTO, EL
FORMATO, EL CANAL Y EL SEGMENTO AL CUAL
ATIENDE, PARA IDENTIFICAR SU ESTRATEGIA
ACTUAL DE MARKETING
PROYECTAR SU ESTRATEGIA DE MARKETING,
REVISANDO LA COHERENCIA ENTRE
PRODUCTO/FORMATO/CANAL/SEGMENTO Y
DEFINIENDO SUS ESTRATEGIAS DE TRACCIÓN Y
RETENCIÓN DE CLIENTES, PARA GENERAR LOS
LINEAMIENTOS DE SU PLAN DE MARKETING.
PROYECTAR SU ESTRATEGIA DE PRECIO,
REALIZANDO UN ANÁLISIS COMPETITIVO DE SU PRODUCTO/SERVICIO PARA POTENCIAR SU
NEGOCIO.
POTENCIAR LA MARCA DE SU NEGOCIO,
EVALUANDO Y COMPARANDO SUS ATRIBUTOS EN
COMPARACIÓN CON OTRAS MARCAS Y
DEFINIENDO ACCIONES, PARA MEJORAR LA
PERCEPCIÓN Y RELACIÓN CON SUS CLIENTES.
POTENCIAR SU ESTRATEGIA DE GESTIÓN DE
CANALES, ANALIZANDO EL MARGEN DE SUS
PRODUCTOS, PARA HACER MAS COMPET</t>
  </si>
  <si>
    <t>Personas mayores de 18, hombres y mujeres, que sean emprendedores informales, que se encuentren cesantes, pertencientes al 80% mas vulnerable, y que vivan en la comuna de la Pintana Y que posean enseñanza media completa preferentemente.</t>
  </si>
  <si>
    <t xml:space="preserve">65.045.095-7
</t>
  </si>
  <si>
    <t xml:space="preserve">FUNDACIÓN PROYECTO B
</t>
  </si>
  <si>
    <t>Hombres y mujeres, mayores de 18 años, que se encuentren desocupados o buscan trabajo por primera vez, y que se encuentran dentro del 80% más vulnerable, así mismo los participantes serán residentes de la RM, preferente de la comuna de Providencia, y tienen al menos enseñanza media completa.</t>
  </si>
  <si>
    <t xml:space="preserve">71.440.800-3
</t>
  </si>
  <si>
    <t xml:space="preserve">FUNDACIÓN SOLIDARIA TRABAJO PARA UN HERMANO
</t>
  </si>
  <si>
    <t xml:space="preserve">"EMPRENDEDORES/AS INFORMALES DERIVADOS DE INSTITUCIONES PÚBLICAS O ENTIDADES SIN FINES DE LUCRO, PERTENECIENTES AL 80% DE LA POBLACIÓN VULNERABLE, SEGÚN EL REGISTRO SOCIAL DE HOGARES, QUE YA HAN APROBADO CURSOS EN OFICIO EN NUESTRA INSTITUCIÓN (FUNDACIÓN TRABAJO PARA UN HERMANO)O HAN SIDO CAPACITADAS Y ASESORAS POR NUESTRA INSTITUCIÓN (FUNDACIÓN TRABAJO PARA UN HERMANO) EN EL MARCO DEL PROYECTO FOSIS, YO EMPRENDO SEMILLA BÁSICO Y AVANZADO LOS AÑOS 2016, 2017 Y 2018, 2019, 2020 y 2020
Hombres y mujeres, mayores de 18 años, con educación media completa.
</t>
  </si>
  <si>
    <t xml:space="preserve">69.254.000-K
</t>
  </si>
  <si>
    <t>ILUSTRE MUNICIPALIDAD DE PEÑALOLÉN.</t>
  </si>
  <si>
    <t>Mujeres mayores de 18 años, que viven en la comuna de Peñalolén, con enseñanza media completa, que se encuentren desocupadas o sean emprendedoras informales, y que sean parte de los registros de OMIL de Peñalolén.</t>
  </si>
  <si>
    <t xml:space="preserve">ILUSTRE MUNICIPALIDAD PEÑALOLÉN
</t>
  </si>
  <si>
    <t>Hombres y mujeres, entre 18 y 65 años, en situación de discapacidad, tanto física como cognitiva, que viven en la comuna de Peñalolén, que tienen enseñanza media completa preferentemente, que se encuentran desocupados y pertenecen al 80% más vulnerable. Y que están en los registros de la OMIL de Peñalolén.</t>
  </si>
  <si>
    <t>ILUSTRE MUNICIPALIDAD DE LA PINTANA</t>
  </si>
  <si>
    <t>hombres y mujeres mayores de 18 años, desocupados, cesantes o emprendedores informales, que pertenecen al 80% más vulnerable, que residen en la comuna de La Pintana, que buscan crear o mejorar un emprendimiento. 
EDUCACIÓN BÁSICA COMPLETA PREFERENTEMENTE; HABILIDADES LECTOESCRITURA; EXPERIENCIA COMO EMPRESARIO/A, CON
INICIACIÓN DE ACTIVIDADES ANTE EL SERVICIO DE IMPUESTOS INTERNOS</t>
  </si>
  <si>
    <t xml:space="preserve">APRESTO LABORAL PARA EL TRABAJO </t>
  </si>
  <si>
    <t xml:space="preserve">PF0916 </t>
  </si>
  <si>
    <t>Persona en situación de discapacidad, de 18 años o más, que se atienden en Edudown, hombre y mujeres, que tienen o no experiencia laboral, residentes de la RM y que buscan con la capacitación insertarse al mundo laboral.</t>
  </si>
  <si>
    <t>MUJERES Y HOMBRES, DE 30 A 65 AÑOS, EL 85% SON JEFES DE HOGAR, EL 80% DE ELLOS POSEE EDUCACIÓN MEDIA COMPLETA, QUE POSEEN UN EMPRENDIMIENTO INFORMAL Y QUE DESEAN IMPULSARLO A TRAVÉS DEL MARKETING. TODOS RESIDENTES DE LA RM</t>
  </si>
  <si>
    <t xml:space="preserve">MUJERES Y HOMBRES, DE 30 A 65 AÑOS, EL 85% SON JEFES DE HOGAR, EL 80% DE ELLOS POSEE EDUCACIÓN MEDIA COMPLETA, CON UN EMPRENDIMIENTO QUE BUSCAN IMPULSAR A TRAVÉS DEL MARKETING. TODOS SON DE LA REGIÓN METROPOLITANA
</t>
  </si>
  <si>
    <t>MUJERES Y HOMBRES, DE 30 A 65 AÑOS, EL 85% SON JEFES DE HOGAR, EL 80% DE ELLOS POSEE EDUCACIÓN MEDIA COMPLETA, CON UN EMPRENDIMIENTO FUNCIONANDO EN LOS RUBROS DE CONFECCIÓN, CON EXPERIENCIA DE AL MENOS DOS AÑOS EN EL RUBRO E INGRESOS POR VENTA PROMEDIO DE $ 300.000 MENSUALES, RESIDENTES EN LA REGIÓN METROPOLITANA</t>
  </si>
  <si>
    <t xml:space="preserve">1. PERSONAS, HOMBRE Y MUJERES,  EN SITUACIÓN DE DISCAPACIDAD FISICA ENTRE 18 Y 60 AÑOS, EDUCACIÓN BÁSICA COMPLETA, PREFERENTEMENTE; NIVEL DE MANEJO COMPUTACIONAL BÁSICO (O NIVEL USUARIO),
 PREFERENTEMENTE,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
</t>
  </si>
  <si>
    <t>USO BÁSICO DE APLICACIONES INFORMÁTICAS: EXCEL, WORD, OUTLOOK</t>
  </si>
  <si>
    <t>PF1445</t>
  </si>
  <si>
    <t>Hombres y mujeres, mayores de 18 años, que se encuentren desocupados, con enseñanza media completa, que viven en la comuna de La Pintana, y que buscan formarse en excel.</t>
  </si>
  <si>
    <t xml:space="preserve">COCINA INCLUSIVA CON APOYO
</t>
  </si>
  <si>
    <t xml:space="preserve">"1.Identificar y utilizar utensilios de cocina adaptados.
2.Seleccionar y preparar ingredientes frescos y básicos con apoyo profesional.
3.Seguir instrucciones simples para la elaboración de recetas adaptadas.
4.Aplicar medidas de higiene y seguridad en la cocina con asistencia y material adaptado para su comprensión. 
5.Reconocer sabores y texturas de alimentos con el apoyo necesario.
6.Utilizar técnicas básicas de corte y preparación de alimentos con ayuda y uso de elementos adaptados. 
7.Adaptar recetas según necesidades y preferencias individuales con orientación.
8.Colaborar en actividades grupales de cocina con asistencia adecuada.
9.Presentar platos de forma sencilla y atractiva con apoyo de profesionales."
</t>
  </si>
  <si>
    <t xml:space="preserve">PANADERÍA INCLUSIVA
</t>
  </si>
  <si>
    <t xml:space="preserve">"1.Identificar y reconocer tipos de masas existentes para su preparación con material adaptado de apoyo visual. 
2.Adaptar y seleccionar recetas para personas con discapacidad intelectual.
3.Preparar 3 a 5 masas especificas de simple elaboración con material y apoyo adaptado. 
4.Dominar técnicas de amasado y fermentación adecuada para cada preparación. 
5.Controlar tiempos y temperaturas de cocción con apoyo profesional.
6.Utilizar ingredientes alternativos para productos sin gluten o lácteos con orientación.
7.Decorar y presentar productos de panadería de forma creativa con ayuda.
8.Mantener estándares de limpieza e higiene en el área de trabajo con asistencia adecuada.
9.Colaborar en la organización y ejecución de procesos de producción con apoyo del equipo.
10.Aplicar medidas de seguridad alimentaria durante todo el proceso con supervisión especializada."
</t>
  </si>
  <si>
    <t xml:space="preserve">GARZONERÍA: SERVICIO CON DIVERSIDAD
</t>
  </si>
  <si>
    <t xml:space="preserve">"1. Desarrollar habilidades de comunicación efectiva para interactuar con clientes y compañeros de trabajo.
2. Conocer y aplicar normas de etiqueta y protocolo adaptadas al servicio en restaurantes.
3. Adquirir destrezas en la toma de pedidos y manejo de comandas con el apoyo de profesionales.
4. Aprender técnicas para la preparación y montaje de mesas teniendo en cuenta las necesidades individuales de los comensales.
5. Identificar y resolver problemas comunes en el área de atención al cliente con asistencia especializada.
6. Manejar con destreza herramientas utilizadas en el servicio de restaurantes.
7. Conocer y aplicar medidas de higiene y seguridad alimentaria en el área de trabajo.
8. Practicar el trabajo en equipo y la colaboración con otros miembros del personal del restaurante.
9. Demostrar actitudes de empatía, respeto y profesionalismo hacia clientes y colegas, promoviendo la inclusión y la diversidad en el entorno laboral."
</t>
  </si>
  <si>
    <t xml:space="preserve">HOUSEKEEPING INCLUSIVO: LIMPIEZA CON PROFESIONALISMO
</t>
  </si>
  <si>
    <t xml:space="preserve">"1. Dominar técnicas de limpieza y mantenimiento adaptadas a diferentes áreas y superficies en establecimientos hoteleros.
2. Conocer y aplicar protocolos de limpieza y desinfección conforme a estándares de calidad y seguridad, con el apoyo de profesionales.
3. Identificar y utilizar productos de limpieza de manera adecuada y segura, siguiendo las indicaciones y precauciones necesarias.
4. Aprender a gestionar eficientemente el tiempo y los recursos para cumplir con las tareas de limpieza en el tiempo estipulado.
5. Adaptar las técnicas de limpieza según las necesidades individuales.
6. Mantener la privacidad y confidencialidad al manipular objetos personales de los huéspedes durante el proceso de limpieza.
7. Colaborar en la organización y reposición de suministros de limpieza de manera ordenada y eficiente con material de apoyo visual.
8. Comunicarse de manera efectiva con el personal y la administración del hotel para reportar incidencias y necesidades de mantenimiento.
9. Demostrar actitudes de responsabilidad, profesionalismo y respeto hacia los huéspedes y el entorno laboral, fomentando la inclusión y la diversidad."
</t>
  </si>
  <si>
    <t xml:space="preserve">HOTELERÍA: STEWARD - CUIDADO INTEGRAL DEL HOTEL
</t>
  </si>
  <si>
    <t xml:space="preserve">"1.Identificar y clasificar adecuadamente utensilios y enseres utilizados en diferentes áreas de un establecimiento hotelero con material de apoyo visual.
2.Aprender técnicas básicas de mantenimiento y limpieza de utensilios y equipos con apoyo de profesionales.
3.Manejar de forma segura y eficiente equipos y herramientas utilizados en la cocina y otras áreas del hotel.
4.Adaptar las tareas de stewardía según las necesidades individuales y de los clientes.
5.Colaborar en la organización y reposición de suministros de manera ordenada y eficiente.
6.Comprender y seguir instrucciones para la manipulación y almacenamiento adecuado de alimentos y productos de limpieza.
7.Mantener la privacidad y confidencialidad al manipular objetos personales de los huéspedes o del personal del hotel.
8.Desarrollar habilidades de comunicación básicas para interactuar con compañeros de trabajo y supervisores.
9.Demostrar actitudes de responsabilidad, compromiso y respeto hacia el trabajo y el entorno laboral, promoviendo la inclusión y la diversidad."
</t>
  </si>
  <si>
    <t xml:space="preserve">73.100.200-2
</t>
  </si>
  <si>
    <t xml:space="preserve">CORPALIV
</t>
  </si>
  <si>
    <t>CERÁMICA GRES</t>
  </si>
  <si>
    <t>Aprender técnicas del manejo modelado y construcción en cerámica entendiendo el material, sus posibilidad y limitaciones</t>
  </si>
  <si>
    <t>jóvenes y adultos sobre 18 años con Discapacidad Múltiple, de la Región Metropolitana.</t>
  </si>
  <si>
    <t xml:space="preserve">ARREGLO DE MÁQUINAS DE COSER INDUSTRIALES Y SEMIINDUSTRIALES
</t>
  </si>
  <si>
    <t xml:space="preserve">1.1 Identificar y conocer las partes y características de una aguja en máquinas de coser. 1.2 Identificar fallas comunes en las agujas. 1.3 Definir e identificar el PMI y sentido de giro en máquinas recta industrial y domésticas. 2.1 Identificar y conocer las partes de una máquina de coser recta industrial. 2.2 Conocer las piezas que conforman la barra de aguja y prénsatelas. 2.3 Conocer las piezas del sistema de formación de lanzadas, arrastre, tensión en una máquina de coser recta industrial. 3.1 Reconocer e identificar fallas y problemas en máquinas rectas industriales. 3.2 Identificar y utilizar herramientas para ajuste y calibración de máquinas de coser recta industrial. 3.3 Realizar ajustes y calibraciones de los distintos sistemas de una máquina de coser recta industrial según normas y secuencias establecidas. 3.4 Identificar y realizar lubricación de las partes de una máquina de coser recta industrial según secuencia. 4.1 Identificar y conocer las partes de una máquina de coser recta doméstica. 4.2 Conocer las piezas del sistema de formación de lanzadas, arrastre, tensión en una máquina de coser recta doméstica. 4.3 Realizar ajustes y calibraciones de los distintos sistemas de una máquina de coser recta domestica según normas y secuencias establecidas. 4.4 Identificar, conocer y reparar fallas frecuentes en maquina rectas domésticas. 4.5 Identificar y realizar lubricación de las partes y sistemas de una máquina de coser recta domestica según secuencia. 5.1 Identificar y conocer las partes de una máquina de coser overlock. 5.2 Conocer las piezas del sistema de formación de lanzadas, arrastre, tensión en una máquina de coser overlock. 5.3 Realizar ajustes y calibraciones de los distintos sistemas de una máquina de coser overlock según normas y secuencias establecidas. 5.4 Identificar, conocer y reparar fallas frecuentes en máquina de coser overlock. 5.5 Identificar y realizar6.1 Conocer el decálogo del “Buen Trabajo”  6.2 Ejercitar la importancia del “Buen Tr </t>
  </si>
  <si>
    <t>Mujeres y Hombres de 45 a 65 años, en un 90% jefes de hogar con hijos dependientes, el 80% ha cursado Enseñanza Media, que cuentan con emprendimiento funcionando de al menos tres años de experiencia en el rubro, con ventas promedios de $300.000 mensuales. Microempresarias/os del rubro de la confección que han sido derivadas de las Instituciones con las que trabajamos en red, Oficina de la Mujer y Fomento Productivo de las Municipalidades de San Joaquín, La Granja, La Pintana, Lo Espejo y La Florida. 
.</t>
  </si>
  <si>
    <t xml:space="preserve">Microempresarias/os del rubro de la confección que han sido derivadas de las Instituciones con las que trabajamos en red, Oficina de la Mujer y Fomento Productivo de las Municipalidades de San Joaquín, La Granja, La Pintana, Lo Espejo y La Florida. Mujeres y Hombres de 45 a 65 años, en un 90% jefes de hogar con hijos dependientes, el 80% ha cursado Enseñanza Media, que cuentan con emprendimiento funcionando de al menos tres años de experiencia en el rubro, con ventas promedios de $300.000 mensuales
</t>
  </si>
  <si>
    <t>ONG CASA DE ACOGIDA LA ESPERANZA</t>
  </si>
  <si>
    <t xml:space="preserve">TÉCNICAS DE MAQUILLAJE Y LIMPIEZA FACIAL
</t>
  </si>
  <si>
    <t xml:space="preserve">"Módulo 1: Aplicar técnicas estéticas de higiene e hidratación facial
1. Aplicar técnicas estéticas de higiene e hidratación facial de acuerdo con el diagnóstico efectuado al cliente (tipo, estado y necesidad de la piel) respetando las normas de seguridad e higiene.
2. Conocer la anotomía y fisiología del rostro e identificar distintos tipos de piel y su clasificación (normal, mixta, seca, grasa y sensible).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2. Identificar los útiles y materiales que se usan para el maquillaje.
3. Identificar principio de la teoría de corrección (rosa cromática).
4. Aplicar base de maquillaje y correctores (hidratantes, fluidas, cremas y polvo).
5. Aplicar maquillajes de ojos y tipo de correcciones según la forma del ojo (hundido, salientes, juntos, separados, caídos, redondos, pequeños). 
6. Aplicar volúmenes, luces y sombras, según la morfología del rostro para lograr efectos visuales.
7. Aplicar diversas y avanzadas técnicas de maquillaje: social, novias, artístico, día, tarde, fiesta, noche y automaquillaje utilizando los productos más adecuados para el cliente.
"
</t>
  </si>
  <si>
    <t xml:space="preserve">Mujeres y hombres entre 18 y 64 años de edad, preferentemente enseñanza media completa, pertenecientes al 80% de la población más vulnerable, según registro social de hogares. Manejo de operaciones matemáticas básicas, pertenicientes a la comuna de La Granja.
</t>
  </si>
  <si>
    <t xml:space="preserve">TÉCNICAS DE MAQUILLAJE Y ONDULACIÓN DE  PESTAÑAS
</t>
  </si>
  <si>
    <t xml:space="preserve">"Módulo 1: aplicar técnicas estéticas de higiene e hidratación facial
Aplicar técnicas estéticas de higiene e hidratación facial de acuerdo al diagnóstico efectuado al cliente (tipo, estado y necesidad de la piel) respetando las normas de seguridad e higiene.
Aplicar protocolos de limpieza, desinfección y esterilización de instalaciones, materiales, y equipos. 
Conocer la anotomía y fisiología del rostro.
identificar distintos tipos de piel y su clasificación (normal, mixta, seca, grasa y sensible).
Manejar útiles, accesorios y material a emplear en limpieza, desinfección y esterilización de la piel
Aplicar técnicas estéticas de limpieza profunda e hidratación facial, en condiciones de seguridad e higiene.
Aplicar cuidados y tratamientos faciales.
Módulo 2: aplicar diversas técnicas de maquillaje 
Expresar con sus propias palabras la historia del maquillaje.
Reconocer productos de maquillaje más adecuados para cada cliente.
Identificar los útiles y materiales que se usan para el maquillaje.
Manejar una amplia gama de productos para proporcionar el maquillaje más adecuado a cada cliente brindando un servicio de calidad en la atención al cliente.
Entregar un servicio de maquillaje profesional.
Identificar el uso de los productos de cosmetología.
Identificar principio de la teoría de corrección (rosa cromática).
Seleccionar el tipo de maquillaje según la edad.
Aplicar base de maquillaje y correctores (hidratantes, fluidas, cremas y polvo).
Aplicar maquillajes de ojos y tipo de correcciones según la forma del ojo (hundido, salientes, juntos, separados, caídos, redondos, pequeños). 
Aplicar volúmenes, luces y sombras, según la morfología del rostro para lograr efectos visuales.
Aplicar diversas y avanzadas técnicas de automaquillaje.
Modulo 3: Ondulación de Pestañas
Realizar procedimiento perfilado de cejas.
Identificar materiales y productos del ondulado y tinturado de pestañas
Aplicar técnicas de ondulación, tinte de pestañas.
</t>
  </si>
  <si>
    <t xml:space="preserve">Mujeres y hombres entre 18 y 64 años de edad, que se encuentran desocupados, preferentemente enseñanza media completa, pertenecientes al 80% de la población más vulnerable, según registro social de hogares. Manejo de operaciones matemáticas básicas, pertenecientes a la comuna de Maipú
</t>
  </si>
  <si>
    <t xml:space="preserve">ARREGLO DE MÁQUINAS DE COSER
</t>
  </si>
  <si>
    <t xml:space="preserve">IDENTIFICAR Y CONOCER LAS PARTES Y CARACTERÍSTICAS DE UNA AGUJA EN MÁQUINAS DE COSER.  IDENTIFICAR FALLAS COMUNES EN LAS AGUJAS. DEFINIR E IDENTIFICAR EL PMI Y SENTIDO DE GIRO EN MÁQUINAS RECTAS INDUSTRIALES Y DOMÉSTICAS. IDENTIFICAR Y CONOCER LAS PARTES DE UNA MÁQUINA DE COSER RECTA INDUSTRIAL. CONOCER LAS PIEZAS QUE CONFORMAN LA BARRA DE AGUJA Y PRENSATELAS. CONOCER LAS PIEZAS DEL SISTEMA DE FORMACIÓN DE LANZADAS, ARRASTRE, TENSIÓN EN UNA MÁQUINA DE COSER RECTA INDUSTRIAL. RECONOCER E IDENTIFICAR FALLAS Y PROBLEMAS EN MÁQUINAS RECTAS INDUSTRIALES. IDENTIFICAR Y UTILIZAR HERRAMIENTAS PARA AJUSTE Y CALIBRACIÓN DE MÁQUINAS DE COSER RECTA INDUSTRIAL. REALIZAR AJUSTES Y CALIBRACIONES DE LOS DISTINTOS SISTEMAS DE UNA MÁQUINA DE COSER RECTA INDUSTRIAL SEGÚN NORMAS Y SECUENCIAS ESTABLECIDAS. IDENTIFICAR Y REALIZAR LUBRICACIÓN DE LAS PARTES DE UNA MÁQUINA DE COSER RECTA INDUSTRIAL SEGÚN SECUENCIA. IDENTIFICAR Y CONOCER LAS PARTES DE UNA MÁQUINA DE COSER RECTA DOMESTICA. CONOCER LAS PIEZAS DEL SISTEMA DE FORMACIÓN DE LANZADAS, ARRASTRE, TENSIÓN EN UNA MÁQUINA DE COSER RECTA DOMÉSTICA. REALIZAR AJUSTES Y CALIBRACIONES DE LOS DISTINTOS SISTEMAS DE UNA MÁQUINA DE COSER RECTA INDUSTRIAL SEGÚN NORMAS Y SECUENCIAS ESTABLECIDAS. IDENTIFICAR, CONOCER Y REPARAR FALLAS FRECUENTES EN MAQUINA MULTIPUNTO DOMÉSTICAS. IDENTIFICAR Y REALIZAR LUBRICACIÓN DE LAS PARTES Y SISTEMAS DE UNA MÁQUINA DE COSER MULTIPUNTO SEGÚN SECUENCIA. IDENTIFICAR Y CONOCER LAS PARTES DE UNA MÁQUINA DE COSER OVEROLCK. CONOCER LAS PIEZAS DEL SISTEMA DE FORMACIÓN DE LANZADAS, ARRASTRE, TENSIÓN EN UNA MÁQUINA DE COSER RECTA DOMÉSTICA. REALIZAR AJUSTES Y CALIBRACIONES DE LOS DISTINTOS SISTEMAS DE UNA MÁQUINA DE COSER OVERLOCK SEGÚN NORMAS Y SECUENCIAS ESTABLECIDAS. IDENTIFICAR, CONOCER Y REPARAR FALLAS FRECUENTES EN MAQUINA OVERLOCK - IDENTIFICAR Y REALIZAR LUBRICACIÓN DE LAS PARTES DE UNA MAQUINA OVERLOCK SEGÚN SECUENCIA. CONOCER EL DECÁLOGO DEL "BUEN TRABAJO"; EJERCITAR LA IMPORTANCIA DEL “BUEN TRABAJO” </t>
  </si>
  <si>
    <t xml:space="preserve">"MUJERES Y HOMBRES, DE 30 A 65 AÑOS, EL 85% SON JEFES DE HOGAR, EL 80% DE ELLOS POSEE EDUCACIÓN MEDIA COMPLETA, CON UN EMPRENDIMIENTO FUNCIONANDO EN LOS RUBROS DE CONFECCIÓN, CON EXPERIENCIA DE AL MENOS DOS AÑOS EN EL RUBRO E INGRESOS POR VENTA PROMEDIO DE $ 300.000 MENSUALES, RESIDENTES EN EL TERRITORIO SUR DE LA REGIÓN METROPOLITANA, ESPECÍFICAMENTE DE LAS COMUNAS DE SAN JOAQUÍN, LA GRANJA, LA PINTANA, LO ESPEJO, SAN RAMÓN, LA CISTERNA, SAN JOAQUÍN Y PUENTE ALTO
"
</t>
  </si>
  <si>
    <t>IDENTIFICAR Y CONOCER LAS PARTES Y CARACTERÍSTICAS DE UNA AGUJA EN MÁQUINAS DE COSER.  IDENTIFICAR FALLAS COMUNES EN LAS AGUJAS. DEFINIR E IDENTIFICAR EL PMI Y SENTIDO DE GIRO EN MÁQUINAS RECTAS INDUSTRIALES Y DOMÉSTICAS. IDENTIFICAR Y CONOCER LAS PARTES DE UNA MÁQUINA DE COSER RECTA INDUSTRIAL. CONOCER LAS PIEZAS QUE CONFORMAN LA BARRA DE AGUJA Y PRENSATELAS. CONOCER LAS PIEZAS DEL SISTEMA DE FORMACIÓN DE LANZADAS, ARRASTRE, TENSIÓN EN UNA MÁQUINA DE COSER RECTA INDUSTRIAL. RECONOCER E IDENTIFICAR FALLAS Y PROBLEMAS EN MÁQUINAS RECTAS INDUSTRIALES. IDENTIFICAR Y UTILIZAR HERRAMIENTAS PARA AJUSTE Y CALIBRACIÓN DE MÁQUINAS DE COSER RECTA INDUSTRIAL. REALIZAR AJUSTES Y CALIBRACIONES DE LOS DISTINTOS SISTEMAS DE UNA MÁQUINA DE COSER RECTA INDUSTRIAL SEGÚN NORMAS Y SECUENCIAS ESTABLECIDAS. IDENTIFICAR Y REALIZAR LUBRICACIÓN DE LAS PARTES DE UNA MÁQUINA DE COSER RECTA INDUSTRIAL SEGÚN SECUENCIA. IDENTIFICAR Y CONOCER LAS PARTES DE UNA MÁQUINA DE COSER RECTA DOMESTICA. CONOCER LAS PIEZAS DEL SISTEMA DE FORMACIÓN DE LANZADAS, ARRASTRE, TENSIÓN EN UNA MÁQUINA DE COSER RECTA DOMÉSTICA. REALIZAR AJUSTES Y CALIBRACIONES DE LOS DISTINTOS SISTEMAS DE UNA MÁQUINA DE COSER RECTA INDUSTRIAL SEGÚN NORMAS Y SECUENCIAS ESTABLECIDAS. IDENTIFICAR, CONOCER Y REPARAR FALLAS FRECUENTES EN MAQUINA MULTIPUNTO DOMÉSTICAS. IDENTIFICAR Y REALIZAR LUBRICACIÓN DE LAS PARTES Y SISTEMAS DE UNA MÁQUINA DE COSER MULTIPUNTO SEGÚN SECUENCIA. IDENTIFICAR Y CONOCER LAS PARTES DE UNA MÁQUINA DE COSER OVEROLCK. CONOCER LAS PIEZAS DEL SISTEMA DE FORMACIÓN DE LANZADAS, ARRASTRE, TENSIÓN EN UNA MÁQUINA DE COSER RECTA DOMÉSTICA. REALIZAR AJUSTES Y CALIBRACIONES DE LOS DISTINTOS SISTEMAS DE UNA MÁQUINA DE COSER OVERLOCK SEGÚN NORMAS Y SECUENCIAS ESTABLECIDAS. IDENTIFICAR, CONOCER Y REPARAR FALLAS FRECUENTES EN MAQUINA OVERLOCK - IDENTIFICAR Y REALIZAR LUBRICACIÓN DE LAS PARTES DE UNA MAQUINA OVERLOCK SEGÚN SECUENCIA. CONOCER EL DECÁLOGO DEL "BUEN TRABAJO"; EJERCITAR LA IMPORTANCIA DEL “BUEN TRABAJO” EN EL DESAR</t>
  </si>
  <si>
    <t xml:space="preserve">65046445-1
</t>
  </si>
  <si>
    <t xml:space="preserve">GOOD NEIGHBORS CHILE
</t>
  </si>
  <si>
    <t>PROGRAMACIÓN WEB</t>
  </si>
  <si>
    <t>PF0552</t>
  </si>
  <si>
    <t>Hombres y mujeres, mayores de 18 años, que viven en la RM, que se encuentran desocupados, pertenecientes al 80% más vulnerable, sin formación previa en oficios.
EDUCACIÓN MEDIA COMPLETA Y CERTIFICACIÓN DE COMPETENCIAS LABORALES DEL PERFIL TESTER DE APLICACIONES DE SOFTWARE O UN AÑO DE EXPERIENCIA LABORAL EN EL MISMO PERFIL</t>
  </si>
  <si>
    <t xml:space="preserve">Hombres y mujeres, mayores de 18 años, que viven en la RM, que se encuentran desocupados, pertenecientes al 80% más vulnerable, sin formación previa en oficios. EDUCACIÓN MEDIA COMPLETA Y 2. CERTIFICACIÓN DE COMPETENCIAS LABORALES DEL PERFIL TESTER DE APLICACIONES
DE SOFTWARE O UN AÑO DE EXPERIENCIA LABORAL EN EL MISMO PERFIL
</t>
  </si>
  <si>
    <t>Hombres y mujeres, mayores de 18 años, que viven en la RM, que se encuentran desocupados, pertenecientes al 80% más vulnerable, sin formación previa en oficios. EDUCACIÓN MEDIA COMPLETA Y 2. CERTIFICACIÓN DE COMPETENCIAS LABORALES DEL PERFIL TESTER DE APLICACIONES
DE SOFTWARE O UN AÑO DE EXPERIENCIA LABORAL EN EL MISMO PERFIL</t>
  </si>
  <si>
    <t xml:space="preserve">Hombres y mujeres, mayores de 18 años, que viven en la RM, que se encuentran desocupados, pertenecientes al 80% más vulnerable, sin formación previa en oficios.
EDUCACIÓN MEDIA COMPLETA Y CERTIFICACIÓN DE COMPETENCIAS LABORALES DEL PERFIL TESTER DE APLICACIONES DE SOFTWARE O UN AÑO DE EXPERIENCIA LABORAL EN EL MISMO PERFIL.
</t>
  </si>
  <si>
    <t>jóvenes y adultos sobre 18 años con Discapacidad Múltiple, de la Región Metropolitana. hombres y mujeres, actualmente desocupados, con enseñanza media/diferencial completa preferentemente. todos con nivel de lectoescritura básico y que son beneficiarios de CORPALIV.</t>
  </si>
  <si>
    <t xml:space="preserve">1. PERSONAS, HOMBRE Y MUJERES,  EN SITUACIÓN DE DISCAPACIDAD FISICA ENTRE 18 Y 60 AÑOS, CON ESTUDIOS DE EDUCACIÓN BÁSICA COMPLETA, PREFERENTEMENTE; CONOCIMIENTOS DE LECTOESCRITURA BÁSICA, CONOCIMIENTOS DE CÁLCULOS MATEMÁTICOS BÁSICOS.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</si>
  <si>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PERSONAS, HOMBRE Y MUJERES,  EN SITUACIÓN DE DISCAPACIDAD FISICA TENER 18 AÑOS DE EDAD CUMPLIDOS; TENER, A LO MENOS, OCTAVO AÑO DE EDUCACIÓN BÁSICA APROBADO, O; EQUIVALENTE; NOHABER SIDO CONDENADO NI ESTAR SOMETIDO A PROCESO POR CRIMEN O SIMPLE DELITO; (DE ACUERDO A LA RESOLUCIÓN N° 59 DEL 30/09/2017 CARABINEROS DE CHILE),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
</t>
  </si>
  <si>
    <t>CREDENCIAL ESPECIAL DE HABILITACIÓN DE CONSERJES Y MAYORDOMOS DE CONDOMINIOS HABITACIONALES EN MATERIAS DE SEGURIDAD DE CARABINEROS DE CHILE, UNA VEZ RENDIDO EL EXAMEN RESPECTIVO ANTE LA AUTORIDAD FISCALIZADORA EN PROVINCIAS O EN LA SALA DE EXAMEN DIGITAL EN LA REGIÓN METROPOLITANA; (DE ACUERDO A LA RESOLUCIÓN N° 59 DEL 30/09/2017 CARABINEROS DE CHILE).</t>
  </si>
  <si>
    <t>Hombres y mujeres emprendedores informales de la comuna de Peñalolén, mayores de 18 años, pertenecientes al 80% más vulnerable, con enseñanza media completa y que se encuentran en los registros de emprendedores o de la OMIL de Peñalolén.</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</si>
  <si>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</si>
  <si>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HUERTOS INCLUSIVOS: SEMBRANDO OPORTUNIDADES
</t>
  </si>
  <si>
    <t xml:space="preserve">"1. Preparar la tierra y seleccionar adecuadamente las semillas para el cultivo con material adaptado de apoyo visual.
2. Implementar técnicas de riego y drenaje adaptadas a las necesidades del huerto con ayuda.
3. Identificar y controlar plagas y enfermedades de manera sostenible y accesible con material adaptado de apoyo visual.
4. Adaptar el diseño del huerto para facilitar el acceso y la movilidad.
5. Utilizar herramientas de jardinería de forma segura y efectiva con apoyo profesional con apoyo.
6. Reconocer y fomentar la biodiversidad en el entorno del huerto.
7. Comprender los ciclos de crecimiento de las plantas y planificar la rotación de cultivos con asistencia adecuada.
8. Colaborar en la cosecha y el almacenamiento de los productos del huerto.
9. Aplicar prácticas de compostaje y reciclaje para mantener la sostenibilidad del huerto."
</t>
  </si>
  <si>
    <t xml:space="preserve">65.881.150-9
</t>
  </si>
  <si>
    <t xml:space="preserve">FUNDACIÓN DEBRA CHILE
</t>
  </si>
  <si>
    <t>Mujeres mayores de 18 años con discapacidad, específicamente personas con piel de cristal, usuarias de la fundación DEBRA, residentes en la región metropolitana, preferentemente residentes en la provincia de santiago, con enseñanza básica completa preferentemente y que se encuentran desocupadas.</t>
  </si>
  <si>
    <t xml:space="preserve">PERSONAS, HOMBRE Y MUJERES,  EN SITUACIÓN DE DISCAPACIDAD FISICA ENTRE 18 Y 60 AÑOS, CON ESTUDIOS DE EDUCACIÓN MEDIA COMPLETA Y CONTAR CON UN MÍNIMO DE UN AÑO DE EXPERIENCIA LABORAL EN ATENCIÓN AL CLIENTE EN ESTABLECIMIENTOS GASTRONÓMICOS.,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</si>
  <si>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COMUNIDADES SAN PEDRO DE ATACAMA
</t>
  </si>
  <si>
    <t xml:space="preserve">MUJERES Y HOMBRES MAYORES DE 18 AÑOS, IDEALMENTE PERTENECIENTES A COMUNIDADES INDÍGENAS (CERTIFICADO CONADI), EDUCACIÓN BÁSICA COMPLETA, 
</t>
  </si>
  <si>
    <t>69020200-K</t>
  </si>
  <si>
    <t>OMIL DE CALAMA -  JUNTAS DE VECINOS DE LA PROVINCIA COMUNA DE CALAMA</t>
  </si>
  <si>
    <t xml:space="preserve">MUJERES Y HOMBRES 18 AÑOS O MÁS, AGRICULTORES, VITIVINICULTORES, U OTROS, PARTICIPANTES DEL PTI DE AGROALIMENTOS DE CORFO Y/O PERTENECIENTES AL ÁREA DE INFLUENCIA DE LA COMUNA DE CALAMA
</t>
  </si>
  <si>
    <t xml:space="preserve">OMIL SAN PEDRO DE ATACAMA -  JUNTAS DE VECINOS DE LA PROVINCIA COMUNA SAN PEDRO DE ATACAMA
</t>
  </si>
  <si>
    <t>GESTIÓN DEL NEGOCIO AGRÍCOLA</t>
  </si>
  <si>
    <t>PF1368</t>
  </si>
  <si>
    <t xml:space="preserve">MUJERES Y HOMBRES DE 18 AÑOS O MÁS, AGRICULTORES, VITIVINICULTORES, U OTROS, PARTICIPANTES DEL PTI DE AGROALIMENTOS DE CORFO Y/O PERTENECIENTES A LA COMUNA SAN PEDRO DE ATACAMA
</t>
  </si>
  <si>
    <t xml:space="preserve">MUJERES Y HOMBRES, DE 18 AÑOS O MÁS,  AGRICULTORES, VITIVINICULTORES, U OTROS, PARTICIPANTES DEL PTI DE AGROALIMENTOS DE CORFO Y/O PERTENECIENTES AL ÁREA DE INFLUENCIA DE CODELCO NORTE
</t>
  </si>
  <si>
    <t xml:space="preserve"> OMIL SAN PEDRO DE ATACAMA - JUNTAS DE VECINOS DE LA PROVINCIA COMUNA SAN PEDRO DE ATACAMA
</t>
  </si>
  <si>
    <t xml:space="preserve">MUJERES Y HOMBRES 18 AÑOS O MÁS, AGRICULTORES, VITIVINICULTORES, U OTROS, PARTICIPANTES DEL PTI DE AGROALIMENTOS DE CORFO Y/O PERTENECIENTES AL ÁREA DE INFLUENCIA DE LA COMUNA DE SAN PEDRO DE ATACAMA
</t>
  </si>
  <si>
    <t xml:space="preserve">OMIL SAN PEDRO DE ATACAMA - JUNTAS DE VECINOS DE LA PROVINCIA COMUNA SAN PEDRO DE ATACAMA
</t>
  </si>
  <si>
    <t xml:space="preserve">MUJERES Y HOMBRES 18 AÑOS, AGRICULTORES, VITIVINICULTORES, U OTROS, PARTICIPANTES DEL PTI DE AGROALIMENTOS DE CORFO Y/O PERTENECIENTES AL ÁREA DE INFLUENCIA DE LA COMUNA DE SAN PEDRO DE ATACAMA
</t>
  </si>
  <si>
    <t>LABORES DE EMBALAJE Y PALETIZAJE MANUAL EN LÍNEA DE PRODUCCIÓN DE VINO</t>
  </si>
  <si>
    <t>PF0832</t>
  </si>
  <si>
    <t xml:space="preserve">MUJERES Y HOMBRES 18 AÑOS O MÁS, AGRICULTORES, VITIVINICULTORES, U OTROS, PARTICIPANTES DEL PTI DE AGROALIMENTOS DE CORFO Y/O PERTENECIENTES A LA COMUNA SAN PEDRO DE ATACAMA
</t>
  </si>
  <si>
    <t xml:space="preserve"> 65070018-K 
</t>
  </si>
  <si>
    <t xml:space="preserve">FUNDACION REINVENTARSE
</t>
  </si>
  <si>
    <t>PERSONAS DERIVADAS POR SENAME</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</si>
  <si>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t>
  </si>
  <si>
    <t xml:space="preserve"> OMIL DIEGO DE ALMAGRO - JUNTAS DE VECINOS DE LA PROVINCIA COMUNA DIEGO DE ALMAGRO
</t>
  </si>
  <si>
    <t xml:space="preserve">MUJERES Y HOMBRES ENTRE 18 Y 64 AÑOS DE EDAD, PREFERENTEMENTE ENSEÑANZA MEDIA COMPLETA, PERTENECIENTES AL 80% DE LA POBLACIÓN MÁS VULNERABLE, SEGÚN REGISTRO SOCIAL DE HOGARES. MANEJO DE OPERACIONES MATEMÁTICAS BÁSICAS.
</t>
  </si>
  <si>
    <t xml:space="preserve">69250500-K
</t>
  </si>
  <si>
    <t xml:space="preserve">OMIL DIEGO DE ALMAGRO -  JUNTAS DE VECINOS DE LA PROVINCIA </t>
  </si>
  <si>
    <t xml:space="preserve">OMIL DIEGO DE ALMAGRO - JUNTAS DE VECINOS DE LA PROVINCIA COMUNA DIEGO DE ALMAGRO
</t>
  </si>
  <si>
    <t xml:space="preserve">OMIL CHAÑARAL -  JUNTAS DE VECINOS DE LA PROVINCIA COMUNA CHAÑARAL
</t>
  </si>
  <si>
    <t xml:space="preserve">MUJERES Y HOMBRES ENTRE 18 Y 64 AÑOS DE EDAD,  PERTENECIENTES AL 80% DE LA POBLACIÓN MÁS VULNERABLE, SEGÚN REGISTRO SOCIAL DE HOGARES. EDUCACIÓN BÁSICA COMPLETA, PREFERENTEMENTE 
</t>
  </si>
  <si>
    <t xml:space="preserve">MUJERES Y HOMBRES ENTRE 18 Y 64 AÑOS DE EDAD,  PERTENECIENTES AL 80% DE LA POBLACIÓN MÁS VULNERABLE, SEGÚN REGISTRO SOCIAL DE HOGARES. EDUCACIÓN MEDIA COMPLETA, PREFERENTEMENTE 
</t>
  </si>
  <si>
    <t>65214530-2</t>
  </si>
  <si>
    <t xml:space="preserve"> FUNDACION MINERA LOS PELAMBRES </t>
  </si>
  <si>
    <t>HOMBRES Y MUJERES DE 18 AÑOS O MÁS, DESOCUPADAS (CESANTES Y PERSONAS QUE BUSCAN TRABAJO POR PRIMERA VEZ), QUE RESIDAN EN LA COMUNA CANELA,  EDUCACIÓN BÁSICA COMPLETA, PREFERENTEMENTE</t>
  </si>
  <si>
    <t>MANEJO DE CULTIVOS HIDROPONICOS</t>
  </si>
  <si>
    <t>1 PRINCIPALES CARACTERISTICAS DE LOS CULTIVOS HIDROPÓNICOS. 2 MANEJO DE INSTALACIONES Y ESTRUCTURAS EN CULTIVOS HIDROPÓNICOS, 3 MANEJAR CULTIVOS EN CONDICIONES DE HIDROPONÍA, APLICANDO NORMATIVA Y PROTOCOLOS DE CALIDAD, CUMPLIENDO NORMAS DE HIGIENE DE TRABAJO SEGURO Y BUENAS PRÁCTICAS AGRÍCOLAS (BPA). 4 GESTIÓN DEL NEGOCIO DE CULTIVOS HIDROPÓNICOS.</t>
  </si>
  <si>
    <t>HOMBRES Y MUJERES DE 18 AÑOS O MÁS, DESOCUPADAS (CESANTES Y PERSONAS QUE BUSCAN TRABAJO POR PRIMERA VEZ). QUE RESIDAN EN LA COMUNA LOS VILOS (LOCALIDAD DE CAIMANES), CON EDUCACIÓN BÁSICA COMPLETA, PREFERENTEMENTE</t>
  </si>
  <si>
    <t xml:space="preserve">FUNDACION MINERA LOS PELAMBRES </t>
  </si>
  <si>
    <t>MUJERES Y HOMBRES  DE 18 AÑOS O MÁS, DESOCUPADAS (CESANTES Y PERSONAS QUE BUSCAN TRABAJO POR PRIMERA VEZ), QUE RESIDAN EN LA COMUNA DE SALAMANCA,  EDUCACIÓN BÁSICA COMPLETA;</t>
  </si>
  <si>
    <t>MUJERES Y HOMBRES DE 18 AÑOS O MÁS, DESOCUPADAS (CESANTES Y PERSONAS QUE BUSCAN TRABAJO POR PRIMERA VEZ), QUE RESIDAN EN LA COMUNA DE LOS VILOS, EDUCACIÓN BÁSICA COMPLETA, PREFERENTEMENTE</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</si>
  <si>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Limache
</t>
  </si>
  <si>
    <t xml:space="preserve">BARBERÍA
</t>
  </si>
  <si>
    <t xml:space="preserve">1.  INTRODUCCIÓN A LA BARBERÍA Y UTILIZACIÓN DE HERRAMIENTAS.
2. APRENDER VISAJISMO, TÉCNICA DE CORTE, PERFILADOS. DEGRADES,  TERMINACIONES DEL CORTE.
3. TÉCNICAS CORTE A TIJERA, TÉCNICAS  CORTE PEINE Y TIJERA, TÉCNICAS CORTE PEINE Y MAQUINA. TÉCNICAS CORTE A MAQUINA.
</t>
  </si>
  <si>
    <t xml:space="preserve">Hombre y Mujeres de 17 años o más, a quienes se les hubiera aplicado una sanción penal1). con beneficio de libertad asistida, libertad asistida especial, régimen semicerrado o cerrado bajo la ley N°20.084, con educación básica completa, de  la comuna de Limache
</t>
  </si>
  <si>
    <t xml:space="preserve">OMIL PUCHUNCAVI - JUNTAS DE VECINOS DE LA PROVINCIA </t>
  </si>
  <si>
    <t>PUCHUNCAVÍ</t>
  </si>
  <si>
    <t xml:space="preserve">MUJERES Y HOMBRES DE 18 AÑOS O MÁS, QUE RESIDAN EN LA COMUNA PUCHUNCAVI ,  CON EDUCACIÓN MEDIA COMPLETA, PREFERENTEMENTE.
</t>
  </si>
  <si>
    <t>65886170-0</t>
  </si>
  <si>
    <t xml:space="preserve"> FEDERACION DE TRABAJADORES CONTRATISTAS ANGLO AMERICAN </t>
  </si>
  <si>
    <t>HOMBRES Y MUJERES  DE 18 AÑOS O MÁS PERTENECIENTES AL 80% DE LA POBLACIÓN MÁS VULNERABLE, SEGÚN REGISTRO SOCIAL DE HOGARES., QUE RESIDAN EN LA COMUNA DE LOS NOGALES, EDUCACIÓN MEDIA COMPLETA, PREFERENTEMENTE.</t>
  </si>
  <si>
    <t>MUJERES Y HOMBRES DE 18 AÑOS O MÁS PERTENECIENTES AL 80% DE LA POBLACIÓN MÁS VULNERABLE, SEGÚN REGISTRO SOCIAL DE HOGARES, QUE RESIDAN EN LA COMUNA DE LOS NOGALES,  EDUCACIÓN MEDIA COMPLETA, PREFERENTEMENTE.</t>
  </si>
  <si>
    <t>OPERACIONES DE MECÁNICA BÁSICA EN BICICLETAS</t>
  </si>
  <si>
    <t>PF0804</t>
  </si>
  <si>
    <t>Hombre y Mujeres de 17 años o más, a quienes se les hubiera aplicado una sanción penal1). con beneficio de libertad asistida, libertad asistida especial, régimen semicerrado o cerrado bajo la ley N°20.084, con enseñanza media completa preferentemente, de  la comuna de Limache</t>
  </si>
  <si>
    <t>73.608.700-6</t>
  </si>
  <si>
    <t xml:space="preserve"> JUNTAS DE VECINOS DE LA PROVINCIA COMUNA DE LOS ANDES
</t>
  </si>
  <si>
    <t xml:space="preserve">HOMBRES Y MUJERES ENTRE 18 Y 65 AÑOS, PROVENIENTES DE LA COMUNA DE LOS ANDES.   ENTRE LOS PARTICIPANTES HAY EMPRENDEDORES Y PERONAS QUE LES SERVIRA PARA MEJORAR SU PERFIL E INGRESAR ALGUN TRABAJO, DE ACUERDO AL ARTÍCULO CUARTO DEL DECRETO 298 DEL 17 DE SEPTIEMBRE 2019. SER MAYOR DE EDAD, SIN ANTECEDENTES PENALES, HABER CURSADO LA EDUCACIÓN MEDIA O SU EQUIVALENTE Y LOS DEMÁS REQUISITOS QUE SE EXIJAN EN AQUELLA NORMA.
</t>
  </si>
  <si>
    <t>MUJERES Y HOMBRES DE 18 AÑOS O MÁS PERTENECIENTES AL 80% DE LA POBLACIÓN MÁS VULNERABLE, SEGÚN REGISTRO SOCIAL DE HOGARES. EDUCACIÓN MEDIA COMPLETA, PREFERENTEMENTE O HABER REALIZADO EL CURSO DE “LABORES DE SOPORTE EN INSTALACIONES SANITARIAS” O EXPERIENCIA DE DOS AÑOS COMO “AYUDANTE INSTALACIONES SANITARIAS”, DEMOSTRABLE.</t>
  </si>
  <si>
    <t>HOMBRE Y MUJERES  DE 18 AÑOS O MÁS PERTENECIENTES AL 80% DE LA POBLACIÓN MÁS VULNERABLE, SEGÚN REGISTRO SOCIAL DE HOGARES. EDUCACIÓN MEDIA COMPLETA, PREFERENTEMENTE O HABER REALIZADO EL CURSO DE “LABORES DE SOPORTE EN INSTALACIONES SANITARIAS” O EXPERIENCIA DE DOS AÑOS COMO “AYUDANTE INSTALACIONES SANITARIAS”, DEMOSTRABLE.</t>
  </si>
  <si>
    <t xml:space="preserve">HOMBRES Y MUJERES ENTRE 18 Y 65 AÑOS, EDUCACIÓN BÁSICA PREFERTEMENTE, PROVENIENTES DE LA COMUNA DE LOS ANDES.   
</t>
  </si>
  <si>
    <t xml:space="preserve">MUJERES Y HOMBRES  DE 18 AÑOS O MÁS, PERTENECIENTES AL 80% DE LA POBLACIÓN MÁS VULNERABLE, SEGÚN REGISTRO SOCIAL DE HOGARES.EDUCACIÓN MEDIA COMPLETA, PREFERENTEMENTE
</t>
  </si>
  <si>
    <t>HOMBRE Y MUJERES  DE 18 AÑOS O MÁS PERTENECIENTES AL 80% DE LA POBLACIÓN MÁS VULNERABLE, SEGÚN REGISTRO SOCIAL DE HOGARES. EDUCACIÓN MEDIA COMPLETA, PREFERENTEMENTE.</t>
  </si>
  <si>
    <t>HOMBRES Y MUJERES  DE 18 AÑOS O MÁS PERTENECIENTES AL 80% DE LA POBLACIÓN MÁS VULNERABLE, SEGÚN REGISTRO SOCIAL DE HOGARES, QUE RESIDAN EN LA COMUNA DE LOS NOGALES,  EDUCACIÓN MEDIA COMPLETA, PREFERENTEMENTE.</t>
  </si>
  <si>
    <t>MUJERES Y HOMBRES  DE 18 AÑOS O MÁS PERTENECIENTES AL 80% DE LA POBLACIÓN MÁS VULNERABLE, QUE RESIDAN EN LA COMUNA DE NOGALES, SEGÚN REGISTRO SOCIAL DE HOGARES. EDUCACIÓN MEDIA COMPLETA, PREFERENTEMENTE.</t>
  </si>
  <si>
    <t xml:space="preserve">OMIL COMUNA MACHALI -  JUNTAS DE VECINOS DE LA PROVINCIA COMUNA MACHALI
</t>
  </si>
  <si>
    <t xml:space="preserve">TÉCNICAS DE JOYERÍA
</t>
  </si>
  <si>
    <t>04. MARTES - MAÑANA / 05. MARTES - TARDE / 10. JUEVES - MAÑANA / 11. JUEVES - TARDE</t>
  </si>
  <si>
    <t xml:space="preserve">"1.- Conocer los principios básicos del diseño, para desarrollar joyas en cobre. 
2- Aplicar técnicas básicas para la elaboración de piezas de joyería en cobre, haciendo uso adecuado de herramientas y materiales.
3.- Diseñar y elaborar piezas originales de joyería en cobre, con aplicaciones de otros materiales y realización de acabado para presentación final.
4.- Desarrollar proceso de producción aplicando las normas de seguridad y prevención de riesgos personales y medioambientales.
5. Nociones de lapidación de piedras semi preciosas y sus aplicaciones prácticas.
6. Nociones de diferentes técnicas de engastado.
7. Elaboración de ligas técnicas y estéticas para joyería.
8. Elaborar y preparar herramientas específicas de joyería.
9. Cálculo de costos."
</t>
  </si>
  <si>
    <t xml:space="preserve">HOMBRES Y MUJERES,  DE 18 AÑOS A 65 AÑOS , CON ENSEÑANZA MEDIA COMPLETA, TRABAJADORES POR CUENTA PROPIA Y/O EMPRENDEDORES CON CONOCIMIENTOS  BÁSICOS DE ORFEBRERÍA.
</t>
  </si>
  <si>
    <t xml:space="preserve">TERMINACIONES EN CONSTRUCCIÓN
</t>
  </si>
  <si>
    <t xml:space="preserve">A1 IDENTIFICAR LAS NORMAS DE SEGURIDAD, MEDIOAMBIENTE Y CALIDAD PROPIAS DEL SECTOR CONSTRUCCIÓN, A2 PLANIFICAR Y ORGANIZAR TAREAS, HERRAMIENTAS Y MATERIALES DEL TRABAJO DE ACUERDO A INSTRUCTIVOS U ÓRDENES DE TRABAJO. A3 INTERPRETAR PLANOS, DE ACUERDO A REQUERIMIENTOS DE TÉCNICOS, A4 APLICAR TÉCNICAS DE CARPINTERÍA A LAS TERMINACIONES; A5 APLICAR TÉCNICAS DE INSTALACIÓN DE REVESTIMIENTO DE MUROS DE ACUERDO A NORMAS DE SEGURIDAD, MEDIOAMBIENTE SEGÚN SECTOR DE LA CONSTRUCCIÓN
</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</si>
  <si>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de Rncagua
</t>
  </si>
  <si>
    <t xml:space="preserve">COMUNIDAD DE MACHALI
</t>
  </si>
  <si>
    <t xml:space="preserve">TÉCNICAS DE ORFEBRERIA BÁSICA
</t>
  </si>
  <si>
    <t>1. Reconocer diseños de piezas ornamentales, utilitarias y joyas en cobre.  
2. Diseñar bocetos de piezas en cobre. 
3. Elaborar planimetrías y maquetas utilizando las técnicas del diseño 
4. Elaborar piezas de cobre utilizando la técnica del texturado. 
5. Elaborar piezas de cobre utilizando la técnica del repujado. 
6. Elaborar piezas de cobre utilizando la técnica de la forja. 
7. Reconocer estándares para productos de orfebrería.
8. Elaborar herramientas específicas de orfebrería.</t>
  </si>
  <si>
    <t xml:space="preserve">HOMBRES Y MUJERES ENTRE 18 Y 65 AÑOS, PROVENIENTES DE LA COMUNA DE MACHALÍ Y OTRAS CERCANAS, COMO RANCAGUA, DOÑIHUE Y OLIVAR. ARTESANOS AUTODIDACTAS, SIN OCUPACIÓN, CON ENSEÑANZA MEDIA  COMPLETA QUE CUENTEN CON UN MÍNIMO DE HABILIDADES ARTÍSTICAS Y MANUALES.
</t>
  </si>
  <si>
    <t xml:space="preserve">OMIL DE MACHALI - JUNTAS DE VECINOS DE LA PROVINCIA COMUNA MACHALI
</t>
  </si>
  <si>
    <t xml:space="preserve">TÉCNICAS DE ORFEBRERIA AVANZADA
</t>
  </si>
  <si>
    <t xml:space="preserve">"1. Diseñar, confeccionar y valorar composiciones innovadoras de orfebrería, aplicando técnicas avanzadas de forja. 
2. Diseñar, confeccionar y valorar composiciones innovadoras de orfebrería, aplicando técnicas avanzadas de repujado. 
3. Diseñar, confeccionar y valorar composiciones innovadoras de orfebrería, aplicando técnicas avanzadas de esmaltado al fuego. 
4. Diseñar, confeccionar y valorar composiciones innovadoras de orfebrería, aplicando técnicas avanzadas de grabado al ácido. 
5. Diseñar, confeccionar y valorar composiciones innovadoras de orfebrería, aplicando técnicas de cincelado y fabricación de herramientas. 
6. Aplicación de aleaciones de metales al cobre y terminaciones de piezas de cobre, aplicando las normas de seguridad y prevención de riesgos personales y medioambientales.
7. Calculo de costo de los productos.
8. Elaborar herramientas específicas de orfebrería.
9. Elaboración de insumos y/o consumibles y preparación de fórmulas químicas.  "
</t>
  </si>
  <si>
    <t xml:space="preserve">Hombre y Mujeres de 17 años o más, a quienes se les hubiera aplicado una sanción penal1). con beneficio de libertad asistida, libertad asistida especial, régimen semicerrado o cerrado bajo la ley N°20.084, con enseñanza media completa, y contar con experiencia laboral como ayudante de cocina,  de  la comuna de Graneros
</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</si>
  <si>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de Talca
</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</si>
  <si>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de talca
</t>
  </si>
  <si>
    <t xml:space="preserve"> OMIL TALCAHUANO, JJVVLIBERTAD, JJVV LIBERTAD NORTE, JJVV  GAETE, JJVV SOLNACIENTE, JJVV NUEVO AMANECER </t>
  </si>
  <si>
    <t>TÉCNICAS DE MASAJES TERAPÉUTICOS INTEGRALES</t>
  </si>
  <si>
    <t>M1 - APLICAR LAS PROPIEDADES TERAPÉUTICAS DE LOS ACEITES ESENCIALES, LA AROMATERAPIA Y EL SONIDO SOBRE LAS EMOCIONES, A PARTIR DE LA ELABORACIÓN DE TRATAMIENTOS ENFOCADOS EN EL MANEJO DE ALTERACIONES DE ORIGEN NERVIOSO. M2 -  APLICACIÓN DE SALES Y CREMAS APLICABLES O COMPLEMENTARIAS A LA MASOTERAPIA REHABILITANTE Y TERAPÉUTICA. M3 - REALIZAR TÉCNICA AVANZADA DE MASOTERAPIA APLICADA A LA REHABILITACIÓN DE PERSONAS POSTRADAS INCLUYENDO ELEMENTOS O HERRAMIENTAS TIPO ACCESORIOS PARA COMPLEMENTAR LOS MASAJES</t>
  </si>
  <si>
    <t>MUJERES Y HOMBES DE 18 AÑOS O MAS PERTENICIENTES A LAS COMUNIDADES VECINAS A CÍA SIDERURGICA HUACHIPATO S.A. EDUCACIÓN BÁSICA COMPLETA, DE PREFERENCIA; NOCIONES BÁSICAS DE OPERACIONES MATEMÁTICAS (SUMA, RESTA, MULTIPLICACIÓN, DIVISIÓN).</t>
  </si>
  <si>
    <t xml:space="preserve"> OMIL TALCAHUANO, JJVVLIBERTAD, JJVV LIBERTAD NORTE, JJVV  GAETE, JJVV SOLNACIENTE, JJVV NUEVO AMANECER 
</t>
  </si>
  <si>
    <t>GESTOR CULINARIO GASTRONÓMICO</t>
  </si>
  <si>
    <t>M1 - ELABORACIÓN DE COMPONENTES DE LOS ALIMENTOS (MATERIAS PRIMAS O ELABORADAS) DE PLATOS FRÍOS Y CALIENTES SEGÚN LOS MÉTODOS DE LA COCINA TRADICIONAL. M2 -  DESARROLLAR LOS APRENDIZAJES PARA EL LOGRO DE DESTREZAS Y HABILIDADES EN LA ELABORACIÓN Y DECORACIÓN DE PLATOS PROPIOS Y SU PRESENTACIÓN AMABLE A LOS SENTIDOS. M3 - ELABORACIÓN DE SÁNDWICH Y PRODUCTOS PARA CÓCTEL</t>
  </si>
  <si>
    <t xml:space="preserve">LABORES DE BANQUETERÍA
</t>
  </si>
  <si>
    <t xml:space="preserve"> APRENDER PREPRACIONES BÁSICAS PARA MONTAR UN COCTEL, ELABORACION DE PRODUCTOS DE REPOSTERIA Y COCTERIA, DEFINICIÓN DE COSTOS Y VENTA DEL SERVICIO, NORMAS DE HIGIENE, PRESENTACIÓN Y SEGURIDAD PERSONAL, LABORAL Y AMBIENTAL EN EL SERVICIO DE BANQUETERÍA
</t>
  </si>
  <si>
    <t>Hombre y Mujeres de 17 años o más, a quienes se les hubiera aplicado una sanción penal1). con beneficio de libertad asistida, libertad asistida especial, régimen semicerrado o cerrado bajo la ley N°20.084, educación básica completa, preferentemente ; conocimientos básicos de gastronomía, manipulación de alimentos y control de costos; computación nivel usuario, de  la comuna de Concepción</t>
  </si>
  <si>
    <t xml:space="preserve">INSTALACIÓN ELECTRICIDAD DOMICILIARIA 
</t>
  </si>
  <si>
    <t xml:space="preserve">REALIZAR INSTALACIONES ELÉCTRICAS Y DETECTAR FALLAS A NIVEL DOMICILIARIO, APLICANDO CORRECTAMENTE LAS NORMAS SEC VIGENTE, EN CONDICIONES DE MÁXIMA SEGURIDAD.
</t>
  </si>
  <si>
    <t xml:space="preserve">Hombre y Mujeres de 17 años o más, a quienes se les hubiera aplicado una sanción penal1). con beneficio de libertad asistida, libertad asistida especial, régimen semicerrado o cerrado bajo la ley N°20.084, con enseñanza media completa preferentemente, con conocimientos básicos de uso de herramientas, de  la comuna e Los Angeles
</t>
  </si>
  <si>
    <t> 69264400-K</t>
  </si>
  <si>
    <t xml:space="preserve"> OMIL DE HUALPEN </t>
  </si>
  <si>
    <t>HOMBRE Y MUJERS SOBRE 18 AÑOS QUE SE ENCUENTREN DENTRRO DEL 80% MÁS VULNERABLE SEGÚN REGISTRO SOCIAL DE HOGARES . DE ACUERDO AL ARTÍCULO QUINTO DEL DECRETO 867 DEL 17 DE MARZO DE 2018: SER MAYOR DE EDAD, SIN ANTECEDENTES PENALES, HABER CURSADO LA EDUCACIÓN MEDIA O SU EQUIVALENTE Y LOS DEMÁS REQUISITOS QUE SE EXIJAN EN AQUELLA NORMA.</t>
  </si>
  <si>
    <t xml:space="preserve"> OMIL TALCAHUANO,JJVVLIBERTAD,JJVV LIBERTAD NORTE,JJVV  GAETE,JJVV SOLNACIENTE,JJVV NUEVO AMANECER </t>
  </si>
  <si>
    <t>DISEÑO E INNOVACIÓN EN CORTE Y CONFECCIÓN</t>
  </si>
  <si>
    <t>M1 - APLICAR TÉCNICAS DE ESTAMPADO TEXTIL (SERIGRAFIA Y SUBLIMACIÓN) EN DIVERSAS TELAS, INCORPORANDO DISEÑO, INNOVACIÓN Y PERSONALIZACIÓN A LOS PRODUCTOS CONFECCIONADOS. M2 - ELABORACIÓN DE CORTINAS Y VISILLOS PARA DISTINTOS ESPACIOS HABITABLES (COCINA, SALA DE ESTAR, COMEDOR Y DORMITORIOS). M3 - ELABORACIÓN DE BOLSOS, MOCHILAS Y CARTERAS, RECICLANDO O REUTILIZACIÓN ELEMENTOS TEXTILES EN DESUSO.</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</si>
  <si>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de Concepción
</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</si>
  <si>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de Coronel
</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</si>
  <si>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e concepción
</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</si>
  <si>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de Chol Chol
</t>
  </si>
  <si>
    <t> 71238300-3</t>
  </si>
  <si>
    <t xml:space="preserve"> FUNDACION TELETON </t>
  </si>
  <si>
    <t xml:space="preserve"> CUIDADORES DE PERSONAS EN SITUACION DE DISCAPACIDAD, HOMBRES Y MUJERES, PADRE, MADRE, TUTOR LEGAL Y/O CUIDADOR PRINCIPAL DE USUARIO ATENDIDO EN TELETÓN PUERTO MONTT, DE ENTRE 18 Y 60 AÑOS CON ESTUDIOS DE ENSEÑANZA BÁSICA COMPLETA, MEDIA INCOMPLETA Y COMPLETA, RESIDENTES EN LA COMUNA DE PUERTO MONTT QUE SE ENCUENTRAN DESOCUPADOS O REALIZAN UNA ACTIVIDAD EN EL MERCADO INFORMAL QUE LES REPORTA ESCASOS INGRESOS, QUE REQUIEREN ADQUIRIR CONOCIMIENTOS PARA MEJORAR SUS POSIBILIDADES DE EMPLEO.</t>
  </si>
  <si>
    <t xml:space="preserve"> 73188700-4 
</t>
  </si>
  <si>
    <t xml:space="preserve">ONG. CASA DE ACOGIDA LA ESPERANZA
</t>
  </si>
  <si>
    <t>Módulo 1: Fundamentos para Diagnosticar el Tratamiento Estético Integral.
1. Identificar los fundamentos de anatomía y  fisiología.
2. Reconocer alteraciones cutáneas faciales y corporales.
3. Determinar los cosméticos a utilizar en los tratamientos estéticos.
4. Identificar masajes estéticos según  clasificación, efectos, indicaciones y contraindicaciones.
5. Apoyar el diagnóstico estético del cliente, de acuerdo a los protocolos establecidos de los procesos.
6. Utilizar normas de higiene y seguridad en el diagnóstico y la aplicación de técnicas.
Módulo 2: Masaje Manual y Mecánico, con fines Estéticos.
1. Utilizar medidas de higiene y presentación personal adecuadas.
2. Identificar los elementos de aromaterapia  y musicoterapia asociada a masajes estéticos.
3. Mantener las condiciones ambientales de la cabina de masaje.
4. Usar técnicas de comunicación para detectar las demandas, necesidades y expectativas del cliente.
5. Realizar masajes corporales teniendo en cuenta parámetros  establecidos y condiciones de higiene y seguridad.
6. Utilizar equipos para la aplicación de masajes estéticos de forma mecánica.
7. Aplicar técnicas para evaluar el servicio y el grado de satisfacción del cliente.
Módulo 3: Masaje de Reflexología, con Fines de Relajación.
1. Identificar los beneficios,  aplicaciones y contraindicaciones de los masajes con fines de relajación.
2. Aplicar maniobras de relajación.
Módulo 4: Técnicas Estéticas de Higiene e Hidratación Facial y Corporal.
1. Identificar  técnicas de acuerdo al estado y necesidad de piel.
2. Determinar  procedimiento de selección de cosméticos según tipo  piel del cliente
3. Aplicar técnicas estéticas de limpieza profunda e hidratación facial, en condiciones de seguridad e higiene.</t>
  </si>
  <si>
    <t>MUJERES Y HOMBRES ENTRE 18 Y 64 AÑOS DE EDAD, PREFERENTEMENTE ENSEÑANZA MEDIA COMPLETA, PERTENECIENTES AL 80% DE LA POBLACIÓN MÁS VULNERABLE, SEGÚN REGISTRO SOCIAL DE HOGARES. QUE RESIDAN EN LA COMUNA DE LA CISTERNA, MANEJO DE OPERACIONES MATEMÁTICAS BÁSICAS.</t>
  </si>
  <si>
    <t>MUJERES Y HOMBRES ENTRE 18 Y 64 AÑOS DE EDAD, PREFERENTEMENTE ENSEÑANZA MEDIA COMPLETA, PERTENECIENTES AL 80% DE LA POBLACIÓN MÁS VULNERABLE, SEGÚN REGISTRO SOCIAL DE HOGARES. QUE RESIDAN EN LA COMUNA DE MAIPU, MANEJO DE OPERACIONES MATEMÁTICAS BÁSICAS.</t>
  </si>
  <si>
    <t>MUJERES Y HOMBRES ENTRE 18 Y 64 AÑOS DE EDAD, PREFERENTEMENTE ENSEÑANZA MEDIA COMPLETA, PERTENECIENTES AL 80% DE LA POBLACIÓN MÁS VULNERABLE, SEGÚN REGISTRO SOCIAL DE HOGARES. QUE RESIDAN EN LA COMUNA DE PEÑALOLEN, MANEJO DE OPERACIONES MATEMÁTICAS BÁSICAS.</t>
  </si>
  <si>
    <t>71440800-3</t>
  </si>
  <si>
    <t>FUNDACION TRABAJO PARA UN HERMANO</t>
  </si>
  <si>
    <t xml:space="preserve">Emprendedores que han sido derivadas de las Instituciones con las que trabajamos en red, Oficina de la Mujer y Fomento Productivo de las Municipalidad de San Joaquín, Mujeres y Hombres de 45 a 65 años, en un 90% jefes de hogar con hijos dependientes, con enseñanza media completa, que cuentan con emprendimiento funcionando de al menos tres años de experiencia en el rubro, con ventas promedios de $300.000 mensuales
</t>
  </si>
  <si>
    <t>82648400-4</t>
  </si>
  <si>
    <t>RED DE COLEGIOS SIP</t>
  </si>
  <si>
    <t>HOMBRES Y MUJERES PERTENECIENTES AL 80% MÁS VULNERABLE SEGÚN REGISTRO SOCIAL DE HOGARES, QUE RESIDAN EN LA COMUNA DE SAN RAMON, EDUCACIÓN BÁSICA COMPLETA</t>
  </si>
  <si>
    <t xml:space="preserve">82648400-4
</t>
  </si>
  <si>
    <t xml:space="preserve">HOMBRES Y MUJERES DE 18 AÑOS O MÁS, CON EDUCACIÓN MEDIA COMPLETA, PREFERENTEMENTE.
</t>
  </si>
  <si>
    <t>65034895-8</t>
  </si>
  <si>
    <t xml:space="preserve"> FUNDACION DESCUBREME </t>
  </si>
  <si>
    <t>HOMBRES Y MUJERES CON DISCAPACIDAD COGNITIVA, DE 18 AÑOS O MÁS,  EDUCACIÓN BÁSICA COMPLETA, PREFERENTEMENTE</t>
  </si>
  <si>
    <t xml:space="preserve">RED DE COLEGIOS SIP
</t>
  </si>
  <si>
    <t>HERRAMIENTAS DE COMPRENSIÓN LECTOESCRITURA E INSTRUCCIONES VERBALES</t>
  </si>
  <si>
    <t>PF0945</t>
  </si>
  <si>
    <t>HOMBRES Y MUJERES PERTENECIENTES AL 80% MÁS VULNERABLE SEGÚN REGISTRO SOCIAL DE HOGARES, QUE RESIDAN EN LA COMUNA DE LA GRANJA, EDUCACIÓN BÁSICA COMPLETA, PREFERENTEMENTE.</t>
  </si>
  <si>
    <t xml:space="preserve">ARREGLO MAQUINAS DE COSER </t>
  </si>
  <si>
    <t>1.1 Identificar y conocer las partes y características de una aguja en máquinas de coser. / 1.2 Identificar fallas comunes en las agujas. / 1.3 Definir e identificar el PMI y sentido de giro en máquinas recta industrial y domésticas. / 2.1 Identificar y conocer las partes de una máquina de coser recta industrial. / 2.2 Conocer las piezas que conforman la barra de aguja y prénsatelas. / 2.3 Conocer las piezas del sistema de formación de lanzadas, arrastre, tensión en una máquina de coser recta industrial. / 3.1 Reconocer e identificar fallas y problemas en máquinas rectas industriales. / 3.2 Identificar y utilizar herramientas para ajuste y calibración de máquinas de coser recta industrial. / 3.3 Realizar ajustes y calibraciones de los distintos sistemas de una máquina de coser recta industrial según normas y secuencias establecidas. / 3.4 Identificar y realizar lubricación de las partes de una máquina de coser recta industrial según secuencia. / 4.1 Identificar y conocer las partes de una máquina de coser recta doméstica. / 4.2 Conocer las piezas del sistema de formación de lanzadas, arrastre, tensión en una máquina de coser recta doméstica. / 4.3 Realizar ajustes y calibraciones de los distintos sistemas de una máquina de coser recta domestica según normas y secuencias establecidas. / 4.4 Identificar, conocer y reparar fallas frecuentes en maquina rectas domésticas. / 4.5 Identificar y realizar lubricación de las partes y sistemas de una máquina de coser recta domestica según secuencia. / 5.1 Identificar y conocer las partes de una máquina de coser overlock. / 5.2 Conocer las piezas del sistema de formación de lanzadas, arrastre, tensión en una máquina de coser overlock. / 5.3 Realizar ajustes y calibraciones de los distintos sistemas de una máquina de coser overlock según normas y secuencias establecidas. / 5.4 Identificar, conocer y reparar fallas frecuentes en máquina de coser overlock. / 5.5 Identificar y realizar lubricación de las partes de una máquina de cos</t>
  </si>
  <si>
    <t>EMPRENDEDORES DEL RUBRO DE LA CONFECCIÓN QUE HAN SIDO DERIVADAS DE LAS INSTITUCIONES CON LAS QUE TRABAJAMOS EN RED, OFICINA DE LA MUJER Y FOMENTO PRODUCTIVO DE LAS MUNICIPALIDADES DE SAN JOAQUÍN, LA GRANJA, LA PINTANA, LO ESPEJO Y LA FLORIDA. MUJERES Y HOMBRES DE 45 A 65 AÑOS, EN UN 90% JEFES DE HOGAR CON HIJOS DEPENDIENTES, EL 80% HA CURSADO ENSEÑANZA MEDIA, QUE CUENTAN CON EMPRENDIMIENTO FUNCIONANDO DE AL MENOS TRES AÑOS DE EXPERIENCIA EN EL RUBRO, CON VENTAS PROMEDIOS DE $300.000 MENSUALES</t>
  </si>
  <si>
    <t>73188700-4</t>
  </si>
  <si>
    <t xml:space="preserve">Módulo 1: Normas de Higiene y Seguridad Personal, Laboral y Ambiental en la Manipulación de Alimentos.
1. Conocer, aplicar y  respetar las normas de higiene y seguridad establecidas en la empresa.
2. Aplicar y mantener conductas de higiene personal y de manipulación de alimentos según las normas establecidas por el Ministerio de Salud.
3. Preparar y limpiar el área de trabajo.
Módulo 2: Preparación de  Mise en Place.
1. Aplicar preparación de mise en place.
2. Identificar materias primas utilizadas en la elaboración de productos de pastelería y repostería (clasificación, características, aplicación).
3. Reconocer  productos, máquinas y utensilios requeridos en la preparación.
Módulo 3: Interpretación y Aplicación de Técnicas para Elaborar Recetas Utilizadas en Pastelería y Repostería.
1. Interpretar y aplicar técnicas para elaborar recetas utilizadas en pastelería y repostería.
2. Identificar materias primas usadas en repostería y pastelería.
3. Realizar cálculos de rendimiento de materias prima.
4. Reconocer características, consistencia, conservación y utilización en  los distintos productos de repostería.
Módulo 4: Preparación De Productos De Pastelería, Repostería Y Masas Saladas.
1. Realizar preparación de productos de pastelería, repostería y masas saladas.
2. Elaborar productos con diferentes tipos de masas y/o pastas, batidos, cremas, rellenos dulces, salados y de frutas, etc. manteniendo las normas exigidos en la higiene, manipulación y conservación de alimentos.
3. Aplicar técnicas de acabado y decoración de productos de pastelería y repostería usando distintos tipos de relleno, baños y cubiertas.
4. Determinar tiempo y temperatura durante el proceso de producción.  
5. Utilizar adecuadamente máquinas, equipos e instrumental para la elaboración de pastelería y repostería básica.
</t>
  </si>
  <si>
    <t>MUJERES Y HOMBRES ENTRE 18 Y 64 AÑOS DE EDAD, PREFERENTEMENTE ENSEÑANZA MEDIA COMPLETA, PERTENECIENTES AL 80% DE LA POBLACIÓN MÁS VULNERABLE, SEGÚN REGISTRO SOCIAL DE HOGARES. MANEJO DE OPERACIONES MATEMÁTICAS BÁSICAS.</t>
  </si>
  <si>
    <t>MUJERES Y HOMBRES ENTRE 18 Y 64 AÑOS DE EDAD, PREFERENTEMENTE ENSEÑANZA MEDIA COMPLETA, PERTENECIENTES AL 80% DE LA POBLACIÓN MÁS VULNERABLE, SEGÚN REGISTRO SOCIAL DE HOGARES. RESIDENTE DE LA COMUNA LA CISTERNA, CON MANEJO DE OPERACIONES MATEMÁTICAS BÁSICAS.</t>
  </si>
  <si>
    <t>MUJERES Y HOMBRES ENTRE 18 Y 64 AÑOS DE EDAD, PREFERENTEMENTE ENSEÑANZA MEDIA COMPLETA, PERTENECIENTES AL 80% DE LA POBLACIÓN MÁS VULNERABLE, SEGÚN REGISTRO SOCIAL DE HOGARES. QUE RESIDAN EN LA COMUNA DE PUDAHUEL, CON MANEJO DE OPERACIONES MATEMÁTICAS BÁSICAS.</t>
  </si>
  <si>
    <t>"Módulo 1: Aplicar técnicas estéticas de higiene e hidratación facial
1. Aplicar técnicas estéticas de higiene e hidratación facial de acuerdo con el diagnóstico efectuado al cliente (tipo, estado y necesidad de la piel) respetando las normas de seguridad e higiene.
2. Conocer la anotomía y fisiología del rostro e identificar distintos tipos de piel y su clasificación (normal, mixta, seca, grasa y sensible).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3. Identificar los útiles y materiales que se usan para el maquillaje.
3. Identificar principio de la teoría de corrección (rosa cromática).
4. Aplicar base de maquillaje y correctores (hidratantes, fluidas, cremas y polvo).
5. Aplicar maquillajes de ojos y tipo de correcciones según la forma del ojo (hundido, salientes, juntos, separados, caídos, redondos, pequeños). 
6. Aplicar volúmenes, luces y sombras, según la morfología del rostro para lograr efectos visuales.
7. Aplicar diversas y avanzadas técnicas de maquillaje: social, novias, artístico, día, tarde, fiesta, noche y automaquillaje utilizando los productos más adecuados para el cliente.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Módulo 4: Manejar técnicas de comunicación para la mejor atención al cliente
1. Manejar técnicas de comunicación para la mejor atención al cliente.
2. Identificar técnicas para detectar las demandas, necesidades y expectativas del cliente.
3. Evaluar el servicio y el grad</t>
  </si>
  <si>
    <t xml:space="preserve">MUJERES Y HOMBRES ENTRE 18 Y 64 AÑOS DE EDAD, QUE RESIDAN EN LA COMUNA EL BOSQUE, PREFERENTEMENTE ENSEÑANZA MEDIA COMPLETA, PERTENECIENTES AL 80% DE LA POBLACIÓN MÁS VULNERABLE, SEGÚN REGISTRO SOCIAL DE HOGARES. MANEJO DE OPERACIONES MATEMÁTICAS BÁSICAS.
</t>
  </si>
  <si>
    <t xml:space="preserve">Módulo 1: Aplicar técnicas estéticas de higiene e hidratación facial
Técnicas estéticas de limpieza profunda e hidratación facial, en condiciones de seguridad e higiene.
Módulo 2: Aplicar diversas técnicas de maquillaje 
Módulo 3: Ondulación de pestañas y perfilado de cejas
Módulo 4: Manejar técnicas de comunicación para la mejor atención al cliente
</t>
  </si>
  <si>
    <t>MUJERES Y HOMBRES ENTRE 18 Y 64 AÑOS DE EDAD, PREFERENTEMENTE ENSEÑANZA MEDIA COMPLETA, PERTENECIENTES AL 80% DE LA POBLACIÓN MÁS VULNERABLE, SEGÚN REGISTRO SOCIAL DE HOGARES. QUE RESIDAN EN LA COMUNA DE EL BOSQUE, MANEJO DE OPERACIONES MATEMÁTICAS BÁSICAS.</t>
  </si>
  <si>
    <t xml:space="preserve">Módulo 1: Aplicar técnicas estéticas de higiene e hidratación facial, Aplicar técnicas estéticas de higiene e hidratación facial de acuerdo con el diagnóstico efectuado al cliente (tipo, estado y necesidad de la piel) respetando las normas de seguridad e higiene.
Módulo 2: Aplicar diversas técnicas de maquillaje 
Módulo 3: Ondulación de pestañas y perfilado de cejas
Módulo 4: Manejar técnicas de comunicación para la mejor atención al cliente
</t>
  </si>
  <si>
    <t xml:space="preserve">MUJERES Y HOMBRES ENTRE 18 Y 64 AÑOS DE EDAD, QUE RESIDAN EN LA COMUNA DE PEÑALOLEN, PREFERENTEMENTE ENSEÑANZA MEDIA COMPLETA, PERTENECIENTES AL 80% DE LA POBLACIÓN MÁS VULNERABLE, SEGÚN REGISTRO SOCIAL DE HOGARES. MANEJO DE OPERACIONES MATEMÁTICAS BÁSICAS.  
</t>
  </si>
  <si>
    <t xml:space="preserve">"1.  INTRODUCCIÓN A LA BARBERÍA Y UTILIZACIÓN DE HERRAMIENTAS.
2. APRENDER VISAJISMO, TÉCNICA DE CORTE, PERFILADOS. DEGRADES,  TERMINACIONES DEL CORTE.
3. TÉCNICAS CORTE A TIJERA, TÉCNICAS  CORTE PEINE Y TIJERA, TÉCNICAS CORTE PEINE Y MAQUINA. TÉCNICAS CORTE A MAQUINA.
"
</t>
  </si>
  <si>
    <t xml:space="preserve">Hombre y Mujeres de 17 años o más, a quienes se les hubiera aplicado una sanción penal1). con beneficio de libertad asistida, libertad asistida especial, régimen semicerrado o cerrado bajo la ley N°20.084, con educación básica completa, de  la comuna de Santiago
</t>
  </si>
  <si>
    <t xml:space="preserve">MUJERES Y HOMBRES ENTRE 18 Y 64 AÑOS DE EDAD,  QUE RESIDAN EN LA COMUNA DE SAN JOAQUIN, PREFERENTEMENTE ENSEÑANZA MEDIA COMPLETA, PERTENECIENTES AL 80% DE LA POBLACIÓN MÁS VULNERABLE, SEGÚN REGISTRO SOCIAL DE HOGARES. MANEJO DE OPERACIONES MATEMÁTICAS BÁSICAS.
</t>
  </si>
  <si>
    <t>MUJERES Y HOMBRES ENTRE 18 Y 64 AÑOS DE EDAD, PREFERENTEMENTE ENSEÑANZA MEDIA COMPLETA, PERTENECIENTES AL 80% DE LA POBLACIÓN MÁS VULNERABLE, SEGÚN REGISTRO SOCIAL DE HOGARES. QUE RESIDAN EN LA COMUNA DE SAN RAMON,  MANEJO DE OPERACIONES MATEMÁTICAS BÁSICAS.</t>
  </si>
  <si>
    <t>69071600-3</t>
  </si>
  <si>
    <t xml:space="preserve"> OMIL DE TIL TIL - JUNTAS DE VECINOS DE LA PROVINCIA COMUNA DE TIL TIL
</t>
  </si>
  <si>
    <t xml:space="preserve">HOMBRES Y MUJERES ENTRE 18 Y 65 AÑOS, EDUCACIÓN MEDIA PREFERENTEMENTE,  PROVENIENTES DE LA COMUNA DE TILTIL.
</t>
  </si>
  <si>
    <t>HOMBRE Y MUJERES  DE 18 AÑOS O MÁS PERTENECIENTES AL 80% DE LA POBLACIÓN MÁS VULNERABLE, SEGÚN REGISTRO SOCIAL DE HOGARES, QUE RESIDAN EN LA COMUNA DE SANTIAGO,  EDUCACIÓN MEDIA COMPLETA, PREFERENTEMENTE.</t>
  </si>
  <si>
    <t>HOMBRES Y MUJERES  DE 18 AÑOS O MÁS PERTENECIENTES AL 80% DE LA POBLACIÓN MÁS VULNERABLE, SEGÚN REGISTRO SOCIAL DE HOGARES, QUE RESIDAN EN LA COMUNA DE COLINA,  EDUCACIÓN MEDIA COMPLETA, PREFERENTEMENTE.</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</si>
  <si>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Santiago
</t>
  </si>
  <si>
    <t>MUJERES Y HOMBRES  DE 18 AÑOS O MÁS PERTENECIENTES AL 80% DE LA POBLACIÓN MÁS VULNERABLE, SEGÚN REGISTRO SOCIAL DE HOGARES. EDUCACIÓN MEDIA COMPLETA, PREFERENTEMENTE O HABER REALIZADO EL CURSO DE “LABORES DE SOPORTE EN INSTALACIONES SANITARIAS” O EXPERIENCIA DE DOS AÑOS COMO “AYUDANTE INSTALACIONES SANITARIAS”, DEMOSTRABLE.</t>
  </si>
  <si>
    <t>ORFEBRERIA BASICA: SOLDADURA Y CALADO</t>
  </si>
  <si>
    <t>1.1 Conocer los nombres de las herramientas y su aplicación. / 1.2 Conocer y aplicar las materias primas con las que se trabaja, conocer sus características técnicas y su aplicación en diversos tipos de piezas de joyería. / 1.3 Utilizar correctamente las herramientas de orfebrería y operar los elementos de seguridad. / 1.4 Practicar el uso de herramientas para: medir, cortar, aserrar, limar, sujetar y apretar, aplanar, embutir, texturar. / 1.5 Usar el soplete y aplicar fundentes para diferentes tipos de soldaduras. / 2.1 Conocer y aplicar nociones básicas del diseño en orfebrería. / 2.2 Aplicar conocimientos de elementos teóricos en la configuración del volumen. / 2.3 Reconocer la importancia de la joyería como accesorio complementario en la moda. / 2.4 Conocer y reconocer distintos tipos de corrientes de diseño: tradicionales, contemporáneas y de autor. / 2.5 Realizar a través del dibujo diseños geométricos y volumen. / 2.6 Conocer el mercado de las joyas en Chile. / 2.7 Definir el mercado al cual irán dirigidas las joyas que confecciona. / 3.1 Diseñar y confeccionar un juego de accesorio de joyería: anillo, aros, colgante, piocha, entre otros. / 3.2 Aplicar las técnicas de soldadura y calado para la confección de los productos. / 3.3 Efectuar terminaciones a las piezas confeccionadas y control de calidad.  / 4.1 Identificar el Decálogo del Buen Trabajo. /  4.2 Ejercitar la importancia del “Buen Trabajo” en el desarrollo de su entorno laboral.</t>
  </si>
  <si>
    <t xml:space="preserve">Emprendedores  que han sido derivadas de las Instituciones con las que trabajamos en red, Oficina de la Mujer y Fomento Productivo de las Municipalidades de Huechuraba, Conchali, Recoleta, Independencia, Colina, Estación Central, entre otras. Mujeres y Hombres de 45 a 65 años, en un 90% jefes de hogar, que cuentan con emprendimiento funcionando de al menos tres años de experiencia en el rubro, con ventas promedios de $150.000 mensuales
</t>
  </si>
  <si>
    <t>CUIDADORES DE PERSONAS EN SITUACION DE DISCAPACIDAD, HOMBRES Y MUJERES, PADRE, MADRE, TUTOR LEGAL Y/O CUIDADOR PRINCIPAL DE USUARIO ATENDIDO EN TELETÓN SANTIAGO, DE ENTRE 18 Y 60 AÑOS CON ESTUDIOS DE ENSEÑANZA BÁSICA COMPLETA, MEDIA INCOMPLETA Y COMPLETA, RESIDENTES DE SANTIAGO CENTRO QUE SE ENCUENTRAN DESOCUPADOS O REALIZAN UNA ACTIVIDAD EN EL MERCADO INFORMAL QUE LES REPORTA ESCASOS INGRESOS, QUE REQUIEREN ADQUIRIR CONOCIMIENTOS PARA MEJORAR SUS POSIBILIDADES DE EMPLEO.</t>
  </si>
  <si>
    <t>72517200‐1</t>
  </si>
  <si>
    <t> FUNDACION CERRO NAVIA</t>
  </si>
  <si>
    <t>ADULTOS MAYORES DE 64 AÑOS, AMBOS SEXOS, AUTOVALENTES, QUE FORMEN PARTE DEL EQUIPO DE CUIDADORES DOMICILIARIOS, PREFERENTEMENTE CON LECTOESCRITURA, PERTENECIENTES A LOS DECILES MÁS POBRES O QUE PERCIBAN PENSIÓN BÁSICA SOLIDARIA (PBS) Y QUE VIVEN EN EL SECTOR NORPONIENTE DE LA REGIÓN METROPLITANA.    PREFERENTEMENTE, ENSEÑANZA MEDIA COMPLETA, QUE VIVEN EN LA COMUNA DE CERRO NAVIA Y/O COMUNAS ALEDAÑAS, VINCULADAS A LA FUNDACIÓN CERRO NAVIA.</t>
  </si>
  <si>
    <t xml:space="preserve">Hombre y Mujeres de 17 años o más, a quienes se les hubiera aplicado una sanción penal1). con beneficio de libertad asistida, libertad asistida especial, régimen semicerrado o cerrado bajo la ley N°20.084, con enseñanza media completa preferentemente, de  la comuna de Santiago
</t>
  </si>
  <si>
    <t>MUJERES Y HOMBRES  DE 18 AÑOS O MÁS PERTENECIENTES AL 80% DE LA POBLACIÓN MÁS VULNERABLE, SEGÚN REGISTRO SOCIAL DE HOGARES. EDUCACIÓN MEDIA COMPLETA, PREFERENTEMENTE.</t>
  </si>
  <si>
    <t>MUJERES Y HOMBRES DE 18 AÑOS O MÁS PERTENECIENTES AL 80% DE LA POBLACIÓN MÁS VULNERABLE, SEGÚN REGISTRO SOCIAL DE HOGARES. EDUCACIÓN MEDIA COMPLETA, PREFERENTEMENTE.</t>
  </si>
  <si>
    <t xml:space="preserve">OMIL DE TIL TIL -  JUNTAS DE VECINOS DE LA PROVINCIA COMUNA DE TIL TIL
</t>
  </si>
  <si>
    <t xml:space="preserve">HOMBRES Y MUJERES ENTRE 18 Y 65 AÑOS, EDUCACIÓN MEDIA COMPLETA, PREFERENTEMENTE,  PROVENIENTES DE LA COMUNA DE TILTIL.   ENTRE LOS PARTICIPANTES HAY EMPRENDEDORES Y PERSONAS QUE LES SERVIRA PARA MEJORAR SU PERFIL E INGRESAR ALGUN TRABAJO
</t>
  </si>
  <si>
    <t>MUJERES Y HOMBRES DE 18 AÑOS O MÁS PERTENECIENTES AL 80% DE LA POBLACIÓN MÁS VULNERABLE, SEGÚN REGISTRO SOCIAL DE HOGARES, QUE RESIDEN EN LA COMUNA DE SANTIAGO,  EDUCACIÓN MEDIA COMPLETA,  PREFERENTEMENTE.</t>
  </si>
  <si>
    <t xml:space="preserve">MUJERES Y HOMBRES  DE 18 AÑOS O MÁS PERTENECIENTES AL 80% DE LA POBLACIÓN MÁS VULNERABLE, SEGÚN REGISTRO SOCIAL DE HOGARES, QUE RESIDEN EN LA COMUNA DE COLINA, EDUCACIÓN MEDIA COMPLETA, PREFERENTEMENTE. </t>
  </si>
  <si>
    <t>CUIDADORES DE PERSONAS EN SITUACION DE DISCAPACIDAD, HOMBRES Y MUJERES, PADRE, MADRE, TUTOR LEGAL Y/O CUIDADOR PRINCIPAL DE USUARIO ATENDIDO EN TELETÓN DE VALDIVIA, DE ENTRE 18 Y 60 AÑOS CON ESTUDIOS DE ENSEÑANZA BÁSICA COMPLETA, MEDIA INCOMPLETA Y COMPLETA, RESIDENTES EN LA COMUNA DE VALDIVIA,</t>
  </si>
  <si>
    <t xml:space="preserve"> 65.011953-3
Pers jurídica 236.362 </t>
  </si>
  <si>
    <t xml:space="preserve">JJVV PUNTA SIERRA 
</t>
  </si>
  <si>
    <t xml:space="preserve">SOLDADURA BASICA </t>
  </si>
  <si>
    <t xml:space="preserve">1. Identificar las condiciones de seguridad, de acuerdo con las tareas a realizar
2.Reconocer medidas de prevención de riesgos durante los procesos de soldeo
3.Mantener las áreas de trabajo en condiciones seguras y de operación, de acuerdo con estándares de
seguridad
4 . Realizar cálculos numéricos con las cuatro operaciones matemáticas básicas; Suma, Resta,
Multiplicación y División.
5.. Reconocer los distintos sistemas de Unidades de Medidas utilizados
6. Utilizar los sistemas de tolerancia en las mediciones.
7. Reconocer en la orden de trabajo el tipo de estructura a soldar con oxigás, de acuerdo con especificaciones
8. Verificar los materiales, equipos y herramientas para soldadura con oxigás, de acuerdo con especificaciones
técnicas de calidad, medidas de higiene, seguridad y ambientales definidas 
9. Reconocer las condiciones de funcionamiento y seguridad de los equipos y materiales de soldadura con
oxigás, 
10. Aplicar técnica de soldeo con oxigás en estructuras, partes y piezas metálicas, de acuerdo con
especificaciones técnicas de calidad, medidas de higiene, seguridad y ambientales definidas en la orden
de trabajo
11. Inspeccionar calidad técnica de la estructura, parte o pieza soldada, de acuerdo con indicaciones de la orden
de trabajo
</t>
  </si>
  <si>
    <t>1. Hombres y Mujeres entre 25 y 60 años 
2 Cesantes, desocupados, trabajadores informales de caletas y pescadores y algueros artesanales,
3. Hombres y Mujeres 
4. Educación básica y/o media incompleta, Lecto-escritores, manejo 4 operaciones matemáticas   provenientes de campamentos o asentamientos informales del sector costero, educación básica completa. Algunos con
5. Jefas de Hogar , familias monoparentales o extendidas, 
6. Pertenecientes de diferentes juntas de vecinos del sector
7. Sector costero de Caleta Sierra
8. Oficios previos sin acreditación o verificación previa</t>
  </si>
  <si>
    <t>74.508.300-5 
Per jurídica 236.366</t>
  </si>
  <si>
    <t xml:space="preserve"> JJVV MANTOS HORNILLOS  
</t>
  </si>
  <si>
    <t xml:space="preserve">REPOSTERIA Y PANADERIA BASICA </t>
  </si>
  <si>
    <t xml:space="preserve">1. Realizar la elaboración de masas, de acuerdo a fichas técnicas de productos de pastelería y panadería  y normativas
aplicables vigentes.
2. Realizar el horneado de masas, de acuerdo a fichas técnicas de productos de pastelería y panadería , protocolos y
procedimientos establecidos
3. Efectuar el relleno y/o baño de productos de pastelería y panadería de acuerdo a fichas técnicas y normativas
aplicables vigentes.
4. Realizar decoración y montaje de los productos de pastelería y panadería de acuerdo a fichas técnicas y normativas
aplicables vigentes
5. Preparar y comercializar productos y servicios </t>
  </si>
  <si>
    <t xml:space="preserve">1. Hombres y Mujeres entre 25 y 60 años 
2. Cesantes,  trabajadores de menor calificación, en su mayoría informales o artesanales 
3. Hombres y mujeres 
4 Nivel básico y medio incompleto  
5. En su mayoría jefas de hogar , familia monoparentales 
6. Junta de Vecinos de Mantos de hornillos 
7. Provenientes de  sectores rurales y costeros, vinculados a la pesca , recolección de algaseducación básica completa.
8. Algunos con oficios previos sin acreditación o verificación previa.
</t>
  </si>
  <si>
    <t>65.029.994-9
Pers jurídica 118</t>
  </si>
  <si>
    <t xml:space="preserve">UNIÓN COMUNAL JJVV COYA 
</t>
  </si>
  <si>
    <t>1.-Personas entre 22 y 70años
2.-Cesantes, afectados laboralmente por efectos pandemia, desempleo, o informalidad laboral.
3.- Hombres y mujeres
4.-Egresados de enseñanza básica, y media completa lecto- escritores , habilidades matemáticas básicas
5.-Familias compuestas por jefas de hogar , mono parentales, adultos mayores ,
6.- Pertenecientes a 5 juntas de vecinos del sector, de agrupaciones funcionales reconocidas por el Municipio.
7.-Habitantes de la comuna de machali , sector de coya , chancayes, termas , zonas rurales  precordilleranas
8.-Oficios informales , conocimientos básicos en ámbitos de cuidadoras.</t>
  </si>
  <si>
    <t xml:space="preserve">ALFABETIZACION EN REDES SOCIALES </t>
  </si>
  <si>
    <t>1. Manipular comandos del equipo computacional y de su sistema operativo para satisfacer los requerimientos
de su área
2. Emplea la Red Internet para la búsqueda de información solicitada por su comunidad  y/o Equipo de
trabajo para resolver situaciones derivadas de su desempeño.
3.Manejar el correo electrónico, tanto para las comunicaciones internas o externas de la organización
en forma pertinente a las características de la misma.</t>
  </si>
  <si>
    <t xml:space="preserve">Habitantes de la comuna de Machali,  sector de coya, y alrededores , provenientes de la sentamientos de la rivera norte y
sur del rio Cachapoal, con características habitacionales desmejoradas
1.-Personas entre 22 y 70años
2.-Cesantes, afectados laboralmente por efectos pandemia, desempleo, o informalidad laboral.
3.- Hombres y mujeres, lideres vecinales 
4.-Egresados de enseñanza básica, lecto- escritores , habilidades matemáticas básicas
5.-Familias compuestas por jefas de hogar , mono parentales, adultos mayores ,
6.- Pertenecientes a 5 juntas de vecinos del sector, de agrupaciones funcionales reconocidas por el Municipio.
7.-Sector periférico rural de la rivera de rio, de la ruta del acido, pre-cordillera.
8.- Nivel de formación básica, lideres comunitarios con instrucción informal  , conocimientos mínimos o autodidactas en el ámbito digital e informático    </t>
  </si>
  <si>
    <t xml:space="preserve">Personalidad jurídica N° 873 </t>
  </si>
  <si>
    <t>ABITANTES DE LA COMUNA DE  MACHALÍ ,, SECTOR DE TERMAS DE CAUQUENES, CHANCAYES , DE SECTORES RURALES PRE-CORDILLERANOS</t>
  </si>
  <si>
    <t>ELECTRICIDAD DOMICILIARIA BASICA</t>
  </si>
  <si>
    <t xml:space="preserve">1.Identificar los conceptos básicos de electricidad, los riesgos y normas de seguridad y sus implicancias en la mantención eléctrica
2.Identificar y comprender los principales equipos asociados al mantenimiento básico eléctrico – instrumentista
3.Clasificar los tipos de materiales según su conductividad
4.Comprender el electromagnetismo y los efectos de las cargas eléctricas en movimiento y en reposo
5.Distinguir los tipos de energía a partir del trabajo y la potencia
6.Reconocer el layout de instalaciones eléctricas en diagramas de disposición domestica 
7.Identificar y utilizar las herramientas manuales comunes de la actividad
8.Identificar los componentes de un tablero eléctrico de fuerza / control y comprender su utilidad
9.Comprender los principios generales de los circuitos eléctricos, según su configuración, utilidad y comportamiento de acuerdo a las especificaciones técnicas.
10.Reconocer configuraciones de circuitos en serie y paralelos y comprender su utilidad
11.Definir y comprender el comportamiento de la potencia eléctrica en corriente alterna
12.Definir y comprender el comportamiento de la potencia eléctrica en corriente alterna
13.Manipular equipos móviles en sistemas eléctricos e instala diferentes tipos de cables según especificaciones técnicas y normas de seguridad.
14.Identificar los principales sistemas eléctricos de los quipos móviles.
</t>
  </si>
  <si>
    <t xml:space="preserve">1-Personas entre 22 y 70años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Comités de avanzada, organizaciones funcionales, org de emprendedores 
7.-.Habitantes de la comuna de  Machalí ,, sector de termas de cauquenes, chacayes , de sectores rurales pre-cordilleranos
8.- Sin formación en oficios formales , o de practicas esporádicas y aprendizajes informales  </t>
  </si>
  <si>
    <t>69081100-0</t>
  </si>
  <si>
    <t xml:space="preserve">ORGANIZACIONES FUNCIONALES DE LA MUNICIPALIDAD DE OLIVAR </t>
  </si>
  <si>
    <t xml:space="preserve">TECNICAS  USO DE ENERGIAS ALTERNATIVAS Y EFICIENCIA </t>
  </si>
  <si>
    <t>1.Planificar y organizar tareas, herramientas y materiales del trabajo de acuerdo a instructivos u órdenes de trabajo.
2.Aplicar técnicas de instalación de revestimiento de muros de acuerdo a normas de seguridad, medioambiente y calidad
propias del sector construcción y sistemas alternativos.
3.Realizar el mantenimiento preventivo de los sistemas de calefacción doméstica, ejecutando programa de mantenimiento,
de acuerdo a indicaciones del fabricante, normativa y reglamentación vigente.
4.Aplicar técnicas de carpintería a las terminaciones.-
5.Identificar técnicas de tratamiento de aguas grises 
6.- Uso de herramientas y materiales asociados
7.Analisis de técnicas alternativas vigentes</t>
  </si>
  <si>
    <t xml:space="preserve">1.-Personas entre 22 y 70 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5 juntas de vecinos del sector, de agrupaciones funcionales reconocidas por el Municipio.
7.-Sector periférico rural de la rivera de rio, de la ruta del acido. El sector en el ámbito mas urbano, cuenta los
sedes de juntas de vecinos, biblioteca, bomberos, posta, colegio enseñanza básica
Habitantes de la comuna de Olivar, sector de Gultro y Lo Conti , provenientes de la sentamientos de la rivera norte y
sur del rio Cachapoal.
8. Oficios informales , trabajos de temporalidad agrícola, formación básica en construcción y servicios domésticos. </t>
  </si>
  <si>
    <t>Pers. Jurid N° 22</t>
  </si>
  <si>
    <t xml:space="preserve">JJVV PUENTE NEGRO, SECTOR EL LLANO ALTO, LAS PEÑAS , COMITÉ DE AGUA POTABLE RURAL </t>
  </si>
  <si>
    <t xml:space="preserve">TECNICAS DE ERNC EFICIENTES </t>
  </si>
  <si>
    <t xml:space="preserve">1.-Distinguir principales elementos conceptuales relacionados con energías renovables no convencionales según teoría relacionada.
2.- Identificar componentes, características y clasificación de paneles solares fotovoltaico y energías alternativas, en aspecto domiciliario y las normativas eléctricas, legales y de seguridad vigente.
3.- Identificar principios eléctricos y mecánicos relacionados con la instalación y funcionamiento de paneles fotovoltaicos de acuerdo a elementos técnicos y teóricos eléctricos y relacionados con energías no renovables, de aspectos domiciliarios.
4.- Manejar sistema de acumulación de baterías para emergencias , Utilización de aguas grises 
5.- Realizar evaluación de las condiciones técnicas de instalación de sistemas solares o alternativos 
6.- Ejecutar labores de mantenimiento preventivo y correctivo  de
sistemas solares fotovoltaicos o alternativos , de aguas grises </t>
  </si>
  <si>
    <t xml:space="preserve">1. -Entre 20 y 80 años  
2.-Cesantes, afectados laboralmente por efectos pandemia,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2 juntas de vecinos del sector, de Puente Negro de agrupaciones funcionales reconocidas por el Municipio. Con APRS locales con problemas de abastecimiento hídrico
7.-Sector periférico rural afectados por temporales y desbordes del 2023. Habitantes de la comuna de San Fernando sector de Sector de Las Peñas y El Llano Alto provenientes de  sectores cordilleranos , 
8.- Informal en el ambiento agrícola, algunos con cursos en el área de construcción   </t>
  </si>
  <si>
    <t xml:space="preserve">69081400-5 OMIL y programas Mujeres jefas de hogar </t>
  </si>
  <si>
    <t>JJVV, ASOCIACIÓN DE ADULTOS MAYORES , ORG, FUNCIONALES , ETC</t>
  </si>
  <si>
    <t>CUIDADO INTEGRAL ADULTOS MAYORES</t>
  </si>
  <si>
    <t xml:space="preserve">1.TÉCNICAS DE IDENTIFICACIÓN Y CHEQUEO DE CONDICIONES Y PATOLOGÍAS FUNCIONALES, FÍSICAS Y COGNITIVAS EN EL AMBITO DE CUIDADOS INTERMEDIOS DEL ADULTO MAYOR.
2.TÉCNICAS ALTERNATIVAS PARA LA MANTENCIÓN DE CONDICIONES FÍSICAS Y COGNITIVAS DEL ADULTO MAYOR.
3. TÉCNICAS DE ALIMENTACIÓN Y ADMINISTRACIÓN DE MEDICAMENTOS AL ADULTO MAYOR.
4- PROTOCOLOS PREVENTIVOS Y PALIATIVOS  DE ATENCIÓN DE SALUD DEL ADULTO MAYOR.  
5. APLICAR TÉCNICAS DE PREVENCIÓN DE TRASTORNOS EMOCIONALES, PSICOAFECTIVOS Y MENTALES EN EL ADULTO MAYOR Y EN SU ENTORNO.
6. IDENTIFICAR LAS FUENTE DE FINANCIAMIENTO PARA ELAM, CREACION DE SITIOS WEB DE PRESTACION DE SERVICIOS, PROGRAMA " VINCULOS".
7.- TECNICAS DE AUTOCUIDADO " CUIDAR A LA CUIDADORA"
8.- TECNICAS ALTERNATIVAS DE MANEJO DEL DOLOR </t>
  </si>
  <si>
    <t>Habitantes de la comuna de  la comuna de Olivar, 
1.-Personas entre 22 y 50años
2.-Cesantes, afectados laboralmente por efectos pandemia, desempleo, o informalidad laboral.
3.- Hombres y mujeres
4.-Egresados de enseñanza básica, lecto- escritores.
5.-Familias compuestas por jefas de hogar , mono parentales, adultos mayores , vigentes en registro de cuidadoras  
6.- Pertenecientes a 3 juntas de vecinos del sector y de agrupaciones funcionales reconocidas por el Municipio. Y de comunas aledañas 
7.-El sector en el ámbito mas urbano, cuenta los sedes de juntas de vecinos, biblioteca, bomberos, posta, colegio enseñanza básica. 
8.- Los potenciales alumnos, poseen empleos informales y conocimientos básicos de cuidado de adultos o niños , cesantes producto de inestabilidad económica, pandemia.</t>
  </si>
  <si>
    <t>CENTRO INTERMEDIO PARA CAPACITACION PROFORMA</t>
  </si>
  <si>
    <t>70.689.300-8</t>
  </si>
  <si>
    <t>WORLD VISION</t>
  </si>
  <si>
    <t xml:space="preserve">MANEJO DE HUERTOS URBANOS
</t>
  </si>
  <si>
    <t xml:space="preserve">Identificación de tipos de suelos y los cultivos que pueden generarse. 
Conocer los tipos de cultivos a desarrollar
Distinguir cultivos por siembra y por plantación, sus características y cuidados
Desarrollo de actividades de apoyo el cultivo: generación de abonos, uso de residuos domiciliarios, entre otros. 
Construcción de zonas de cultivo. 
Técnicas de cosecha.
</t>
  </si>
  <si>
    <t xml:space="preserve">Hombres y mujeres que residan en la comuna de Iquique o alrededores,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</si>
  <si>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60.107.000-6</t>
  </si>
  <si>
    <t>SERVICIO NACIONAL DE LA MUJER Y LA EQUIDAD DE GÉNERO</t>
  </si>
  <si>
    <t>Hombres y Mujeres entre 18 y 64 años, preferentemente que cuenten con enseñanza básica completa, nivel de manejo computacional básico (o nivel usuario), preferentemente.
,pertenecientes al 80% de la población más vulnerable según el Registro Social de Hogares. Pueden estar trabajando o Cesantes, no se requiere formación en oficios previa, que residan en la comuna de Antofagasta o alrededores.</t>
  </si>
  <si>
    <t>INSTALACIÓN Y MANTENCIÓN DE RIEGO POR GOTEO</t>
  </si>
  <si>
    <t xml:space="preserve">Distintos tipos de cultivos que se pueden desarrollar, de acuerdo a características del clima, tipo de suelo, etc. 
Herramientas y materiales necesarios para la construcción de sistema de riego por goteo. 
Diseño y construcción del sistema de riego por goteo. 
Mantenimiento del sistema de riego por goteo. 
Características del riego por goteo de acuerdo al tipo de cultivo.
</t>
  </si>
  <si>
    <t xml:space="preserve">Hombres y mujeres que residan en la comuna de Copiapó,  Región de Atacama, que tengan entre 18 y 64 años, preferentemente con enseñanza básica completa,  ya sean personas cesantes, que buscan trabajo por primera vez o que se encuentran actualmente realizando trabajos precarios, informales o de baja calificación, quienes requieran realizar una reconversión laboral. </t>
  </si>
  <si>
    <t xml:space="preserve">70.689.300-8
</t>
  </si>
  <si>
    <t>WORLD VISIÓN</t>
  </si>
  <si>
    <t>Hombres y Mujeres entre 18 y 64 años, educación básica completa, pertenecientes al 80% de la población más vulnerable según el Registro Social de Hogares. Pueden estar trabajando o Cesantes, no se requiere formación en oficios previa, que residan en la comuna de Diego de Almagro o alrededores</t>
  </si>
  <si>
    <t>OPERACIÓN DE EQUIPOS DE CARGUÍO EN PEQUEÑA Y MEDIANA MINERÍA</t>
  </si>
  <si>
    <t>PF0949</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</si>
  <si>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Diego de Almagro o alrededores</t>
  </si>
  <si>
    <t>VILLA ALEMANA</t>
  </si>
  <si>
    <t xml:space="preserve">Hombres y Mujeres entre 18 y 64 años, preferentemente que cuenten con enseñanza media completa,  salud física y psicológica compatible con la actividad de cuidado, se excluirán solamente las personas que presenten antecedentes de haber ejercido maltrato físico o psicológico, y/o que presenten sintomatología asociada a un bajo control de impulso, baja tolerancia a la frustración, inestabilidad emocional o conductas sexuales inapropiada,
pertenecientes al 80% de la población más vulnerable según el Registro Social de Hogares. Pueden estar trabajando o Cesantes, que residan en la comuna de Villa Alemana o alrededores. también se excluirán las personas que presenten “inhabilidades para trabajar con menores de edad”, que señale que la persona no se encuentra inhabilitada este documento es emitido por el registro civil
</t>
  </si>
  <si>
    <t>Hombres y Mujeres entre 18 y 64 años, preferentemente que cuenten con enseñanza básica completa, con nivel de manejo computacional básico (o nivel usuario), preferentemente, pertenecientes al 80% de la población más vulnerable según el Registro Social de Hogares. Pueden estar trabajando o Cesantes, no se requiere formación en oficios previa, que residan en la comuna de Viña del mar o alrededores</t>
  </si>
  <si>
    <t>Hombres y Mujeres entre 18 y 64 años, que cuenten con enseñanza media completa, contar con un mínimo de un año de experiencia laboral como ayudante de cocina. pertenecientes al 80% de la población más vulnerable según el Registro Social de Hogares. Pueden estar trabajando o Cesantes, que residan en la comuna de Villa Alemana o alrededores.</t>
  </si>
  <si>
    <t xml:space="preserve">WORLD VISION
</t>
  </si>
  <si>
    <t xml:space="preserve">ECONOMÍA CIRCULAR
</t>
  </si>
  <si>
    <t xml:space="preserve">Conocer el concepto de Economía Circular
Identificar la Economía Circular como una estrategia de apoyo al cuidado del medio ambiente
Legislación Chilena en cuanto a Economía Circular
Modelo de Negocios Circulares; Cadena de Valor y características del sector
Reconocimiento de potenciales emprendimiento en base a la economía circular, con el propósito de poder implementar un microemprendimiento en esta materia, que permita generar una fuente de ingresos de manera independiente. 
</t>
  </si>
  <si>
    <t xml:space="preserve">Hombres y mujeres que residan en la comuna de San Clemente o alrededores,  Región del Maule,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</si>
  <si>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Hombres y mujeres de 18 años a 64 años, desocupadas (cesantes y personas que buscan trabajo por primera vez), que cuenten con enseñanza media completa, que residan en la comuna de San Clemente o al rededores.</t>
  </si>
  <si>
    <t>PRODUCCIÓN Y ELABORACIÓN DE PREPARACIONES CULINARIAS BÁSICAS</t>
  </si>
  <si>
    <t>PF1430</t>
  </si>
  <si>
    <t>Hombres y Mujeres entre 18 y 64 años, que cuenten con enseñanza media completa, contar con un mínimo de un año de experiencia laboral como ayudante de cocina.
pertenecientes al 80% de la población más vulnerable según el Registro Social de Hogares, que residan en la comuna de Licanten o alrededores.</t>
  </si>
  <si>
    <t>ARTESANÍA EN PIEDRA VOLCÁNICA</t>
  </si>
  <si>
    <t>Diseño y elaboración de productos artesanales en base a piedra volcánica
Esmaltado y embellecimientos de los productos desarrollados 
Preparación y venta de productos desarrollados.</t>
  </si>
  <si>
    <t xml:space="preserve">Hombres y mujeres que residan en la comuna de Antuco,  Región del Bio Bio, que tengan entre 18 y 64 años y que desarrollen productos de artesanía ligados a material propio del sector. Preferentemente enseñanza básica completa.
</t>
  </si>
  <si>
    <t xml:space="preserve">CONSTRUCCIÓN, MANTENCIÓN Y USO DE LOMBRICOMPOSTERAS
</t>
  </si>
  <si>
    <t>ALTO BIOBÍO</t>
  </si>
  <si>
    <t xml:space="preserve">Competencia General: Al término de la capacitación se espera que los participantes puedan reducir el volumen original de los residuos domiciliarios y transformar la materia orgánica biodegradable en un producto biológicamente estable (compost), que puede ser usado como enmienda de suelos y como sustrato de plantas. 
Aprendizajes Esperados:
•	Conocer conceptos básicos de reciclaje, compostaje y lombricultura.
•	Identificar tipos y formas de compostaje.
•	Conocer técnicas de compost, riego, aireación y movimiento de lechos.
•	Reducir, reciclar y reutilizar los desperdicios orgánicos domiciliarios, produciendo compost que puedan ser usados en los mismos predios, reduciendo la contaminación medioambiental.  
•	Construir lombricompostera de uso domiciliario.
•	Realizar cosecha de humus y lombrices.
</t>
  </si>
  <si>
    <t xml:space="preserve">Hombres y mujeres que residan en la comuna de Alto Bio Bio o alrededores,  Región del Bio Bio,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</si>
  <si>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Hombres y Mujeres entre 18 y 64 años, que cuenten con enseñanza media completa, educación media completa y contar con un mínimo de dos años de experiencia laboral como ayudante de cocina. Pertenecientes al 80% de la población más vulnerable según el Registro Social de Hogares. Pueden estar trabajando o Cesantes, no se requiere formación en oficios previa, que residan en la comuna de Ancud o alrededores</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</si>
  <si>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Tortél o alrededores</t>
  </si>
  <si>
    <t>ECONOMÍA CIRCULAR</t>
  </si>
  <si>
    <t xml:space="preserve">Hombres y mujeres que residan en la comuna de La Florida o alrededores,  Región Metropolitana,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</si>
  <si>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73.535.000-5</t>
  </si>
  <si>
    <t>FUNDACION SOLIDARIA TRABAJO PARA UN HERMANO</t>
  </si>
  <si>
    <t>CONTABILIDAD BÁSICA PARA MICROEMPRENDEDORES</t>
  </si>
  <si>
    <t xml:space="preserve">1.1 Conocer los elementos básicos de un sistema contable. 
1.2 Conocer funciones, objetivos y principios que lo rigen. 
2.1 Conocer y aplicar la Contabilidad como sistema de registro y control y como herramienta para la toma de decisiones: identificar y mantener documentos mercantiles.
2.2 Conocer y aplicar la contabilidad como sistema de registro y control y como herramienta para la toma de decisiones: identificar y mantener libros de compra y venta.
2.3 Conocer y aplicar la contabilidad como sistema de registro y control y como herramienta para la toma de decisiones: identificar y utilizar el formulario 29.
2.4 Conocer y aplicar la contabilidad como sistema de registro y control y como herramienta para la toma de decisiones: declarar y calcular IVA y PPM.
3.1 Conocer y aprender el uso de un inventario.
3.2 Conocer y aprender el uso de un estado de cuentas.
3.3 Conocer y aprender el uso de los libros contables y balance.
4.1 Conocer legislación tributaria.
4.2 Aplicar legislación tributaria.
5.1 Conocer los trámites para formalizar un negocio.
5.2 Aplicar los trámites para formalizar un negocio.
6.1 Aprender el uso de programas office (Word y Excel). 
6.2 Aprender el uso de herramientas de internet.
7.1. Conocer e identificar el Decálogo del Buen Trabajo.
7.2 Ejercitar la importancia del Buen Trabajo en el desarrollo de su entorno laboral.
</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</si>
  <si>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San Joaquín o alrededores.</t>
  </si>
  <si>
    <t xml:space="preserve">1.1 Conocer los elementos básicos de un sistema contable.
1.2 Conocer funciones, objetivos y principios que lo rigen.
2.1 Conocer y aplicar la Contabilidad como sistema de registro y control y como herramienta para la toma de decisiones: identificar y mantener documentos mercantiles.
2.2 Conocer y aplicar la contabilidad como sistema de registro y control y como herramienta para la toma de decisiones: identificar y mantener libros de compra y venta.
2.3 Conocer y aplicar la contabilidad como sistema de registro y control y como herramienta para la toma de decisiones: identificar y utilizar el formulario 29.
2.4 Conocer y aplicar la contabilidad como sistema de registro y control y como herramienta para la toma de decisiones: declarar y calcular IVA y PPM. 
3.1 Conocer y aprender el uso de un inventario.
3.2 Conocer y aprender el uso de un estado de cuentas.
3.3 Conocer y aprender el uso de los libros contables y balance.
4.1 Conocer legislación tributaria.
4.2 Aplicar legislación tributaria.
5.1 Conocer los trámites para formalizar un negocio.
5.2 Aplicar los trámites para formalizar un negocio.
6.1 Aprender el uso de programas office (Word y Excel). 
6.2 Aprender el uso de herramientas de internet. 
7.1. Conocer e identificar el Decálogo del Buen Trabajo.
7.2 Ejercitar la importancia del Buen Trabajo en el desarrollo de su entorno laboral.
</t>
  </si>
  <si>
    <t xml:space="preserve">FUNDACION SOLIDARIA TRABAJO PARA UN HERMANO
</t>
  </si>
  <si>
    <t>1.1 Conocer los elementos básicos de un sistema contable.
1.2 Conocer funciones, objetivos y principios que lo rigen.
2.1 Conocer y aplicar la Contabilidad como sistema de registro y control y como herramienta para la toma de decisiones: identificar y mantener documentos mercantiles.
2.2 Conocer y aplicar la contabilidad como sistema de registro y control y como herramienta para la toma de decisiones: identificar y mantener libros de compra y venta.
2.3 Conocer y aplicar la contabilidad como sistema de registro y control y como herramienta para la toma de decisiones: identificar y utilizar el formulario 29.
2.4 Conocer y aplicar la contabilidad como sistema de registro y control y como herramienta para la toma de decisiones: declarar y calcular IVA y PPM. 
3.1 Conocer y aprender el uso de un inventario.
3.2 Conocer y aprender el uso de un estado de cuentas.
3.3 Conocer y aprender el uso de los libros contables y balance.
4.1 Conocer legislación tributaria.
4.2 Aplicar legislación tributaria.
5.1 Conocer los trámites para formalizar un negocio.
5.2 Aplicar los trámites para formalizar un negocio.
6.1 Aprender el uso de programas office (Word y Excel). 
6.2 Aprender el uso de herramientas de internet. 
7.1. Conocer e identificar el Decálogo del Buen Trabajo.
7.2 Ejercitar la importancia del Buen Trabajo en el desarrollo de su entorno laboral.</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</si>
  <si>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Huechuraba o alrededores</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</si>
  <si>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San Joaquín o alredores.</t>
  </si>
  <si>
    <t xml:space="preserve">73.188.700-4
</t>
  </si>
  <si>
    <t xml:space="preserve">ONG CASA DE ACOGIDA LA ESPERANZA
</t>
  </si>
  <si>
    <t xml:space="preserve">Mujeres y hombres entre 18 y 64 años de edad, preferentemente enseñanza media completa, pertenecientes al 80% de la población más vulnerable, según registro social de hogares. Manejo de operaciones matemáticas básicas, pertenecientes a la comuna de San Joaquín.
</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</si>
  <si>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San Bernardo u alrededores.</t>
  </si>
  <si>
    <t xml:space="preserve">ONG CASA DE ACOGIDA LA ESPERANZA
</t>
  </si>
  <si>
    <t xml:space="preserve">"Módulo 1: Fundamentos para Diagnosticar el Tratamiento Estético Integral.
1. Identificar los fundamentos de anatomía y  fisiología.
2. Reconocer alteraciones cutáneas faciales y corporales.
3. Determinar los cosméticos a utilizar en los tratamientos estéticos.
4. Identificar masajes estéticos según  clasificación, efectos, indicaciones y contraindicaciones.
5. Apoyar el diagnóstico estético del cliente, de acuerdo a los protocolos establecidos de los procesos.
6. Utilizar normas de higiene y seguridad en el diagnóstico y la aplicación de técnicas.
Módulo 2: Masaje Manual y Mecánico, con fines Estéticos.
1. Utilizar medidas de higiene y presentación personal adecuadas.
2. Identificar los elementos de aromaterapia  y musicoterapia asociada a masajes estéticos.
3. Mantener las condiciones ambientales de la cabina de masaje.
4. Usar técnicas de comunicación para detectar las demandas, necesidades y expectativas del cliente.
5. Realizar masajes corporales teniendo en cuenta parámetros  establecidos y condiciones de higiene y seguridad.
6. Utilizar equipos para la aplicación de masajes estéticos de forma mecánica.
7. Aplicar técnicas para evaluar el servicio y el grado de satisfacción del cliente.
Módulo 3: Masaje de Reflexología, con Fines de Relajación.
1. Identificar los beneficios,  aplicaciones y contraindicaciones de los masajes con fines de relajación.
2. Aplicar maniobras de relajación.
Módulo 4: Técnicas Estéticas de Higiene e Hidratación Facial y Corporal.
1. Identificar  técnicas de acuerdo al estado y necesidad de piel.
2. Determinar  procedimiento de selección de cosméticos según tipo  piel del cliente
3. Aplicar técnicas estéticas de limpieza profunda e hidratación facial, en condiciones de seguridad e higiene."
</t>
  </si>
  <si>
    <t xml:space="preserve">Mujeres y hombres entre 18 y 64 años de edad, preferentemente enseñanza media completa, pertenecientes al 80% de la población más vulnerable, según registro social de hogares, no se requiere formación en oficios previa, pertenecientes a la comuna de Pudahuel.
</t>
  </si>
  <si>
    <t>Módulo 1: Aplicar técnicas estéticas de higiene e hidratación facial
1. Aplicar técnicas estéticas de higiene e hidratación facial de acuerdo con el diagnóstico efectuado al cliente, respetando las normas de seguridad e higiene.
2. Conocer la anotomía y fisiología del rostro e identificar distintos tipos de piel y su clasificación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3. Identificar los útiles y materiales que se usan para el maquillaje.
3. Identificar principio de la teoría de corrección 
4. Aplicar base de maquillaje y correctores
5. Aplicar maquillajes de ojos y tipo de correcciones según la forma del ojo. 
6. Aplicar volúmenes, luces y sombras, según la morfología del rostro para lograr efectos visuales.
7. Aplicar diversas y avanzadas técnicas de maquillaje: social, novias, artístico, día, tarde, fiesta, noche y automaquillaje utilizando los productos más adecuados para el cliente.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Módulo 4: Manejar técnicas de comunicación para la mejor atención al cliente
1. Manejar técnicas de comunicación para la mejor atención al cliente.
2. Identificar técnicas para detectar las demandas, necesidades y expectativas del cliente.
3. Evaluar el servicio y el grado de satisfacción del cliente.
4. Identificar técnicas de atención al cliente y resolución de quejas.</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</si>
  <si>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La Granja u alrededores.</t>
  </si>
  <si>
    <t xml:space="preserve">"Módulo 1: Aplicar técnicas estéticas de higiene e hidratación facial
1. Aplicar técnicas estéticas de higiene e hidratación facial de acuerdo con el diagnóstico efectuado al cliente, respetando las normas de seguridad e higiene.
2. Conocer la anotomía y fisiología del rostro e identificar distintos tipos de piel y su clasificación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3. Identificar los útiles y materiales que se usan para el maquillaje.
3. Identificar principio de la teoría de corrección 
4. Aplicar base de maquillaje y correctores
5. Aplicar maquillajes de ojos y tipo de correcciones según la forma del ojo. 
6. Aplicar volúmenes, luces y sombras, según la morfología del rostro para lograr efectos visuales.
7. Aplicar diversas y avanzadas técnicas de maquillaje: social, novias, artístico, día, tarde, fiesta, noche y automaquillaje utilizando los productos más adecuados para el cliente.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Módulo 4: Manejar técnicas de comunicación para la mejor atención al cliente
1. Manejar técnicas de comunicación para la mejor atención al cliente.
2. Identificar técnicas para detectar las demandas, necesidades y expectativas del cliente.
3. Evaluar el servicio y el grado de satisfacción del cliente.
4. Identificar técnicas de atención al cliente y resolución de quejas."
</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</si>
  <si>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Pudahuel u alrededores.</t>
  </si>
  <si>
    <t>65.056.389-1</t>
  </si>
  <si>
    <t>FUNDACIÓN FUCAP</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</si>
  <si>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La Serena u alrededores</t>
  </si>
  <si>
    <t>ACTIVIDADES DE SOPORTE EN LABORES ELÉCTRICAS</t>
  </si>
  <si>
    <t>PF1328</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</si>
  <si>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Lo Espejo o alrededores.</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</si>
  <si>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Maipú o alrededores.</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</si>
  <si>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Santiago Centro u aledañas.</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</si>
  <si>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Huechuraba o alrededores.</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</si>
  <si>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Huechuraba o alrededores</t>
  </si>
  <si>
    <t>OPERACIONES EN INFRAESTRUCTURA SUBTERRÁNEA MT/BT DE REDES DE DISTRIBUCIÓN ELÉCTRICA</t>
  </si>
  <si>
    <t>PF1233</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</si>
  <si>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San Joaquín o alrededores.</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</si>
  <si>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Mafíl y alrededores</t>
  </si>
  <si>
    <t xml:space="preserve">PROMAULE
</t>
  </si>
  <si>
    <t xml:space="preserve">CORPORACION DE CAPACITACION PROMAULE
</t>
  </si>
  <si>
    <t>69.030.200-4</t>
  </si>
  <si>
    <t xml:space="preserve">UNIDAD DE PROMOCIÓN SOCIAL DE I. MUNICIPALIDAD DE COPIAPÓ
</t>
  </si>
  <si>
    <t xml:space="preserve">Mujeres u hombres entre 18 y 65 años de la comuna de Copiapó que posean enseñanza media completa y que no se encuentren trabajando.
</t>
  </si>
  <si>
    <t>69.110.400-1</t>
  </si>
  <si>
    <t xml:space="preserve">JUNTAS DE VECINOS DE VILLA BICENTENARIO
</t>
  </si>
  <si>
    <t xml:space="preserve">Mujeres de la comuna de Talca, pertenecientes a la junta de vecinos de la villa bicentenario, entre 18 y 65 años que posean enseñanza media completa y que no se encuentren trabajando.
</t>
  </si>
  <si>
    <t xml:space="preserve">JUNTAS DE VECINOS SECTOR 3, TALCA
</t>
  </si>
  <si>
    <t xml:space="preserve">Mujeres u hombres de la comuna de Talca, pertenecientes a las juntas de vecinos del sector 3, entre 18 y 65 años que posean enseñanza media completa y que no se encuentren trabajando.
</t>
  </si>
  <si>
    <t>sin rut</t>
  </si>
  <si>
    <t>69.150.400-K</t>
  </si>
  <si>
    <t xml:space="preserve">UNIDAD DE GESTIÓN TERRITORIAL DE LA I. MUNICIPALIDAD DE CONCEPCIÓN
</t>
  </si>
  <si>
    <t xml:space="preserve">Mujeres u hombres de la comuna de Concepción entre 18 y 65 años que posean enseñanza media completa y que no se encuentren trabajando.
</t>
  </si>
  <si>
    <t>69.190.700-7</t>
  </si>
  <si>
    <t xml:space="preserve">UNIDAD DE GESTIÓN TERRITORIAL DE LA I. MUNICIPALIDAD DE TEMUCO
</t>
  </si>
  <si>
    <t xml:space="preserve">Mujeres u hombres de la comuna de Temuco entre 18 y 65 años que posean enseñanza media completa y que no se encuentren trabajando.
</t>
  </si>
  <si>
    <t>69.072.700-5</t>
  </si>
  <si>
    <t xml:space="preserve">UNIDAD DE RESPONSABILIDAD SOCIAL EMPRESARIAL DE SAN BERNARDO
</t>
  </si>
  <si>
    <t xml:space="preserve">Mujeres u hombres entre 18 y 65 años de la comuna de San Bernardo que posean enseñanza media completa y que no se encuentren trabajando.
</t>
  </si>
  <si>
    <t xml:space="preserve">JUNTA DE VECINOS DE VILLA NOCEDAL
</t>
  </si>
  <si>
    <t>CORP DE CAPACITACION Y EMPLEO DE SOC DE FOMENTO FABRIL</t>
  </si>
  <si>
    <t>NO TIENE</t>
  </si>
  <si>
    <t>JUNTAS DE VECINOS DE LA COMUNA DE IQUIQUE</t>
  </si>
  <si>
    <t>HOMBRES Y MUJERES MAYORES DE 18 AÑOS DE EDAD DE LA REGIÓN DE TARAPACÁ, CON EDUCACIÓN MEDIA COMPLETA. QUE PERTENECEN HASTA EL 80% MÁS VULNERABLE SEGÚN REGISTROS SOCIAL DE HOGARES Y PERTENECEN A LA COMUNA DE IQUIQUE</t>
  </si>
  <si>
    <t>JUNTAS DE VECINOS DE LA COMUNA DE HUARA</t>
  </si>
  <si>
    <t>HOMBRES Y MUJERES MAYORES DE 18 AÑOS DE EDAD DE LA REGIÓN DE TARAPACÁ, CON EDUCACIÓN MEDIA COMPLETA. QUE PERTENECEN HASTA EL 80% MÁS VULNERABLE SEGÚN REGISTROS SOCIAL DE HOGARES Y PERTENECEN A LA COMUNA DE HUARA.</t>
  </si>
  <si>
    <t>No tiene RUT.</t>
  </si>
  <si>
    <t>JUNTA DE VECINOS DE LA COMUNA DE HUARA.</t>
  </si>
  <si>
    <t>Hombres y mujeres mayores de 18 años de edad de la región de Tarapacá, con educación básica completa preferentemente. Que pertenecen hasta el 80% más vulnerable según registros social de hogares y que pertenecen a la comuna de Huara.</t>
  </si>
  <si>
    <t>JUNTA DE VECINOS DE LA COMUNA DE POZO ALMONTE.</t>
  </si>
  <si>
    <t>Hombres y mujeres mayores de 18 años de edad de la región de Tarapacá, con educación básica completa preferentemente. Que pertenecen hasta el 80% más vulnerable según registros social de hogares y que pertenecen a la comuna de Pozo Almonte..</t>
  </si>
  <si>
    <t>JUNTA DE VECINOS DE LA COMUNA DE IQUIQUE.</t>
  </si>
  <si>
    <t>Hombres y mujeres mayores de 18 años de edad de la región de Tarapacá, con educación básica completa preferentemente; experiencia como empresario/a, con iniciación de actividades ante el servicio de impuestos internos, contribuyentes de primera o segunda categoría. Que pertenecen hasta el 80% más vulnerable según registros social de hogares y pertenecen a la comuna de Iquique.</t>
  </si>
  <si>
    <t>JUNTA DE VECINOS DE LA COMUNA ALTO HOSPICIO.</t>
  </si>
  <si>
    <t>Hombres y mujeres mayores de 18 años de edad de la comuna de Tarapacá, con educación básica completa preferentemente; habilidades lectoescritura; experiencia como emprendedor con o sin iniciación de actividades ante el servicio de impuestos internos. Que pertenecen hasta el 80% más vulnerable según registros social de hogares y pertenecen a la comuna de Alto Hospicio.</t>
  </si>
  <si>
    <t>NO TIENE RUT.</t>
  </si>
  <si>
    <t>HOMBRES Y MUJERES MAYORES DE 18 AÑOS DE EDAD DE LA REGION DE TARAPACA, CON EDUCACIÓN BÁSICA COMPLETA PREFERENTEMENTE; HABILIDADES LECTOESCRITURA; EXPERIENCIA COMO EMPRENDEDOR CON O SIN INICIACIÓN DE ACTIVIDADES ANTE EL SERVICIO DE IMPUESTOS INTERNOS. QUE PERTENECEN HASTA EL 80% MAS VULNERABLE SEGÚN REGISTROS SOCIAL DE HOGARES Y PERTENECEN A LA COMUNA DE IQUIQUE.</t>
  </si>
  <si>
    <t>HOMBRES Y MUJERES MAYORES DE 18 AÑOS DE EDAD DE LA REGION DE TARAPACÁ, CON EDUCACIÓN BÁSICA COMPLETA PREFERENTEMENTE; HABILIDADES LECTOESCRITURA; EXPERIENCIA COMO EMPRESARIO/A, CON INICIACIÓN DE ACTIVIDADES ANTE EL SERVICIO DE IMPUESTOS INTERNOS. QUE PERTENECEN HASTA EL 80% MAS VULNERABLE SEGÚN REGISTROS SOCIAL DE HOGARES Y PERTENECEN A LA COMUNA DE IQUIQUE.</t>
  </si>
  <si>
    <t>HOMBRES Y MUJERES MAYORES DE 18 AÑOS DE EDAD DE LA REGIÓN DE TARAPACÁ, CON EDUCACIÓN BÁSICA COMPLETA PREFERENTEMENTE; HABILIDADES LECTOESCRITURA; EXPERIENCIA COMO EMPRESARIO/A, CON INICIACIÓN DE ACTIVIDADES ANTE EL SERVICIO DE IMPUESTOS INTERNOS. QUE PERTENECEN HASTA EL 80% MAS VULNERABLE SEGÚN REGISTROS SOCIAL DE HOGARES Y PERTENECEN A LA COMUNA DE HUARA.</t>
  </si>
  <si>
    <t>JUNTAS DE VECINO DE LA COMUNA DE ALTO HOSPICIO</t>
  </si>
  <si>
    <t xml:space="preserve">HOMBRES Y MUJERES MAYORES DE 18 AÑOS DE EDAD, QUE PERTENECEN HASTA EL 80% MAS VULNERABLE SEGÚN REGISTROS SOCIAL DE HOGARES, EDUCACIÓN BÁSICA COMPLETA, DE PREFERENCIA; NOCIONES BÁSICAS DE OPERACIONES MATEMÁTICAS (SUMA, RESTA, MULTIPLICACIÓN, DIVISIÓN). Y PERTENECEN A LA COMUNA DE ALTO HOSPICIO
 </t>
  </si>
  <si>
    <t xml:space="preserve">No tiene </t>
  </si>
  <si>
    <t>JUNTAS DE VECINO DE LA COMUNA DE IQUIQUE</t>
  </si>
  <si>
    <t xml:space="preserve">HOMBRES Y MUJERES MAYORES DE 18 AÑOS DE EDAD, QUE PERTENECEN HASTA EL 80% MAS VULNERABLE, CUENTAN CON EDUCACIÓN BÁSICA COMPLETA, DE PREFERENCIA; NOCIONES BÁSICAS DE OPERACIONES MATEMÁTICAS (SUMA, RESTA, MULTIPLICACIÓN, DIVISIÓN). LOS PARTICPANTES PERTENECEN A LA COMUNA DE IQUIQUE
</t>
  </si>
  <si>
    <t>JUNTAS DE VECINOS DE LA COMUNA DE POZO ALMONTE</t>
  </si>
  <si>
    <t>TÉCNICAS DE SOLDADURA POR MIG</t>
  </si>
  <si>
    <t>HOMBRES Y MUJERES MAYORES DE 18 AÑOS DE EDAD DE LA REGIÓN DE TARAPACÁ, CON EDUCACIÓN BÁSICA COMPLETA PREFERENTEMENTE Y NOCIONES BÁSICAS DE OPERACIONES MATEMÁTICAS (SUMA, RESTA, MULTIPLICACIÓN, DIVISIÓN). QUE PERTENECEN HASTA EL 80% MÁS VULNERABLE SEGÚN REGISTROS SOCIAL DE HOGARES Y PERTENECEN A LA COMUNA DE POZO ALMONTE.</t>
  </si>
  <si>
    <t xml:space="preserve">HOMBRES Y MUJERES MAYORES DE 18 AÑOS DE EDAD DE LA REGIÓN DE TARAPACÁ, CON EDUCACIÓN MEDIA COMPLETA PREFERENTEMENTE Y NOCIONES BÁSICAS DE OPERACIONES MATEMÁTICAS (SUMA, RESTA, MULTIPLICACIÓN, DIVISIÓN). QUE PERTENECEN HASTA EL 80% MÁS VULNERABLE SEGÚN REGISTROS SOCIAL DE HOGARES Y PERTENECEN A LA COMUNA DE POZO ALMONTE. </t>
  </si>
  <si>
    <t xml:space="preserve">HOMBRES Y MUJERES QUE PERTENECEN HASTA EL 80% MÁS VULNERABLE SEGÚN REGISTROS SOCIAL DE HOGARES Y CUMPLEN DE ACUERDO AL ARTÍCULO CUARTO DEL DECRETO 298 DEL 17 DE SEPTIEMBRE 2019: TENER 21 AÑOS, A LO MENOS; SIN ANTECEDENTES PENALES, HABER CURSADO LA EDUCACIÓN MEDIA O SU EQUIVALENTE Y LOS DEMÁS REQUISITOS QUE SE EXIJAN EN AQUELLA NORMA. Y PERTENECEN A LA COMUNA DE IQUIQUE. 
</t>
  </si>
  <si>
    <t xml:space="preserve">HOMBRES Y MUJERES QUE PERTENECEN HASTA EL 80% MÁS VULNERABLE SEGÚN REGISTROS SOCIAL DE HOGARES Y CUMPLEN DE ACUERDO AL ARTÍCULO CUARTO DEL DECRETO 298 DEL 17 DE SEPTIEMBRE 2019: TENER 21 AÑOS, A LO MENOS; SIN ANTECEDENTES PENALES, HABER CURSADO LA EDUCACIÓN MEDIA O SU EQUIVALENTE Y LOS DEMÁS REQUISITOS QUE SE EXIJAN EN AQUELLA NORMA. Y PERTENECEN A LA COMUNA DE POZO ALMONTE. </t>
  </si>
  <si>
    <t>HOMBRES Y MUJERES CON 21 AÑOS, A LO MENOS; QUE PERTENECEN HASTA EL 80% MAS VULNERABLE SEGÚN REGISTROS SOCIAL DE HOGARES. DE ACUERDO AL ARTÍCULO CUARTO DEL DECRETO 298 DEL 17 DE SEPTIEMBRE 2019, SOLO PODRÁN DESEMPEÑARSE COMO VIGILANTES PRIVADOS LAS PERSONAS QUE REÚNAN LOS SIGUIENTES REQUISITOS: TENER 21 AÑOS, A LO MENOS; SIN ANTECEDENTES PENALES, HABER CURSADO LA EDUCACIÓN MEDIA O SU EQUIVALENTE Y LOS DEMÁS REQUISITOS QUE SE EXIJAN EN AQUELLA NORMA. LOS PARTICPANTES PERTENECEN A LA COMUNA DE ALTO HOSPICIO</t>
  </si>
  <si>
    <t>JUNTAS DE VECINO DE LA COMUNA DE HUARA</t>
  </si>
  <si>
    <t>INTERPRETACIÓN DE LENGUA DE SEÑAS CHILENA EN EL CONTEXTO EDUCATIVO</t>
  </si>
  <si>
    <t>PF1415</t>
  </si>
  <si>
    <t>HOMBRES Y MUJERES DESDE LOS 18 AÑOS DE EDAD EN ADELANTE DE LA REGIÓN DE TARAPACÁ, CON EDUCACIÓN MEDIA COMPLETA. QUE PERTENECEN HASTA EL 80% MÁS VULNERABLE SEGÚN REGISTROS SOCIAL DE HOGARES Y PERTENECEN A LAS COMUNA DE HUARA.</t>
  </si>
  <si>
    <t>JUNTA DE VECINOS DE LA COMUNA HUARA.</t>
  </si>
  <si>
    <t>Hombres y mujeres mayores de 18 años de la región de Tarapacá, con educación media completa, preferentemente. Que pertenecen hasta el 80% más vulnerable según registros social de hogares y pertenecen a la comuna Huara.</t>
  </si>
  <si>
    <t>HOMBRES Y MUJERES MAYORES DE 18 AÑOS DE EDAD DE LA REGIÓN DE TARAPACÁ, CON EDUCACIÓN MEDIA COMPLETA PREFERENTEMENTE. QUE PERTENECEN HASTA EL 80% MÁS VULNERABLE SEGÚN REGISTROS SOCIAL DE HOGARES Y PERTENECEN A LAS COMUNA DE IQUIQUE</t>
  </si>
  <si>
    <t>HOMBRES Y MUJERES MAYORES DE 18 AÑOS DE EDAD DE LA REGIÓN DE TARAPACÁ, CON EDUCACIÓN MEDIA COMPLETA PREFERENTEMENTE. QUE PERTENECEN HASTA EL 80% MÁS VULNERABLE SEGÚN REGISTROS SOCIAL DE HOGARES Y PERTENECEN A LAS COMUNA DE HUARA</t>
  </si>
  <si>
    <t>JUNTAS DE VECINO DE LA COMUNA DE ALTO HOSPICIO.</t>
  </si>
  <si>
    <t>HOMBRES Y MUJERES MAYORES DE 18 AÑOS DE EDAD DE LA REGIÓN DE TARAPACÁ, CON EDUCACIÓN MEDIA COMPLETA, PREFERENTEMENTE. QUE PERTENECEN HASTA EL 80% MAS VULNERABLE SEGÚN REGISTROS SOCIAL DE HOGARES Y PERTENECEN A LA COMUNA DE ALTO HOSPICIO.</t>
  </si>
  <si>
    <t>HOMBRES Y MUJERES MAYORES DE 18 AÑOS DE EDAD DE LA REGIÓN DE TARAPACÁ, CON EDUCACIÓN MEDIA COMPLETA PREFERENTEMENTE. QUE PERTENECEN HASTA EL 80% MÁS VULNERABLE SEGÚN REGISTROS SOCIAL DE HOGARES Y PERTENECEN A LA COMUNA DE IQUIQUE</t>
  </si>
  <si>
    <t>HOMBRES Y MUJERES MAYORES DE 18 AÑOS DE EDAD, QUE PERTENECEN HASTA EL 80% MAS VULNERABLE SEGÚN REGISTROS SOCIAL DE HOGARES. CON EDUCACIÓN MEDIA COMPLETA, PREFERENTEMENTE Y PERTENECEN A LA COMUNA DE ALTO HOSPICIO</t>
  </si>
  <si>
    <t>JUNTA DE VECINOS DE LA COMUNA DE TALTAL.</t>
  </si>
  <si>
    <t>Hombres y mujeres mayores de 18 años de edad de la región de Antofagasta, con educación media completa preferentemente. Que pertenecen hasta el 80% más vulnerable según registros social de hogares y pertenecen a la comuna de Taltal.</t>
  </si>
  <si>
    <t>JUNTAS DE VECINO DE LA COMUNA DE MARIA ELENA</t>
  </si>
  <si>
    <t>HOMBRES Y MUJERES MAYORES DE 20 AÑOS DE EDAD, QUE PERTENECEN HASTA EL 80% MAS VULNERABLE SEGÚN REGISTROS SOCIAL DE HOGARES. EDUCACIÓN MEDIA COMPLETA, PREFERENTEMENTE ; LICENCIA DE CONDUCTOR CLASE B, CON ANTIGÜEDAD MÍNIMA DE 2 AÑOS Y VIGENTE ; EXAMEN PSICOLÓGICO RECONOCIDO PARA EL EFECTO, APROBADO Y QUE RESIDEN EN LA COMUNA DE MARIA ELENA</t>
  </si>
  <si>
    <t>JUNTA DE VECINOS DE LA COMUNA DE ANTOFAGASTA.</t>
  </si>
  <si>
    <t>Hombres y mujeres mayores de 18 años de edad de la región de Antofagasta, con educación básica completa preferentemente. Que pertenecen hasta el 80% más vulnerable según registros social de hogares y pertenecen a la comuna de Antofagasta.</t>
  </si>
  <si>
    <t>JUNTA DE VECINOS DE LA COMUNA DE MARÍA ELENA.</t>
  </si>
  <si>
    <t>OPERACIÓN DE ROMANA</t>
  </si>
  <si>
    <t>PF0647</t>
  </si>
  <si>
    <t>HOMBRES Y MUJERES MAYORES DE 18 AÑOS DE EDAD DE LA REGIÓN DE ANTOFAGASTA, CON EDUCACIÓN BÁSICA COMPLETA, PREFERENTEMENTE. QUE PERTENECEN HASTA EL 80% MAS VULNERABLE SEGÚN REGISTROS SOCIAL DE HOGARES Y PERTENECEN A LA COMUNA DE MARÍA ELENA.</t>
  </si>
  <si>
    <t>JUNTAS DE VECINOS DE LA COMUNA DE MEJILLONES</t>
  </si>
  <si>
    <t>HOMBRES Y MUJERES MAYORES DE 18 AÑOS DE EDAD DE LA REGIÓN DE ANTOFAGASTA, CON EDUCACIÓN BÁSICA COMPLETA PREFERENTEMENTE Y HABILIDADES LECTOESCRITURA. QUE PERTENECEN HASTA EL 80% MÁS VULNERABLE SEGÚN REGISTROS SOCIAL DE HOGARES Y PERTENECEN A LAS COMUNA DE MEJILLONES.</t>
  </si>
  <si>
    <t>JUNTA DE VECINOS DE LA COMUNA DE SIERRA GORDA.</t>
  </si>
  <si>
    <t>Hombres y mujeres mayores de 18 años de edad de la región de Antofagasta, con educación básica completa preferentemente y habilidades lectoescritura. Que pertenecen hasta el 80% más vulnerable según registros social de hogares y pertenecen a la comuna de Sierra Gorda.</t>
  </si>
  <si>
    <t>JUNTA DE VECINOS DE LA COMUNA DE TOCOPILLA.</t>
  </si>
  <si>
    <t>MEJORANDO EL MARKETING DE MI NEGOCIO</t>
  </si>
  <si>
    <t>PF0840</t>
  </si>
  <si>
    <t>Hombres y mujeres mayores de 18 años de edad de la región de Antofagasta, con educación básica completa preferentemente; habilidades lectoescritura; experiencia como empresario/a, con iniciación de actividades ante el servicio de impuestos internos. Que pertenecen hasta el 80% más vulnerable según registros social de hogares y pertenecen a la comuna de Tocopilla.</t>
  </si>
  <si>
    <t>Hombres y mujeres mayores de 18 años de edad de la región de Antofagasta, con educación básica completa preferentemente; habilidades lectoescritura; experiencia como empresario/a, con iniciación de actividades ante el servicio de impuestos internos. Que pertenecen hasta el 80% más vulnerable según registros social de hogares y pertenecen a la comuna de María Elena.</t>
  </si>
  <si>
    <t>HOMBRES Y MUJERES MAYORES DE 18 AÑOS DE EDAD DE LA REGIÓN DE ANTOFAGASTA, CON EDUCACIÓN BÁSICA COMPLETA PREFERENTEMENTE; HABILIDADES LECTOESCRITURA; EXPERIENCIA COMO EMPRESARIO/A, CON INICIACIÓN DE ACTIVIDADES ANTE EL SERVICIO DE IMPUESTOS INTERNOS. QUE PERTENECEN HASTA EL 80% MAS VULNERABLE SEGÚN REGISTROS SOCIAL DE HOGARES Y PERTENECEN A LA COMUNA DE TOCOPILLA.</t>
  </si>
  <si>
    <t>JUNTA DE VECINOS DE LA COMUNA MARÍA ELENA.</t>
  </si>
  <si>
    <t>HOMBRES Y MUJERES MAYORES DE 18 AÑOS DE EDAD DE LA REGIÓN DE ANTOFAGASTA, CON EDUCACIÓN BÁSICA COMPLETA PREFERENTEMENTE; HABILIDADES LECTOESCRITURA; EXPERIENCIA COMO EMPRESARIO/A, CON INICIACIÓN DE ACTIVIDADES ANTE EL SERVICIO DE IMPUESTOS INTERNOS. QUE PERTENECEN HASTA EL 80% MAS VULNERABLE SEGÚN REGISTROS SOCIAL DE HOGARES Y PERTENECEN A LA COMUNA DE MARÍA ELENA.</t>
  </si>
  <si>
    <t>JUNTA DE VECINOS DE LA COMUNA DE MEJILLONES.</t>
  </si>
  <si>
    <t>HOMBRES Y MUJERES MAYORES DE 18 AÑOS DE EDAD DE LA REGIÓN DE ANTOFAGASTA, CON EDUCACIÓN BÁSICA COMPLETA PREFERENTEMENTE; HABILIDADES LECTOESCRITURA; EXPERIENCIA COMO EMPRESARIO/A, CON INICIACIÓN DE ACTIVIDADES ANTE EL SERVICIO DE IMPUESTOS INTERNOS. QUE PERTENECEN HASTA EL 80% MAS VULNERABLE SEGÚN REGISTROS SOCIAL DE HOGARES Y PERTENECEN A LA COMUNA DE MEJILLONES.</t>
  </si>
  <si>
    <t>JUNTAS DE VECINO DE LA COMUNA DE SIERRA GORDA</t>
  </si>
  <si>
    <t>HOMBRES Y MUJERES MAYORES DE 18 AÑOS DE EDAD, QUE PERTENECEN HASTA EL 80% MAS VULNERABLE SEGÚN REGISTROS SOCIAL DE HOGARES. CON EDUCACIÓN BÁSICA COMPLETA PREFERENTEMENTE; HABILIDADES LECTOESCRITURA; EXPERIENCIA COMO EMPRESARIO/A, CON INICIACIÓN DE ACTIVIDADES ANTE EL SERVICIO DE IMPUESTOS INTERNOS Y QUE PERTENECEN A LA COMUNA DE SIERRA GORDA</t>
  </si>
  <si>
    <t>Hombres y mujeres mayores de 18 años de edad de la región de Antofagasta, los cuales tienen que cumplir ciertas características como; salud física y psicológica compatible con la actividad de cuidado, se excluirán solamente las personas que presenten antecedentes de haber ejercido maltrato físico o psicológico, y/o que presenten sintomatología asociada a un bajo control de impulso, baja tolerancia a la frustración, inestabilidad emocional o conductas sexuales inapropiada;  también se excluirán las personas que presenten “inhabilidades para trabajar con menores de edad”. Que pertenecen hasta el 80% más vulnerable según registros social de hogares y pertenecen a la comuna de Mejillones.</t>
  </si>
  <si>
    <t>OPERACIÓN DE PLANTA DE AGUA POTABLE</t>
  </si>
  <si>
    <t>Hombres y mujeres mayores de 18 años de edad de la región de Antofagasta, con educación media completa preferentemente. Que pertenecen hasta el 80% más vulnerable según registros social de hogares y pertenecen a la comuna de María Elena.</t>
  </si>
  <si>
    <t>JUNTAS DE VECINO DE LA COMUNA DE TALTAL</t>
  </si>
  <si>
    <t>Hombres y mujeres mayores de 18 años de edad en adelante, con educación media completa preferentemente. Que pertenecen hasta el 80% más vulnerable según registros social de hogares y son de la comuna de TalTal.</t>
  </si>
  <si>
    <t>NO TIENE.</t>
  </si>
  <si>
    <t>JUNTAS DE VECINO DE LA COMUNA DE TOCOPILLA</t>
  </si>
  <si>
    <t>HOMBRES Y MUJERES MAYORES DE 18 AÑOS DE EDAD DE LA REGIÓN DE ANTOFAGASTA, CON EDUCACIÓN BÁSICA COMPLETA, DE PREFERENCIA; NOCIONES BÁSICAS DE OPERACIONES MATEMÁTICAS (SUMA, RESTA, MULTIPLICACIÓN, DIVISIÓN). QUE PERTENECEN HASTA EL 80% MÁS VULNERABLE SEGÚN REGISTROS SOCIAL DE HOGARES Y PERTENECEN A LAS COMUNA DE TOCOPILLA</t>
  </si>
  <si>
    <t>JUNTA DE VECINOS DE LA COMUNA SIERRA GORDA.</t>
  </si>
  <si>
    <t>Hombres y mujeres mayores de 18 años de edad de la región de Antofagasta, con educación básica completa, de preferencia; nociones básicas de operaciones matemáticas (suma, resta, multiplicación, división). Que pertenecen hasta el 80% más vulnerable según registros social de hogares y pertenecen a la comuna de Sierra Gorda.</t>
  </si>
  <si>
    <t>Hombres y mujeres mayores de 18 años de edad de la región de Antofagasta, con educación básica completa, de preferencia; nociones básicas de operaciones matemáticas (suma, resta, multiplicación, división). Que pertenecen hasta el 80% más vulnerable según registros social de hogares y pertenecen a la comuna de Antofagasta.</t>
  </si>
  <si>
    <t>JUNTAS DE VECINO DE LA COMUNA DE MARIA ELENA.</t>
  </si>
  <si>
    <t>Hombres y mujeres mayores de 18 años de edad de la región de Antofagasta, con educación básica completa, de preferencia; nociones básicas de operaciones matemáticas (suma, resta, multiplicación, división). Que pertenecen hasta el 80% más vulnerable según registros social de hogares y pertenecen a la comuna de María Elena.</t>
  </si>
  <si>
    <t>OPERACIÓN DE PLANTA DESALADORA DE AGUA</t>
  </si>
  <si>
    <t>PF0675</t>
  </si>
  <si>
    <t>Hombres y mujeres mayores de 18 años de edad de la región de Antofagasta, con educación básica completa preferentemente. Que pertenecen hasta el 80% más vulnerable según registros social de hogares y que pertenecen a la comuna de Mejillones.</t>
  </si>
  <si>
    <t>HOMBRES Y MUJERES MAYORES DE 18 AÑOS DE EDAD DE LA REGIÓN DE ANTOFAGASTA, CON EDUCACIÓN MEDIA COMPLETA CIENTÍFICO HUMANISTA O ALUMNOS DE LICEOS DE EDUCACIÓN TÉCNICO PROFESIONAL EGRESADOS O CURSANDO ÚLTIMO AÑO DE LA ESPECIALIDAD DE ELECTRICIDAD, ACREDITABLE. QUE PERTENECEN HASTA EL 80% MAS VULNERABLE SEGÚN REGISTROS SOCIAL DE HOGARES Y PERTENECEN A LA COMUNA DE MARÍA ELENA.</t>
  </si>
  <si>
    <t>MOVILIZADOR DE CARGA</t>
  </si>
  <si>
    <t>PF0739</t>
  </si>
  <si>
    <t>Hombres y mujeres mayores de 18 años de edad de la región de Antofagasta, con educación básica completa preferentemente. Que pertenecen hasta el 80% más vulnerable según registros social de hogares y pertenecen a la comuna de Sierra Gorda.</t>
  </si>
  <si>
    <t>Hombres y mujeres mayores de 18 años de edad de la región de Antofagasta, con educación básica completa preferentemente. Que pertenecen hasta el 80% más vulnerable según registros social de hogares y que pertenecen a la comuna de Tocopilla.</t>
  </si>
  <si>
    <t>HOMBRES Y MUJERES MAYORES DE 18 AÑOS DE EDAD DE LA REGIÓN ANTOFAGASTA, CON EDUCACIÓN MEDIA COMPLETA, PREFERENTEMENTE. QUE PERTENECEN HASTA EL 80% MAS VULNERABLE SEGÚN REGISTROS SOCIAL DE HOGARES Y PERTENECEN A LA COMUNA DE MARÍA ELENA.</t>
  </si>
  <si>
    <t>OPERACIONES DE PERFORACIÓN Y TRONADURA</t>
  </si>
  <si>
    <t>PF0948</t>
  </si>
  <si>
    <t>HOMBRES Y MUJERES MAYORES DE 18 AÑOS DE EDAD, QUE PERTENECEN HASTA EL 80% MAS VULNERABLE SEGÚN REGISTROS SOCIAL DE HOGARES. EDUCACIÓN MEDIA COMPLETA, PREFERENTEMENTE Y QUE PERTENECEN A LA COMUNA DE MARIA ELENA</t>
  </si>
  <si>
    <t>LICENCIA DE MANIPULACIÓN DE EXPLOSIVOS, OBTENIDA EN LA AUTORIDAD FISCALIZADORA.</t>
  </si>
  <si>
    <t>HOMBRES Y MUJERES QUE PERTENECEN AL 80% MAS VULNERABLE ADEMAS CIMPLUEN CON: DE ACUERDO AL ARTÍCULO CUARTO DEL DECRETO 298 DEL 17 DE SEPTIEMBRE 2019, SOLO PODRÁN DESEMPEÑARSE COMO VIGILANTES PRIVADOS LAS PERSONAS QUE REÚNAN LOS SIGUIENTES REQUISITOS: TENER 21 AÑOS, A LO MENOS; SIN ANTECEDENTES PENALES, HABER CURSADO LA EDUCACIÓN MEDIA O SU EQUIVALENTE Y LOS DEMÁS REQUISITOS QUE SE EXIJAN EN AQUELLA NORMA. Y PERTENECEN A LA COMUNA DE TALTAL</t>
  </si>
  <si>
    <t>JUNTAS DE VECINOS DE LA COMUNA DE TOCOPILLA</t>
  </si>
  <si>
    <t xml:space="preserve">HOMBRES Y MUJERES QUE PERTENECEN HASTA EL 80% MÁS VULNERABLE SEGÚN REGISTROS SOCIAL DE HOGARES Y CUMPLEN DE ACUERDO AL ARTÍCULO CUARTO DEL DECRETO 298 DEL 17 DE SEPTIEMBRE 2019: TENER 21 AÑOS, A LO MENOS; SIN ANTECEDENTES PENALES, HABER CURSADO LA EDUCACIÓN MEDIA O SU EQUIVALENTE Y LOS DEMÁS REQUISITOS QUE SE EXIJAN EN AQUELLA NORMA. Y PERTENECEN A LA COMUNA DE TOCOPILLA. </t>
  </si>
  <si>
    <t>JUNTAS DE VECINOS DE LA COMUNA DE SIERRA GORDA</t>
  </si>
  <si>
    <t>HOMBRES Y MUJERES DE 18 AÑOS O MAS QUE CUENTEN CON EDUCACIÓN MEDIA COMPLETA. CERTIFICACIÓN COMO INSTALADOR ELÉCTRICO AUTORIZADO POR LA SEC CLASE A, B, C O D.. QUE PERTENECEN HASTA EL 80% MAS VULNERABLE SEGÚN REGISTRO SOCIAL DE HOGARES Y RESIDEN EN LA COMUNA DE SIERRA GORDA</t>
  </si>
  <si>
    <t>JUNTAS DE VECINOS DE LA COMUNA DE TALTAL</t>
  </si>
  <si>
    <t xml:space="preserve">Hombres y mujeres mayores de 18 años de edad de la región de TalTal con educación media completa preferentemente. Que pertenecen hasta el 80% más vulnerable según registros social de hogares. </t>
  </si>
  <si>
    <t>JUNTAS DE VECINO DE LA COMUNA DE DIEGO DE ALMAGRO</t>
  </si>
  <si>
    <t>HOMBRES Y MUJERES QUE PERTENECEN HASTA EL 80% MAS MULNERABLE Y CUMPLEN CON LO SIGUIENTE: DE ACUERDO AL ARTÍCULO CUARTO DEL DECRETO 298 DEL 17 DE SEPTIEMBRE 2019, SOLO PODRÁN DESEMPEÑARSE COMO VIGILANTES PRIVADOS LAS PERSONAS QUE REÚNAN LOS SIGUIENTES REQUISITOS: TENER 21 AÑOS, A LO MENOS; SIN ANTECEDENTES PENALES, HABER CURSADO LA EDUCACIÓN MEDIA O SU EQUIVALENTE Y LOS DEMÁS REQUISITOS QUE SE EXIJAN EN AQUELLA NORMA.Y PERTENECEN A LA COMUNA DE DIEGO DE ALMAGRO.</t>
  </si>
  <si>
    <t>JUNTAS DE VECINO DE LA COMUNA DE OVALLE</t>
  </si>
  <si>
    <t>HOMBRES Y MUJERES MAYORES DE 18 AÑOS, DESOCUPADAS (CESANTES Y PERSONAS QUE BUSCAN TRABAJO POR PRIMERA VEZ). CON EDUCACIÓN BÁSICA COMPLETA, PREFERENTEMENTE. Y QUE RESIDEN EN LA COMUNA DE OVALLE.</t>
  </si>
  <si>
    <t>JUNTAS DE VECINO DE LA COMUNA DE LOS ANDES</t>
  </si>
  <si>
    <t>HOMBRES Y MUJERES DE 18 AÑOS EN ADELANTE Y QUE PERTENECEN AL 80% MAS VULNERABLE SEGÚN REGISTRO SOCIAL DE HOGARES, CON EDUCACIÓN BÁSICA COMPLETA Y QUE RESIDEN EN LA COMUNA DE LOS ANDES.</t>
  </si>
  <si>
    <t>69.500.900- 3</t>
  </si>
  <si>
    <t>PROGRAMA DE LAS NACIONES UNIDAS PARA EL DESARROLLO PNUD</t>
  </si>
  <si>
    <t>FORMULACIÓN DE PROYECTOS DE MICROEMPRENDIMIENTO PARA MUJERES</t>
  </si>
  <si>
    <t>RECONOCER, IDENTIFICAR Y APLICAR DISTINTAS TECNICAS DE EMPRENDIMIENTO. CONOCER LAS PRINCIPALES TECNICAS DE RECURSOS HUMANOS, IDENTIFICAR LOS PRINCIPALES COSTOS DE UN EMPRENDIMIENTO Y APLICAR TECNICAS DE GESTION ADMINISTRATIVA DE COMPRA Y VENTA DE PRODUCTOS Y/O SERVICIOS.</t>
  </si>
  <si>
    <t xml:space="preserve">MUJERES DESDE LOS 18 AÑOS EN ADELANTE PERTENECIENTES AL 80% DE LA POBLACION VULNERABLE, MUJERES INDÍGENAS, MUJERES MIGRANTES, MUJERES AFECTADAS POR INCENDIOS. QUE CUENTEN CON EDUCACIÓN MEDIA COMPLETA PREFERENTEMENTE. </t>
  </si>
  <si>
    <t>JUNTAS DE VECINOS DE LA COMUNA DE VALPARAISO.</t>
  </si>
  <si>
    <t>HOMBRES Y MUJERES MAYORES DE 18 AÑOS DE LA REGION DE VALPARAÍSO, CON EDUCACIÓN BÁSICA COMPLETA, PREFERENTEMENTE. PERTENECIENTES AL 80% MAS VULNERABLE SEGÚN REGISTRO SOCIAL DE HOGARES Y PERTENECEN A LA COMUNA DE VALPARAÍSO.</t>
  </si>
  <si>
    <t>JUNTAS DE VECINO DE LA COMUNA</t>
  </si>
  <si>
    <t>HOMBRES Y MUJERES DE 18 AÑOS O MAS DE LA REGION DE VALPARAISO, CON EDUCACIÓN MEDIA COMPLETA PREFERENTEMENTE, PERTENCIENTES AL 80% MAS VULNERABLE SEGÚN REGISTRO SOCIAL DE HOGARES Y RESIDEN EN LA COMUNA DE VALPARAISO.</t>
  </si>
  <si>
    <t>JUNTAS DE VECINO DE LA COMUNA DE LIMACHE</t>
  </si>
  <si>
    <t>HOMBRES Y MUJERES MAYORES DE 18 AÑOS, DESOCUPADAS (CESANTES Y PERSONAS QUE BUSCAN TRABAJO POR PRIMERA VEZ) PREFERENTEMENTE CON EDUCACIÓN BÁSICA COMPLETA, HABITANTES DE LA COMUNA DE LIMACHE.</t>
  </si>
  <si>
    <t>JUNTAS DE VECINO DE LA COMUNA DE VALPARAISO.</t>
  </si>
  <si>
    <t xml:space="preserve">HOMBRES Y MUJERES DE 18 AÑOS O MAS CON EDUCACIÓN BÁSICA COMPLETA, PERTENECIENTES AL 80% MAS VULNERABLE SEGÚN REGISTRO SOCIAL DE HOGARES. Y QUE RESIDEN EN LA COMUNA DE VALPARAISO. </t>
  </si>
  <si>
    <t>JUNTA DE VECINOS DE LA COMUNA DE QUILLOTA.</t>
  </si>
  <si>
    <t xml:space="preserve">Hombres y mujeres mayores de 18 años de edad de la región de Valparaíso, con educación media completa preferentemente. Que pertenecen hasta el 80% más vulnerable según registros social de hogares y pertenecen a la comuna de Quillota. </t>
  </si>
  <si>
    <t>JUNTAS DE VECINO DE LA COMUNA DE VIÑA DEL MAR.</t>
  </si>
  <si>
    <t xml:space="preserve">HOMBRES Y MUJERES DE 18 AÑOS O MAS, PERTENCIENTES AL 80% MAS VULNERABLE SEGÚN REGISTRO SOCIAL DE HOGARES, EDUCACIÓN MEDIA COMPLETA Y CONTAR CON UN MÍNIMO DE DOS AÑOS DE EXPERIENCIA LABORAL COMO AYUDANTE DE COCINA. Y RESIDEN EN LA COMUNA DE VIÑA DEL MAR. </t>
  </si>
  <si>
    <t>HOMBRES Y MUJERES DE 18 AÑOS O MAS, PERTENCIENTES AL 80% MAS VULNERABLE SEGÚN REGISTRO SOCIAL DE HOGARES CON EDUCACIÓN MEDIA COMPLETA, PREFERENTEMENTE. Y QUE RESIDEN EN LA COMUNA DE VIÑA DEL MAR.</t>
  </si>
  <si>
    <t xml:space="preserve">JUNTAS DE VECINO COMUNA DE SAN ESTEBAN </t>
  </si>
  <si>
    <t>HOMBRES Y MUJERES MAYORES DE 18 AÑOS DE EDAD O MAS, CON EDUCACIÓN MEDIA COMPLETA PREFERENTEMENTE. QUE PERTENECEN HASTA EL 80% MÁS VULNERABLE SEGÚN REGISTROS SOCIAL DE HOGARES Y PERTENECEN A LAS COMUNA DE SAN ESTEBAN</t>
  </si>
  <si>
    <t>LICEOS SOFOFA</t>
  </si>
  <si>
    <t>Hombres y mujeres alumnos que esten cursando Cuarto año de Enseñanza Media, derivados de alguno de los Liceos administrados por Corporación Sofofa. Deberán tener educación básica completa y tener 18 años o mas.</t>
  </si>
  <si>
    <t>JUNTAS DE VECINO DE LA COMUNA DEL MAULE</t>
  </si>
  <si>
    <t>HOMBRES Y MUJERES DE 18 AÑOS EN ADELANTE Y QUE PERTENECEN AL 80% MAS VULNERABLE SEGÚN REGISTRO SOCIAL DE HOGARES, CON EDUCACIÓN BÁSICA COMPLETA Y QUE RESIDEN EN LA COMUNA DEL MAULE</t>
  </si>
  <si>
    <t xml:space="preserve">NO TIENE </t>
  </si>
  <si>
    <t>JUNTA DE VECINO DE VIRIVILO</t>
  </si>
  <si>
    <t>REPOSTERÍA</t>
  </si>
  <si>
    <t>Conocimientos teóricos y prácticos necesarios para desarrollar habilidades en la preparación y elaboración de productos de pastelería. Aprender técnicas y métodos de panadería y repostería, adquiriendo competencias en la selección de ingredientes, la manipulación de utensilios y equipos, y la presentación adecuada de los productos finales.</t>
  </si>
  <si>
    <t>HOMBRE Y MUJERES DESDE LOS 18 AÑOS EN ADELANTE, QUE SE ENCUENTRAN CESANTES O BUSCAN TRABAJO POR PRIUMERA VEZ, QUE CUENTEN CON EDUCACIÓN MEDIA COMPLETA PREFERENTEMENTE Y PERTENECEN A LA JUNTA DE VECINOS DE VIRIVILO DE LA COMUNA DE SAN JAVIER.</t>
  </si>
  <si>
    <t>JUNTAS DE VECINA DE LA COMUNA DEL MAULE</t>
  </si>
  <si>
    <t>SERVICIO DE RIEGO TECNIFICADO Y FERTIRRIEGA</t>
  </si>
  <si>
    <t>PF1373</t>
  </si>
  <si>
    <t>HOMBRES Y MUJERES MAYORES DE 18 AÑOS DE EDAD O MAS, EDUCACIÓN MEDIA COMPLETA, PREFERENTEMENTE Y HABER REALIZADO CURSO LABORES AGRÍCOLAS PRIMARIAS DE SEMILLAS, CULTIVOS, PLANTAS Y/O FRUTOS O 1 AÑO DE EXPERIENCIA COMO OPERARIO AGRÍCOLA, DEMOSTRABLE. DESEABLE CREDENCIAL DE APLICADOR/A DE PLAGUICIDA EMITIDA POR SAG. Y QUE PERTENECEN A LA COMUNA DEL MAULE</t>
  </si>
  <si>
    <t>JUNTAS DE VECINO DE LA COMUNA DE CABRERO</t>
  </si>
  <si>
    <t>HOMBRES Y MUJERES DESDE 18 AÑOS EN ADELANTE, QUE SON PERSONAS DESOCUPADAS (CESANTES Y PERSONAS QUE BUSCAN TRABAJO POR PRIMERA VEZ). EDUCACIÓN BÁSICA COMPLETA. Y QUE RESIDEN EN LA COMUNA DE CABRERO.</t>
  </si>
  <si>
    <t>JUNTA DE VECINOS GOMERO, COMUNA DE HUALQUI</t>
  </si>
  <si>
    <t>HOMBRES Y MUJERES DESDE 18 AÑOS EN ADELANTE, QUE SON PERSONAS DESOCUPADAS (CESANTES Y PERSONAS QUE BUSCAN TRABAJO POR PRIMERA VEZ) CON EDUCACIÓN BÁSICA COMPLETA, PERTENECIENTES A LA JJVV GOMERO COMUNA DE HUALQUI</t>
  </si>
  <si>
    <t>JUNTAS DE VECINOS DE LOMA LOS ERICES</t>
  </si>
  <si>
    <t xml:space="preserve">HOMBRES Y MUJERES DE 18 AÑOS EN ADELANTE, QUE SE ENCUENTREN DESOCUPADOS Y PERSONAS QUE BUSCAN TRABAJO POR PRIMERA VEZ, CON EDUCACION BASICA COMPLETA Y QUE PERTENECEN A LA JUNTA DE VECINOS DE LOMA LOS ERICES  </t>
  </si>
  <si>
    <t>JUNTA DE VECINOS DE MILLANTU</t>
  </si>
  <si>
    <t xml:space="preserve">HOMBRES Y MUJERES DE 18 AÑOS EN ADELANTE, QUE SE ENCUENTREN DESOCUPADOS Y PERSONAS QUE BUSCAN TRABAJO POR PRIMERA VEZ, CON EDUCACION BASICA COMPLETA Y QUE PERTENECEN A LA JUNTA DE VECINOS DE MILLANTU.  </t>
  </si>
  <si>
    <t>JUNTAS DE VECINO DE LA COMUNA DE NACIMIENTO</t>
  </si>
  <si>
    <t>HOMBRES Y MUJERES MAYORES DE 18 AÑOS DE EDAD DE LA REGIÓN DE LA ARAUCANÍA, CON EDUCACIÓN BÁSICA COMPLETA QUE PERTENECEN HASTA EL 80% MÁS VULNERABLE SEGÚN REGISTROS SOCIAL DE HOGARES Y RESIDEN EN LA COMUNA DE NACIMIENTO.</t>
  </si>
  <si>
    <t xml:space="preserve">JUNTAS DE VECINO DE LA COMUNA DE NACIMIENTO
</t>
  </si>
  <si>
    <t>01. LUNES - MAÑANA / 04. MARTES - MAÑANA / 07. MIÉRCOLES - MAÑANA / 10. JUEVES - MAÑANA / 13. VIERNES - MAÑANA / 18. SÁBADO - VESPERTINO</t>
  </si>
  <si>
    <t xml:space="preserve">HOMBRES Y MUJERES MAYORES DE 18 AÑOS DE EDAD DE LA REGIÓN DE LA ARAUCANÍA, CON EDUCACIÓN BÁSICA COMPLETA QUE PERTENECEN HASTA EL 80% MÁS VULNERABLE SEGÚN REGISTROS SOCIAL DE HOGARES Y RESIDEN EN LA COMUNA DE NACIMIENTO.
</t>
  </si>
  <si>
    <t>JUNTAS DE VECINO DE LA COMUNA DE LAJA</t>
  </si>
  <si>
    <t>LAJA</t>
  </si>
  <si>
    <t>HOMBRES Y MUJERES MAYORES DE 18 AÑOS DE EDAD DE LA REGIÓN DE LA ARAUCANÍA, CON EDUCACIÓN BÁSICA COMPLETA QUE PERTENECEN HASTA EL 80% MÁS VULNERABLE SEGÚN REGISTROS SOCIAL DE HOGARES Y RESIDEN EN LA COMUNA DE LAJA</t>
  </si>
  <si>
    <t>JUNTA DE VECINO DE LA COMUNA DE SAN ROSENDO</t>
  </si>
  <si>
    <t>SAN ROSENDO</t>
  </si>
  <si>
    <t>HOMBRES Y MUJERES MAYORES DE 18 AÑOS DE EDAD DE LA REGIÓN DE LA ARAUCANÍA, CON EDUCACIÓN BÁSICA COMPLETA QUE PERTENECEN HASTA EL 80% MÁS VULNERABLE SEGÚN REGISTROS SOCIAL DE HOGARES Y RESIDEN EN LA COMUNA DE SAN ROSENDO.</t>
  </si>
  <si>
    <t>UNIÓN COMUNAL DE QUILLECO.</t>
  </si>
  <si>
    <t>QUILLECO</t>
  </si>
  <si>
    <t>Hombres y mujeres mayores de 18 años de la región Del Bío Bío, con educación básica completa, preferentemente, pertenecientes al 80% de la población más vulnerables y pertenecen a la Unión comunal de Quilleco.</t>
  </si>
  <si>
    <t>JUNTAS DE VECINO DE LA COMUNA DE CORONEL</t>
  </si>
  <si>
    <t>HOMBRES Y MUJERES MAYORES DE 18 AÑOS DE EDAD DE LA REGIÓN DEL BIOBÍO, EDUCACIÓN BASICA COMPLETA. QUE PERTENECEN HASTA EL 80% MÁS VULNERABLE SEGÚN REGISTROS SOCIAL DE HOGARES Y PERTENECEN A LA COMUNCA DE CORONEL.</t>
  </si>
  <si>
    <t>JUNTAS DE VECINO DE LA COMUNA DE CONCEPCION</t>
  </si>
  <si>
    <t>HOMBRES Y MUJERES DE 18 AÑOS O MAS DE LA REGION DE BIO BIO, PERTENCIENTES AL 80% MAS VULNERABLE SEGÚN REGISTRO SOCIAL DE HOGARES Y RESIDEN EN LA COMUNA DE CONCEPCION.</t>
  </si>
  <si>
    <t>COMUNIDAD DE PERSONAS PERTENECIENTES AL 80% MÁS VULNERABLE.</t>
  </si>
  <si>
    <t xml:space="preserve">Hombres y mujeres mayores de 18 años de edad de la región del Biobío, con educación básica completa preferentemente, conocimientos de lectoescritura básica y conocimientos de cálculos matemáticos básicos. Pertenecientes hasta el 80% más vulnerable según registros social de hogares y pertenecen a la comuna de Nacimiento.  </t>
  </si>
  <si>
    <t>HOMBRES Y MUJERES MAYORES DE 18 AÑOS, DESOCUPADAS (CESANTES Y PERSONAS QUE BUSCAN TRABAJO POR PRIMERA VEZ) CON EDUCACIÓN BÁSICA COMPLETA, HABITANTES DE LA COMUNA DE CORONEL.</t>
  </si>
  <si>
    <t>HOMBRES Y MUJERES MAYORES DE 18 AÑOS DE EDAD DE LA REGIÓN DEL BIOBÍO, CON EDUCACIÓN MEDIA COMPLETA PREFERENTEMENTE. QUE PERTENECEN HASTA EL 80% MÁS VULNERABLE SEGÚN REGISTROS SOCIAL DE HOGARES Y PERTENECEN A LA COMUNCA DE CORONEL</t>
  </si>
  <si>
    <t>HOMBRES Y MUJERES DE 18 AÑOS O MAS DE LA REGION DE BIO BIO, CON EDUCACIÓN BÁSICA COMPLETA, PERTENCIENTES AL 80% MAS VULNERABLE SEGÚN REGISTRO SOCIAL DE HOGARES Y QUE RESIDEN EN LA COMUNA DE CONCEPCION.</t>
  </si>
  <si>
    <t>HOMBRES Y MUJERES MAYORES DE 18 AÑOS DE EDAD DE LA REGIÓN DEL BIOBÍO, EDUCACIÓN BÁSICA COMPLETA, PREFERENTEMENTE; NIVEL DE MANEJO COMPUTACIONAL BÁSICO (O NIVEL USUARIO), PREFERENTEMENTE.. QUE PERTENECEN HASTA EL 80% MÁS VULNERABLE SEGÚN REGISTROS SOCIAL DE HOGARES Y PERTENECEN A LA COMUNCA DE CORONEL.</t>
  </si>
  <si>
    <t>JUNTA DE VECINOS CARAMAVIDA DE LA COMUNA DE CONTULMO.</t>
  </si>
  <si>
    <t>PLATERÍA MAPUCHE</t>
  </si>
  <si>
    <t>Conocer las joyas de plata de cultura mapuche, identificar el uso de diferentes tipos de joyas, conceptos de orfebrería, conocer e identificar los tipos de materiales, sus elementos, implementos y equipos a utilizar en la confección de piezas de platería, diseñar y elaborar piezas de platería mapuche a partir de técnicas preestablecidas.</t>
  </si>
  <si>
    <t>HOMBRES Y MUJERES MAYORES DE 18 AÑOS DE LA REGIÓN DEL BIOBÍO, CON EDUCACIÓN MEDIA COMPLETA, PREFERENTEMENTE. QUE SON PERSONAS DESOCUPADAS (CESANTES Y PERSONAS QUE BUSCAN TRABAJO POR PRIMERA VEZ), Y PERTENECEN A LA JUNTA DE VECINOS DE CONTULMO.</t>
  </si>
  <si>
    <t>COMUNIDAD INDIGENA IGNACIO CURIN.</t>
  </si>
  <si>
    <t>PLATERÍA MAPUCHE - TÉCNICAS PARA EL EMPRENDIMIENTO</t>
  </si>
  <si>
    <t>HOMBRES Y MUJERES MAYORES DE 18 AÑOS DE LA REGIÓN DEL BIOBÍO, CON EDUCACIÓN MEDIA COMPLETA, PREFERENTEMENTE. QUE SON PERSONAS DESOCUPADAS (CESANTES Y PERSONAS QUE BUSCAN TRABAJO POR PRIMERA VEZ), Y PERTENECEN A LA COMUNIDAD INDIGENA IGNACIO CURIN.</t>
  </si>
  <si>
    <t>JUNTA DE VECINO LO MOLINOS</t>
  </si>
  <si>
    <t>CORTE Y CONFECCIÓN DE PRENDAS DE VESTIR INDUSTRIAL, NIÑOS Y ADULTOS</t>
  </si>
  <si>
    <t>1. Identificar Conceptos Y Principios Generales De La Confección De Ropa 
2. Reconocer Los Tipos De Materiales Y Herramientas Usadas En La Confección De Ropa . 
3. Aplicar Técnicas De Corte Y Ensamblado De Telas, Según Ficha Técnica Del Modelo De La Prenda. 
4. Ejecutar Planificaciones De Producción Según La Cantidad Y El Tipo De Prenda En Confección. 
5. Aplicar Técnicas De Confección De Ropa Industrial, Según Ficha Técnica. 
6. Aplicar Criterios De Calidad En La Prenda Basados En Técnicas De Acabado</t>
  </si>
  <si>
    <t>HOMBRES Y MUJERES DESDE LOS 18 AÑOS EN ADELANTE, QUE SE ENCUENTRES DESOCUPADOS Y/O CESANTES, CON EDUCACIÓN MEDIA COMPLETA, PREFERENTEMENTE Y QUE PERTENECEN A LA JUNTA DE VECINOS DE LOS MOLINOS DE LA COMUNA LOS ANGELES.</t>
  </si>
  <si>
    <t>JUNTA DE VECINOS LOS VARONES</t>
  </si>
  <si>
    <t>CONFECCIÓN DE MUEBLES DE MADERA</t>
  </si>
  <si>
    <t>• Dominar las características y clasificación de las maderas en relación con la fabricación de muebles. 
• Verificar las condiciones de las máquinas y herramientas que se utilizan en la fabricación del mueble de madera en el taller. 
• Interpretar planos de ensamblaje para la fabricación de muebles. 
• Aplicar marca y corta de piezas según confección del mueble. 
• Aplicar técnicas de ensambles y empalmes de piezas de madera. 
• Dominar técnicas de acabado en embarnizado y pinturas de muebles.</t>
  </si>
  <si>
    <t xml:space="preserve">HOMBRE Y MUJERES DESDE LOS 18 AÑOS EN ADELANTE, QUE SE ENCUENTRAN CESANTES O BUSCAN TRABAJO POR PRIUMERA VEZ, QUE CUENTEN CON EDUCACIÓN MEDIA COMPLETA PREFERENTEMENTE Y PERTENECEN A LA JUNTA DE VECINOS DE LOS VARONES DE LA COMUNA MULCHEN.
</t>
  </si>
  <si>
    <t>COMUNIDAD INDIGENA ALHUELEMU</t>
  </si>
  <si>
    <t>HOMBRES Y MUJERES DESDE LOS 18 AÑOS EN ADELNATE, QUE SE ENCUENTRAN CESANTES O BUSCAN TRABAJO POR PRIUMERA VEZ, QUE CUENTEN CON EDUCACIÓN MEDIA COMPLETA PREFERENTEMENTE Y PERTENECEN A LA COMUNIDAD INDIGENA ALHUELEMU DE LA COMUNA DE MULCHEN.</t>
  </si>
  <si>
    <t>JUNTAS DE VECINOS DE SAN PEDRO DE LA PAZ</t>
  </si>
  <si>
    <t xml:space="preserve">Personas mayores de 18 años, que se encuentren dentro de 80% de la poblaciòn vulnerable de acuerdo al Registro Social de Hogares, con algún emprendimiento y residencia en la comuna de San Pedro de la Paz con educación completa preferentemente </t>
  </si>
  <si>
    <t>JUNTA DE VECINOS DE LA COMUNA DE LOS ÁNGELES.</t>
  </si>
  <si>
    <t>Hombres y Mujeres mayores de 18 años de la región del Biobío, con educación básica completa, preferentemente. Personas desocupadas o cesantes y personas que buscan trabajo por primera vez, y pertenecen a la comuna de Los Ángeles.</t>
  </si>
  <si>
    <t>HOMBRES Y MUJERES DESDE 18 AÑOS EN ADELANTE, QUE SON PERSONAS DESOCUPADAS (CESANTES Y PERSONAS QUE BUSCAN TRABAJO POR PRIMERA VEZ). EDUCACIÓN BÁSICA COMPLETA, PREFERENTEMENTE. Y QUE RESIDEN EN LA COMUNA DE CABRERO.</t>
  </si>
  <si>
    <t>JUNTAS DE VECINO DE LA COMUNA DE SAN PEDRO DE LA PAZ</t>
  </si>
  <si>
    <t>HOMBRES Y MUJERES DESDE 18 AÑOS EN ADELANTE, QUE SON PERSONAS DESOCUPADAS (CESANTES Y PERSONAS QUE BUSCAN TRABAJO POR PRIMERA VEZ) CON EDUCACIÓN BÁSICA COMPLETA, DE PREFERENCIA; NOCIONES BÁSICAS DE OPERACIONES MATEMÁTICAS (SUMA, RESTA, MULTIPLICACIÓN, DIVISIÓN). Y QUE RESIDEN EN LA COMUNA DE SAN PEDRO DE LA PAZ.</t>
  </si>
  <si>
    <t>HOMBRES Y MUJERES DESDE 18 AÑOS EN ADELANTE, QUE SON EMPRENDEDORES INFORMALES PERTENECIENTES AL 80% MAS VULNERABLE, CON EDUCACIÓN BÁSICA COMPLETA, DE PREFERENCIA. Y QUE RESIDEN EN LA COMUNA DE CABRERO</t>
  </si>
  <si>
    <t>HOMBRES Y MUJERES DE 18 AÑOS O MAS DE LA REGION DE BIO BIO, CON EDUCACIÓN MEDIA COMPLETA, PREFERENTEMENTE., PERTENCIENTES AL 80% MAS VULNERABLE SEGÚN REGISTRO SOCIAL DE HOGARES Y RESIDEN EN LA COMUNA DE CONCEPCION.</t>
  </si>
  <si>
    <t>CONTROL DE FAENAS PORTUARIAS</t>
  </si>
  <si>
    <t>PF1012</t>
  </si>
  <si>
    <t>HOMBRES Y MUJERES MAYORES DE 18 AÑOS DE EDAD DE LA REGIÓN DEL BIOBÍO, ENSEÑANZA MEDIA COMPLETA. REQUISITO NO APLICA A TRABAJADORES INGRESADOS CON ANTERIORIDAD A 1999, SEGÚN DECRETO SUPREMO N° 49 DEL MINISTERIO DEL TRABAJO Y PREVISIÓN SOCIAL; SUBSECRETARÍA DEL TRABAJO, CON FECHA 16 DE JULIO DE 1999. AL MENOS, UN AÑO DE EXPERIENCIA PREVIA COMO TRABAJADOR PORTUARIO. PERMISO DE SEGURIDAD PARA TRABAJADORES PORTUARIOS, VIGENTE (CARNÉ ROJO). QUE PERTENECEN HASTA EL 80% MÁS VULNERABLE SEGÚN REGISTROS SOCIAL DE HOGARES Y PERTENECEN A LA COMUNCA DE CORONEL.</t>
  </si>
  <si>
    <t>JUNTAS DE VECINO DE LA COMUNA DE SANTA BARBARA</t>
  </si>
  <si>
    <t>HOMBRES Y MUJERES PERTENECIENTES AL 80% MÁS VULNERABLE, QUE CUMPLEN CON: DE ACUERDO AL ARTÍCULO CUARTO DEL DECRETO 298 DEL 17 DE SEPTIEMBRE 2019, SOLO PODRÁN DESEMPEÑARSE COMO VIGILANTES PRIVADOS LAS PERSONAS QUE REÚNAN LOS SIGUIENTES REQUISITOS: TENER 21 AÑOS, A LO MENOS; SIN ANTECEDENTES PENALES, HABER CURSADO LA EDUCACIÓN MEDIA O SU EQUIVALENTE Y LOS DEMÁS REQUISITOS QUE SE EXIJAN EN AQUELLA NORMA. Y QUE PERTENECEN A LA COMUNA DE SANTA BARBARA</t>
  </si>
  <si>
    <t>HOMBRES Y MUJERES MAYORES DE 18 AÑOS DE EDAD DE LA REGIÓN DEL BIOBÍO, CON EDUCACIÓN MEDIA COMPLETA PREFERENTEMENTE. QUE PERTENECEN HASTA EL 80% MÁS VULNERABLE SEGÚN REGISTROS SOCIAL DE HOGARES Y PERTENECEN A LA COMUNCA DE SANTA BARBARA</t>
  </si>
  <si>
    <t>JUNTA DE VECINOS DE VILLUCURA</t>
  </si>
  <si>
    <t>ORFEBRERÍA EN PLATA</t>
  </si>
  <si>
    <t>1.Conocer metodologías para la creación de el concepto y el relato. 
2.Dominar técnicas de la orfebrería para la elaboración, interpretación y confección de un objeto de joyería, logrando piezas de excelente factura y terminación. 
3. Manipular correctamente las herramientas y maquinarias del taller de orfebrería, respetando íntegramente las normas de seguridad. 
4. Aplicar adecuadamente el lenguaje técnico aprendido en el taller.</t>
  </si>
  <si>
    <t>HOMBRE Y MUJERES DESDE LOS 18 AÑOS EN ADELANTE, QUE SE ENCUENTRAN CESANTES O BUSCAN TRABAJO POR PRIUMERA VEZ, QUE CUENTEN CON EDUCACIÓN MEDIA COMPLETA PREFERENTEMENTE Y PERTENECEN A LA JUNTA DE VECINOS DE VILLUCURA DE LA COMUNA DE SANTA BARBARA</t>
  </si>
  <si>
    <t>HOMBRES Y MUJERES MAYORES DE 18 AÑOS DE EDAD DE LA REGIÓN DEL BIOBÍO, CON EDUCACIÓN BÁSICA COMPLETA PREFERENTEMENTE. QUE PERTENECEN HASTA EL 80% MÁS VULNERABLE SEGÚN REGISTROS SOCIAL DE HOGARES. Y PERTENECEN A LA COMUNA DE SANTA BARBARA.</t>
  </si>
  <si>
    <t>HOMBRES Y MUJERES MAYORES DE 18 AÑOS DE EDAD DE LA REGIÓN DE LA ARAUCANÍA, CON EDUCACIÓN MEDIA COMPLETA PREFERENTEMENTE, QUE PERTENECEN HASTA EL 80% MÁS VULNERABLE SEGÚN REGISTROS SOCIAL DE HOGARES Y RESIDEN EN LA COMUNA DE LAJA.</t>
  </si>
  <si>
    <t>JUNTAS DE VECINO DE LA COMUNA DE SAN ROSENDO</t>
  </si>
  <si>
    <t>HOMBRES Y MUJERES MAYORES DE 18 AÑOS DE EDAD DE LA REGIÓN DE LA ARAUCANÍA, CON EDUCACIÓN MEDIA COMPLETA PREFERENTEMENTE, QUE PERTENECEN HASTA EL 80% MÁS VULNERABLE SEGÚN REGISTROS SOCIAL DE HOGARES Y RESIDEN EN LA COMUNA DE SAN ROSENDO.</t>
  </si>
  <si>
    <t>HOMBRES Y MUJERES MAYORES DE 18 AÑOS DE EDAD DE LA REGIÓN DEL BIOBÍO, CON EDUCACIÓN MEDIA COMPLETA PREFERENTEMENTE. QUE PERTENECEN HASTA EL 80% MÁS VULNERABLE SEGÚN REGISTROS SOCIAL DE HOGARES Y PERTENECEN A LA COMUNCA DE CORONEL.</t>
  </si>
  <si>
    <t>JUNTAS DE VECINOS DE LA COMUNA DE CUNCO</t>
  </si>
  <si>
    <t>Hombres y mujeres mayores de 18 años de edad de la región de la Araucanía, con educación básica completa. Que pertenecen hasta el 80% más vulnerable según registros social de hogares y residen en la comuna de Cunco</t>
  </si>
  <si>
    <t>JUNTAS DE VECINO DE LA COMUNA DE COLLIPULLI</t>
  </si>
  <si>
    <t>HOMBRES Y MUJERES MAYORES DE 18 AÑOS DE EDAD DE LA REGIÓN DE LA ARAUCANÍA, CON EDUCACIÓN BÁSICA COMPLETA QUE PERTENECEN HASTA EL 80% MÁS VULNERABLE SEGÚN REGISTROS SOCIAL DE HOGARES Y RESIDEN EN LA COMUNA DE COLLIPULLI.</t>
  </si>
  <si>
    <t>JJVV SELVA OSCURA</t>
  </si>
  <si>
    <t>Hombres y mujeres mayores de 18 años de la región de La Araucanía, con educación básica completa, preferentemente, pertenecientes al 80% de la población más vulnerables y pertenecen a la comuna de Victoria.</t>
  </si>
  <si>
    <t>HOMBRES Y MUJERES DE 18 AÑOS DE EDAD DE LA REGION DE LA ARAUCANIA, CON EDUCACIÓN BÁSICA COMPLETA. PERTENCIENTES AL 80% MAS VULNERABLE SEGÚN REGISTRO SOCIAL DE HOGARES Y RESIDEN EN LA COMUNA DE TEMUCO.</t>
  </si>
  <si>
    <t>JUNTAS DE VECINO DE LA COMUNA DE TEMUCO</t>
  </si>
  <si>
    <t>HOMBRES Y MUJERES CON MÍNIMO 20 AÑOS DE EDAD DE REGION DE LA ARAUCANIA; CON EDUCACIÓN MEDIA COMPLETA, PREFERENTEMENTE; LICENCIA DE CONDUCTOR CLASE B, CON ANTIGÜEDAD MÍNIMA DE 2 AÑOS Y VIGENTE; EXAMEN PSICOLÓGICO, PERTENECIENTES AL 80% MAS VULNERABLE SEGÚN REGISTRO SOCIAL DE HOGARES Y RESIDEN EN LA COMUNA DE TEMUCO.</t>
  </si>
  <si>
    <t>JUNTAS DE VECINO DE LA COMUNA DE TEMUCO.</t>
  </si>
  <si>
    <t>HOMBRES Y MUJERES MAYORES DE 18 AÑOS, DESOCUPADAS (CESANTES Y PERSONAS QUE BUSCAN TRABAJO POR PRIMERA VEZ) PREFERENTEMENTE CON EDUCACIÓN MEDIA COMPLETA, HABITANTES DE LA COMUNA DE TEMUCO.</t>
  </si>
  <si>
    <t>HOMBRES Y MUJERES MAYORES DE 18 AÑOS DE EDAD DE LA REGIÓN DE LA ARAUCANÍA, CON EDUCACIÓN BÁSICA COMPLETA PREFERENTEMENTE. QUE PERTENECEN HASTA EL 80% MÁS VULNERABLE SEGÚN REGISTROS SOCIAL DE HOGARES Y RESIDEN EN LA COMUNA DE COLLIPULLI.</t>
  </si>
  <si>
    <t>JUNTAS DE VECINO DE LA COMUNA DE VILLARRICA.</t>
  </si>
  <si>
    <t>HOMBRES Y MUJERES MAYORES DE 18 AÑOS, DESOCUPADAS (CESANTES Y PERSONAS QUE BUSCAN TRABAJO POR PRIMERA VEZ). EDUCACIÓN BÁSICA COMPLETA, PREFERENTEMENTE. Y QUE RESIDEN EN LA COMUNA DE VILLARRICA.</t>
  </si>
  <si>
    <t>no tiene</t>
  </si>
  <si>
    <t>JUNTAS DE VECINOS DE LA COMUNA DE LUMACO</t>
  </si>
  <si>
    <t>HOMBRES Y MUJERES MAYORES DE 18 AÑOS DE EDAD DE LA REGIÓN DE LA ARAUCANÍA, CON EDUCACIÓN BÁSICA COMPLETA PREFERENTEMENTE. QUE SE ENCUENTRAN DESOCUPADOS Y/O CESANTES DE LA COMUNA DE LUMACO</t>
  </si>
  <si>
    <t>MUJERES MAYORES DE 18 AÑOS DE EDAD DE LA REGIÓN DE LA ARAUCANÍA, CON EDUCACIÓN BÁSICA COMPLETA PREFERENTEMENTE. QUE PERTENECEN HASTA EL 80% MÁS VULNERABLE SEGÚN REGISTROS SOCIAL DE HOGARES Y RESIDEN EN LA COMUNA DE LUMACO</t>
  </si>
  <si>
    <t>96757710-3</t>
  </si>
  <si>
    <t>JUNTAS DE VECINOS DE LA COMUNA DE NUEVA IMPERIAL</t>
  </si>
  <si>
    <t xml:space="preserve">Hombres y mujeres mayores de 18 años de edad de la región de la Araucanía, con educación básica completa preferentemente. Que se encuentran desocupados y/o cesantes de la comuna de nueva imperial
</t>
  </si>
  <si>
    <t xml:space="preserve">MUJERES MAYORES DE 18 AÑOS DE EDAD DE LA REGIÓN DE LA ARAUCANÍA, CON EDUCACIÓN BÁSICA COMPLETA PREFERENTEMENTE. QUE PERTENECEN HASTA EL 80% MÁS VULNERABLE SEGÚN REGISTROS SOCIAL DE HOGARES Y RESIDEN EN LA COMUNA DE LUMACO
</t>
  </si>
  <si>
    <t>JUNTAS DE VECINO DE LA COMUNA DE CARAHUE</t>
  </si>
  <si>
    <t>• Dominar las características y clasificación de las maderas en relación con la fabricación de muebles. • Verificar las condiciones de las máquinas y herramientas que se utilizan en la fabricación del mueble de madera en el taller. • Interpretar planos de ensamblaje para la fabricación de muebles. • Aplicar marca y corta de piezas según confección del mueble. • Aplicar técnicas de ensambles y empalmes de piezas de madera. • Dominar técnicas de acabado en embarnizado y pinturas de muebles.</t>
  </si>
  <si>
    <t xml:space="preserve">Hombres y mujeres mayores de 18 años de edad de la región de la Araucanía, con educación básica completa preferentemente. Que pertenecen hasta el 80% más vulnerable según registros social de hogares y residen en la comuna de carahue.
</t>
  </si>
  <si>
    <t>CONFECCION DE MUEBLES DE MADERA</t>
  </si>
  <si>
    <t>Hombres y mujeres mayores de 18 años de edad de la región de la Araucanía, con educación básica completa preferentemente. Que pertenecen hasta el 80% más vulnerable según registros social de hogares y residen en la comuna de Lumaco</t>
  </si>
  <si>
    <t>JUNTAS DE VECINOS DE LA COMUNA DE VILCUN</t>
  </si>
  <si>
    <t>PREPARACIONES BASICAS DE MERMELADAS Y CONSERVAS</t>
  </si>
  <si>
    <t>Producir y comercializar mermeladas y conservas caseras con identidad local y según principios de inocuidad alimentaria, procedimientos de trabajo seguro y normativa vigente.</t>
  </si>
  <si>
    <t xml:space="preserve">Hombres y mujeres mayores de 18 años de edad de la región de la Araucanía, con educación básica completa preferentemente. Que pertenecen hasta el 80% más vulnerable según registros social de hogares y residen en la comuna de Vilcun </t>
  </si>
  <si>
    <t>JUNTA DE VECINOS N°2 DE TEODORO SCMIDT</t>
  </si>
  <si>
    <t>TECNICAS DE PELUQUERIA</t>
  </si>
  <si>
    <t xml:space="preserve">Los participantes al termino del curso, serán capaces de aplicar técnicas de corte cabello, aplicar procedimiento de tintura de cabellos, realizar distintos tipos de peinados y realizar tratamientos de cabello. 
Entre los aprendizajes esperados de los participantes, se espera lo siguiente:
1.- Aplicar Tecnicas de Higiene y asepsia en peluquería.
2.- Identificar y reconocer el uso y aplicación de distintos productos para el uso del cabello.
3.- Reconocer los cambios de formas que presentan los destinos tipos de cabello.
4.- Identificar y aplicar distintos tipos de cortes para mujeres y hombre, peinados, realizar extensiones.
5.- Conocer el proceso de colorímetro, para aplicar tintura de cabello.
</t>
  </si>
  <si>
    <t>Hombre y Mujeres de 18 años o más, pertenecientes a la JJVV N°2 de Teodoro Scmidt, con enseñanza básica completa y que se encuentran cesantes.</t>
  </si>
  <si>
    <t>JUNTA DE VECINOS N°7 DE TEODORO SCMIDT</t>
  </si>
  <si>
    <t xml:space="preserve">Hombre y Mujeres de 18 años o más, pertenecientes a la JJVV N°7 de Teodoro Scmidt, con enseñanza básica completa y que se encuentran cesantes.
</t>
  </si>
  <si>
    <t>COMUNIDAD INDIGENA KOLLICOCHE WEICHAN MAPU.</t>
  </si>
  <si>
    <t>GASTRONOMÍA Y REPOSTERÍA APLICANDO TÉCNICAS DE HIGIENE Y MANIPULACIÓN DE ALIMENTOS</t>
  </si>
  <si>
    <t>Desarrollar habilidades, competencias y destrezas con el fin de cocinar con creatividad, mezclando texturas y sabores de la gastronomía y repostería más tradicional hasta la más innovadora, tanto a nivel nacional como internacional, aplicando técnicas y normas de manipulación y conservación de alimentos, según protocolos de la empresa y normativas legales vigentes. Mediante modulos de 
1. NORMAS DE HIGIENE, SEGURIDAD ALIMENTARIA Y PREVENCIÓN DE RIESGOS EN
 COCINA
2. ALMACENAJE, LIMPIEZA Y PREPARACIÓN DE ALIMENTOS
3. PREPARACIÓNES GASTRONOMICAS DE ALIMENTOS
4. ELABORAR DISTINTOS TIPOS DE MASAS BÁSICAS DE PASTELERÍA
5. ELABORAR BAÑOS, COBERTURAS Y RELLENOS PARA TORTAS, TARTALETAS Y
 PASTELES
6. ELABORAR BAÑOS, COBERTURAS Y RELLENOS PARA TORTAS, TARTALETAS Y
 PASTELES.</t>
  </si>
  <si>
    <t>HOMBRES Y MUJERES DESDE 18 AÑOS EN ADELANTE, QUE SON PERSONAS DESOCUPADAS (CESANTES Y PERSONAS QUE BUSCAN TRABAJO POR PRIMERA VEZ) CON EDUCACIÓN MEDIA COMPLETA, PREFERENTEMENTE. PERTENECIENTES A LA COMUNIDAD INDIGENA DE KOLLICOCHE WEICHAN MAPU.</t>
  </si>
  <si>
    <t>JUNTA DE VECINOS DE LA COMUNA DE PIEDRA BLANCA</t>
  </si>
  <si>
    <t>PREPARACIÓN DE MERMELADAS Y CONSERVAS Y SU COMERCIALIZACIÓN</t>
  </si>
  <si>
    <t>ANGOL</t>
  </si>
  <si>
    <t xml:space="preserve">HOMBRES Y MUJERES MAYORES DESDE LOS 18 AÑOS EN ADELANTE, CON EDUCACIÓN MEDIA COMPLETA PREFERENTEMENTE, DEL SECTOR RURAL DE COMUNA DE ANGOL Y QUE PERTENECEN A LA JUNTA VECINOS DE LA COMUNA DE PIEDRA BLANCA.  </t>
  </si>
  <si>
    <t>HOMBRES Y MUJERES MAYORES DE 18 AÑOS DE EDAD DE LA REGIÓN DE LA ARAUCANÍA, CON MANEJO DE LECTOESCRITURA BÁSICA MANEJO DE OPERACIONES MATEMÁTICAS BÁSICAS EDUCACIÓN BÁSICA COMPLETA, PREFERENTEMENTE. QUE PERTENECEN HASTA EL 80% MÁS VULNERABLE SEGÚN REGISTROS SOCIAL DE HOGARES Y RESIDEN EN LA COMUNA DE COLLIPULLI.</t>
  </si>
  <si>
    <t>COMUNIDAD INDIGENA PINOLEO Y JJVV SARA MALLECO</t>
  </si>
  <si>
    <t>Personas mayores de 18 años del sector rural dela comuna pertenecientes de la Comunidad Indigena Pinoleo y JJVV Sara Malleco</t>
  </si>
  <si>
    <t>JUNTA DE VECINOS DE QUEBRADA HONDA COMUNA DE ANGOL</t>
  </si>
  <si>
    <t>HOMBRES Y MUJERES DESDE 18 AÑOS EN ADELANTE, QUE SON PERSONAS DESOCUPADAS (CESANTES Y PERSONAS QUE BUSCAN TRABAJO POR PRIMERA VEZ) CON EDUCACIÓN MEDIA COMPLETA, PREFERENTEMENTE. PERTENECIENTES A LA JJVV QUEBRADA HONDA COMUNA DE ANGOL.</t>
  </si>
  <si>
    <t>JUNTA DE VECINOS DE LA COMUNA COLLIPULLI..</t>
  </si>
  <si>
    <t>PRODUCCIÓN DE HONGOS: DIGÜEÑE, CHANGLE Y MORCHELLA</t>
  </si>
  <si>
    <t>PF0768</t>
  </si>
  <si>
    <t>Hombres y Mujeres mayores de 18 años de la región de La Araucanía, con educación básica completa, preferentemente. Personas desocupadas o cesantes y personas que buscan trabajo por primera vez, y pertenecen a la comuna de Collipulli.</t>
  </si>
  <si>
    <t>No tiene</t>
  </si>
  <si>
    <t>JUNTAS DE VECINOS DE LA COMUNA DE TEMUCO</t>
  </si>
  <si>
    <t>HOMBRES Y MUJERES DE 18 AÑOS O MAS CON EDUCACIÓN MEDIA COMPLETA, PREFERENTEMENTE. PERTENCIENTES AL 80% MAS VULNERABLE SEGÚN REGISTRO SOCIAL DE HOGARES Y QUE RESIDEN EN LA COMUNA DE TEMUCO</t>
  </si>
  <si>
    <t>AGRUPACIÓN DE MUJERES EMPRENDEDORAS ZOMO RAYUN</t>
  </si>
  <si>
    <t>Mujeres mayores de 18 años del sector rural de la comuna pertenecientes a la Agrupación de Mujeres Emprendedoras Zomo Rayun, con educación media completa, preferentemente</t>
  </si>
  <si>
    <t>COMUNIDAD INDIGENA DAGÜLKO KARÜLEN</t>
  </si>
  <si>
    <t>Personas desocupadas (cesantes y personas que buscan trabajo por primera vez) mayores de 18 años del sector rural de la comuna pertenecientes a la Comunidad Indigena Dagülko Karülen, con educación media completa preferentemente</t>
  </si>
  <si>
    <t>JUNTAS DE VECINO DE LA COMUNA DE PUERTO MONTT</t>
  </si>
  <si>
    <t>HOMBRES Y MUJERES DE 18 AÑOS EN ADELANTE Y QUE PERTENECEN AL 80% MAS VULNERABLE SEGÚN REGISTRO SOCIAL DE HOGARES, CON EDUCACIÓN BÁSICA COMPLETA Y QUE RESIDEN EN LA COMUNA DE PUERTO MONTT.</t>
  </si>
  <si>
    <t>JUNTAS DE VECINO DE LA COMUNA DE PUERTO MONTT.</t>
  </si>
  <si>
    <t>HOMBRES Y MUJERES MAYORES DE 18 AÑOS DE EDAD DE LA REGIÓN DE LOS LAGOS, CON EDUCACIÓN BÁSICA COMPLETA. QUE PERTENECEN AL 80% MAS VULNERABLE SEGÚN REGISTRO SOCIAL DE HOGARES Y PERTENECEN A LA COMUNA DE PUERTO MONTT.</t>
  </si>
  <si>
    <t>JUNTAS DE VECINO DE LA COMUNA DE DALCAHUE</t>
  </si>
  <si>
    <t>HOMBRES Y MUJERES MAYORES DE 18 AÑOS, DESOCUPADAS (CESANTES Y PERSONAS QUE BUSCAN TRABAJO POR PRIMERA VEZ). CON EDUCACIÓN MEDIA COMPLETA. EXPERIENCIA LABORAL DE DOS AÑOS EN LABORES DE COMERCIALIZACIÓN TURÍSTICA, ESPECÍFICAMENTE EN LAS OPERACIONES VINCULADAS CON AGENCIAS DE VIAJES. Y QUE RESIDEN EN LA COMUNA DE DALCAHUE.</t>
  </si>
  <si>
    <t>JUNTAS DE VECINOS DE LA COMUNA DE PUERTO MONTT.</t>
  </si>
  <si>
    <t>CURSO DE FORMACIÓN BASE PARA TRIPULANTE GENERAL DE MÁQUINAS</t>
  </si>
  <si>
    <t>Al final del curso el alumno(a) deberá conocer y dominar el proceso de nomenclatura naútica, conocer e identificar la maquinaria naval, así como las partes principales de una Nave, dominar el inglés técnico marítimo desde las partes estructurales de una nave, describir trabajos de rutina, aplicar instrucciones entre otra. 
Aplicar normas de seguridad, higienes y de prevención de riesgos, de acuerdo con especificaciones técnicas. 
Conocer y aplicar la normativa marítima vigente de acuerdo a la legislación marítima nacional e internacional.</t>
  </si>
  <si>
    <t xml:space="preserve">HOMBRE Y MUJERES MAYORES DE 18 AÑOS, Y DE PREFERENCIA HASTA 45 AÑOS DE EDAD DE LA REGION DE LOS LAGOS, CON ENSEÑANZA MEDIA COMPLETA PREFERENTEMENTE, QUE PERTENECEN HASTA EL 80% MÁS VULNERABLE SEGÚN REGISTROS SOCIAL DE HOGARES Y RESIDEN EN LA COMUNA PUERTO MONTT.
</t>
  </si>
  <si>
    <t>HOMBRES Y MUJERES MAYORES DE 18 AÑOS DE EDAD O MAS PERTENECIENTES AL 80% MÁS VULNERABLE, CON EDUCACIÓN BÁSICA COMPLETA, PREFERENTEMENTE. Y QUE PERTENECEN A LA COMUNA DE PUERTO MONTT</t>
  </si>
  <si>
    <t>53333861-5</t>
  </si>
  <si>
    <t>FUNDACIÓN DE BENEFICENCIA PÚBLICA, CIENTÍFICA Y EDUCACIONAL TRES HOJAS</t>
  </si>
  <si>
    <t>PROGRAMA GANADERO SOSTENIBLE PARA A PEQUEÑA AGRICULTURA</t>
  </si>
  <si>
    <t>07. MIÉRCOLES - MAÑANA</t>
  </si>
  <si>
    <t>"Para el desarrollo del curso, se requiere un modelo a escala real de hembra bovina para parto distócicos, con acceso a predios lecheros, salas de ordeña, equipos de riego y monitoreo, predios de agricultura regenerativa.
1.- El alumno será capaz de aplicar los procedimientos de manejo de bienestar animal en planteles de producción pecuaria. Aprendizajes específicos módulo 1:
a) Identificar las normativas nacionales e internacionales de bienestar animal
b) Reconocer los indicadores de evaluación de bienestar animal.
c) Aplicar los procedimientos de bienestar animal en planteles de producción pecuaria.
d) Aplicar procedimientos de evaluación de bienestar animal en planteles de producción pecuaria.
2.- El participante será capaz de aplicar Técnicas Prediales orientadas al Pastoreo Eficiente de bovinos. Aprendizajes específicos módulo 2:
a) Identificar Aspectos Generales De Suelos Y Praderas
b) Reconocer la Anatomía Y Fisiología Vegetal De Las Principales Plantas Forrajeras
c) Analizar las Características De La Materia Seca Y su Consumo
d) Aplicar los Indicadores De Calidad De Pradera
e) Aplicar Métodos De Medición De Materia Seca
f) Aplicar los procedimientos de Planificación de Labores De Pastoreo
3.- El participante será capaz de aplicar procedimientos orientados a prevenir la mastitis durante el proceso de rutina de ordeño y mejorar la calidad de leche a través de la rutina de ordeña.
Aprendizajes específicos módulo 3:
a) Identificar estructuras clave de la glándula mamaria
b) Reconocer factores que predisponen la aparición de infecciones intramamarias
c) Aplicar procedimientos de Prevención de las infecciones intramamarias
d) Aplicar tratamiento de las diferentes patologías de la glándula mamaria
e) Aplicar herramientas de diagnóstico de salud mamaria
f) Cuantificar los principales indicadores de salud mamaria
4.- El participante será capaz de Aplicar Técnicas De Manejo Reproductivo En Vacas Lecheras
Aprendizajes específicos módulo 4:
a) Identificar Las Princi</t>
  </si>
  <si>
    <t>Hombres y Mujeres, que son pequeños productores pecuarios (leche o carne) que pertenecen a Indap, y que tienen desde 18 años en adelante, con educación media completa preferentemente , de la comuna de Los Muermos</t>
  </si>
  <si>
    <t>Hombres y Mujeres, que son pequeños productores pecuarios (leche o carne) que pertenecen a Indap, y que tienen desde 18 años en adelante, con educación media completa preferentemente, de la comuna de Fresia</t>
  </si>
  <si>
    <t>Hombres y Mujeres, que son pequeños productores pecuarios (leche o carne) que pertenecen a Indap, y que tienen desde 18 años en adelante, con educación media completa preferentemente, de la comuna de Frutillar</t>
  </si>
  <si>
    <t>Hombres y Mujeres, que son pequeños productores pecuarios (leche o carne) que pertenecen a Indap, y que tienen desde 18 años en adelante, con educación media completa preferentemente, de la comuna de Purranque</t>
  </si>
  <si>
    <t>13. VIERNES - MAÑANA</t>
  </si>
  <si>
    <t>Hombres y Mujeres, que son pequeños productores pecuarios (leche o carne) que pertenecen a Indap, y que tienen desde 18 años en adelante, con educación media completa preferentemente , de la comuna de Río Negro</t>
  </si>
  <si>
    <t>PUERTO OCTAY</t>
  </si>
  <si>
    <t>Hombres y Mujeres, que son pequeños productores pecuarios (leche o carne) que pertenecen a Indap, y que tienen desde 18 años en adelante, con educación media completa preferentemente , de la comuna de Puerto Octay</t>
  </si>
  <si>
    <t>PROGRAMA DE FORMACIÓN DE TERNERERAS, PARTERAS Y ENCARGADAS DE GANADO DE LECHERÍA (SEGÚN DECRETO #29)</t>
  </si>
  <si>
    <t>"Para el desarrollo del curso, se requiere un modelo a escala real de hembra bovina para parto distócicos, con acceso a predios lecheros, salas de ordeña, equipos de riego y monitoreo, predios de agricultura regenerativa.
1.- El alumno será capaz de aplicar los procedimientos de manejo de bienestar animal en planteles de producción pecuaria. Aprendizajes específicos módulo 1:
a) Identificar las normativas nacionales e internacionales de bienestar animal
b) Reconocer los indicadores de evaluación de bienestar animal.
c) Aplicar los procedimientos de bienestar animal en planteles de producción pecuaria.
d) Aplicar procedimientos de evaluación de bienestar animal en planteles de producción pecuaria.
2.- El participante será capaz de aplicar procedimientos de atención de partos de acuerdo a protocolos de manejo de partos en hembras bovinas. Aprendizajes específicos módulo 2:
a) Identificar la importancia del preparto y manejos a realizar en este periodo.
b) Reconocer el desarrollo normal del parto en una hembra bovina.
c) Analizar la presentación de un parto distócico y realizar maniobras correctivas oportunas.
3.- El participante será capaz de aplicar procedimientos de manejo del ternero recién nacido de acuerdo a protocolos de crianza de terneros. Aprendizajes específicos módulo 3:
a) Identificar los procedimientos de atención de terneros recién nacidos.
b) Reconocer la función del calostro en terneros recién nacido.
c) Analizar la calidad del calostro e inmunidad transferida al ternero.
d) Ejecutar manejos complementarios en terneros recién nacidos.
4.- El participante será capaz de aplicar técnicas de alimentación de terneros y analizar la infraestructura necesaria para la crianza artificial de terneros. Aprendizajes específicos módulo 4:
a) El participante será capaz de conocer los principales requerimientos de alimentación de un ternero durante la etapa de crianza en un sistema productivo lechero.
b) El participante será capaz de operar las principales estrateg</t>
  </si>
  <si>
    <t>MUJERES MAYORES DE 18 AÑOS Y DE LA REGION DE LOS LAGOS. CON EDUCACION MEDIA COMPLETA, PREFERENTEMENTE Y CON UN AÑO DE EXPERIENCIA LABORAL EN EL MANEJO Y CRIANZA DE TERNEROS. QUE PERTENECEN HASTA EL 80% MAS VULNERABLES SEGÚN REGISTRO SOCIAL DE HOGARES, Y RESIDEN EN LA COMUNA DE PURRANQUE.</t>
  </si>
  <si>
    <t>JUNTAS DE VECINO DE LA COMUNA ÑUÑOA.</t>
  </si>
  <si>
    <t>HOMBRES Y MUJERES MAYORES DE 18 AÑOS DE EDAD DE LA REGIÓN DE METROPOLITANA, CON EDUCACIÓN MEDIA COMPLETA PREFERENTEMENTE. QUE PERTENECEN HASTA EL 80% MÁS VULNERABLE SEGÚN REGISTROS SOCIAL DE HOGARES Y RESIDEN EN LA COMUNA DE ÑUÑOA.</t>
  </si>
  <si>
    <t xml:space="preserve">NO TIENE
</t>
  </si>
  <si>
    <t>JUNTAS DE VECINO DE LA COMUNA DE SANTIAGO</t>
  </si>
  <si>
    <t>HOMBRES Y MUJERES DE 18 AÑOS O MAS DE LA REGION METROPOLITANA, CON EDUCACIÓN BÁSICA COMPLETA. PERTENECIENTES AL 80% MAS VULNERABLE SEGÚN REGISTRO SOCIAL DE HOGARES Y RESIDEN EN LA COMUNA DE SANTIAGO.</t>
  </si>
  <si>
    <t>HOMBRES Y MUJERES DE 18 AÑOS O MAS DE LA REGION METROPOLITANA, CON EDUCACIÓN BÁSICA COMPLETA, PERTENCIENTES AL 80% MAS VULNERABLE SEGÚN REGISTRO SOCIAL DE HOGARES Y RESIDEN EN LA COMUNA DE SANTIAGO.</t>
  </si>
  <si>
    <t>CORPORACION DE CAPACITACION Y EMPLEO SOFOFA (LICEOS)</t>
  </si>
  <si>
    <t>Hombres y mujeres alumnos que esten cursando Cuarto año de Enseñanza Media, derivados de alguno de los Liceos administrados por Corporación Sofofa. Deberán tener educación básica completa.</t>
  </si>
  <si>
    <t>HOMBRES Y MUJERES CON MÍNIMO 20 AÑOS DE EDAD DE LA REGION METROPOLITANA; EDUCACIÓN MEDIA COMPLETA, PREFERENTEMENTE; LICENCIA DE CONDUCTOR CLASE B, CON ANTIGÜEDAD MÍNIMA DE 2 AÑOS Y VIGENTE; EXAMEN PSICOLÓGICO, PERTENCIENTES AL 80% MAS VULNERABLE SEGÚN REGISTRO SOCIAL DE HOGARES Y RESIDEN EN LA COMUNA DE SANTIAGO.</t>
  </si>
  <si>
    <t>65073010-0</t>
  </si>
  <si>
    <t>CORPORACION EDUDOWN</t>
  </si>
  <si>
    <t>SERVICIO DE MASAJES INTEGRALES ADAPTADO A PERSONAS CON DISCAPACIDAD INTELECTUAL</t>
  </si>
  <si>
    <t>02. LUNES - TARDE / 05. MARTES - TARDE / 08. MIÉRCOLES - TARDE / 10. JUEVES - MAÑANA / 13. VIERNES - MAÑANA</t>
  </si>
  <si>
    <t>Módulo 1: Preparación, higiene y uniforme de trabajo.
 Aprendizaje esperados:
 1. Aplicar medidas de higiene y salud de acuerdo a técnicas de autocuidado considerando normativas sanitarias.
 2. Aplicar protocolos de imagen personal en atención al cliente
 Módulo 2: Técnicas de tratamiento de masaje adaptado con un tutor de apoyo (terapeuta ocupacional)
 Aprendizajes esperados:
 1. Describe conceptos de acuerdo a criterios técnicos y de salud y diversas técnicas de masaje.
 2. Realizar masajes con fines terapéuticos de acuerdo a ciertos criterios de salud y atención
 Módulo 3: Preparación, planificación y presupuesto de sesiones de tratamiento de masajes.
 Aprendizajes esperados:
 1. Elaborar un plan de masajes de acuerdo a estimación de costos y requerimientos del cliente.</t>
  </si>
  <si>
    <t>Hombres y mujeres de 18 años o más en situación de discapacidad, pertenecientes a la Corporación Edudown.</t>
  </si>
  <si>
    <t>73.188.700-4</t>
  </si>
  <si>
    <t>Módulo 1: Fundamentos para Diagnosticar el Tratamiento Estético Integral.
 1. Identificar los fundamentos de anatomía y fisiología.
 2. Reconocer alteraciones cutáneas faciales y corporales.
 3. Determinar los cosméticos a utilizar en los tratamientos estéticos.
 4. Identificar masajes estéticos según clasificación, efectos, indicaciones y contraindicaciones.
 5. Apoyar el diagnóstico estético del cliente, de acuerdo a los protocolos establecidos de los procesos.
 6. Utilizar normas de higiene y seguridad en el diagnóstico y la aplicación de técnicas.
 Módulo 2: Masaje Manual y Mecánico, con fines Estéticos.
 1. Utilizar medidas de higiene y presentación personal adecuadas.
 2. Identificar los elementos de aromaterapia y musicoterapia asociada a masajes estéticos.
 3. Mantener las condiciones ambientales de la cabina de masaje.
 4. Usar técnicas de comunicación para detectar las demandas, necesidades y expectativas del cliente.
 5. Realizar masajes corporales teniendo en cuenta parámetros establecidos y condiciones de higiene y seguridad.
 6. Utilizar equipos para la aplicación de masajes estéticos de forma mecánica.
 7. Aplicar técnicas para evaluar el servicio y el grado de satisfacción del cliente.
 Módulo 3: Masaje de Reflexología, con Fines de Relajación.
 1. Identificar los beneficios, aplicaciones y contraindicaciones de los masajes con fines de relajación.
 2. Aplicar maniobras de relajación.
 Módulo 4: Técnicas Estéticas de Higiene e Hidratación Facial y Corporal.
 1. Identificar técnicas de acuerdo al estado y necesidad de piel.
 2. Determinar procedimiento de selección de cosméticos según tipo piel del cliente
 3. Aplicar técnicas estéticas de limpieza profunda e hidratación facial, en condiciones de seguridad e higiene.</t>
  </si>
  <si>
    <t>Hombres y Mujeres entre 18 y 64 años de edad, pertenecientes al 80% de la población más vulnerable, según Registro Social de Hogares. No se requiere experiencia en el área, que sientan la necesidad de aprender un oficio y así desarrollarse en forma dependiente para generar autonomía económica.</t>
  </si>
  <si>
    <t>LICEOS SOFOFA.</t>
  </si>
  <si>
    <t>RELACIÓN CON EL CLIENTE</t>
  </si>
  <si>
    <t>Aprendizajes Esperados:
 1. Establecer un modelo personal de atención al cliente, identificando las fortalezas y debilidades personales.
 Criterios de Evaluación:
 1.1. Identifica fortalezas y debilidades personales como parte de un proceso de auto-conocimiento relacionado al trabajo.
 1.2. Aplica técnicas de comunicación no verbal.
 1.3. Explica con fluidez situaciones a resolver.
 Equipamiento y materiales:
 Aula multifuncional, Software de Edición, plataforma de software de colaboración.</t>
  </si>
  <si>
    <t xml:space="preserve">Hombres y mujeres alumnos que estén cursando Cuarto año de Enseñanza Media de la región Metropolitana, pertenecientes a la comuna de La Cisterna. Derivados de alguno de los Liceos administrados por Corporación SOFOFA. </t>
  </si>
  <si>
    <t>JUNTAS DE VECINO DE LA COMUNA DE SAN MIGUEL</t>
  </si>
  <si>
    <t>HOMBRES Y MUJERES DE 18 AÑOS O MAS DE LA REGION METROPOLITANA, CON EDUCACIÓN MEDIA COMPLETA., PERTENCIENTES AL 80% MAS VULNERABLE SEGÚN REGISTRO SOCIAL DE HOGARES Y RESIDEN EN LA COMUNA DE SAN MIGUEL.</t>
  </si>
  <si>
    <t>HOMBRES Y MUJERES DE 18 AÑOS O MAS CON EDUCACIÓN MEDIA COMPLETA DE LA REGION METROPOLITNA, PREFERENTEMENTE, PERTENCIENTES AL 80% MAS VULNERABLE SEGÚN REGISTRO SOCIAL DE HOGARES Y RESIDEN EN LA COMUNA DE SAN MIGUEL.</t>
  </si>
  <si>
    <t xml:space="preserve">JUNTAS DE VECINO DE LA COMUNA DE SANTIAGO. </t>
  </si>
  <si>
    <t>05. MARTES - TARDE / 08. MIÉRCOLES - TARDE / 11. JUEVES - TARDE / 14. VIERNES - TARDE / 17. SÁBADO - TARDE</t>
  </si>
  <si>
    <t>HOMBRES Y MUJERES DE 18 AÑOS DE LA REGIÓN METROPOLITNA, CON EDUCACIÓN MEDIA COMPLETA, PREFERENTEMENTE Y CON CONOCIMIENTOS COMPUTACIONALES BASICOS. PERTENECIENTES AL 80% DE LA POBLACIÓN MÁS VULNERABLES Y PERTENECEN A LA COMUNA DE SANTIAGO.</t>
  </si>
  <si>
    <t>JUNTAS DE VECINO DE LA COMUNA DE SAN BERNARDO</t>
  </si>
  <si>
    <t>HOMBRES Y MUJERES MAYORES DE 18 AÑOS, DESOCUPADAS (CESANTES Y PERSONAS QUE BUSCAN TRABAJO POR PRIMERA VEZ) PREFERENTEMENTE CON EDUCACIÓN BÁSICA COMPLETA, HABITANTES DE LA COMUNA DE SAN BERNARDO</t>
  </si>
  <si>
    <t xml:space="preserve">SAN JOAQUIN </t>
  </si>
  <si>
    <t>HOMBRES Y MUJERES DE 18 AÑOS O MAS DE LA REGION METROPOLITANA, CON EDUCACIÓN BÁSICA COMPLETA, PERTENCIENTES AL 80% MAS VULNERABLE SEGÚN REGISTRO SOCIAL DE HOGARES Y RESIDEN EN LA COMUNA DE SAN MIGUEL.</t>
  </si>
  <si>
    <t>82130300-1</t>
  </si>
  <si>
    <t>FUNDACION LUZ</t>
  </si>
  <si>
    <t>Personas con discapacidad visual, ceguera o baja visión pertenencientes a Fundación Luz, que se encuentran en proceso de rehabilitación funcional para su pronta incorporación al mundo laboral.
 Por la caracterísitca de la población objetivo, se requiere un tutor de apoyo con competencia en discacidad visual y en el caso de relatar los módulos en computador , se requiere un lector de pantalla libre NVDA.</t>
  </si>
  <si>
    <t>Hombres y mujeres con discapacidad visual, ceguera o baja visión pertenecientes a fundación luz, con educación completa preferentemente, habilidades lectoescritura y experiencia como emprendedor con o sin iniciación de actividades ante el servicio de impuestos internos en proceso de rehabilitación funcional para su pronta incorporación al mundo laboral.</t>
  </si>
  <si>
    <t>Hombres y mujeres con discapacidad visual, ceguera o baja visión pertenecientes a Fundación Luz, con educación básica completa preferentemente, experiencia como empresario/a y con iniciación de actividades ante el servicio de impuestos internos que se encuentran en proceso de rehabilitación funcional para su pronta incorporación al mundo laboral.</t>
  </si>
  <si>
    <t>Hombres y mujeres con discapacidad visual, ceguera o baja visión pertenecientes a fundación luz, con educación básica completa preferentemente, habilidades lectoescritura, experiencia como empresario/a, con iniciación de actividades ante el servicio de impuestos internos que se encuentran en proceso de rehabilitación funcional para su pronta incorporación al mundo laboral.</t>
  </si>
  <si>
    <t xml:space="preserve">Hombres y mujeres alumnos que estén cursando Cuarto año de Enseñanza Media de la región Metropolitana, pertenecientes a la comuna de Maipú. Derivados de alguno de los Liceos administrados por Corporación SOFOFA. </t>
  </si>
  <si>
    <t xml:space="preserve">Hombres y mujeres alumnos que estén cursando Cuarto año de Enseñanza Media de la región Metropolitana, pertenecientes a la comuna de Quinta Normal. Derivados de alguno de los Liceos administrados por Corporación SOFOFA. </t>
  </si>
  <si>
    <t>Hombres y mujeres alumnos con educación básica completa, derivados de alguno de los Liceos administrados por Corporación SOFOFA. La entidad beneficiaria no tiene RUT.</t>
  </si>
  <si>
    <t>82.130.300-1</t>
  </si>
  <si>
    <t>Personas con discapacidad visual, ceguera o baja visión pertenencientes a Fundación Luz, que se encuentran en proceso de rehabilitación funcional para su pronta incorporación al mundo laboral. los particpantes cuentan con educación media, preferentemente.
 Por la caracterísitca de la población objetivo, se requiere un tutor de apoyo con competencia en discacidad visual y en el caso de relatar los modulos en computador, se requiere un lector de pantalla libre NVDA.</t>
  </si>
  <si>
    <t>JUNTAS DE VECINO DE LA COMUNA DE QUILICURA.</t>
  </si>
  <si>
    <t>HOMBRES Y MUJERES MAYORES DE 18 AÑOS DE EDAD DE LA REGIÓN DE METROPOLITANA, CON EDUCACIÓN BÁSICA COMPLETA PREFERENTEMENTE Y NIVEL DE MANEJO COMPUTACIONAL BÁSICO (O NIVEL USUARIO). QUE PERTENECEN HASTA EL 80% MÁS VULNERABLE SEGÚN REGISTROS SOCIAL DE HOGARES Y RESIDEN EN LA COMUNA DE QUILICURA.</t>
  </si>
  <si>
    <t>JUNTAS DE VECINO DE LA COMUNA DE SAN JOSE DE MAIPO.</t>
  </si>
  <si>
    <t>ASESORÍA DE GESTIÓN COMERCIAL Y PRODUCTIVA PARA APICULTORES/AS</t>
  </si>
  <si>
    <t>PF1355</t>
  </si>
  <si>
    <t>HOMBRES Y MUJERES DE 18 AÑOS O MAS DE LA REGION METROPOLITANA, CON EDUCACIÓN MEDIA COMPLETA CON EXPERIENCIA DE 1 AÑO COMO APICULTOR(A). QUE PERTENECEN HASTA EL 80% MAS VULNERABLE SEGÚN REGISTRO SOCIAL DE HOGARES Y RESIDEN EN LA COMUNA DE SAN JOSE DE MAIPO.</t>
  </si>
  <si>
    <t>Módulo 1: Normas de Higiene y Seguridad Personal, Laboral y Ambiental en la Manipulación de Alimentos.
 1. Conocer, aplicar y respetar las normas de higiene y seguridad establecidas en la empresa.
 2. Aplicar y mantener conductas de higiene personal y de manipulación de alimentos según las normas establecidas por el Ministerio de Salud.
 3. Preparar y limpiar el área de trabajo.
 Módulo 2: Preparación de Mise en Place.
 1. Aplicar preparación de mise en place.
 2. Identificar materias primas utilizadas en la elaboración de productos de pastelería y repostería (clasificación, características, aplicación).
 3. Reconocer productos, máquinas y utensilios requeridos en la preparación.
 Módulo 3: Interpretación y Aplicación de Técnicas para Elaborar Recetas Utilizadas en Pastelería y Repostería.
 1. Interpretar y aplicar técnicas para elaborar recetas utilizadas en pastelería y repostería.
 2. Identificar materias primas usadas en repostería y pastelería.
 3. Realizar cálculos de rendimiento de materias prima.
 4. Reconocer características, consistencia, conservación y utilización en los distintos productos de repostería.
 Módulo 4: Preparación De Productos De Pastelería, Repostería Y Masas Saladas.
 1. Realizar preparación de productos de pastelería, repostería y masas saladas.
 2. Elaborar productos con diferentes tipos de masas y/o pastas, batidos, cremas, rellenos dulces, salados y de frutas, etc. manteniendo las normas exigidos en la higiene, manipulación y conservación de alimentos.
 3. Aplicar técnicas de acabado y decoración de productos de pastelería y repostería usando distintos tipos de relleno, baños y cubiertas.
 4. Determinar tiempo y temperatura durante el proceso de producción. 
 5. Utilizar adecuadamente máquinas, equipos e instrumental para la elaboración de pastelería y repostería básica.</t>
  </si>
  <si>
    <t>Módulo 1: Aplicar técnicas estéticas de higiene e hidratación facial
 1. Aplicar técnicas estéticas de higiene e hidratación facial de acuerdo con el diagnóstico efectuado al cliente (tipo, estado y necesidad de la piel) respetando las normas de seguridad e higiene.
 2. Conocer la anotomía y fisiología del rostro e identificar distintos tipos de piel y su clasificación (normal, mixta, seca, grasa y sensible).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3. Identificar los útiles y materiales que se usan para el maquillaje.
 3. Identificar principio de la teoría de corrección (rosa cromática).
 4. Aplicar base de maquillaje y correctores (hidratantes, fluidas, cremas y polvo).
 5. Aplicar maquillajes de ojos y tipo de correcciones según la forma del ojo (hundido, salientes, juntos, separados, caídos, redondos, pequeños). 
 6. Aplicar volúmenes, luces y sombras, según la morfología del rostro para lograr efectos visuales.
 7. Aplicar diversas y avanzadas técnicas de maquillaje: social, novias, artístico, día, tarde, fiesta, noche y automaquillaje utilizando los productos más adecuados para el cliente.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Módulo 4: Manejar técnicas de comunicación para la mejor atención al cliente
 1. Manejar técnicas de comunicación para la mejor atención al cliente.
 2. Identificar técnicas para detectar las demandas, necesidades y expectativas del cliente.
 3. Evaluar el ser</t>
  </si>
  <si>
    <t>Módulo 1: Aplicar técnicas estéticas de higiene e hidratación facial
 1. Aplicar técnicas estéticas de higiene e hidratación facial de acuerdo con el diagnóstico efectuado al cliente (tipo, estado y necesidad de la piel) respetando las normas de seguridad e higiene.
 2. Conocer la anotomía y fisiología del rostro e identificar distintos tipos de piel y su clasificación (normal, mixta, seca, grasa y sensible).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3. Identificar los útiles y materiales que se usan para el maquillaje.
 3. Identificar principio de la teoría de corrección (rosa cromática).
 4. Aplicar base de maquillaje y correctores (hidratantes, fluidas, cremas y polvo).
 5. Aplicar maquillajes de ojos y tipo de correcciones según la forma del ojo (hundido, salientes, juntos, separados, caídos, redondos, pequeños). 
 6. Aplicar volúmenes, luces y sombras, según la morfología del rostro para lograr efectos visuales.
 7. Aplicar diversas y avanzadas técnicas de maquillaje: social, novias, artístico, día, tarde, fiesta, noche y automaquillaje utilizando los productos más adecuados para el cliente.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Módulo 4: Manejar técnicas de comunicación para la mejor atención al cliente
 1. Manejar técnicas de comunicación para la mejor atención al cliente.
 2. Identificar técnicas para detectar las demandas, necesidades y expectativas del cliente.
 3. Evalua</t>
  </si>
  <si>
    <t>73.238.400-6</t>
  </si>
  <si>
    <t>FUNDACION KOINOMADELFIA</t>
  </si>
  <si>
    <t>INTERVENCIÓN CON NIÑOS, NIÑAS Y ADOLESCENTES CON TRAUMA COMPLEJO</t>
  </si>
  <si>
    <t>Que es el trauma complejo. Comprensión de los efectos del trauma en el desarrollo de los niños, niñas y adolescentes. Apego inseguro y relaciones desorganizadas. Trabajo con niños, niñas y adolescentes con apego inseguro. Cómo regular a un niño, niña o adolescente con trauma complejo, en momentos de crisis. Estímulos que gatillan las crisis en niños y niñas sometidos a peligro permanente. Generación de condiciones de seguridad, mentalización, auto mentalización y regulación emocional. Acompañamiento clínico de aplicación de lo aprendido en casos. complejos. Autocuidado del personal que trabaja con niños, niñas y adolescentes con trauma complejo.</t>
  </si>
  <si>
    <t>Mujeres mayores de 18 años de trato directo con niños y niñas de la región metropolitana, que son trabajadoras de la fundación Koinomadelfia, en particular educadoras en programa residencial o de cuidado alternativo. Con enseñanza media completa, preferentemente y residen en la comuna de Peñaflor.</t>
  </si>
  <si>
    <t>TECNICAS PARA UNA AGRICULTURA SOSTENIBLE Y REGENERATIVA</t>
  </si>
  <si>
    <t>"PROMOVER LA AGRICULTURA REGENERATIVA EN COMUNIDADES RURALES PARA MEJORAR LA SEGURIDAD ALIMENTARIA Y RESTAURAR ECOSISTEMAS DEGRADADOS. CENTRADA EN TÉCNICAS DE AGRICULTURA SOSTENIBLE Y REGENERATIVA, CON UN ENFOQUE EN LA LOS PARTICPANTES RECONOCERAN Y APLICARAN TECNICAS DE AGRICULTURA REGENERATIVA.
RECONOCER LOS PRINCIPALES ASPECTOS EN EL CONSUMOS DE ALIMENTOS DERIVADOS DE CULTIVOS COMO SU DIVERSIFICACIÓN 
IDENTIFICAR Y APLICAR TECNICAS DE RESTAURACIÓN DE ECOSISTEMAS DEGRADAOS.
RECONOCER LOS PRINCIPALES ASPECTOS DE LA CONSERVACIÓN DE DISTINTOS SUELO.
APLICAR TECNICAS DE USO EFICIENTE DEL AGUA PARA AGRICULTURA.  
"</t>
  </si>
  <si>
    <t xml:space="preserve">MUJERES INDÍGENAS, MUJERES PEQUEÑAS AGRICULTORAS DESDE LOS 18 AÑOS EN ADELANTE. CUENTAN CON ENSEÑANZA BASICA COMPLETA PREFERENTEMENTE. 
</t>
  </si>
  <si>
    <t>INTRODUCCIÓN A LA ELECTROMOVILIDAD</t>
  </si>
  <si>
    <t>Aprendizajes Esperados: 
 1. Reconocer los fundamentos de los vehículos eléctricos y híbridos para el manejo para su mantenimiento y reparación de estos vehículos, considerandon las nuevas tecnologías en la industria automotriz.Reconocer los fundamentos de los vehículos eléctricos y híbridos para el manejo para su mantenimiento y reparación de estos vehículos, considerandon las nuevas tecnologías en la industria automotriz.
 Criterios de evaluación: 
 1.1. Reconoce los principios fundamentales de los vehículos eléctricos e híbridos, incluyendo su estructura, funcionamiento, y las tecnologías de automatización relevantes.
 1.2. Interpreta manuales técnicos y documentación en inglés relacionada con vehículos eléctricos y híbridos.
 1.3. Analiza el mantenimiento y reparación de componentes eléctricos de vehículos, considerando procedimientos estándar de seguridad.
 1.4. Distingue adecuadamente herramientas y software de diagnóstico y programación para vehículos eléctricos y híbridos.
 1.5. Identifica las últimas tendencias y tecnologías en el campo de la electromovilidad, considerando los estándares y la normativa vigente.
 Equipamiento y materiales: 
 Vehículos de Demostración: Al menos un vehículo híbrido y un vehículo eléctrico para prácticas de diagnóstico y mantenimiento o simuladores.
 Juego de herramientas manuales (llaves, destornilladores, alicates).
 Equipo de seguridad específico para vehículos eléctricos (guantes aislantes, gafas de seguridad).
 Multímetro digital.
 Equipo básico de diagnóstico automotriz compatible con vehículos eléctricos y híbridos.
 Computadora con acceso a software de diagnóstico y programación para vehículos eléctricos y híbridos.
 Manuales técnicos impresos o digitales sobre electromovilidad.
 Recursos audiovisuales como videos y presentaciones.</t>
  </si>
  <si>
    <t>OPERACIONES EN PLANTAS QUÍMICAS</t>
  </si>
  <si>
    <t>Aprendizajes Esperados:
 1. Identificar buenas prácticas en las operaciones de planta industrial, considerando el uso de tecnologías de información, para garantizar la calidad, eficiencia y conformidad.
 Criterios de Evaluación:
 1.1. Identifica el análisis preciso de muestras y materiales, utilizando técnicas y equipos de laboratorio adecuados.
 1.2. Reconoce el manejo de equipos y procesos, y en la aplicación de procesos químicos industriales.
 1.3. Aplica buenas prácticas de fabricación, asegurando la seguridad y calidad en todas las operaciones de planta.
 1.4. Utiliza análisis de datos y resultados de pruebas para optimizar los parámetros del proceso de producción, mejorando la eficiencia y reduciendo costos.
 1.5. Emplea efectivamente sistemas TCI para la gestión de datos, control de procesos y comunicación eficiente dentro de la planta.
 Equipamiento y materiales:
 Equipos de análisis químico (espectrómetros, cromatógrafos, etc.).
 Herramientas y dispositivos para la preparación de muestras.
 Equipos y maquinaria de planta química.
 Software y sistemas TCI para la gestión de datos y control de procesos.</t>
  </si>
  <si>
    <t>CORPORACION DE CAPACITACIÓN EMPLEO SOFOFA (LICEOS)</t>
  </si>
  <si>
    <t>MICROBIOLOGÍA DE LOS ALIMENTOS</t>
  </si>
  <si>
    <t>Aprendizajes Esperados:
 1. Analizar la microbiología y la parasitología de los alimentos para garantizar la seguridad alimentaria.
 Criterios de Evaluación:
 1.1. Realiza el mantenimiento y operación del equipo de laboratorio.
 1.2. Analiza datos experimentales de manera clara y precisa.
 1.3. Aplica métodos científicos en el análisis de muestras de alimentos, siguiendo protocolos establecidos.
 1.4. Identifica microorganismos relevantes en la microbiología de los alimentos.
 1.5. Evalúa la importancia de la parasitología en la seguridad alimentaria.
 Equipamiento y materiales:
 Equipo de laboratorio que incluye microscopios, incubadoras, autoclave, equipos de PCR, centrifugadoras, estufas, material de consumo, computadoras, bancos de datos microbiológicos, material de seguridad, material de referencia y un espacio de laboratorio adecuado para llevar a cabo prácticas de microbiología de alimentos con seguridad y precisión.</t>
  </si>
  <si>
    <t>Módulo 1: Interface de usuario
 Módulo 2.- Manejo de archivos
 Módulo 3.- Bocetos
 Módulo 4.- Partes
 Módulo 5.- Ensamblajes
 Módulo 6.- Presentaciones
 Módulo 7.- Dibujo
 Módulo 8.- Chapa metálica
 Módulo 9.- Visualización</t>
  </si>
  <si>
    <t xml:space="preserve">Hombres y mujeres alumnos que estén cursando Cuarto año de Enseñanza Media de la región Metropolitana, pertenecientes a la comuna de San Joaquín. Derivados de alguno de los Liceos administrados por Corporación SOFOFA. </t>
  </si>
  <si>
    <t>Hombres y mujeres alumnos que estén cursando Cuarto año de Enseñanza Media, derivados de alguno de los Liceos administrados por Corporación SOFOFA. La entidad beneficiaria no tiene RUT.</t>
  </si>
  <si>
    <t>INTERPRETACIÓN DE DOCUMENTACIÓN Y DIAGRAMAS TÉCNICOS</t>
  </si>
  <si>
    <t>Aprendizajes Esperados:
 1. Interpretar diagramas y planos estructurales, de equipos fijos y móviles y de procesos industriales, según la simbología y reglas de las normas de estandarización.
 Criterios de Evaluación
 1.1. Interpreta la simbología de diagramas y planos, utilizados por las normas estandarización ISO, IEC, NEMA, DIN etc.
 1.2. Interpreta planos de proyectos, según la norma utilizada.
 1.3. interpreta planos de ingeniería, según la simbología de las normas utilizadas.
 1.4. Prepara dibujos de montaje, de componentes, utilizando simbología estandarizada, según los requerimientos de las tareas de mantenimiento.
 1.5. Dibuja esquemas de piezas, para su confección o reacondicionamiento, utilizando la simbología estandarizada.
 Equipamiento y materiales:</t>
  </si>
  <si>
    <t>"Modulo 1: Armado, actualización y mantención de equipamiento computacionales
Ensamblar  y  configurar  un  computador,  utilizando las partes y piezas de forma adecuada,  permitiendo    su  correcto  funcionamiento,  prevención,  mantención  y  conexión  a  redes,  aplicando  medidas  de  seguridad  al  manipular  equipamiento computacional. 
1.‐ Ensamblar de forma segura  un  computador  de  escritorio,  identificando cada uno de sus  componentes.
2.‐ Realiza un análisis preventivo  del  hardware  y  software  del   computador  Instalando  un  Sistema  operativo  adecuado,   ejecutando  el  proceso  de  remplazo o actualización de los  componentes. 
Modulo 2:   Instalación, configuración  y mantención de Redes computacionales Domiciliaria.
Implementar  redes  computacionales,  identificando  las  topografías,  medios  de  trasmisión  administrando  y  configurando  los  elementos que la componen. 
1.- Configurar  el  Router  programando  su  interface  y  enrutamiento  dando  formatos  de  direccionamiento  IP  para  redes de datos. 
2.- Aplicar  herramientas  para  el  mantenimiento  preventivo  de  redes,    utilizando  comandos  adecuados  en  configuración  de  rutas en el Reuter y la  solución  de fallas.
IT Essentials, Direccionamiento IPV4 /Clases / Conversiones, Uso de Packet Tracer – IPV4. Redes LAN / Switch / DNS / Server HTTP. Subnetting / Direccionamiento IPV4. Enrutamiento / Estático. Armado y Desarmado Equipos PC /RAM / CPU. Equipos Router 1941 / Switch 2960.
"</t>
  </si>
  <si>
    <t>CORPORACION DE CAPACITACIÓN Y EMPLEO DE LA SOCIEDAD DE FOMENTO FABRIL.</t>
  </si>
  <si>
    <t xml:space="preserve">1.- Identificar y utilizar distintos sistemas métricos para realizar mediciones de materiales empleados en la soldadura.
2.- Aplicar distintos protocolos de seguridad e higiene al momento de realizar trabajos de soldadura en la industria.
3.-Realizar labores prácticas de soldadura en distintas piezas y estructuras metálicas, aplicando medición de materiales y protocolos de seguridad e higiene. 
</t>
  </si>
  <si>
    <t>CORPORACION DE CAPACITACIÓN Y EMPLEO DE LA SOCIEDAD DE FOMENTO FABRIL</t>
  </si>
  <si>
    <t>1.- Identificar y utilizar distintos sistemas métricos para realizar mediciones de materiales empleados en la soldadura. 
2.- Aplicar distintos protocolos de seguridad e higiene al momento de realizar trabajos de soldadura en la industria. 
3.-Realizar labores prácticas de soldadura en distintas piezas y estructuras metálicas, aplicando medición de materiales y protocolos de seguridad e higiene.</t>
  </si>
  <si>
    <t>Módulo 1: Diagnosticar el estado de vehículo, aplicando las normas de prevención de riesgo para talleres de desabolladura y pintura.
 Módulo 2: Aplicar técnicas de desmontaje de piezas del vehículo considerando la orden de trabajo, de acuerdo a normas de prevención de riesgo.
 Módulo 3: Operar superficies de vehículos automotrices para desabollar con herramientas manuales y electromecánicas, de acuerdo a normas de prevención de riesgos
 Módulo 4: Aplicar técnicas de pintura considerando procedimientos técnicos y normas de prevención de riesgos.</t>
  </si>
  <si>
    <t>Hombres y mujeres alumnos con educación completa preferentemente, derivados de alguno de los Liceos administrados por Corporación SOFOFA. La entidad beneficiaria no tiene RUT.</t>
  </si>
  <si>
    <t>Hombres y Mujeres entre 18 y 64 años de edad, pertenecientes al 80% de la población más vulnerable, según Registro Social de Hogares. Con educación media completa, preferentemente. No se requiere experiencia en el área, que sientan la necesidad de aprender un oficio y así desarrollarse en forma dependiente para generar autonomía económica.</t>
  </si>
  <si>
    <t>Hombres y Mujeres entre 18 y 64 años de edad pertenecientes al 80% de la población más vulnerable, según Registro Social de Hogares. Con Educación media completa, preferentemente. No se requiere experiencia en el área, que sientan la necesidad de aprender un oficio y así desarrollarse en forma dependiente para generar autonomía económica.</t>
  </si>
  <si>
    <t>HOMBRES Y MUJERES ENTRE 18 Y 64 AÑOS DE EDAD, PERTENECIENTES AL 80% DE LA POBLACIÓN MÁS VULNERABLE, SEGÚN REGISTRO SOCIAL DE HOGARES. NO SE REQUIERE EXPERIENCIA EN EL ÁREA, QUE SIENTAN LA NECESIDAD DE APRENDER UN OFICIO Y ASÍ DESARROLLARSE EN FORMA DEPENDIENTE PARA GENERAR AUTONOMÍA ECONÓMICA. EDUCACIÓN MEDIA COMPLETA, PREFERENTEMENTE.</t>
  </si>
  <si>
    <t>JUNTAS DE VECINO DE LA COMUNA DE LA FLORIDA</t>
  </si>
  <si>
    <t>HOMBRES Y MUJERES DE 18 AÑOS O MAS DE LA REGION METROPOLITANA, CON EDUCACIÓN MEDIA COMPLETA, PREFERENTEMENTE, PERTENCIENTES AL 80% MAS VULNERABLE SEGÚN REGISTRO SOCIAL DE HOGARES Y RESIDEN EN LA COMUNA DE LA FLORIDA.</t>
  </si>
  <si>
    <t>HOMBRES Y MUJERES DE 18 AÑOS O MAS DE LA REGION DE METROPOLITANA, CON EDUCACIÓN MEDIA COMPLETA, PREFERENTEMENTE. PERTENCIENTES AL 80% MAS VULNERABLE SEGÚN REGISTRO SOCIAL DE HOGARES Y RESIDEN EN LA COMUNA DE LA FLORIDA.</t>
  </si>
  <si>
    <t>65196907-7</t>
  </si>
  <si>
    <t>FUNDACION ATENEA MUJER</t>
  </si>
  <si>
    <t>MUJERES MAYORES DE 18 AÑOS PERTENECIENTES AL 80% MAS VULNERABLE DE LA COMUNA DE LA REINA</t>
  </si>
  <si>
    <t>HOMBRES Y MUJERES DE 18 AÑOS O MAS DE LA REGION METROPOLITANA, CON EDUCACIÓN MEDIA COMPLETA CIENTÍFICO HUMANISTA O ALUMNOS DE LICEOS DE EDUCACIÓN TÉCNICO PROFESIONAL EGRESADOS O CURSANDO ÚLTIMO AÑO DE LA ESPECIALIDAD DE ELECTRICIDAD, ACREDITABLE. QUE PERTENECEN HASTA EL 80% MAS VULNERABLE SEGÚN REGISTRO SOCIAL DE HOGARES Y RESIDEN EN LA COMUNA DE SAN JOSE DE MAIPO.</t>
  </si>
  <si>
    <t>JUNTAS DE VECINOS DE LA COMUNA DE SANTIAGO</t>
  </si>
  <si>
    <t>HOMBRES Y MUJERES DE 18 AÑOS O MAS CON EDUCACIÓN MEDIA COMPLETA, PREFERENTEMENTE. PERTENCIENTES AL 80% MAS VULNERABLE SEGÚN REGISTRO SOCIAL DE HOGARES Y QUE RESIDEN EN LA COMUNA DE SANTIAGO</t>
  </si>
  <si>
    <t>HOMBRES Y MUJERES MAYORES DE 18 AÑOS DE EDAD DE LA REGIÓN DE METROPOLITANA, CON EDUCACIÓN BÁSICA COMPLETA. QUE PERTENECEN HASTA EL 80% MÁS VULNERABLE SEGÚN REGISTROS SOCIAL DE HOGARES Y RESIDEN EN LA COMUNA DE ÑUÑOA.</t>
  </si>
  <si>
    <t>HOMBRES Y MUJERES MAYORES DE 18 AÑOS DE EDAD DE LA REGIÓN DE METROPOLITANA, CON EDUCACIÓN BÁSICA COMPLETA PREFERENTEMENTE. QUE PERTENECEN HASTA EL 80% MÁS VULNERABLE SEGÚN REGISTROS SOCIAL DE HOGARES Y RESIDEN EN LA COMUNA DE ÑUÑOA.</t>
  </si>
  <si>
    <t>Hombres y mujeres educación media completa preferentemente, derivados de alguno de los liceos administrados por corporación SOFOFA. La entidad beneficiaria no tiene RUT.</t>
  </si>
  <si>
    <t>JUNTAS DE VECINO DE LA COMUNA EL BOSQUE</t>
  </si>
  <si>
    <t>HOMBRES Y MUJERES DE 18 AÑOS Y MAS PERTENECIENTES AL 80% DE LA POBACION MÁS VULNERABLES. CON EDUCACIÓN MEDIA COMPLETA, PREFERENTEMENTE. Y PERTENECEN A LA COMUNA DEL BOSQUE</t>
  </si>
  <si>
    <t>DISEÑO E INTERPRETACIÓN DE DIBUJOS, PLANOS Y PROTOTIPOS 3D</t>
  </si>
  <si>
    <t>Aprendizaje Esperado: 
 1. Interpretar con precisión planos en 2D y 3D, utilizando herramientas de diseño para la creación de prototipos y planos de proyectos en construcciones metálicas.
 Criterios de Evaluación:
 1.1. Interpreta planos en 3D aplicados a la construcción metálica.
 1.2. Crea planos detallados para proyectos de construcción metálica, asegurando la precisión y claridad.
 1.3. Interpreta planos en 2D la información contenida en dibujos bidimensionales relevantes para la construcción metálica.
 Equipamiento y materiales: 
 Ordenadores con software de diseño asistido por computadora (CAD).
 Modelos de planos en 2D y 3D para prácticas de interpretación.</t>
  </si>
  <si>
    <t>CALIDAD EN PROCESO DE FABRICACIÓN Y MONTAJE DE ESTRUCTURAS METÁLICAS.</t>
  </si>
  <si>
    <t>Aprendizajes Esperados: 
 1. Aplicar técnicas y prácticas de control de calidad en la fabricación y montaje de estructuras metálicas, asegurando la conformidad con los estándares de calidad y la integridad estructural.
 Criterios de Evaluación: 
 1.1. Alinea componentes metálicos con exactitud en el proceso de montaje, garantizando la correcta conformación de estructuras en el proceso de montaje.
 1.2. Detecta imperfecciones en materiales metálicos, asegurando la calidad y la integridad del producto final.
 1.3. Garantiza la disponibilidad y funcionamiento óptimo de los equipos utilizados en los procesos de fabricación y montaje.
 1.4. Resuelve problemas operativos de manera eficaz, asegurando la continuidad y calidad del proceso de fabricación.
 1.5. Evalúa la conformidad con las normas de calidad relevantes, evaluando la calidad del producto final y los procesos de fabricación y montaje.
 Equipamiento y materiales:
 Herramientas de medición y alineación para estructuras metálicas.
 Kits de prueba para detección de imperfecciones y corrosión.</t>
  </si>
  <si>
    <t>DISEÑO DE PROYECTOS ELÉCTRICOS</t>
  </si>
  <si>
    <t>Aprendizajes Esperados: 
 1. Crear diagramas de circuitos y dibujos técnicos, de acuerdo con los planos y prototipos técnicos, aplicando conocimientos matemáticos en la personalización de proyectos, y manejando software especializado en diseño eléctrico.
 Criterios de Evaluación: 
 1.1. Crea planos técnicos y diagramas de circuitos.
 1.2. Utiliza eficientemente programas informáticos de diseño y software de dibujo técnico.
 1.3. Aplica técnicas manuales y digitales en el diseño de prototipos.
 Equipamiento y materiales:
 Software de diseño asistido por ordenador (CAD)
 Programas informáticos de dibujo técnico
 Herramientas para dibujo manual técnico
 Equipamiento para prototipado (opcional)
 Acceso a programas de ofimática</t>
  </si>
  <si>
    <t>CORPORACION DE CAPACITACION Y EMPLEO SOFOFA LICEOS</t>
  </si>
  <si>
    <t>INSTALADOR DE PANELES SOLARES FOTOVOLTAICOS PARA USO DOMICILIARIO</t>
  </si>
  <si>
    <t>Aprendizajes Esperados: 
 1. Aplicar técnicas de instalación de paneles fotovoltaicos domiciliarios, según procedimientos técnicos y normativa vigente.
 Criterios de Evaluación: 
 1.1. Identifica la normativa vigente y los estándares de seguridad aplicables a la instalación de panales fotovoltaico.
 1.2. Reconoce los componentes de un sistema fotovoltaico y sus respectivas funciones.
 1.3. Selecciona adecuadamente el equipamiento y los materiales necesarios para la instalación, basándose en las especificaciones del proyecto.
 1.4. Realiza cálculos precisos para la distribución y fijación de los paneles, asegurando la compatibilidad con las estructuras de soporte.
 1.5. Ejecuta la instalación de los paneles fotovoltaicos, siguiendo los procedimientos técnicos recomendados y las normas de seguridad.
 Equipamiento y materiales: 
 Paneles fotovoltaicos y estructuras de soporte.
 Herramientas manuales y eléctricas (taladro, destornillador, llaves inglesas, cortadores de cable, pelacables).
 Dispositivos de medición (multímetro, medidor de inclinación).
 Materiales de instalación (tornillos, anclajes, conectores eléctricos, cableado).
 Equipos de protección personal (casco, guantes, gafas de seguridad).
 Documentación técnica y manuales de instalación.</t>
  </si>
  <si>
    <t>ESTRATEGIAS DE COMUNICACIÓN Y TRABAJO EN EQUIPO EN LA INDUSTRIA ELÉCTRICA/ELECTRÓNICA</t>
  </si>
  <si>
    <t>Aprendizajes Esperados: 
 1. Redactar informes técnicos precisos y efectuar la comunicación interdepartamental de manera eficaz, utilizando las mejores prácticas de trabajo en equipo en un entorno de laboratorio en la industria eléctrica/eletronica.
 Criterios de Evaluación: 
 1.1. Comunica mensajes de manera clara a los ingenieros y otros miembros del equipo, tanto de forma oral como escrita.
 1.2. Produce informes periódicos y de reparaciones técnicamente precisos, estructurados y que reflejan un análisis crítico de la información relevante.
 1.3. Actúa como un intermediario eficiente, facilitando la comprensión y el intercambio de información entre diferentes áreas del laboratorio y la administración.
 1.4. Colabora activamente en actividades de grupo, muestra empatía y habilidades para la resolución de conflictos, y contribuye al logro de objetivos comunes.
 1.5. Aplica de manera efectiva los procedimientos de seguridad y buenas prácticas en la recopilación de datos y manejo de materiales durante las sesiones prácticas.
 Equipamiento y materiales:
 Computadoras con acceso a software de procesamiento de texto y hojas de cálculo (como Microsoft Office o alternativas gratuitas).
 Equipos de comunicación para simulaciones de interacción, como teléfonos y dispositivos de conferencia.
 Acceso a una plataforma de gestión de aprendizaje (LMS) para recursos y actividades en línea.
 Proyector y pantalla para presentaciones.
 Acceso a una biblioteca de recursos digitales con ejemplos de informes y estudios de caso.
 Pizarras blancas o tableros para esbozar ideas y estrategias de trabajo en equipo durante las sesiones de brainstorming. Computadoras con software de ofimática actualizado.
 Dispositivos de comunicación para prácticas interactivas.
 Acceso a software de gestión de proyectos y comunicación.
 Pizarra interactiva o tablero para lluvia de ideas y planificación colaborativa.
 Material de oficina para la organización y archivo de documentos.</t>
  </si>
  <si>
    <t>Hombres y mujeres alumnos que estén cursando Cuarto año de Enseñanza Media, con educación básica completa</t>
  </si>
  <si>
    <t>ESTRATEGIAS DE COMUNICACIÓN Y TRABAJO EN EQUIPO EN LA INDUSTRIA DE ELECTRICIDAD/ELECTRÓNICA.</t>
  </si>
  <si>
    <t>Aprendizajes Esperados: 
 1. Redactar informes técnicos precisos y efectuar la comunicación interdepartamental de manera eficaz, utilizando las mejores prácticas de trabajo en equipo en un entorno de laboratorio eléctrico/electrónico.
 Criterios de Evaluación: 
 1.1. Comunica mensajes de manera clara a los ingenieros y otros miembros del equipo, tanto de forma oral como escrita.
 1.2. Produce informes periódicos y de reparaciones técnicamente precisos, estructurados y que reflejan un análisis crítico de la información relevante.
 1.3. Actúa como un intermediario eficiente, facilitando la comprensión y el intercambio de información entre diferentes áreas del laboratorio y la administración.
 1.4. Colabora activamente en actividades de grupo, muestra empatía y habilidades para la resolución de conflictos, y contribuye al logro de objetivos comunes.
 1.5. Aplica de manera efectiva los procedimientos de seguridad y buenas prácticas en la recopilación de datos y manejo de materiales durante las sesiones prácticas.
 Equipamiento y materiales:
 Computadoras con acceso a software de procesamiento de texto y hojas de cálculo (como Microsoft Office o alternativas gratuitas).
 Equipos de comunicación para simulaciones de interacción, como teléfonos y dispositivos de conferencia.
 Acceso a una plataforma de gestión de aprendizaje (LMS) para recursos y actividades en línea.
 Proyector y pantalla para presentaciones.
 Acceso a una biblioteca de recursos digitales con ejemplos de informes y estudios de caso.
 Pizarras blancas o tableros para esbozar ideas y estrategias de trabajo en equipo durante las sesiones de brainstorming. Computadoras con software de ofimática actualizado.
 Dispositivos de comunicación para prácticas interactivas.
 Acceso a software de gestión de proyectos y comunicación.
 Pizarra interactiva o tablero para lluvia de ideas y planificación colaborativa.
 Material de oficina para la organización y archivo de documentos.</t>
  </si>
  <si>
    <t xml:space="preserve">Hombres y mujeres alumnos que estén cursando Cuarto año de Enseñanza Media, con educación básica completa. </t>
  </si>
  <si>
    <t xml:space="preserve">
Aprendizajes Esperados: 
 1. Crear diagramas de circuitos y dibujos técnicos, de acuerdo con los planos y prototipos técnicos, aplicando conocimientos matemáticos en la personalización de proyectos, y manejando software especializado en diseño eléctrico.
 Criterios de Evaluación: 
 1.1. Crea planos técnicos y diagramas de circuitos.
 1.2. Utiliza eficientemente programas informáticos de diseño y software de dibujo técnico.
 1.3. Aplica técnicas manuales y digitales en el diseño de prototipos.
 Equipamiento y materiales:
 Software de diseño asistido por ordenador (CAD)
 Programas informáticos de dibujo técnico
 Herramientas para dibujo manual técnico
 Equipamiento para prototipado (opcional)
 Acceso a programas de ofimática
</t>
  </si>
  <si>
    <t>HOMBRES Y MUJERES DE 18 AÑOS O MAS DE LA REGION METROPOLITANA, CON EDUCACIÓN MEDIA COMPLETA, PREFERENTEMENTE, PERTENCIENTES AL 80% MAS VULNERABLE SEGÚN REGISTRO SOCIAL DE HOGARES Y RESIDEN EN LA COMUNA DE SAN MIGUEL.</t>
  </si>
  <si>
    <t>Hombres y Mujeres entre 18 y 64 años de edad, pertenecientes al 80% de la población más vulnerable, según Registro Social de Hogares. No se requiere experiencia en el área, que sientan la necesidad de aprender un oficio y así desarrollarse en forma dependiente para generar autonomía económica. Con educación media completa, preferentemente.</t>
  </si>
  <si>
    <t>01. LUNES - MAÑANA / 04. MARTES - MAÑANA / 08. MIÉRCOLES - TARDE / 10. JUEVES - MAÑANA / 14. VIERNES - TARDE</t>
  </si>
  <si>
    <t>65068774-4</t>
  </si>
  <si>
    <t>FUNDACION APANINES</t>
  </si>
  <si>
    <t>Hombre y Mujeres mayores de 18 años, que son cuidadores de personas en situación de discapacidad y que pertenecen a la comuna de melipilla. Con educación media completa, preferentemente.</t>
  </si>
  <si>
    <t>65077645-3</t>
  </si>
  <si>
    <t>AVANZA INCLUSION</t>
  </si>
  <si>
    <t xml:space="preserve">Hombres y mujeres mayores de 18 años de la región Metropolitana, con educación completa, preferentemente. Pertenecientes al 80% más vulnerable según registro social de hogar y residen en la comuna de Santiago, Además los participantes se encuentran en proceso de reinserción, y los cuales, tienen motivación al logro, son jefes del hogar y requieren autonomía económica.
</t>
  </si>
  <si>
    <t>JUNTAS DE VECINO DE LA COMUNA DE CHILLAN</t>
  </si>
  <si>
    <t xml:space="preserve">HOMBRES Y MUJERES DE 18 AÑOS O MAS, PERTENCIENTES AL 80% MAS VULNERABLE SEGÚN REGISTRO SOCIAL DE HOGARES, CON EDUCACIÓN BÁSICA COMPLETA, PREFERENTEMENTE. Y RESIDEN EN LA COMUNA DE CHILLAN. </t>
  </si>
  <si>
    <t>JUNTAS DE VECINO DE LA COMUNA DE CHILLAN.</t>
  </si>
  <si>
    <t>HOMBRES Y MUJERES MAYORES DE 18 AÑOS, DESOCUPADAS (CESANTES Y PERSONAS QUE BUSCAN TRABAJO POR PRIMERA VEZ). CON EDUCACIÓN BÁSICA COMPLETA, PREFERENTEMENTE. Y QUE RESIDEN EN LA COMUNA DE CHILLAN.</t>
  </si>
  <si>
    <t>AGRUPACION DE ADULTOS MAYORES DE CHILLAN VIEJO</t>
  </si>
  <si>
    <t>CULTIVO DE HIERBAS MEDICINALES</t>
  </si>
  <si>
    <t>1. Identificación de plantas, principios activos, propiedades medicinales y reconocimiento de plantas medicinales de la zona
2. elaboración de productos en base a hierbas medicinales.
 3. Aprender diferentes técnicas de cultivos y uso de las hierbas medicinales según especie de interés
 4. Desarrollar técnicas para la venta de los productos de diversas formas (venta fresca y seca)</t>
  </si>
  <si>
    <t>ADULTOS MAYORES DE LA REGIÓN DEL ÑUBLE, CON EDUCACIÓN BÁSICA COMPLETA PREFERENTEMENTE. QUE PERTENECEN HASTA EL 80% MÁS VULNERABLE SEGÚN REGISTROS SOCIAL DE HOGARES Y RESIDEN EN LA COMUNA DE CHILLÁN VIEJO.</t>
  </si>
  <si>
    <t>AGRUPACION DE ADULTOS MAYORES DE CHILLÁN VIEJO</t>
  </si>
  <si>
    <t>1. Identificación de plantas, principios activos, propiedades medicinales y reconocimiento de plantas medicinales de la zona
2. elaboración de productos en base hierbas medicinales.
3. Aprender diferentes técnicas de cultivos y uso de las hierbas medicinales según especie de interés
4. Desarrollar técnicas para la venta de los productos de diversas formas (venta fresca y seca)</t>
  </si>
  <si>
    <t>JUNTA DE VECINOS DE ZAPALLAR</t>
  </si>
  <si>
    <t>CORTE Y CONFECCION AVANZADO</t>
  </si>
  <si>
    <t>1. Identificar el material y los instrumentos necesarios en corte y confección de ropa de trabajo, de acuerdo al tipo de prenda a confeccionar. 
2. Reconocer las técnicas de patronaje de ropa de trabajo de acuerdo a modelo y tipo de prenda. 
3. Elaborar trazados deropa de trabajo de acuerdo modelo pagron y tipo de prenda. 
4. Ejecutar técnicas de corte y ensamblado de telas según diseño en confección. 
5. Diseñar una prenda l, de acuerdo a las especificaciones técnicas del producto y cumpliendo con los estándares de calidad del sector productivo 
6. Aplicar técnicas de acabado de ropa de acuerdo a la prenda en diseño.</t>
  </si>
  <si>
    <t xml:space="preserve">HOMBRES Y MUJERES MAYORES DE 18 AÑOS, QUE SE ENCUENTRA CESANTES O BUSCAN TRABAJO POR PRIMERA VEZ, QUE CUENTEN CON EDUCACIÓN MEDIA COMPLETA PREFERENTEMENTE Y SON DE LA JUNTA DE VECINOS ZAPALLAR DE LA COMUNA SAN IGNACIO. </t>
  </si>
  <si>
    <t>JUNTAS DE VECINOS DE LA COMUNA DE CHILLAN</t>
  </si>
  <si>
    <t>HOMBRES Y MUJERES DE 18 AÑOS O MAS, PERTENCIENTES AL 80% MAS VULNERABLE SEGÚN REGISTRO SOCIAL DE HOGARES. EDUCACIÓN MEDIA COMPLETA Y DEBE CONTAR CON UN MÍNIMO DE UN AÑO DE EXPERIENCIA LABORAL COMO AYUDANTE DE COCINA Y QUE RECIDEN EN LA COMUNA DE CHILLAN.</t>
  </si>
  <si>
    <t>JUNTAS DE VECINOS DE LA COMUNA DE CHILLAN.</t>
  </si>
  <si>
    <t>HOMBRES Y MUJERES DE 18 AÑOS O MAS, PERTENCIENTES AL 80% MAS VULNERABLE SEGÚN REGISTRO SOCIAL DE HOGARES. CON EDUCACIÓN MEDIA COMPLETA Y CONTAR CON UN MÍNIMO DE DOS AÑOS DE EXPERIENCIA LABORAL COMO AYUDANTE DE COCINA. Y QUE RESIDEN EN LA COMUNA DE CHILLAN.</t>
  </si>
  <si>
    <t>6153100-k</t>
  </si>
  <si>
    <t xml:space="preserve">DE LOS LAGOS </t>
  </si>
  <si>
    <t>Personas de 18 años o más pertenecientes al 80% de la población más vulnerable, según Registro Social de Hogares.</t>
  </si>
  <si>
    <t xml:space="preserve">INDEPENDIENTE </t>
  </si>
  <si>
    <t xml:space="preserve">Lunes: tarde; Martes: tarde;  Miércoles: tarde; Jueves: tarde; Viernes: tarde </t>
  </si>
  <si>
    <t>Personas hombres o mujeres de 18 años o más, pertenecientes al 80% de la población más vulnerable según Registro Social de Hogares;  preferentemente con educación  básica completa; preferentemente con nivel de manejo computacional básico (o nivel usuario);  preferentemente personas egresados (as) de cursos de formación en oficios; que cuenten con experiencia o emprendimiento, derivados por dirección regional de Sence.</t>
  </si>
  <si>
    <t>Lunes: mañana; Martes: mañana;  Miércoles: mañana; Jueves: mañana; Viernes: mañana</t>
  </si>
  <si>
    <t>Lunes: vespertino; Martes: vespertino;  Miércoles: vespertino; Jueves: vespertino; Viernes: vespertino</t>
  </si>
  <si>
    <t xml:space="preserve">Lunes: mañana; Martes: mañana;  Miércoles: mañana;Jueves:mañana;Viernes:mañana </t>
  </si>
  <si>
    <t>si</t>
  </si>
  <si>
    <t>personas entre 18 y 65 años, emprendedores, emprendedores informales, hombres y mujeres, con educación basica completa, Nivel 2 de formación en oficios, que cumplan los requisitos de ingreso al curso, la cual es  Educación básica completa, preferentemente; Nivel de manejo computacional básico (o nivel usuario), preferentemente</t>
  </si>
  <si>
    <t xml:space="preserve">personas entre 18 y 65 años, emprendedores, emprendedores informales, hombres y mujeres, con educación basica completa, Nivel 2 de formación en oficios, que cumplan los requisitos de ingreso al curso, la cual es  Educación básica completa, preferentemente; Nivel de manejo computacional básico (o nivel usuario),preferentemente </t>
  </si>
  <si>
    <t>Personas hombres o mujeres de 18 años o más, pertenecientes al 80% de la población más vulnerable según Registro Social de Hogares;  preferentemente con educación  básica completa egresados de escuela diferencial ASPADEP - Puerto Varas; preferentemente con credencial de discapacidad, derivados por dirección regional de Sence.</t>
  </si>
  <si>
    <t>CURSO ESPECIAL CON SIMULADOR DE INMERSIÓN TOTAL CONDUCENTE A LICENCIA DE CONDUCIR CLASE A-3</t>
  </si>
  <si>
    <t>PERSONAS MAYORES DE 20 AÑO CON LICENCIA DE CONDUCIR VIGENTE A LO MENOS 2 AÑOS.</t>
  </si>
  <si>
    <t>lunes a viernes 09:00 a 14:00</t>
  </si>
  <si>
    <t>TENER MÍNIMO 20 AÑOS DE EDAD; EDUCACIÓN MEDIA COMPLETA, PREFERENTEMENTE ; LICENCIA DE CONDUCTOR CLASE B, CON ANTIGUEADAD MINIMA DE 2 AÑOS Y VIGENTE, EXAMEN PSICOLOGICO</t>
  </si>
  <si>
    <t>EDUCACIÓN MEDIA COMPLETA, PREFERENTEMENTE. CERTIFICADO MÉDICO QUE ACREDITE SALUD COMPATIBLE CON EL EJERCICIO
DE LAS FUNCIONES PROPIAS PARA EL DESEMPEÑO LABORAL. ACREDITAR AUTORIZACIÓN DE DIRECTEMAR VIGENTE PARA
TRIPULAR NAVES MENORES.</t>
  </si>
  <si>
    <t>PALENA</t>
  </si>
  <si>
    <t>EDUCACIÓN MEDIA COMPLETA CIENTÍFICO HUMANISTA O ALUMNOS DE LICEOS DE EDUCACIÓN TÉCNICO PROFESIONAL
EGRESADOS O CURSANDO ÚLTIMO AÑO DE LA ESPECIALIDAD DE ELECTRICIDAD, ACREDITABLE;</t>
  </si>
  <si>
    <t>EDUCACIÓN MEDIA COMPLETA, PREFERENTEMENTE</t>
  </si>
  <si>
    <t xml:space="preserve">GASTRONOMIA HUILLICHE Y PATRIMONIO 
</t>
  </si>
  <si>
    <t xml:space="preserve">FOMENTAR EL VALOR DEL PATRIMONIO EN EL MARCO DE LA ELABORACIÓN DE GASTRONOMÍA HUILLICHE, PRESENTANDO PLATOS TRADICIONALES PRODUCTO DE LAS ELABORACIÓN,  ENMARCADO EN TORNO A LAS LEYES INDIGENISTAS-CONVENIO 169 Y QUE ADEMÁS CONTEMPLE CONTENIDO EN MATERIA FINANCIERA Y CONTABLE. CONTROLAR LA HIGIENE, MANIPULACIÓN Y
CONSERVACIÓN DE LOS ALIMENTOS, CUMPLIENDO CON LA NORMATIVA SANITARIA VIGENTE, DE MANERA DE LOGRAR PRODUCTOS INOCUOS PARA LAS PERSONAS, APLICAR TÉCNICAS DE HIGIENE, SANITIZACIÓN, MANEJO DE RESIDUOS Y BUENAS PRACTICAS, AMBIENTALES EN LOS PROCESOS ALIMENTARIOS Y BUENAS PRACTICAS DE MANUFACTURA, DISEÑAR MENÚ GASTRONÓMICOS PARA 
SERVICIOS DE ALIMENTACIÓN EN CASINOS, RESTAURANTES Y OTRO EVENTOS, APLICAR LAS TÉCNICAS DE MONTAJE Y PRESENTACIÓN DE LOS PLATOS, SEGÚN NORMA DE PRESENTACIÓN, PREPARAR PLATOS SEGÚN RECETAS ESTÁNDARES DE ACUERDO A LAS NORMAS DE HIGIENE, INOCUIDAD Y SEGURIDAD.
</t>
  </si>
  <si>
    <t>MUJERES Y HOMBRES QUE PERTENEZCAN A UNA AGRUPACION INDIGENA, EDUCACIÓN MEDIA COMPLETA, PREFERENTEMENTE</t>
  </si>
  <si>
    <t xml:space="preserve">USO DE ABONOS ORGÁNICOS Y COMPOSTAJE
</t>
  </si>
  <si>
    <t xml:space="preserve">ENSEÑAR EL USO Y TÉCNICAS DE ABONO Y COMPOSTAJE Y LA COSMOVISIÓN DEL PUEBLOS, ENMARCADO EN TORNO A LAS LEYES INDIGENISTAS-CONVENIO 169, CONTEMPLAR CONTENIDOS EN MATERIA FINANCIERA Y CONTABLE, CONOCER PROCESO Y FACTORES INVOLUCRADOS EN ELABORACIÓN DE ABONOS ORGÁNICOS
APRENDER SOBRE MANEJO DE RESIDUOS QUE PUEDEN SER UTILIZADOS PARA EL COMPOSTEO, COMPRENDER ADECUADO MANEJO DE MICROORGANISMOS EN SUELO, APRENDER MANEJO DE TEMPERATURA EN ELABORACIÓN DE LA COMPOSTA, ADQUIRIR CONOCIMIENTOS SOBRE APLICACIÓN DE COMPOSTA EN PRODUCCIÓN DE
HORTALIZAS.
</t>
  </si>
  <si>
    <t>MUJERES Y HOMBRES PERTENECIENTES A UNA AGRUPACION INDIGENA.</t>
  </si>
  <si>
    <t>MUJERES Y HOMBRES MAYORES DE 18 AÑOS, DESOCUPADOS DE LA PROVINCIA DE CONCEPCIÓN (COMUNA DE LOTA) . QUE CUENTEN CON EDUCACIÓN BÁSICA COMPLETA, CON 18 AÑOS CUMPLIDOS Y QUE AL APROBAR EL CURSO OBTENDRÁN INSTRUMENTO
HABILITANTE LICENCIA DE CONDUCIR CLASE B.</t>
  </si>
  <si>
    <t>MONTAJE DE SISTEMAS SOLARES FOTOVOLTAICOS</t>
  </si>
  <si>
    <t>PF1418</t>
  </si>
  <si>
    <t>MUJERES Y HOMBRES DESDE LOS 18 AÑOS HASTA LOS 59 AÑOS, CON EDUACIÓN MEDIA COMPLETA, PREFERENTEMENTE, QUE SE ENCUENTREN EMPLEADOS O CESANTES.</t>
  </si>
  <si>
    <t>HOMBRES Y MUJERES; MAYORES DE 18 AÑOS; RECIDENTES DE LA COMUNA DE CORRAL, SECTOR COSTERO; CON RSH HASTA EL 80%; CON EDUCACIÓN MEDIA COMPLETA, PREFERENTEMENTE</t>
  </si>
  <si>
    <t>ILLAPEL</t>
  </si>
  <si>
    <t>MUJERES Y HOMBRES DESDE LOS 18 AÑOS HASTA LOS 55, CON ENSEÑANZA BÁSICA COMPLETA, PREFERENTEMENTE, CESANTES Y/O EMPLEADOS.</t>
  </si>
  <si>
    <t xml:space="preserve">MUJERES Y HOMBRES DESDE LOS 18 AÑOS HASTA LOS 55 CON ENSEÑANZA BÁSICA COMPLETA, PREFERENTEMENTE, QUE SE ENCUENTRES CESANTES O EMPLEADOS </t>
  </si>
  <si>
    <t>MUJERES Y HOMBRES DESDE LOS 18 AÑOS HASTA LOS 55, EDUCACIÓN MEDIA COMPLETA, PREFERENTEMENTE, QUE SE ENCUENTREN CESANTES Y/O EMPLEADOS</t>
  </si>
  <si>
    <t>MUJERES Y HOMBRES DESDE LOS 18 AÑOS HASTA LOS 59 AÑOS, CON EDUCACIÓN MEDIA COMPLETA, PREFERENTEMENTE, QUE SE ENCUENTREN EMPLEADOS O CESANTES</t>
  </si>
  <si>
    <t>MUJERES Y HOMBRES DE 18 AÑOS EN ADELANTE QUE RESIDAN EN LA REGIÓN DE ARICA Y PARINACOTA, QUE CUENTEN CON EDUCACIÓN MEDIA COMPLETA, PREFERENTEMENTE. EXPERIENCIA SECTOR DE INSTALACIONES DE REDES Y APARATOS DE GAS EN LOS ÚLTIMOS 2 AÑOS, DEMOSTRABLE.</t>
  </si>
  <si>
    <t xml:space="preserve">HOMBRE Y MUJERES MAYORES DE 18 AÑOS, CON REGISTRO SOCIAL DE HOGARES DE HASTA EL 80%, RECIDENTES DE LA COMUNA DE LA UNIÓN, CON EDUCACIÓN MEDIA COMPLETA CIENTIFICO HUMANISTA O ALUMNOS DE LICEOS DE EDUCACIÓN TÉCNICO PROFESIONAL EGRESADOS O CURSANDO ULTIMO AÑO DE LA ESPECIALIDAD DE ELECTRICIDAD, ACREDITABLE; DESOCUPADOS O EN BUSQUEDA DE MEJORAS LABORALES , CON EXPERIENCIA EN EL RUBRO DE LA CONSTRUCCIÓN
</t>
  </si>
  <si>
    <t>EDUCACIÓN MEDIA COMPLETA, PREFERENTEMENTE.</t>
  </si>
  <si>
    <t>TOLTÉN</t>
  </si>
  <si>
    <t>EDUCACIÓN BÁSICA COMPLETA, PREFERENTEMENTE; NIVEL DE MANEJO COMPUTACIONAL BÁSICO (O NIVEL USUARIO),
PREFERENTEMENTE.</t>
  </si>
  <si>
    <t>EDUCACIÓN MEDIA COMPLETA, PREFERENTEMENTE O HABER REALIZADO EL CURSO DE “LABORES DE SOPORTE EN
INSTALACIONES SANITARIAS” O EXPERIENCIA DE DOS AÑOS COMO “AYUDANTE INSTALACIONES SANITARIAS”, DEMOSTRABLE</t>
  </si>
  <si>
    <t xml:space="preserve">HOMBRES Y MUJERES MAYOR DE 18 AÑOS, CON UN RSH DE HASTA EL 80%, CON EXPERIENCIA PREVIA DE A LO MENOS DOS AÑOS COMO "AYUDANTE INSTALACIONES SANITARIAS O QUE TENGAN EDUCACIÓN MEDIA COMPLETA; RECIDENTES DE LA COMUNA DE LOS LAGOS. 
</t>
  </si>
  <si>
    <t xml:space="preserve">HOMBRE Y MUJERES MAYORES DE 18 AÑOS, RESIDENTE DE LA COMUNA DE MARIQUINA, CON EDUCACIÓN BÁSICA COMPLETA, CON NOCIONES BÁSICAS DE MATEMÁTICAS, CON EXPERIENCIA EN EL RUBRO DE LA SOLDADURA.
</t>
  </si>
  <si>
    <t xml:space="preserve">HOMBRES Y MUJERES MAYORES DE 18 AÑOS, PERTENECIENTES A LA COMUNA DE PAILLACO, DESOCUPADOS, CON REGISTRO SOCIAL DE HOGARES DE HASTA EL 80%, QUE TRABAJAN EN FORMA INDEPENDIENTE, CON ENSEÑANZA BÁSICA COMPLETA, PREFERENTEMENTE.
</t>
  </si>
  <si>
    <t>MUJERES Y HOMBRES ENTRE LOS 18 Y LOS 60 AÑOS, EDUCACIÓN MEDIA COMPLETA, PREFERENTEMENTE., QUE SE ENCUENTREN CESANTES O ESTEN TRABAJANDO, CON RESIDENCIA EN LA COMUNA DE SALAMANCA,</t>
  </si>
  <si>
    <t xml:space="preserve">PERSONAS VULNERABLES PERTENECIENTES AL 80% MAS VULNERABLE, 
RANGO ETARIO: MUJERES Y HOMBRES DESDE LOS 18 AÑOS, 
NIVEL EDUCACIONAL: CON EDUCACIÓN BÁSICA COMPLETA, PREFERENTEMENTE; NIVEL DE MANEJO COMPUTACIONAL BÁSICO (O NIVEL USUARIO),
PREFERENTEMENTE.
SITUACIÓN OCUPACIONAL : QUE SE ENCUENTRES CESANTES O EMPLEADOS
</t>
  </si>
  <si>
    <t xml:space="preserve">HOMBRES Y MUJERES MAYORES DE 18 AÑOS, PERTENECIENTES A LA COMUNA DE PAILLACO, PERTENECIENTES A LA AGRICULTURA FAMILIAR CAMPESINA, QUE TENGAN PRODUCCIÓN DE FRUTAS Y/O HORTALIZAS, CON REGISTRO SOCIAL DE HOGARES DE HASTA EL 80%, QUE TRABAJAN EN FORMA INDEPENDIENTE, CON ENSEÑANZA BÁSICA COMPLETA.
</t>
  </si>
  <si>
    <t xml:space="preserve">EDUCACIÓN MEDIA COMPLETA, PREFERENTEMENTE. </t>
  </si>
  <si>
    <t>EDUCACIÓN BÁSICA COMPLETA, PREFERENTEMENTE</t>
  </si>
  <si>
    <t>EDUCACIÓN BÁSICA COMPLETA, DE PREFERENCIA; NOCIONES BÁSICAS DE OPERACIONES MATEMÁTICAS (SUMA, RESTA,
MULTIPLICACIÓN, DIVISIÓN).</t>
  </si>
  <si>
    <t>EDUCACIÓN BÁSICA COMPLETA, DE PREFERENCIA; NOCIONES BÁSICAS DE OPERACIONES MATEMÁTICAS (SUMA,
RESTA, MULTIPLICACIÓN, DIVISIÓN).</t>
  </si>
  <si>
    <t>MUJERES Y HOMBRES CON MÍNIMO 20 AÑOS DE EDAD QUE RESIDAN EN LA REGIÓN DE ARICA Y PARINACOTA; EDUCACIÓN MEDIA COMPLETA, PREFERENTEMENTE ; LICENCIA DE CONDUCTOR CLASE B, CON
ANTIGÜEDAD MÍNIMA DE 2 AÑOS Y VIGENTE ; EXAMEN PSICOLÓGICO RECONOCIDO PARA EL EFECTO, APROBADO.</t>
  </si>
  <si>
    <t>EDUCACIÓN BÁSICA COMPLETA (PREFERENTEMENTE).</t>
  </si>
  <si>
    <t>ENSEÑANZA BÁSICA COMPLETA (PREFERENTEMENTE).</t>
  </si>
  <si>
    <t>ENSEÑANZA MEDIA COMPLETA, PREFERENTEMENTE.</t>
  </si>
  <si>
    <t>INSTALACIÓN DE SISTEMAS DE CLIMATIZACIÓN</t>
  </si>
  <si>
    <t>PF0540</t>
  </si>
  <si>
    <t>EDUCACIÓN MEDIA TÉCNICO PROFESIONAL EN LA ESPECIALIDAD DE CLIMATIZACIÓN, CON TÍTULO O CON UN MÍNIMO DE DOS AÑOS DE
EXPERIENCIA LABORAL COMO AYUDANTE O INSTALADOR DE SISTEMAS DE CLIMATIZACIÓN Y REFRIGERACIÓN, PREFERENTEMENTE.</t>
  </si>
  <si>
    <t>EDUCACIÓN MEDIA COMPLETA CIENTÍFICO HUMANISTA O ALUMNOS DE LICEOS DE EDUCACIÓN
 TÉCNICO PROFESIONAL EGRESADOS O CURSANDO ÚLTIMO AÑO DE LA ESPECIALIDAD DE 
INSTALACIONES SANITARIAS, ACREDITABLE.</t>
  </si>
  <si>
    <t>EDUCACIÓN MEDIA COMPLETA. EXPERIENCIA LABORAL DE MÍNIMO, DOS AÑOS EN LABORES DE COMERCIALIZACIÓN
TURÍSTICA (PREFERENTEMENTE), ESPECÍFICAMENTE EN LAS OPERACIONES VINCULADAS CON TOUR OPERADORES</t>
  </si>
  <si>
    <t>INSTALACIÓN DE EQUIPOS ELÉCTRICOS</t>
  </si>
  <si>
    <t>PF1335</t>
  </si>
  <si>
    <t>EDUCACIÓN MEDIA COMPLETA, PREFERENTEMENTE O HABER REALIZADO CURSO “LABORES DE CARPINTERÍA DE OBRA
GRUESA”</t>
  </si>
  <si>
    <t>EDUCACIÓN MEDIA COMPLETA CIENTÍFICO HUMANISTA O ALUMNOS DE LICEOS DE EDUCACIÓN TÉCNICO PROFESIONAL
EGRESADOS O CURSANDO ÚLTIMO AÑO DE LA ESPECIALIDAD DE INSTALACIONES SANITARIAS, ACREDITABLE</t>
  </si>
  <si>
    <t xml:space="preserve">EDUCACIÓN MEDIA COMPLETA CIENTÍFICO HUMANISTA O ALUMNOS DE LICEOS DE EDUCACIÓN TÉCNICO
PROFESIONAL EGRESADOS O CURSANDO ÚLTIMO AÑO DE LA ESPECIALIDAD DE ELECTRICIDAD, ACREDITABLE;
</t>
  </si>
  <si>
    <t>ELABORACIÓN INDUSTRIAL Y ENVASADO DE MANTEQUILLA</t>
  </si>
  <si>
    <t>PF0666</t>
  </si>
  <si>
    <t>EDUCACIÓN BÁSICA COMPLETA, PREFERENTEMENTE.</t>
  </si>
  <si>
    <t xml:space="preserve">HOMBRES Y MUJERES; MAYORES DE 18 AÑOS; CON RSH DE HASTA EL 80%; RECIDENTES DE LA COMUNA DE MARIQUINA; DESEMPLEADO O EN BUSQUEDA DE MEJORAS LABORALES;  CON EDUCACIÓN MEDIA COMPLETA; TENER UN MÍNIMO DE DOS AÑOS DE EXPERIENCIA  LABORAL COMO AYUDANTE DE COCINA. </t>
  </si>
  <si>
    <t>CARPINTERÍA DE RIBERA</t>
  </si>
  <si>
    <t xml:space="preserve">- APLICAR TÉCNICAS DE DISEÑO, CONSTRUCCIÓN Y REPARACIÓN DE EMBARCACIONES DE MADERA DE HASTA 20 MTS DE ESLORA, CON ESTÁNDARES DE CALIDAD Y SEGURIDAD QUE LA NORMA EXIGE PARA ESTE TIPO DE ACTIVIDAD.
- LOGRAR CONOCER LAS DISTINTAS  FORMAS DE CASCOS EN MADERA, EN EL PLANO DE FORMAS  A TAMAÑO NATURAL.
- INTERPRETAR UN PLANO DE LÍNEAS. MODOS DE TRAZAR  DE FORMAS  AMPLIACIÓN A TAMAÑO NATURAL 
- RECONOCER MADERAS PARA LA CONSTRUCCIÓN DE EMBARCACIONES DE MADERA.
- DISEÑAR ARMAR UNA EMBARCACIÓN DE MADERA.
- DESARROLLAR HABILIDADES EN TRABAJOS DE CARPINTERÍA DE EMBARCACIONES.
</t>
  </si>
  <si>
    <t>HOMBRES Y MUJERES, CON ENSEÑANZA BÁSICA COMPLETA, PREFERENTEMENTE.</t>
  </si>
  <si>
    <t>MECÁNICA AUTOMOTRIZ DE MOTORES ELÉCTRICOS</t>
  </si>
  <si>
    <t xml:space="preserve">MODULO 1
1. RECONOCIMIENTO DE NECESIDADES DE INFRAESTRUCTURA, MATERIALES, EQUIPOS Y HERRAMIENTAS FUNDAMENTALES PARA UN TALLER MECÁNICO DE MOTORES ELÉCTRICOS.
2. RECONOCER LAS NORMAS DE SEGURIDAD Y HIGIENE REQUERIDAS PARA UN TALLER MECÁNICO DE MOTORES ELÉCTRICOS 
3. APLICAR TÉCNICAS DE MANTENCIÓN PREVENTIVA DE MOTORES ELÉCTRICOS DE ACUERDO A LAS NORMAS DE HIGIENE Y CULTURA DE SEGURIDAD DE UN TALLER MECÁNICO/ELÉCTRICO
MODULO 2
1. APLICAR PRINCIPIOS BÁSICOS DE OPERACIÓN Y SISTEMAS ELÉCTRICOS DE MOTORES PARA VEHÍCULOS ELÉCTRICOS
2. APLICAR TÉCNICAS DE SEGURIDAD Y CALIDAD EN LAS OPERACIONES DE INSTALACIÓN DE COMPONENTES Y EQUIPOS MECÁNICOS ELÉCTRICOS
3. UTILIZAR TÉCNICAS DE MECÁNICA AUTOMOTRIZ DE MOTORES ELÉCTRICOS DE ACUERDO A LAS NORMAS DE PREVENCIÓN DE RIESGOS, HIGIENE INDUSTRIAL Y SEGURIDAD REQUERIDAS
</t>
  </si>
  <si>
    <t>PERSONAS ENTRE 18 Y 60 AÑOS  DE EDAD EN SITUACIÓN DE VULNERABILIDAD QUE NO SUPEREN EL 80% DEL RSH O EN SITUACIÓN OCUPACIONAL DE CESANTÍA O RECONVERSIÓN LABORAL. EDUCACIÓN MEDIA COMPLETA PREFERENTEMENTE</t>
  </si>
  <si>
    <t>MECÁNICA Y MANTENCIÓN MOTORES DIESEL, BENCINEROS, FUERA DE BORDA Y MOTORES 2 TIEMPOS</t>
  </si>
  <si>
    <t xml:space="preserve">MODULO 1.
1. APLICAR PROCEDIMIENTOS BÁSICOS DE SEGURIDAD EN EL ENTORNO LABORAL SEGÚN SU APLICACIÓN EN EL OFICIO DEL MECÁNICO DE MOTORES FUERA DE BORDA Y MOTORES DE DOS TIEMPOS.
2. APLICAR PROCEDIMIENTOS BÁSICOS RELACIONADOS CON SEGURIDAD Y PREVENCIÓN DE RIESGOS LABORALES SEGÚN SU APLICACIÓN EN LAS TAREAS DE MECÁNICA EN MOTORES FUERA DE BORDA MOTORES DE DOS TIEMPOS.
3. APLICAR PROCEDIMIENTOS DE HIGIENE RELATIVOS AL ENTORNO, EQUIPOS, INSTALACIONES E INFRAESTRUCTURA, EN LAS TAREAS DE MECÁNICA EN MOTORES FUERA DE BORDA Y MOTORES DE DOS TIEMPOS.
4. APLICAR LAS NORMAS Y PROTOCOLOS DEFINIDOS EN LA LEGISLACIÓN VIGENTE PARA LA PROTECCIÓN DEL MEDIOAMBIENTE EN LAS TAREAS DE MECÁNICA EN MOTORES FUERA DE BORDA Y MOTORES DE DOS TIEMPOS.
MODULO 2
1. RECONOCER CON COMPONENTES Y FUNCIONAMIENTO DE UN MOTOR MARINO CONSIDERANDO PARÁMETROS TÉCNICOS
2. EXPLICAR LOS PRINCIPIOS BÁSICOS OPERACIÓN DE MOTORES MARINOS Y DE DOS TIEMPOS, SEGÚN CARACTERÍSTICAS DEL SISTEMA.
3. RECONOCER ADAPTACIONES DEL MOTOR DIÉSEL AL MEDIO ACUÁTICO.
4. IDENTIFICAR EL PROCESO DE MANTENCIÓN DE MOTORES MARINOS SEGÚN NORMATIVA DE HIGIENE Y SEGURIDAD.
MODULO 3
1. REALIZAR MANTENCIONES PREVENTIVAS EN LOS MOTORES MARINOS CONSIDERANDO PUNTOS CRÍTICOS
2. DESCRIBIR ASPECTOS QUE PRODUCEN FALLAS DE FUNCIONAMIENTO DEL MOTOR MARINO
3. APLICAR TÉCNICAS DE MANTENCIÓN PREVENTIVA DE MOTOR MARINO SEGÚN ESPECIFICACIONES TÉCNICAS
4. REALIZA TRABAJOS DE ALINEACIÓN DE EJES PARALELOS CON RELOJ COMPARADOR Y NIVEL LÁSER
5. REALIZAR OPERACIONES DE MANTENCIÓN Y REPARACIÓN DE MOTORES, CAJA REDUCTORA Y EJE DE PROPULSIÓN DE ACUERDO CON LA INFORMACIÓN TÉCNICA
MODULO 4
1.IDENTIFICAR HABILIDADES Y COMPORTAMIENTOS EMPRENDEDORES RESPECTO A PARÁMETROS BÁSICOS PARA EMPRENDER
2. CALCULAR LOS COSTOS ASOCIADOS UN SERVICIO SEGÚN TIPO DE EMPRENDIMIENTO
3. CALCULAR EL PRECIO DE VENTA, INGRESOS DE SU PRODUCTO Y/O SERVICIO, SEGÚN LA NATURALEZA DEL EMPRENDIMIENTO
4. ANALIZAR UN MODELO DE NEGOCIO DEFINIENDO UNA PROPUESTA DE VALOR Y OPORTUNIDADES DEL MERCADO
</t>
  </si>
  <si>
    <t>PERSONAS MAYORES DE 18 AÑOS, CON EDUCACIÓN BÁSICA COMPLETA, DE PREFERENCIA; NOCIONES BÁSICAS DE OPERACIONES MATEMÁTICAS (SUMA, RESTA, MULTIPLICACIÓN, DIVISIÓN). Y QUE SEAN RESIDENTES DE LA LOCALIDAD DE RAÚL MARÍN BALMACEDA</t>
  </si>
  <si>
    <t>MUJERES DESOCUPADAS MAYORES DE 18 AÑOS PERTENECIENTES A LAS JUNTAS DE VECINOS DE LA UNIÓN DE LA COMUNA DE LA COMUNA DE COELEMU, QUE CUENTEN CON EDUCACIÓN MEDIA COMPLETA PREFERENTEMENTE.</t>
  </si>
  <si>
    <t xml:space="preserve">PERSONAS DESOCUPADAS HOMBRE Y MUJERES MAYORES DE 18 AÑOS CON EDUCACIÓN MEDIA COMPLETA, PREFERENTEMENTE. EXPERIENCIA SECTOR DE INSTALACIONES DE REDES Y APARATOS DE GAS EN LOS ÚLTIMOS 2 AÑOS, DEMOSTRABLE DE LA COMUNA DE CHILLÁN, CON UN NIVEL EDUCACIONAL MEDIO, QUE DESEEN DESARROLLAR COMPETENCIAS EN EL ÁMBITO DE LAS INSTALACIONES DE REDES Y ARTEFACTOS DE GAS,
 PUDIENDO DESEMPEÑARSE COMO INSTALADORES CLASE 3 SEC, EJECUTANDO PROYECTOS DOMICILIARIOS DE FORMA INDEPENDIENTE, INICIADO SU EMPRENDIMIENTO CON UN KIT DE HERRAMIENTAS E INSUMOS ADQUIRIDOS A TRAVÉS DE UN SUBSIDIO DE HERRAMIENTAS, AUMENTANDO CON ELLO LAS OPORTUNIDADES LABORALES Y EL INGRESO FAMILIAR.
</t>
  </si>
  <si>
    <t xml:space="preserve">ESTE GRUPO DE MUJERES MAYORES DE 18 AÑOS DE LA COMUNA DE SAN NICOLÁS, CON EDUCACIÓN MEDIA COMPLETA PREFERENTEMENTE, DESOCUPADAS O QUE BUSCAN TRABAJO POR PRIMERA VEZ, QUE REQUIERAN DE UN OFICIOS QUE LES PERMITA INSERTARSE LABORALMENTE A TRAVÉS DE UN EMPRENDIMIENTO CON ALTO VALOR EN EL RUBRO ESTÉTICO Y CUIDADO PERSONAL, LES PERMITIRÁ DESARROLLARSE LABORALMENTE Y AUMENTAR LOS INGRESOS DEL HOGAR.
</t>
  </si>
  <si>
    <t>PERSONAS DESOCUPADAS HOMBRE Y MUJERES MAYORES DE 18 AÑOS CON EDUCACIÓN MEDIA COMPLETA DE LA COMUNA DE CHILLÁN Y SUS ALREDEDORES, CON CONOCIMIENTOS BÁSICOS EN MANEJO DE INTERNET Y REDES SOCIALES.</t>
  </si>
  <si>
    <t>ESTE GRUPO DE MUJERES MAYORES DE 18 AÑOS DEL SECTOR RURAL MINAS DEL PRADO COMUNA DE COIHUECO, CON EDUCACIÓN MEDIA COMPLETA PREFERENTEMENTE, DESOCUPADAS O QUE BUSCAN TRABAJO POR PRIMERA VEZ, QUE REQUIERAN DE UN OFICIOS QUE LES PERMITA INSERTARSE LABORALMENTE A TRAVÉS DE UN EMPRENDIMIENTO CON ALTO VALOR EN EL RUBRO ESTÉTICO Y CUIDADO PERSONAL, LES PERMITIRÁ DESARROLLARSE LABORALMENTE Y AUMENTAR LOS INGRESOS DEL HOGAR.</t>
  </si>
  <si>
    <t xml:space="preserve">PERSONAS DESOCUPADAS HOMBRE Y MUJERES MAYORES DE 18 AÑOS DE LA COMUNA DE COELEMU, CON EDUCACIÓN MEDIA COMPLETA Y CONTAR CON UN MÍNIMO DE DOS AÑOS DE EXPERIENCIA LABORAL COMO AYUDANTE DE COCINA.  </t>
  </si>
  <si>
    <t>HOMBRES Y MUJERES MAYORES DE 18 AÑOS DE LA COMUNA DE SAN IGNACIO, DESOCUPADOS, QUE CUENTEN CON EDUCACIÓN MEDIA COMPLETA PREFERENTEMENTE.</t>
  </si>
  <si>
    <t xml:space="preserve">HOMBRES Y MUJERES DESOCUPADOS  MAYORES DE 18 AÑOS DE LA COMUNA DE SAN CARLOS, QUE CUENTEN CON EDUCACIÓN MEDIA COMPLETA PREFERENTEMENTE Y CONOCIMIENTOS BÁSICOS DE MECÁNICA AUTOMOTRIZ 
</t>
  </si>
  <si>
    <t xml:space="preserve">PERSONAS VULNERABLES PERTENECIENTES AL 80% MAS VULNERABLE / MUJERES Y HOMBRES DESDE LOS 18 AÑOS,  CON EDUCACIÓN BÁSICA COMPLETA, PREFERENTEMENTE; NIVEL DE MANEJO COMPUTACIONAL BÁSICO (O NIVEL USUARIO), PREFERENTEMENTE.
 CESANTES O EMPLEADOS.  </t>
  </si>
  <si>
    <t xml:space="preserve">PERSONAS DESOCUPADAS HOMBRE Y MUJERES MAYORES DE 18 AÑOS DE LA COMUNA DE COELEMU, CON EDUCACIÓN BÁSICA COMPLETA. CONTAR CON UN MÍNIMO DE DOS AÑOS DE EXPERIENCIA LABORAL COMO AYUDANTE DE INSTALADOR O MANTENEDOR DE EQUIPOS DE CLIMATIZACIÓN Y REFRIGERACIÓN. </t>
  </si>
  <si>
    <t xml:space="preserve">MUJERES MAYORES DE 18 AÑOS, DESOCUPADAS DE LA COMUNA DE CHILLÁN, DERIVADAS DE PRODEMU.
</t>
  </si>
  <si>
    <t xml:space="preserve">MUJERES MAYORES DE 18 AÑOS, DESOCUPADAS DE LA COMUNA DE COIHUECO, DERIVADAS DE PRODEMU. EDUCACIÓN BÁSICA COMPLETA, DE PREFERENCIA; NOCIONES BÁSICAS DE OPERACIONES MATEMÁTICAS (SUMA, RESTA, MULTIPLICACIÓN, DIVISIÓN).
</t>
  </si>
  <si>
    <t xml:space="preserve">MUJERES MAYORES DE 18 AÑOS EMPRENDEDORAS INFORMALES DEL SECTOR LOS GALPONES, COMUNA DE SAN CARLOS, QUE CUENTAN CON UN EMPRENDIMIENTO DE INVERNADERO FLORAL. </t>
  </si>
  <si>
    <t xml:space="preserve">HOMBRES Y MUJERES MAYORES DE 18 AÑOS, EMPRENDEDORES INFORMALES DEL SECTOR RUCAPEQUEN DE LA COMUNA DE CHILLÁN VIEJO.
</t>
  </si>
  <si>
    <t xml:space="preserve">EMPRENDEDORES INFORMALES, HOMBRE Y MUJERES MAYORES DE 18 AÑOS DE LA COMUNA DE YUNGAY, CON EDUCACIÓN BÁSICA COMPLETA PREFERENTEMENTE, QUE CUENTEN ALGÚN EMPRENDIMIENTO INFORMAL O ALGUNA IDEA DE NEGOCIOS.
</t>
  </si>
  <si>
    <t xml:space="preserve">EMPRENDEDORES INFORMALES, HOMBRE Y MUJERES MAYORES DE 18 AÑOS DE LA COMUNA DE QUIRIHUE, CON EDUCACIÓN BÁSICA COMPLETA PREFERENTEMENTE, QUE CUENTEN ALGÚN EMPRENDIMIENTO INFORMAL O ALGUNA IDEA DE NEGOCIOS.
</t>
  </si>
  <si>
    <t xml:space="preserve">EMPRENDEDORES INFORMALES, HOMBRE Y MUJERES MAYORES DE 18 AÑOS DE LA COMUNA DE COBQUECURA, CON EDUCACIÓN BÁSICA COMPLETA PREFERENTEMENTE, QUE CUENTEN ALGÚN EMPRENDIMIENTO INFORMAL O ALGUNA IDEA DE NEGOCIOS.
</t>
  </si>
  <si>
    <t xml:space="preserve">
PERSONAS DESOCUPADAS, HOMBRES Y MUJERES MAYORES DE 18 AÑOS RECOLECTORES DE ORILLA DEL SECTOR DE MELA DE LA COMUNA DE TREHUACO, CON EDUCACIÓN BÁSICA COMPLETA PREFERENTEMENTE.</t>
  </si>
  <si>
    <t xml:space="preserve">PERSONAS DESOCUPADAS, HOMBRES Y MUJERES MAYORES DE 18 AÑOS RECOLECTORES DE ORILLA DEL SECTOR DE PERALES DE LA COMUNA DE COELEMU, CON EDUCACIÓN BÁSICA COMPLETA PREFERENTEMENTE.
</t>
  </si>
  <si>
    <t xml:space="preserve">HOMBRES Y MUJERES MAYORES DE 18 AÑOS DE LA COMUNA DE PINTO, DESOCUPADOS, QUE CUENTEN CON EDUCACIÓN MEDIA COMPLETA PREFERENTEMENTE.
</t>
  </si>
  <si>
    <t>MUJERES Y HOMBRES PERTENECIENTES A LA ASOCIACIÓN INDÍGENA RELMU WITRAL (TELAR DEL ARCOIRIS) DE LA COMUNA DE TIRÚA DE 18 AÑOS O MÁS.   EDUCACIÓN BÁSICA COMPLETA, PREFERENTEMENTE; NIVEL DE MANEJO COMPUTACIONAL BÁSICO (O NIVEL USUARIO),</t>
  </si>
  <si>
    <t>MUJERES Y HOMBRES MAYORES DE 18 AÑOS, DESOCUPADOS DE LA PROVINCIA DE ARAUCO. QUE CUENTEN CON EDUCACIÓN BÁSICA COMPLETA, PREFERENTEMENTE; NIVEL DE MANEJO COMPUTACIONAL BÁSICO (O NIVEL USUARIO),</t>
  </si>
  <si>
    <t>HOMBRES Y MUJERES, MAYORES DE 18 AÑOS, PERTENECIENTES A PUEBLOS ORIGINARIOS DE LA PROVINVIA DE ARAUCO, DESOCUPADOS. QUE CUENTEN CON EDUCACIÓN BÁSICA COMPLETA, PREFERENTEMENTE; Y CONOCIMIENTOS DE LECTOESCRITURA BÁSICA;</t>
  </si>
  <si>
    <t>HOMBRES Y MUJERES MAYORES DE 18 AÑOS DE LA COMUNA DE FLORIDA QUE ESTÉN DENTRO DEL 80% MÁS VULNERABLE (RSH). QUE CUENTEN CON  EDUCACIÓN BÁSICA COMPLETA, PREFERENTEMENTE; NIVEL DE MANEJO COMPUTACIONAL BÁSICO (O NIVEL USUARIO),</t>
  </si>
  <si>
    <t xml:space="preserve">MUJERES Y HOMBRES MAYORES DE 18 AÑOS, DESOCUPADOS  DE LA PROVINCIA DE ARAUCO.  QUE CUENTEN CON EDUCACIÓN BÁSICA COMPLETA, PREFERENTEMENTE; Y CONOCIMIENTOS DE LECTOESCRITURA BÁSICA Y QUE CUENTEN CON EDUCACIÓN BÁSICA COMPLETA, PREFERENTEMENTE; Y CONOCIMIENTOS DE LECTOESCRITURA BÁSICA;
CONOCIMIENTOS DE CÁLCULOS MATEMÁTICOS BÁSICOS.
</t>
  </si>
  <si>
    <t>MUJERES Y HOMBRES MAYORES DE 18 AÑOS, DESOCUPADOS  DE LA PROVINCIA DE ARAUCO.  QUE CUENTEN CON EDUCACIÓN BÁSICA COMPLETA, PREFERENTEMENTE; Y CONOCIMIENTOS DE LECTOESCRITURA BÁSICA QUE CUENTEN CON EDUCACIÓN BÁSICA COMPLETA, PREFERENTEMENTE; Y CONOCIMIENTOS DE LECTOESCRITURA BÁSICA;
CONOCIMIENTOS DE CÁLCULOS MATEMÁTICOS BÁSICOS.
;</t>
  </si>
  <si>
    <t>HOMBRES Y MUJERES, MAYORES DE 18 AÑOS, PERTENECIENTES A PUEBLOS ORIGINARIOS DE LA PROVINVIA DE BIOBÍO, DESOCUPADOS. QUE CUENTEN CON EDUCACIÓN BÁSICA COMPLETA, PREFERENTEMENTE; Y CONOCIMIENTOS DE LECTOESCRITURA BÁSICA CONOCIMIENTOS DE MATEMÁTICAS;</t>
  </si>
  <si>
    <t xml:space="preserve">HOMBRES Y MUJERES, MAYORES DE 18 AÑOS, PERTENECIENTES A PUEBLOS ORIGINARIOS DE LA PROVINVIA DE BIOBÍO, DESOCUPADOS. QUE CUENTEN CON EDUCACIÓN BÁSICA COMPLETA, PREFERENTEMENTE; Y CONOCIMIENTOS DE LECTOESCRITURA BÁSICA; CONOCIMIENTOS DE CÁLCULOS MATEMÁTICOS BÁSICOS </t>
  </si>
  <si>
    <t>HOMBRES Y MUJERES, MAYORES DE 18 AÑOS, PERTENECIENTES A PUEBLOS ORIGINARIOS DE LA PROVINVIA DE ARAUCO, DESOCUPADOS. QUE CUENTEN CON EDUCACIÓN BÁSICA COMPLETA, PREFERENTEMENTE; Y CONOCIMIENTOS DE LECTOESCRITURA BÁSICA; CONOCIMIENTOS DE CÁLCULOS MATEMÁTICOS BÁSICOS</t>
  </si>
  <si>
    <t>HOMBRES Y MUJERES, MAYORES DE 18 AÑOS, PERTENECIENTES A PUEBLOS ORIGINARIOS DE LA PROVINVIA DE BIO BIO. QUE CUENTEN CON EDUCACIÓN BÁSICA COMPLETA, PREFERENTEMENTE; Y CONOCIMIENTOS DE LECTOESCRITURA BÁSICA; CONOCIMIENTOS DE CÁLCULOS MATEMÁTICOS BÁSICOS</t>
  </si>
  <si>
    <t>LABORES DE CARPINTERÍA DE OBRA GRUESA BÁSICA</t>
  </si>
  <si>
    <t>PF1292</t>
  </si>
  <si>
    <t>HOMBRES Y MUJERES MAYORES DE 18 AÑOS EN SITUACIÓN DE CALLE DE LA COMUNA DE CONCEPCIÓN QUE ESTÉN DENTRO DEL 80% MÁS VULNERABLE (RSH). QUE CUENTEN CON EDUCACIÓN MEDIA COMPLETA, PREFERENTEMENTE</t>
  </si>
  <si>
    <t>PERSONAS AFECTADAS POR CIERRE DE EMPRESAS DERIVADOS POR SENCE, MINTRAB U OTRA INSTITUCIÓN PÚBLICA</t>
  </si>
  <si>
    <t xml:space="preserve">HOMBRES Y MUJERES, MAYORES DE 18 AÑOS, QUE QUEDARON CESANTES POR EL CIERRE DE LA EMPRESA ASERRADERO EL COLORADO EN LA COMUNA DE CURANILAHUE. TENER NOCIONES BÁSICAS DE OPERACIONES MATEMÁTICAS (SUMA, RESTA, MULTIPLICACIÓN, DIVISIÓN). </t>
  </si>
  <si>
    <t>PERSONAS DERIVADAS POR SENAME O EL SERVICIO QUE LO REEMPLACE</t>
  </si>
  <si>
    <t xml:space="preserve">JÓVENES, HOMBRES Y MUJERES, DE 18 AÑOS O MÁS, DESOCUPADOS, CON EDUCACIÓN BÁSICA COMPLETA, PREFERENTEMENTE, QUE PERTENEZCAN A ALGÚN PROGRAMA DEL SERVICIO DE PROTECCIÓN ESPECIALIZADA DE LA NIÑEZ Y LA ADOLESCENCIA, DE LA PROVINCIA DE CONCEPCIÓN.EDUCACIÓN BÁSICA COMPLETA, PREFERENTEMENTE; Y CONOCIMIENTOS DE LECTOESCRITURA BÁSICA;
CONOCIMIENTOS DE CÁLCULOS MATEMÁTICOS BÁSICOS.
 </t>
  </si>
  <si>
    <t>01. LUNES - MAÑANA / 04. MARTES - MAÑANA / 08. MIÉRCOLES - TARDE / 10. JUEVES - MAÑANA / 13. VIERNES - MAÑANA</t>
  </si>
  <si>
    <t>HOMBRES Y MUJERES, MAYORES DE 18 AÑOS, QUE QUEDARON CESANTES POR EL CIERRE DE LA EMPRESA ASERRADERO EL COLORADO EN LA COMUNA DE CURANILAHUE. CURSOS CONSIDERA LICENCIA HABILITANTE NOCIONES BÁSICAS DE OPERACIONES MATEMÁTICAS (SUMA, RESTA, MULTIPLICACIÓN, DIVISIÓN).</t>
  </si>
  <si>
    <t>HOMBRES Y MUJERES, MAYORES DE 18 AÑOS, PERTENECIENTES A PUEBLOS ORIGINARIOS DE LA PROVINCIA DE BIO BIO. QUE CUENTEN CON  EDUCACIÓN BÁSICA COMPLETA, PREFERENTEMENTE; NIVEL DE MANEJO COMPUTACIONAL BÁSICO (O NIVEL USUARIO)</t>
  </si>
  <si>
    <t>MUJERES ENTRE 18 Y 65 AÑOS, EMPRENDEDORAS INFORMALES QUE CUENTAN CON CON CONOCIMIENTOS BASICOS DE CORTE Y CONFECCION , CON EDUCACIÓN MEDIA COMPLETA, PREFERENTEMENTE Y RESIDEN EN LA COMUNA DE POZO ALMONTE.</t>
  </si>
  <si>
    <t>MUJERES ENTRE 18 Y 65 AÑOS, CON RSH HASTA EL 80%, CON EDUCACIÓN MEDIA COMPLETA PREFERENTEMENTE, CESANTE O TRABAJADORA INDEPENDIENTE, QUE RESIDEN EN LA COMUNA DE POZO ALMONTE Y TIENEN CONOCIMIENTOS BASICOS DE MANIPULACION DE ALIMENTOS. ESTA CURSO ESTA DIRIGIDO A MUJERES QUE FUERON CAPACITADAS ANTERIORMENTE EN MANIPULACION DE ALIMENTOS Y QUE DESEAN ESPECIALIZARSE EN COCINA NACIONAL E INTERNACIONAL, YA QUE DESEAN REALIZAR UN EMPRENDIMIENTO ASOCIATIVO</t>
  </si>
  <si>
    <t>CURSO DESTINAMOS A 11 PARTICIPANTES EN SITUACIÓN DE DISCAPACIDAD DE LA COMUNA DE LAS CABRAS, QUE SUFRIERON DE LA SUSPENSIÓN DEFINITIVA DE UN CURSO DE LA LÍNEA DISCAPACIDAD 2023, DEBEN CONTAR CON EDUCACIÓN MEDIA COMPLETA PREFERENTEMENTE.</t>
  </si>
  <si>
    <t>MUJERES ENTRE 18 Y 65 AÑOS, CON EDUCACIÓN BÁSICA COMPLETA, DE PREFERENCIA Y NOCIONES BÁSICAS DE OPERACIONES MATEMÁTICAS (SUMA, RESTA,
MULTIPLICACIÓN, DIVISIÓN), QUE SE ENCUENTRAN CESANTES O TRABAJAN DE MANERA INDEPENDIENTE, CON CONOCIMIENTOS BASICOS DE SOLDADURA AL ARCO. ESTA CURSO ESTA DIRIGIDO A MUJERES QUE FUERON CAPACITADAS ANTERIORMENTE EN SOLDADURA AL ARCO Y QUE DESEAN ESPECIALIZARSE EN OTRAS TECNICAS DE SOLDADURA PARA PRESTAR SERVICIOS A PARTICULARES EN FORMA INDEPENDIENTE.</t>
  </si>
  <si>
    <t xml:space="preserve">HOMBRES Y MUJERES MAYORES  DE 18 AÑOS, PREFERENTEMENTE CON EDUCACION MEDIA COMPLETA QUE SEAN CUIDADORES DE PERSONAS EN SITUACION DE DISCAPACIDAD. </t>
  </si>
  <si>
    <t xml:space="preserve">MUJERES EMPRENDEDORAS DE LA COMUNA DE PANGUIPULLI SECTOR PUCURA, DESDE LOS 18 AÑOS DE EDAD Y CON RSH DE HASTA EL 80%; CON EDUCACIÓN MEDIA COMPLETA, PREFERENTEMENTE. 
</t>
  </si>
  <si>
    <t xml:space="preserve">PARA MUJERES MAYORES DE 18 AÑOS; EMPRENDEDORAS; QUE RECIDEN EN LA COMUNA DE VALDIVIA; QUE TENGAN EDUCACIÓN  MEDIA COMPLETA, PREFERENTEMENTE.
 </t>
  </si>
  <si>
    <t>ARBITRO DE 120 HORAS</t>
  </si>
  <si>
    <t>ADQUIRIR CONOCIMIENTOS TEÓRICOS Y PRÁCTICOS DE LAS REGLAS DE JUEGO DEL FÚTBOL SEGÚN NORMAS FIFA. APLICAR LOS PROCEDIMIENTOS ARBITRALES SE RIGEN POR LAS DISPOSICIONES DEL CÓDIGO DE ARBITRAJE. CURSO  DE 120 HORAS</t>
  </si>
  <si>
    <t>HOMBRES Y MUJERES PERTENECIENTES A LA COMUNA DE ANTUCO EN UN RANGO ETARIO DE 18 A 60 AÑOS CON ENSEÑANZA MEDIA COMPLETA PREFERENTEMENTE, FICHA DE SALUD COMPATIBLE FIRMADA POR UN CENTRO DE SALUD. TENER NOCIONES BÁSICAS DE LAS REGLAS DEL FUTBOL.</t>
  </si>
  <si>
    <t xml:space="preserve">CESTERIA MAPUCHE Y PATRIMONIO
</t>
  </si>
  <si>
    <t xml:space="preserve">ENSEÑAR LA ELABORACIÓN DE LA CESTERÍA MAPUCHE CON MATERIALES DE FIBRA NATURAL Y MATERIALES RECICLADOS Y FOMENTAR SU APORTE EN TORNO AL PATRIMONIO, ENMARCADO EN TORNO A LAS LEYES INDIGENISTAS-CONVENIO 169, CONTEMPLAR CONTENIDOS EN MATERIA FINANCIERA Y CONTABLE, APRENDER Y APLICAR TÉCNICAS DE CESTERÍA OBTENIENDO OBJETOS UTILITARIOS, RECONOCER DIFERENTES FORMAS DE TEJER Y MATERIALES, OBSERVAR DIFERENTES OBJETOS FABRICADOS CON LAS TÉCNICAS QUE ESTUDIAREMOS, INTRODUCCIÓN A LA CESTERÍA, APLICAR TÉCNICAS DE TEJIDO Y DISEÑOS CON LOS DIFERENTES MATERIALES QUE SE UTILIZARAN.
</t>
  </si>
  <si>
    <t>HOMBRES Y MUJERES PERTENECIENTES A UNA ORGANIZACION INDIGENA.</t>
  </si>
  <si>
    <t xml:space="preserve">DISEÑO Y ELABORACIÓN DE JOYAS DE PLATA MAPUCHES Y PATRIMONIO
</t>
  </si>
  <si>
    <t xml:space="preserve">ENSEÑAR LAS TÉCNICAS PARA EL DISEÑO Y LA ELABORACIÓN DE JOYERÍA DE PLATA, INSPIRADA EN LA CULTURA MAPUCHE, ENMARCADO EN TORNO A LAS LEYES INDIGENISTAS-CONVENIO 169. CONTEMPLAR CONTENIDOS EN MATERIA FINANCIERA Y CONTABLE. ANALIZAR LA IMPORTANCIA DE LAS JOYAS DE  PLATA, EN LA CULTURA MAPUCHE, CONSTRUIR PLANTILLAS DE JOYAS KAWÉSQAR,  DISEÑAR JOYAS DE PLATA, APLICANDO
SIMBOLOGÍA Y ARQUITECTURA PROPIAS DE LA COSMOVISIÓN, APLICANDO NORMAS DE SEGURIDAD, SELECCIONAR MODELOS, FIGURAS Y MOTIVOS.
</t>
  </si>
  <si>
    <t>MUJERES Y HOMBRES PERTENECIENTES A UNA AGRUPACION INDIGENA Y EDUCACIÓN BÁSICA COMPLETA, PREFERENTEMENTE</t>
  </si>
  <si>
    <t xml:space="preserve">DISEÑO Y ELABORACIÓN DE JOYAS DE PLATA, EN TORNO A LA CULTURA KAWESQAR
</t>
  </si>
  <si>
    <t xml:space="preserve">ENSEÑAR LAS TÉCNICAS PARA EL DISEÑO Y LA ELABORACIÓN DE JOYERÍA DE PLATA, INSPIRADA EN LA CULTURA KAWÉSQAR, ENMARCADO EN TORNO A LAS LEYES INDIGENISTAS-CONVENIO 169. CONTEMPLAR CONTENIDOS EN MATERIA FINANCIERA Y CONTABLE. ANALIZAR LA IMPORTANCIA DE LAS JOYAS DE  PLATA, EN LA CULTURA KAWÉSQAR, CONSTRUIR PLANTILLAS DE JOYAS KAWÉSQAR,  DISEÑAR JOYAS DE PLATA, APLICANDO
SIMBOLOGÍA Y ARQUITECTURA PROPIAS DE LA COSMOVISIÓN, APLICANDO NORMAS DE SEGURIDAD, SELECCIONAR MODELOS, FIGURAS Y MOTIVOS.
</t>
  </si>
  <si>
    <t>MUJERES Y HOMBRES QUE PERTENEZCAN A UNA AGRUPACION INDIGENA.</t>
  </si>
  <si>
    <t xml:space="preserve">MEDICINA ANCESTRAL  Y PATRIMONIO 
</t>
  </si>
  <si>
    <t xml:space="preserve">FOMENTAR EL PATRIMONIO DEL USO DE LA MEDICINA ANCESTRAL, Y ENSEÑAR EL USO DE LAS PLANTAS MEDICINALES, EN LO POSIBLE ELABORAR TÓNICOS, CREMAS U OTROS. ENMARCADO EN TORNO A LAS LEYES INDIGENISTAS-CONVENIO 169 Y COMPLEMENTAR CONTENIDOS DEL ÁREA FINANCIERA Y CONTABLE, INTRODUCCIÓN A LA MEDICINA ANCESTRAL, RECONOCER LAS DIFERENTES PLANTAS MEDICINALES QUE SIRVEN PARA CURAR ENFERMEDADES DE LAS PERSONAS, BENEFICIOS DE CONSUMIR PLANTAS MEDICINALES, EVENTUALMENTE ELABORACIÓN DE TÓNICOS, JABONES U OTROS Y LO ANTERIOR EN EL MARCO DE LA COSMOVISIÓN DE LOS PUEBLOS ORIGINARIOS. 
</t>
  </si>
  <si>
    <t>HOMBRES Y MUJERES PERTENECIENTES A UNA AGRUPACION INDIGENA.</t>
  </si>
  <si>
    <t xml:space="preserve">MEDICINA ANCESTRAL Y PATRIMONIO INMATERIAL
</t>
  </si>
  <si>
    <t>RÍO VERDE</t>
  </si>
  <si>
    <t xml:space="preserve">TELAR MAPUCHE Y PATRIMONIO 
</t>
  </si>
  <si>
    <t xml:space="preserve">ENSEÑAR LA ELABORACIÓN DEL TELAR MAPUCHE Y FOMENTAR EL PATRIMONIO Y LA COSMOVISIÓN DEL PUEBLOS, ENMARCADO EN TORNO A LAS LEYES INDIGENISTAS-CONVENIO 169, CONTEMPLAR CONTENIDOS EN MATERIA FINANCIERA Y CONTABLE, ARMADO DE URDIMBRE EN WITXAL FORMA DE A,
MECANIZACIÓN DE URDIEMBRE, POSTURA DE PAÑILWE, ARMADO DE PICHUN O PUKIMWE
ARMADO DE TONON, TRABAJO CON 3 O MÁS ZUWEWE, ESCONDIDO DE NUDOS
ENROLLADO Y GIRO DEL TEJIDO, TÉCNICAS DE TEÑIDO, TERMINACIÓN Y CIERRE DEL TEJIDO.
</t>
  </si>
  <si>
    <t>HOMBRES Y MUJERES QUE PERTENEZCAN A UNA AGRUPACION INDIGENA.</t>
  </si>
  <si>
    <t xml:space="preserve">TENER MÍNIMO 20 AÑOS DE EDAD; EDUCACIÓN MEDIA COMPLETA, PREFERENTEMENTE ; LICENCIA DE CONDUCTOR CLASE B, CON
ANTIGÜEDAD MÍNIMA DE 2 AÑOS Y VIGENTE ; EXAMEN PSICOLÓGICO RECONOCIDO PARA EL EFECTO, APROBADO
</t>
  </si>
  <si>
    <t xml:space="preserve">HOMBRES Y MUJERES MAYORES DE 18 AÑOS, DESOCUPADOS, DE LA COMUNA DE SAN FABIÁN, CON TÍTULO TÉCNICO DE NIVEL MEDIO, EN EL ÁREA DE TURISMO. LA CARENCIA DE FORMACIÓN SE PUEDE HOMOLOGAR CON EXPERIENCIA DEMOSTRABLE, SEGÚN REQUISITOS SEÑALADOS EN NCH.2961 OF.2006. CURSO DE PRIMEROS AUXILIOS DE MÍNIMO 32 HORAS.
</t>
  </si>
  <si>
    <t xml:space="preserve">PERSONAS MAYORES DE 18 AÑOS, CON EDUCACION BÁSICA PREFERENTEMENTE, DESOCUPADOS Y QUE LAS Y LOS PARTICIPANTES POSTULANTES AL CURSO SENCE, “DIFUSIÓN DE INFORMACIÓN TURÍSTICA - HERRAMIENTAS BÁSICAS DE COMUNICACIÓN EN INGLÉS ”  ASOCIADOS A LA CORPORACIÓN ONG TERRITORIAL EN SU MAYORÍA SON MUJERES Y MUY POCOS VARONES, MAYORMENTE DE LA TERCERA EDAD, ENTRE LOS 60 Y LOS 75 AÑOS APROXIMADAMENTE, LOS QUE PERCIBEN JUBILACIÓN BAJO EL SISTEMA, PENSIÓN BÁSICA SOLIDARIA, YA QUE NO REGISTRAN UNA CONTINUIDAD LABORAL, TENIENDO COMO UBICACIÓN HABITACIONAL EN EL SECTOR CENTRO DE LA COMUNA DE ALTO HOSPICIO Y DE ACUERDO AL REGISTRO SOCIAL DE HOGARES, RSH, LOS INTEGRANTES DE ESTE GRUPO HUMANO SE ENCUENTRAN BAJO EL 80% DE VULNERABILIDAD. 
TODOS LOS PARTICIPANTES FORMAN PARTE DE LA BRIGADA DE VOLUNTARIOS POR LA CULTURA, EL TURISMO Y PATRIMONIO, ADEMÁS SON JEFAS Y JEFES DE HOGAR, MAYORMENTE CON ACTIVIDADES ECONÓMICAS INFORMALES HASTA LA FECHA, EN SU MAYORÍA NO PERTENECEN A UNA ETNIA, DESTACANDO QUE EN ESTE GRUPO HUMANO SE ENCUENTRAN MINORITARIAMENTE, PERSONAS DE LAS ETNIAS DIAGUITAS Y AYMARAS, LAS Y LOS INTEGRANTES QUE EN SU MAYORÍA TIENEN NIVEL DE EDUCACIÓN MEDIA COMPLETA, ADEMÁS CUENTAN CON NIVEL DE FORMACIÓN EN OFICIOS A NIVEL DE TALLERES, COMO TEJIDOS A TELAR, ESCULTURA, MOSAICO Y TEATRO, CON PARTICIPACIÓN EN FERIAS COSTUMBRISTAS, ARTESANALES, DE EMPRENDEDORES, CULTURALES Y TURÍSTICAS A NIVEL LOCAL Y REGIONAL, DESTACANDO QUE DE ESTE GRUPO SE FORMARON AGRUPACIONES QUE HOY CUENTAN CON PERSONERÍA JURÍDICA COMO CLUB DE TEATRO, “FLORECITA MOTUDA”, GRUPO DE BAILE, “TIERRA DE CÓNDORES”, Y CLUB DE ADULTOS MAYORES “HUANTAJAYA”, LAS DOS PRIMERAS AGRUPACIONES REGISTRAN PRESENTACIONES EN VARIAS COMUNAS Y EVENTOS RELEVANTES DE LA COMUNA CONO DE LA REGIÓN.
.
</t>
  </si>
  <si>
    <t xml:space="preserve">HOMBRES Y MUJERES MAYORES DE 18 AÑOS EMPRENDEDORES INFORMALES DE LA COMUNA DE COBQUECURA, CON EDUCACIÓN MEDIA COMPLETA Y CON UN MÍNIMO DE 1 AÑO DE EXPERIENCIA LABORAL EN LABORES DE ADMINISTRACIÓN DE ESTABLECIMIENTOS  GASTRONÓMICOS.
</t>
  </si>
  <si>
    <t>OPERACIÓN DE EXCAVADORA COMPACTA</t>
  </si>
  <si>
    <t>PF0657</t>
  </si>
  <si>
    <t>PERSONAS MAYORES DE 18 AÑOS, CON EDUCACIÓN MEDIA COMPLETA, PREFERENTEMENTE.</t>
  </si>
  <si>
    <t xml:space="preserve">MUJERES Y HOMBRES, HASTA EL 80% SEGUN REGISTRO SOCIAL DE HOGARES Y EDUCACION MEDIA COMPLETA.
</t>
  </si>
  <si>
    <t xml:space="preserve">MUJERES Y HOMBRES QUE PERTENEZCAN HASTA EL 80% SEGUN REGISTRO SOCIAL DE HOGARES Y EDUCACIÓN BÁSICA COMPLETA, PREFERENTEMENTE </t>
  </si>
  <si>
    <t>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</si>
  <si>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 xml:space="preserve">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</si>
  <si>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 xml:space="preserve">MUJERES Y HOMBRES QUE CUENTEN CON REGISTRO SOCIAL DE HOGARES HASTA EL 80%. , EDUCACIÓN MEDIA COMPLETA CIENTÍFICO HUMANISTA O ALUMNOS DE LICEOS DE
EDUCACIÓN TÉCNICO PROFESIONAL EGRESADOS O CURSANDO ÚLTIMO AÑO DE LA
ESPECIALIDAD DE ELECTRICIDAD, ACREDITABLE.
</t>
  </si>
  <si>
    <t>SER MAYOR DE 18 AÑOS, EDUCACIÓN MEDIA COMPLETA, PREFERENTEMENTE; CERTIFICADO DE SALUD COMPATIBLE CON TRABAJO EN
FAENAS PORTUARIAS.</t>
  </si>
  <si>
    <t>PERMISO DE SEGURIDAD DE TRABAJADOR PORTUARIO (CARNET ROJO) CONFORME AL DECRETO SUPREMO 49/1999 QUE APRUEBA REGLAMENTO CURSO BÁSICO DE SEGURIDAD DE FAENAS PORTUARIAS. (A PARTIR DE FEBRERO 2022 REEMPLAZA AL PLAN FORMATIVO "CURSO BÁSICO DE SEGURIDAD EN FAENAS PORTUARIAS").</t>
  </si>
  <si>
    <t>SER MAYOR DE 18 AÑOS, EDUCACIÓN MEDIA COMPLETA, PREFERENTEMENTE; CERTIFICADO DE SALUD
COMPATIBLE CON TRABAJO ENFAENAS PORTUARIAS.</t>
  </si>
  <si>
    <t xml:space="preserve">EDUCACIÓN MEDIA COMPLETA, PREFERENTEMENTE. CERTIFICADO MÉDICO QUE ACREDITE SALUD COMPATIBLE CON
EL EJERCICIO DE LAS FUNCIONES PROPIAS PARA EL DESEMPEÑO LABORAL. ACREDITAR AUTORIZACIÓN DE DIRECTEMAR
VIGENTE PARA TRIPULAR NAVES MENORES.
</t>
  </si>
  <si>
    <t>01. LUNES - MAÑANA / 04. MARTES - MAÑANA / 07. MIÉRCOLES - MAÑANA / 10. JUEVES - MAÑANA / 15. VIERNES - VESPERTINO</t>
  </si>
  <si>
    <t>SERVICIOS DE ADMINISTRACIÓN DE CONDOMINIOS</t>
  </si>
  <si>
    <t>PF1387</t>
  </si>
  <si>
    <t>MUJERES Y HOMBRES DE 18 AÑOS EN ADELANTE, QUE CUENTEN CON EDUCACIÓN MEDIA COMPLETA Y QUE RESIDAN EN LA REGIÓN DE ARICA Y PARINACOTA.</t>
  </si>
  <si>
    <t xml:space="preserve">HOMBRES Y MUJERES PERTENECIENTES A UNA ORGANIZACION INDIGENA Y EDUCACIÓN MEDIA COMPLETA CIENTÍFICO HUMANISTA O ALUMNOS DE LICEOS DE EDUCACIÓN TÉCNICO PROFESIONAL EGRESADOS O CURSANDO ÚLTIMO AÑO DE LA ESPECIALIDAD DE ELECTRICIDAD, ACREDITABLE;
</t>
  </si>
  <si>
    <t>SER MAYOR DE 18 AÑOS, EDUCACIÓN MEDIA COMPLETA, PREFERENTEMENTE; CERTIFICADO DE SALUD COMPATIBLE CON TRABAJO EN FAENAS PORTUARIAS, RESIDENTE EN LA LOCALIDAD DE PUERTO CHACABUCO PREFERENTEMENTE</t>
  </si>
  <si>
    <t>CONDUCCIÓN DE TAXIS COLECTIVOS Y TRANSPORTE DE PASAJEROS</t>
  </si>
  <si>
    <t>PF1434</t>
  </si>
  <si>
    <t>CURSO DESTINADO A SOCIOS DE LA AGRUPACIÓN AGRUPACOL, HOMBRES Y MUJERES MAYORES DE 18 AÑOS, CONDUCTORES DE TAXIS COLECTIVOS DE LA COMUNA DE RANCAGUA Y ALREDEDORES, QUE CUENTEN CON EDUCACIÓN MEDIO COMPLETA Y LICENCIA DE CONDUCIR CLASE B, PUES CURSO CUENTA CON LICENCIA HABILITANTE DE CONDUCIR A-1 ANTIGUA O PROFESIONAL CLASE A-1, A-2 O A-3.</t>
  </si>
  <si>
    <t>LICENCIA DE CONDUCIR A-1 ANTIGUA O PROFESIONAL CLASE A-1, A-2 O A-3.</t>
  </si>
  <si>
    <t>VENDEDOR/A DE RETAIL, CON MENCIÓN PERSPECTIVA DE GÉNERO</t>
  </si>
  <si>
    <t>1. CONOCER Y APLICAR TÉCNICAS DE VENTA DE ACUERDO A PROTOCOLO COMERCIAL, DE SERVICIO Y ATENCIÓN AL CLIENTE Y NORMATIVA LEGAL VIGENTE.  2. ATENDER REQUERIMIENTOS Y NECESIDADES DE CLIENTES DE ACUERDO A PROCEDIMIENTOS UTILIZADOS POR EL SECTOR.  3. CONSERVAR CONDICIONES DE EXHIBICIÓN Y SEGURIDAD DE LOS PRODUCTOS  A SU CARGO, DE ACUERDO CON LOS PROTOCOLOS DE EXHIBICIÓN DE PRODUCTOS, SEGURIDAD Y NORMAS DEL SECTOR.  4. APLICAR PERSPECTIVA DE GÉNERO Y TÉCNICAS EN LA PREVENCIÓN Y ABORDAJE DE VIOLENCIAS LABORALES, COMO POR EJEMPLO LEY KARIN, ENTRE OTROS EXISTENTES EN NUESTRA LEGISLACIÓN.</t>
  </si>
  <si>
    <t>MUJERES Y HOMBRES DE 18 AÑOS EN ADELANTE, QUE CUENTEN CON EDUCACIÓN BÁSICA COMPLETA, PREFERENTEMENTE, QUE RESIDAN EN LA REGIÓN DE ARICA Y PARINACOTA.</t>
  </si>
  <si>
    <t>MUJERES Y HOMBRES DESDE LOS 18 AÑOS HASTA LOS 55, CON EDUCACIÓN MEDIA COMPLETA, PREFERENTEMENTE, QUE SE ENCUENTREN CESANTES Y/O EMPLEADOS,</t>
  </si>
  <si>
    <t>MUJERES Y HOMBRES DESDE LOS 18 AÑOS, CON EDUCACIÓN MEDIA COMPLETA CIENTÍFICO HUMANISTA O ALUMNOS DE LICEOS DE EDUCACIÓN TÉCNICO PROFESIONAL
EGRESADOS O CURSANDO ÚLTIMO AÑO DE LA ESPECIALIDAD DE INSTALACIONES SANITARIAS, ACREDITABLE, QUE SE ENCUENTREN CESANTES O EMPLEADOS.</t>
  </si>
  <si>
    <t>HOMBRES Y MUJERES, ENTRE 18 Y 65 AÑOS DE EDAD, CON EDUCACIÓN BÁSICA COMPLETA PREFERENTEMENTE, RESIDENTES EN LA COMUNA DE IQUIQUE, QUE SE ENCUENTRAN EN EL 80% MÁS VULNERABLE DEL RSH, Y QUE ESTÁN CESANTES O EN EMPLEOS DE BAJA CALIFICACIÓN Y DESEAN MEJORAR SUS TRAYECTORIAS LABORALES. CON LICENCIA DE CONDUCIR CLASE D.</t>
  </si>
  <si>
    <t>LA POBLACIÓN QUE SE VERÁ BENEFICIADA CON EL "CURSO CONVENCIONAL CONDUCENTE A LICENCIA DE CONDUCIR CLASE B", SON MUJERES DEL "PROGRAMA MUJER EMPRENDE" DEL SERNAMEG, RESIDENTES EN LA COMUNA DE IQUIQUE.
MUJERES MAYORES DE 18 AÑOS QUE PERTENECEN A LOS QUINTILES DE INGRESO AUTÓNOMO I, II, III Y IV O SU EQUIVALENTE AL REGISTRO SOCIAL DE HOGARES QUE CORRESPONDEN AL 80%, QUE CUENTAN CON EMPRENDIMIENTOS Y/O ACTIVIDADES PRODUCTIVAS DE AL MENOS UN AÑO DE ANTIGÜEDAD Y QUE POSEEN UN NIVEL EDUCACIONAL MÍNIMO DE ENSEÑANZA BÁSICA COMPLETA. LAS MUJERES QUE SERÁN BENEFICIADAS, NO HAN OBTENIDO LICENCIA DE CONDUCIR, POR LO TANTO, NO TIENEN EXPERIENCIA EN LA CONDUCCIÓN QUE CUENTEN CON EDUCACIÓN BÁSICA COMPLETA.</t>
  </si>
  <si>
    <t>PERSONAS ENTRE 18 Y 65 AÑOS,PREFERENTEMENTE CON EDUCACION MEDIA COMPLETA,  TRABAJADOR DE CARGA Y DESCARGA DE MERCADERIA DEL SISTEMA DE ZONA FRANCA</t>
  </si>
  <si>
    <t>PERSONAS MAYORES DE 18 AÑOS, EN SITUACIÓN DE VULNERABILIDAD O BAJO EL 80% DE RSH O CESANTES, O EN PROCESO DE RECONVERSIÓN LABORAL, SIN EDUCACIÓN TÉCNICO-PROFESIONAL, CON EDUCACIÓN BÁSICA COMPLETA PREFERENTEMENTE. LA CACPITACIÓN PRESENCIAL SE EJECUTARÁ EN LA COMUNA DE COCHRANE, RESIDENCIA EN LA LOCALIDAD DE COCHRANE</t>
  </si>
  <si>
    <t>TENER MÍNIMO 20 AÑOS DE EDAD; EDUCACIÓN MEDIA COMPLETA, PREFERENTEMENTE ; LICENCIA DE CONDUCTOR CLASE B, CON
ANTIGÜEDAD MÍNIMA DE 2 AÑOS Y VIGENTE ; EXAMEN PSICOLÓGICO</t>
  </si>
  <si>
    <t>TENER MÍNIMO 20 AÑOS DE EDAD, EDUCACIÓN MEDIA COMPLETA, PREFERENTEMENTE, LICENCIA DE CONDUCTOR CLASE B, CON ANTIGÜEDAD MÍNIMA DE 2 AÑOS Y VIGENTE; EXAMEN PSICOLÓGICO</t>
  </si>
  <si>
    <t>PILOTO ROV (ROBOT SUBACUÁTICO NO TRIPULADO)</t>
  </si>
  <si>
    <t xml:space="preserve">MODULO 1
1.	IDENTIFICAR TIPOS DE ROV, SEGÚN CLASIFICACIÓN, CONSIDERANDO ESPECIFICACIONES TÉCNICAS.
2.	IDENTIFICAR LOS PUNTOS DE CARGA DEL EQUIPO ROV CONSIDERANDO MODELO Y ESPECIFICACIONES TÉCNICAS.
3.	COMPRUEBA EL FUNCIONAMIENTO DE LA ESTACIÓN DE CONTROL Y DE LOS SENSORES QUE PERMITEN LA NAVEGACIÓN DE
MODULO 2
1.	APLICAR ELEMENTOS DE CARTOGRAFÍA, RUMBOS Y AZIMUT CONSIDERANDO INDICACIONES TÉCNICAS.
2.	ESTIMAR ELEMENTOS METEOROLÓGICOS PARA FACILITAR LAS OPERACIONES DE ROV SEGÚN INDICACIONES TÉCNICAS.
3.	IDENTIFICAR TÉRMINOS ASOCIADOS A LA OPERACIÓN DEL ROV SEGÚN CARACTERÍSTICAS DEL CENTRO DE CULTIVO.
MODULO 3
1.	PREPARAR LA OPERACIÓN DE UN EQUIPO ROV DE ACUERDO A LOS OBJETIVOS DE INSPECCIÓN Y CONDICIONES AMBIENTALES.
2.	OPERAR UN ROV UTILIZANDO LOS CONTROLES, SEGÚN INSTRUCCIONES DEL FABRICANTE Y NECESIDADES DE LA NAVEGACIÓN.
3.	CONFECCIONAR UN INFORME DE INSPECCIÓN CON ROV EN UN CENTRO DE CULTIVO CONSIDERANDO ELEMENTOS TÉCNICOS
</t>
  </si>
  <si>
    <t>PERSONAS ENTRE 18 Y 60 AÑOS EN SITUACIÓN DE VULNERABILIDAD QUE NO SUPEREN EL 80% EN EL RSH O CESANTES O EN SITUACIÓN DE RECONVERSIÓN LABORAL. EDUCACIÓN MEDIA PREFERENTEMENTE.</t>
  </si>
  <si>
    <t xml:space="preserve">PILOTO ROV (ROBOT SUBACUÁTICO NO TRIPULADO) 
</t>
  </si>
  <si>
    <t>PERSONAS ENTRE 18 Y 60 AÑOS EN SITUACIÓN DE VULNERABILIDAD QUE NO SUPEREN EL 80% EN EL RSH O CESANTES O EN SITUACIÓN DE RECONVERSIÓN LABORAL. EDUCACIÓN MEDIA COMPLETA PREFERENTEMENTE.</t>
  </si>
  <si>
    <t>EDUCACIÓN BÁSICA COMPLETA; NOCIONES BÁSICAS DE OPERACIONES MATEMÁTICAS (SUMA, RESTA,
MULTIPLICACIÓN, DIVISIÓN).</t>
  </si>
  <si>
    <t>EDUCACIÓN MEDIA COMPLETA CIENTÍFICO HUMANISTA, O ALUMNOS DE LICEOS DE EDUCACIÓN TÉCNICO PROFESIONAL
EGRESADOS O CURSANDO ÚLTIMO AÑO DE LA ESPECIALIDAD DE ELECTRICIDAD, ACREDITABLE;</t>
  </si>
  <si>
    <t xml:space="preserve">HOMBRES Y MUJERES MAYORES DE 18 AÑOS, CON REGISTRO SOCIAL DE HOGARES DE HASTA EL 80%, RECIDENTE DE LA COMUNA DE CORRAL, CON EXPERIENCIA EN EL RUBRO PESQUERO, CON EDUCACIÓN MEDIA PREFERENTEMENTE, CON SALUD COMPATIBLE PARA EL EJERCICIO DE LAS FUNCIONES PROPIAS DEL DESEMPEÑO LABRAL, ACREDITAR AUTORIZACIÓN DE DICTEMAR VIGENTE PARA TRIPULAR NAVES MENORES. 
</t>
  </si>
  <si>
    <t xml:space="preserve">PERSONASVULNERABLESPERTENECIENTESAL80%MASVULNERABLE
REQUISITOS PLAN FORMATIVO: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</si>
  <si>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 xml:space="preserve">PERSONAS VULNERABLES PERTENECIENTES AL 80% MAS VULNERABLE. 
REQUISITOS DEL PLAN FORMATIVO,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</si>
  <si>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MUJERES Y HOMBRES ENTRE LOS 18 Y LOS 55 AÑOS, CESANTES Y EMPLEADOS, CON EDUCACIÓN BÁSICA COMPLETA Y CONTAR CON UN MÍNIMO DE DOS AÑOS DE EXPERIENCIA LABORAL COMO AYUDANTE DE
INSTALADOR O MANTENEDOR DE EQUIPOS DE CLIMATIZACIÓN Y REFRIGERACIÓN.</t>
  </si>
  <si>
    <t xml:space="preserve">MUJERES Y HOMBRES DESDE LOS 18 AÑOS, CON EDUCACIÓN MEDIA COMPLETA, PREFERENTEMENTE; CERTIFICADO DE SALUD COMPATIBLE CON TRABAJO EN
FAENAS PORTUARIAS, ENCONTRARSE CESANTE O EMPLEADO
</t>
  </si>
  <si>
    <t>MUJERES Y HOMBRES DESDE LOS 18 AÑOS SIN TOPE DE EDAD, EDUCACIÓN BÁSICA COMPLETA, DE PREFERENCIA; NOCIONES BÁSICAS DE OPERACIONES MATEMÁTICAS (SUMA, RESTA,
MULTIPLICACIÓN, DIVISIÓN), QUE SE ENCUENTREN CESANTES O EMPLEADOS</t>
  </si>
  <si>
    <t>MUJERES Y HOMBRES DESDE LOS 18 AÑOS SIN TOPE DE EDAD, CON EDUCACIÓN BÁSICA COMPLETA, PREFERENTEMENTE, ENCONTRARSE CESANTE O EMPLEADO.</t>
  </si>
  <si>
    <t>EDUCACIÓN BÁSICA COMPLETA</t>
  </si>
  <si>
    <t xml:space="preserve">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</si>
  <si>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 xml:space="preserve">EDUCACIÓN MEDIA COMPLETA, PREFERENTEMENTE;
</t>
  </si>
  <si>
    <t xml:space="preserve">MAYOR DE 18 AÑOS, DESOCUPADO, EDUCACIÓN MEDIA COMPLETA, PREFERENTEMENTE.
</t>
  </si>
  <si>
    <t>PERONAS MAYORES DE 18 AÑOS, SE ENCUENTREN DESOCUPADAS, CON EDUCACIÓN BÁSICA COMPLETA, DE PREFERENCIA; NOCIONES BÁSICAS DE OPERACIONES MATEMÁTICAS (SUMA, RESTA,
MULTIPLICACIÓN, DIVISIÓN).</t>
  </si>
  <si>
    <t>PERSONAS MAYORES DE 18 AÑOS, DESOCUPADAS, CON EDUCACIÓN BÁSICA COMPLETA, DE PREFERENCIA; NOCIONES BÁSICAS DE OPERACIONES MATEMÁTICAS (SUMA, RESTA,
MULTIPLICACIÓN, DIVISIÓN).</t>
  </si>
  <si>
    <t>PERSONAS MAYORES DE 18 AÑOS , DESOCUPADAS, CON EDUCACIÓN BÁSICA COMPLETA, DE PREFERENCIA; NOCIONES BÁSICAS DE OPERACIONES MATEMÁTICAS (SUMA, RESTA,
MULTIPLICACIÓN, DIVISIÓN).</t>
  </si>
  <si>
    <t xml:space="preserve">PERSONAS MAYORES DE 18 AÑOS, DESOCUPADAS, CON EDUCACIÓN MEDIA COMPLETA, PREFERENTEMENTE
</t>
  </si>
  <si>
    <t>PERSONAS MAYORES DE 18 AÑOS, DESOCUPADAS, CON EDUCACIÓN MEDIA COMPLETA, PREFERENTEMENTE</t>
  </si>
  <si>
    <t>DE ACUERDO AL ARTÍCULO CUARTO DEL DECRETO 32 DEL 31 DE ENERO 2024. SOLO
PODRÁN DESEMPEÑARSE COMO GUARDIA DE SEGURIDAD LAS PERSONAS QUE
REÚNAN LOS SIGUIENTES REQUISITOS: SER MAYOR DE EDAD, SOBRE 18 AÑOS.
SIN ANTECEDENTES PENALES, HABER CURSADO LA EDUCACIÓN MEDIA O SU
EQUIVALENTE Y LOS DEMÁS REQUISITOS QUE SE EXIJAN EN AQUELLA NORMA.</t>
  </si>
  <si>
    <t>ADMINISTRACIÓN DE BODEGA DE CONSTRUCCIÓN</t>
  </si>
  <si>
    <t>PF1290</t>
  </si>
  <si>
    <t xml:space="preserve">PERSONAS DE 18 AÑOS O MÁS, HOMBRE Y MUJER CON EDUCACIÓN MEDIA COMPLETA PREFERENTEMENTE. </t>
  </si>
  <si>
    <t>PERSONAS DE 18 AÑOS O MÁS PERTENECIENTES AL 80% DE LA POBLACIÓN MÁS VULNERABLE,  SEGÚN REGISTRO SOCIAL DE HOGARES. HOMBRES Y MUJERES ; EDUCACIÓN MEDIA COMPLETA CIENTÍFICO HUMANISTA, O ALUMNOS DEL LICEO DE EDUCACIÓN TÉCNICO PROFESIONAL EGRESADOS DE LA ESPECIALIDAD DE ELECTRICIDAD, ACREDITABLE.</t>
  </si>
  <si>
    <t xml:space="preserve">DE ACUERDO AL ARTÍCULO CUARTO DEL DECRETO 32 DEL 31 DE ENERO 2024. SOLO
PODRÁN DESEMPEÑARSE COMO GUARDIA DE SEGURIDAD LAS PERSONAS QUE
REÚNAN LOS SIGUIENTES REQUISITOS: SER MAYOR DE EDAD, SOBRE 21 AÑOS.
SIN ANTECEDENTES PENALES, HABER CURSADO LA EDUCACIÓN MEDIA O SU
EQUIVALENTE Y LOS DEMÁS REQUISITOS QUE SE EXIJAN EN AQUELLA NORMA.
</t>
  </si>
  <si>
    <t>DE ACUERDO AL ARTÍCULO CUARTO DEL DECRETO 32 DEL 31 DE ENERO 2024. SOLO
PODRÁN DESEMPEÑARSE COMO GUARDIA DE SEGURIDAD LAS PERSONAS QUE
REÚNAN LOS SIGUIENTES REQUISITOS: SER MAYOR DE EDAD SOBRE 21 AÑOS. 
SIN ANTECEDENTES PENALES, HABER CURSADO LA EDUCACIÓN MEDIA O SU
EQUIVALENTE Y LOS DEMÁS REQUISITOS QUE SE EXIJAN EN AQUELLA NORMA.</t>
  </si>
  <si>
    <t>SERVICIOS DE ATENCIÓN A CLIENTES EN ESTABLECIMIENTOS GASTRONÓMICOS</t>
  </si>
  <si>
    <t>PF1431</t>
  </si>
  <si>
    <t xml:space="preserve">HOMBRES Y MUJERES MAYORES DESDE LOS 18 HASTA LOS 30 AÑOS, CON REGISTRO SOCIAL DE HOGARES DE HASTA EL 80%, RECIDENTES EN LA COMUNA DE FUTRONO, DESOCUPADOS Y/O TRABAJADORES DEL RUBRO TURISTICO Y/O GASTRONOMICO, CON EDUCACIÓN BÁSICA COMPLETA. 
</t>
  </si>
  <si>
    <t xml:space="preserve">HOMBRES Y MUJERES MAYORES DE 18 AÑOS, CON REGISTRO SOCIAL DE HOGARES DE HASTA EL 80%, QUE RECIDEN EN LA COMUNA DE FUTRONO, CON EDUCACIÓN MEDIA COMPLETA, EXPERIENCIA LABORAL MINIMA DE DOS AÑOS EN COMERCIALIZACIÓN TURÍSTICA, ESPECIFICAMENTE EN LAS OPERACIONES VINCULADAS CON TOUR OPERADORES. </t>
  </si>
  <si>
    <t xml:space="preserve">HOMBRE Y MUJERES ENTRE LOS 18 Y 30 AÑOS, RECIDENTES DE LA COMUNA DE LAGO RANCO, DESOCUPADOS O TRABAJANDO EN EL RUBRO GASTRONOMICO, CON REGISTRO SOCIAL DE HOGARES DE HASTA EL 80%, CON EDUCACIÓN BÁSICA COMPLETA. 
</t>
  </si>
  <si>
    <t xml:space="preserve">HOMBRES Y MUJERES MAYORES DE 18 AÑOS, RECIDENTES DE LA COMUNA DE LAGO RANCO, PERTENECIENTES A EL 80% DE LA POBLACIÓN MÁS VULNERABLE DEL PAIS SEGÚN REGISTRO SOCIAL DE HOGARES, DESOCUPADOS, CON EDUCACIÓN MEDIA COMPLETA, PREFERENTEMENTE, QUE TENGAN EXPERIENCIA EN EL RUBRO DE GASTRONOMÍA, HOTELERÍA Y TURISMO. 
</t>
  </si>
  <si>
    <t xml:space="preserve">HOMBRES Y MUJERES MAYORES DE 18 AÑOS, DESUCUPADAS, CON EDUACIÓN MEDIA COMPLETA,  QUE TENGAN LICENCIA DE CONDUCIR CLASE B, RESIDENTES DE LA COMUNA DE LANCO, QUE TENGAN EXPERIENCIA PREVIA EN AREÁS DE TRANSPORTE Y LOGÍSTICA
</t>
  </si>
  <si>
    <t>EDUCACIÓN BÁSICA COMPLETA, PREFERENTEMENTE; CONOCIMIENTOS COMPUTACIONALES BÁSICOS</t>
  </si>
  <si>
    <t>DE ACUERDO AL ARTÍCULO CUARTO DEL DECRETO 32 DEL 31 DE ENERO DE 2024, SOLO PODRÁN DESEMPEÑARSE COMO
VIGILANTES PRIVADOS LAS PERSONAS QUE REÚNAN LOS SIGUIENTES REQUISITOS: TENER 18 AÑOS, A LO MENOS; SIN
ANTECEDENTES PENALES, HABER CURSADO LA EDUCACIÓN MEDIA O SU EQUIVALENTE Y LOS DEMÁS REQUISITOS QUE SE EXIJAN EN
AQUELLA NORMA.</t>
  </si>
  <si>
    <t>DE ACUERDO AL ARTÍCULO CUARTO DEL DECRETO 32 DEL 31 DE ENERO 2024., SOLO PODRÁN DESEMPEÑARSE COMO
VIGILANTES PRIVADOS LAS PERSONAS QUE REÚNAN LOS SIGUIENTES REQUISITOS: TENER 18 AÑOS, A LO MENOS; SIN
ANTECEDENTES PENALES, HABER CURSADO LA EDUCACIÓN MEDIA O SU EQUIVALENTE Y LOS DEMÁS REQUISITOS QUE SE EXIJAN EN
AQUELLA NORMA.</t>
  </si>
  <si>
    <t>EDUCACIÓN BÁSICA COMPLETA, CON 18 AÑOS CUMPLIDOS.</t>
  </si>
  <si>
    <t>TENER MÍNIMO 20 AÑOS DE EDAD; EDUCACIÓN MEDIA COMPLETA, PREFERENTEMENTE ; LICENCIA DE CONDUCTOR CLASE B, CON
ANTIGÜEDAD MÍNIMA DE 2 AÑOS Y VIGENTE ; EXAMEN PSICOLÓGICO RECONOCIDO PARA EL EFECTO, APROBADO</t>
  </si>
  <si>
    <t xml:space="preserve">CURSO DESTINADO A HOMBRES Y MUJERES COMERCIANTES Y/O DUEÑOS DE PEQUEÑAS Y MEDIANAS EMPRESAS DE LA COMUNA DE RANCAGUA Y ALREDEDORES, QUE CUMPLAN CON EL REQUISITO DE ESCOLARIDAD DE EDUCACIÓN MEDIA COMPLETA, PREFERENTEMENTE. </t>
  </si>
  <si>
    <t xml:space="preserve">HOMBRES Y MUJERES MAYORES DE 18 AÑOS, RECIDENTES DE LA COMUNA DE LANCO, PERTENECIENTES A EL 80% DE LA POBLACIÓN MÁS VULNERABLE DEL PAIS SEGÚN REGISTRO SOCIAL DE HOGARES, CON EDUCACIÓN MEDIA COMPLETA, PREFERENTEMENTE, QUE TENGAN EXPERIENCIA EN EL RUBRO DE GASTRONOMÍA, HOTELERÍA Y TURISMO. 
</t>
  </si>
  <si>
    <t>HOMBRES Y MUJERES; MAYOR DE 18 AÑOS DE EDAD; SIN ANTECEDENTES PENALES; EDUCACIÓN MEDIA COMPLETA; OTROS REQUISITOS ESTABLECIDOS EN EL DECRETO 32 DE 31 DE ENERO 2024; RECIDENTES DE LA COMUNA DE MAFÍL, DESOCUPADO O EN BUSQUEDA DE EMPLEO, CON REGISTRO SOCIAL DE HOGARES HASTA EL 80%</t>
  </si>
  <si>
    <t xml:space="preserve">HOMBRES Y MUJERES MAYORES DE 18 AÑOS, RECIDENTES DE LA COMUNA DE MAFÍL, PERTENECIENTES A EL 80% DE LA POBLACIÓN MÁS VULNERABLE DEL PAIS SEGÚN REGISTRO SOCIAL DE HOGARES, CON EDUCACIÓN MEDIA COMPLETA, PREFERENTEMENTE, QUE TENGAN EXPERIENCIA EN EL RUBRO DE GASTRONOMÍA, HOTELERÍA Y TURISMO. 
</t>
  </si>
  <si>
    <t xml:space="preserve">HOMBRES Y MUJERES MAYORES DE 18 AÑOS, RECIDENTES DE LA COMUNA DE MARIQUINA, PERTENECIENTES A EL 80% DE LA POBLACIÓN MÁS VULNERABLE DEL PAIS SEGÚN REGISTRO SOCIAL DE HOGARES, CON EDUCACIÓN MEDIA COMPLETA, PREFERENTEMENTE, QUE TENGAN EXPERIENCIA EN EL RUBRO DE GASTRONOMÍA, HOTELERÍA Y TURISMO. 
</t>
  </si>
  <si>
    <t xml:space="preserve">HOMBRE Y MUJERES MAYORES DE 18 AÑOS, RESIDENTES DE LA COMUNA DE PANGUIPULLI CON REGISTRO SOCIAL DE HOGARES DE HASTA EL 80%, QUE SE ENCUENTRAN DESOCUPADAS Y QUE TENGAS EXPERIENCIA LABORAL EN EL SECTOR DE INSTALACIONES DE REDES Y APARATOS DE GAS EN LOS ULTIMOS 2 AÑOS, CON EDUCACIÓN MEDIA COMPLETA, PREFERENTEMENTE. 
</t>
  </si>
  <si>
    <t xml:space="preserve">HOMBRES Y MUJERES MAYORES DE 18 AÑOS, CON REGISTRO SOCIAL DE HOGARES DE HASTA EL 80%, EDUCACIÓN BÁSICA COMPLETA, NOCIONES BÁSICAS DE COMPUTACIÓN, DESOCUPADO, RECIDENTE DE LA COMUNA DE RÍO BUENO. 
</t>
  </si>
  <si>
    <t>HOMBRES Y MUJERES; MAYOR DE 18 AÑOS DE EDAD; SIN ANTECEDENTES PENALES; EDUCACIÓN MEDIA COMPLETA; OTROS REQUISITOS ESTABLECIDOS EN EL DECRETO 32 DE 31 DE ENERO 2024; RECIDENTES DE LA COMUNA DE RÍO BUENO, DESOCUPADO O EN BUSQUEDA DE EMPLEO, CON REGISTRO SOCIAL DE HOGARES HASTA EL 80%</t>
  </si>
  <si>
    <t xml:space="preserve">HOMBRES Y MUJERES MAYORES DE 18 AÑOS, DESUCUPADAS, CON EDUACIÓN MEDIA COMPLETA, QUE TENGAN LICENCIA DE CONDUCIR CLASE B, RESIDENTES DE LA COMUNA DE VALDIVIA, QUE TENGAN EXPERIENCIA PREVIA EN AREÁS DE TRANSPORTE Y LOGÍSTICA
</t>
  </si>
  <si>
    <t>TENER MÍNIMO 20 AÑOS DE EDAD, EDUCACIÓN MEDIA COMPLETA (PREFERENTEMENTE), 
CONTAR CON LICENCIA DE CONDUCCIÓN CLASE  B CON ANTIGÜEDAD MÍNIMA DE DOS AÑOS Y VIGENTE
EXAMEN PSICOLÓGICO RECONOCIDO PARA EL EFECTO, APROBADO.</t>
  </si>
  <si>
    <t xml:space="preserve">TENER MÍNIMO 20 AÑOS DE EDAD, EDUCACIÓN MEDIA COMPLETA (PREFERENTEMENTE), 
CONTAR CON LICENCIA DE CONDUCCIÓN CLASE B CON ANTIGÜEDAD MÍNIMA DE DOS AÑOS Y VIGENTE
EXAMEN PSICOLÓGICO RECONOCIDO PARA EL EFECTO, APROBADO.
</t>
  </si>
  <si>
    <t xml:space="preserve">PERSONAS DE 18 AÑOS O MÁS, EDUCACIÓN MEDIA COMPLETA PREFERENTEMENTE. </t>
  </si>
  <si>
    <t>PERSONAS DE 18 AÑOS O MÁS, EN SITUACIÓN DE DISCAPACIDAD. EDUCACIÓN BÁSICA COMPLETA, PREFERENTEMENTE.</t>
  </si>
  <si>
    <t>ANFITRIÓN Y GUÍA TURÍSTICO</t>
  </si>
  <si>
    <t xml:space="preserve">EL ANFITRIÓN Y GUIA TURÍSTICO DEBE APRENDER POR MEDIO DEL CURSO: INGLÉS BÁSICO; ATENCIÓN AL CLIENTE ORIENTADO AL RUBRO TURÍSTICO; ORGANIZACIÓN DE SERVICIOS TÚRISTICOS GUIADO; EJECUCIÓN DE SERVICIOS TURÍSTICOS GUIADO; SEGURIDAD Y PRIMEROS AUXILIOS. </t>
  </si>
  <si>
    <t xml:space="preserve">HOMBRES Y MUJERES MAYORES DE 18 AÑOS, RESIDENTES DE ZONA URBANA O RURAL DE LA COMUNA DE LA UNIÓN, PERTENECIENTE AL 80% DE LAS PERSONAS MÁS VULNERABLES SEGÚN RSH; CON ENSEÑANZA MEDIA COMPLETA.
</t>
  </si>
  <si>
    <t xml:space="preserve">A TRAVÉS DE LA CAPACITACIÓN LAS PERSONAS PARTICIPANTES DEBERÁN APRENDER A:
-	LA IMPORTANCIA DE LA COMUNICACIÓN HUMANA EN LA VIDA COTIDIANA Y LABORAL, A DESARROLLAR CON CLARIDAD LA EXPRESIÓN ORAL Y ESCRITA Y A RECONOCER EL LENGUAJE NO VERBAL EN EL ÁMBITO LABORAL COMO FIRMA DE COMUNICACIÓN EFECTIVA. 
-	DEBERÁ APRENDER INGLÉS BÁSICO, PERMITIÉNDOLE IDENTIFICAR MENSAJES ORALES EN INGLÉS Y ENTREGAR INFORMACIÓN Y ORIENTACIÓN BÁSICA EN INGLÉS. 
-	DEBERÁ RECONOCER LA IMPORTANCIA DE LA ATENCIÓN AL CLIENTE, ATENDER Y APLICAR SOLUCIONES A REQUERIMIENTOS DE CLIENTES IDENTIFICANDO TÉCNICAS Y PROTOCOLOS DE ATENCIÓN, ADEMÁS DE LA IMAGEN PERSONAL, CORPORATIVA Y PROCEDIMIENTOS DE ATENCIÓN AL CLIENTE.
-	DEBERÁ IDENTIFICAR EL PROCESO DE ATENCIÓN AL CLIENTE Y EJECUTARLOS DE ACUERDO CON LOS PROTOCOLOS ESTABLECIDOS Y PROCEDIMIENTOS. 
-	DEBERÁ APRENDER A ORGANIZAR EL SERVICIO TURÍSTICO GUIADO, VERIFICAR EL PLAN DE EMERGENCIA Y PROTOCOLO DE SEGURIDAD DE ACUERDO CON LAS CARACTERÍSTICAS DEL DESTINO, TIPO DE SEGURIDAD Y NORMATIVA VIGENTE. 
-	DEBERÁ APLICAR TÉCNICAS DE TRANSMISIÓN DE INFORMACIÓN AL TURISTA SOBRE LOS ASPECTOS RELEVANTES DEL ITINERARIO A REALIZAR, DESARROLLAR EL SERVICIO TURÍSTICO GUIADO SEGÚN PROGRAMA ESTABLECIDO Y ELABORAR REPORTES SOBRE EL SERVICIO TURÍSTICO GUIADO, SEGÚN PROCEDIMIENTOS ESTABLECIDOS
-	APLICAR PROCEDIMIENTOS Y PROTOCOLOS ESTABLECIDOS EN SEGURIDAD Y PREVENCIÓN DE RIESGO Y APLICAR LOS PROTOCOLOS DE EMERGENCIA DE ACUERDO CON PROCEDIMIENTOS ESTABLECIDOS EN SECTOR TURISMO. 
</t>
  </si>
  <si>
    <t xml:space="preserve">HOMBRES Y MUJERES MAYORES DE 18 AÑOS, RESIDENTES DE ZONA URBANA O RURAL DE LA COMUNA DE LOS LAGOS, PERTENECIENTE AL 80% DE LAS PERSONAS MÁS VULNERABLES SEGÚN RSH; CON ENSEÑANZA MEDIA COMPLETA.
</t>
  </si>
  <si>
    <t>SERVICIO DE BARÍSTA Y ATENCIÓN DE COMEDORES CON INGLÉS</t>
  </si>
  <si>
    <t xml:space="preserve">-	DEBERÁ APRENDER INGLÉS BÁSICO, PERMITIÉNDOLE IDENTIFICAR MENSAJES ORALES EN INGLÉS Y ENTREGAR INFORMACIÓN Y ORIENTACIÓN BÁSICA EN INGLÉS.
-	DEBERÁ RECONOCER LA IMPORTANCIA DE LA ATENCIÓN AL CLIENTE, ATENDER Y APLICAR SOLUCIONES A REQUERIMIENTOS DE CLIENTES IDENTIFICANDO TÉCNICAS Y PROTOCOLOS DE ATENCIÓN, ADEMÁS DE LA IMAGEN PERSONAL, CORPORATIVA Y PROCEDIMIENTOS DE ATENCIÓN AL CLIENTE.
-	DEBERÁ IDENTIFICAR EL PROCESO DE ATENCIÓN AL CLIENTE Y EJECUTARLOS DE ACUERDO CON LOS PROTOCOLOS ESTABLECIDOS Y PROCEDIMIENTOS.
-	LA IMPORTANCIA DE LA COMUNICACIÓN HUMANA EN LA VIDA COTIDIANA Y LABORAL, A DESARROLLAR CON CLARIDAD LA EXPRESIÓN ORAL Y ESCRITA Y A RECONOCER EL LENGUAJE NO VERBAL EN EL ÁMBITO LABORAL COMO FIRMA DE COMUNICACIÓN EFECTIVA.
-	CONOCER LA HISTORIA DEL CAFÉ, SUS PROPIEDADES Y SUS DISTINTAS PREPARACIONES.
-	CONOCER LAS FUNCIONES, RESPONSABILIDADES Y PERFIL DEL CARGO DEL BARISTA DE CAFÉ. 
-	PREPARAR Y DIVERSIFICAR BEBIDAS A BASE DE CAFÉ SEGÚN MÉTODOS CORRESPONDIENTES, VERIFICANDO LAS CONDICIONES DEL ÁREA DE TRABAJO, EQUIPO E INSUMOS A UTILIZAR. 
-	PREPARAR EL SERVICIO DE COMEDOR Y/O BUFFET, REALIZANDO LIMPIEZA Y MANTENIMIENTO DEL MOBILIARIO; MONTAJE Y DECORACIÓN DE MESAS Y PLAZAS DE TRABAJO SEGÚN LA OCASIÓN, RESPETANDO LAS MEDIDAS DE HIGIENE DE SEGURIDAD Y PREVENCIÓN DE RIESGOS. 
</t>
  </si>
  <si>
    <t>HOMBRE Y MUJERES; MAYORES DE 18 AÑOS; CON RSH DE HASTA EL 80%; EDUCACIÓN MEDIA COMPLETA, PREFERENTEMENTE; RECIDENTES DE LA COMUNA DE PANGUIPULLI; CON EXPERIENCIA EN EL AREA TURISTICA Y GASTRONOMICA.</t>
  </si>
  <si>
    <t xml:space="preserve">HOMBRE Y MUJERES; MAYORES DE 18 AÑOS; CON RSH DE HASTA EL 80%; EDUCACIÓN MEDIA COMPLETA, PREFERENTEMENTE; RECIDENTES DE LA COMUNA DE VALDIVIA; CON EXPERIENCIA EN EL AREA TURISTICA Y GASTRONOMICA.  
</t>
  </si>
  <si>
    <t xml:space="preserve">TRABAJADORES ACTIVOS O EN PROCESOS DE RECONVERSIÓN LABORAL DE LA COMUNA DE RANCAGUA O ALREDEDORES, HOMBRES Y/O MUJERES MAYORES DE 18 AÑOS, QUE CUENTEN CON EDUCACIÓN MEDIO COMPLETA. EN PRIMERA INSTANCIA, CORRESPONDERÁ LA DERIVACIÓN A TRABAJADORES ASOCIADOS A LA CUT, Y DE NO COMPLETARSE EL CUPO SERÁ HABILITADO EN EL PORTAL ELIGE MEJOR DE SENCE. </t>
  </si>
  <si>
    <t>HOMBRES Y MUJERES DESOCUPADOS MAYORES DE 20 AÑOS DE LA COMUNA DE CHILLÁN Y SUS ALREDEDORES, CON EDUCACIÓN MEDIA COMPLETA, PREFERENTEMENTE; LICENCIA DE CONDUCTOR CLASE B, CON ANTIGÜEDAD MÍNIMA DE 2 AÑOS Y VIGENTE; EXAMEN PSICOLÓGICO RECONOCIDO PARA EL EFECTO, APROBADO.</t>
  </si>
  <si>
    <t>VICUÑA</t>
  </si>
  <si>
    <t xml:space="preserve">MUJERES Y HOMBRES DESDE LOS 17 AÑOS, ESTUDIANTES DE CUARTO AÑO MEDIO DE ENSEÑANZA MEDIA O DE LICEOS TÉCNICOS PROFESIONALES.
</t>
  </si>
  <si>
    <t>CURSO DESTINADO A HOMBRES Y MUJERES TRABADORES ACTIVOS O RECONVERSIÓN LABORAL PERTENECIENTE A SINDICATOS D TRABAJADORES CONTRATISTAS  O SINDICATOS DE LA COMUNA DE RANCAGUA O ALREDEDORES, QUE CUENTEN CON EDUCACIÓN  BÁSICA COMPLETA PREFERENTEMENTE ; OPERACIONES BÁSICAS MATEMÁTICAS (SUMA, RESTA, MULTIPLICACIÓN Y DIVISIÓN). PLAN FORMATIVO CONDUCENTE A LA LICENCIA DE SOLDADOR</t>
  </si>
  <si>
    <t xml:space="preserve">CURSO DESTINADO A HOMBRES Y/O MUJERES TRABAJADORES ACTIVOS O EN PROCESO DE RECONVERSIÓN LABORAL, PERTENECIENTES A SINDICATOS Y/O TRABAJADORES CONTRATISTAS DE LA COMUNA DE RANCAGUA O ALREDEDORES QUE CUENTEN CON EDUCACIÓN BÁSICA COMPLETA. SER MAYOR DE 20 AÑOS Y CONTAR CON LICENCIA DE CONDUCIR A-4.  </t>
  </si>
  <si>
    <t>MUJERES ENTRE 18 Y 75 AÑOS DE EDAD, QUE PERTENECEN AL 80% DEL RSH, QUE RESIDEN PRINCIPALMENTE EN CALETAS DE LA COMUNA DE IQUIQUE, CON NIVEL EDUCACIONAL DE ENSEÑANZA BÁSICA COMPLETA, QUE SE DEDICAN A LA PESCA ARTESANAL, A LA RECOLECCIÓN DE HUIROS, VENTA DE MARISCOS Y EMPRENDIMIENTOS. TRABAJAN DE MANERA INDEPENDIENTE.</t>
  </si>
  <si>
    <t>PERSONAS MAYORES DE 18 AÑOS DE EDAD, HOMBRES Y MUJERES, EGRESADAS O CURSANDO CUARTO AÑO MEDIO DE LICEOS TÉCNICOS PROFESIONALES EN ESPECIALIDADES ASOCIADAS A LOGÍSTICA, DISTRIBUCIÓN, Y SERVICIOS, QUIENES REQUIEREN LICENCIA B PARA DESARROLLAR SUS CARRERAS.</t>
  </si>
  <si>
    <t xml:space="preserve">ESTUDIANTES, HOMBRES Y MUJERES, DE ENTRE 17 Y 18 AÑOS, QUE ESTEN CURSANDO CUARTO AÑO MEDIO DE LICEOS TÉCNICOS PROFESIONALES EN ESPECIALIDADES ASOCIADAS A ENERGÍAS RENOVABLES Y EL DESARROLLO SOSTENIBLE, QUE RESIDAN EN LAS COMUNAS DE IQUIQUE Y ALTO HOSPICIO.   </t>
  </si>
  <si>
    <t>02. LUNES - TARDE / 05. MARTES - TARDE / 07. MIÉRCOLES - MAÑANA / 11. JUEVES - TARDE / 14. VIERNES - TARDE / 16. SÁBADO - MAÑANA</t>
  </si>
  <si>
    <t>HOMBRES Y MUJERES, ENTRE 17 Y 18 AÑOS DE EDAD, ESTUDIANTES DE CUARTO AÑO MEDIO DE LICEOS TÉCNICOS PROFESIONALES, QUE CURSEN ESPECIALIDADES ASOCIADAS A LA GESTIÓN DE LA CADENA DE SUMINISTRO, QUE RESIDAN EN LA CIUDAD DE ALTO HOSPICIO Y CUENTAN CON EDUCACIÓN BÁSICA COMPLETA PREFERENTEMENTE.</t>
  </si>
  <si>
    <t>OPERACIÓN DE EQUIPOS DE TRANSPORTE EN FAENA</t>
  </si>
  <si>
    <t>PF1344</t>
  </si>
  <si>
    <t xml:space="preserve">PERSONAS EGRESADAS DE LICEOS TÉCNICOS PROFESIONALES, HOMBRES Y MUJERES, QUE CURSARON ESPECIALIDADES ASOCIADAS A LA OPERACIÓN DE MAQUINARIA PESADA, COMO MINERÍA Y LOGÍSTICA, QUIENES RESIDEN EN LA COMUNA DE IQUIQUE Y CUENTAN CON EDUCACIÓN MEDIA COMPLETA, PREFERENTEMENTE Y TENER LICENCIA DE CONDUCIR CLASE D, VIGENTE. </t>
  </si>
  <si>
    <t>ESTUDIANTES DE 4TO AÑO MEDIO, DE EDADES ENTRE 17 Y 18 AÑOS, HOMBRES Y MUJERES, QUE RESIDEN EN LA COMUNA DE ALTO HOSPICIO Y SE ENCUENTRAN CURSANDO ESPECIALIDADES ASOCIADAS A CARRERAS INDUSTRIALES Y DE CONSTRUCCIÓN.  QUIENES CUENTAN CON EDUCACIÓN BÁSICA COMPLETA, DE PREFERENCIA; NOCIONES BÁSICAS DE OPERACIONES MATEMÁTICAS (SUMA, RESTA, MULTIPLICACIÓN, DIVISIÓN).</t>
  </si>
  <si>
    <t>PERSONAS ENTRE 18 Y 65 AÑOS, CON SITUACION OCUPACIONAL CESANTE, PERTENECIENTES A LA COMUNA DE ALTO HOSPICIO, PREFERENTEMENTE CON EDUCACION BASICA COMPLETA.</t>
  </si>
  <si>
    <t xml:space="preserve">PERSONAS MAYORES DE 18 AÑOS, CON EDUCACION BASICA PREFERENTEMENTE QUE RESIDAN  EN ALGUNA LOCALIDAD DE LA COMUNA DE POZO ALMONTE. </t>
  </si>
  <si>
    <t>ESTUDIANTES DE QUE SE ENCUENTREN CURSANDO EL ULTIMO AÑO DE ENSEÑANZA MEDIA, SITUACION OCUPACIONAL ESTUDIANTES.</t>
  </si>
  <si>
    <t xml:space="preserve">RESOLUCIÓN DE PROBLEMAS </t>
  </si>
  <si>
    <t xml:space="preserve">PF0915 </t>
  </si>
  <si>
    <t xml:space="preserve"> DERECHOS Y DEBERES EN EL MUNDO LABORAL</t>
  </si>
  <si>
    <t xml:space="preserve"> PF0917</t>
  </si>
  <si>
    <t>PERSONAS MAYORES DE 18 AÑOS HOMBRES Y MUJERES, QUE REQUIEREN FORTALECER SUS HABILIDADES DE RESOLUCION DE PROBLEMAS Y EN CONOCIMIENTO DE DERECHOS Y DEBERES LABORALES  QUE RESIDEN EN IQUIQUE Y QUE CUENTAN CON EDUCACION MEDIA PREFERENTEMENTE Y REALICEN LABORES DE DIRIGENTES SINDICALES.</t>
  </si>
  <si>
    <t xml:space="preserve"> COMUNICACIÓN</t>
  </si>
  <si>
    <t>PERSONAS MAYORES DE 18 AÑOS HOMBRES Y MUJERES, QUE REQUIEREN FORTALECER SUS HABILIDADES DE COMUNICACION Y TRABAJO EN EQUIPO QUE RESIDEN EN IQUIQUE Y QUE CUENTAN CON EDUCACION MEDIA PREFERENTEMENTE Y REALICEN LABORES DE DIRIGENTES SINDICALES.</t>
  </si>
  <si>
    <t xml:space="preserve">MAGALLANES Y LA ANTARTICA CHILENA </t>
  </si>
  <si>
    <t xml:space="preserve">CABO DE HORNOS </t>
  </si>
  <si>
    <t>Lunes a Viernes, Jornada Tarde</t>
  </si>
  <si>
    <t>no se licita solictado e learning</t>
  </si>
  <si>
    <t>TENER MÍNIMO 20 AÑOS DE EDAD; DESOCUPADO,  EDUCACIÓN MEDIA COMPLETA, PREFERENTEMENTE ; LICENCIA DE CONDUCTOR CLASE B, CON ANTIGÜEDAD MÍNIMA DE 2 AÑOS Y VIGENTE ; EXAMEN PSICOLÓGICO</t>
  </si>
  <si>
    <t>BUZO MARISCADOR INTERMEDIO</t>
  </si>
  <si>
    <t>Personas hombres o mujeres de 18 años o más, pertenecientes al 80% de la población más vulnerable según Registro Social de Hogares;  Contar con un estado de salud apto para desempeñarse en la actividad de buceo; preferentemente con educación  básica completa;   preferentemente personas residentes de Isla Tenglo - Comuna de Puerto Montt, derivados por dirección regional de Sence. Preferentemente haber cumplido el programa de curso recomendado para Buzo Mariscador Intermedio en un Organismo Técnico de Capacitación, reconocido por la Autoridad Marítima, según se publica en la página Web www.directemar.cl, link Educación Marítima – otros cursos).</t>
  </si>
  <si>
    <t>BUZO MARISCADOR INTERMEDIO (Organismo Técnico de Capacitación debe contar con reconocimiento por la Autoridad Marítima, según se publica en la página Web www.directemar.cl)</t>
  </si>
  <si>
    <t xml:space="preserve">Buzo Mariscador, es la persona que en posesión de la matrícula correspondiente, está dedicada a la extracción, explotación y comercialización de recursos hidrobiológicos y a trabajos de buceo en acuicultura y que cumple con los requisitos que le permiten desempeñarse con seguridad. El Buzo Mariscador Intermedio: es aquel que está habilitado en el uso de equipos semi-autónomos livianos y medianos.  MÓDULO: EQUIPAMIENTO REQUERIDO PARA UNA FAENA DE BUCEO, SU CUIDADO Y MANTENCIÓN - Competencia: Aplicar procedimientos de revisión, mantención y reparación de equipos semi-autónomos livianos y medianos, también los equipos de apoyo.  / MODULO: FÍSICA Y FISIOLOGÍA APLICADA AL BUCEO Y SUS EFECTOS EN EL CUERPO HUMANO - Competencia: Analizar las características de los efectos físicos de la presión y gases en el cuerpo humano y los cambios fisiológicos en los diferentes sistemas de éste en las faenas de buceo. / MÓDULO: APLICACIONES DE LAS TÉCNICAS DE DESCOMPRESIÓN - Competencia: Aplicar las tablas de descompresión a una faena de buceo semiautónomo. / MÓDULO: PRIMEROS AUXILIOS APLICADOS AL BUCEO - Competencia: Aplicar conocimientos básicos necesarios para auxiliar a un buzo enfrentado a una situación de emergencia en el medio acuático. / MÓDULO:     PLANIFICACIÓN Y DESARROLLO DE UNA FAENA DE BUCEO - Competencia: Realizar el buceo en forma segura y eficiente cumpliendo con todos los protocolos de seguridad / MÓDULO: REALIZAR LA PLANIFICACIÓN DE ACTIVIDADES PREVIAS Y POSTERIORES DE BUCEO -  Competencia: Planificar la actividad de buceo  cumpliendo con la normativa de salud y seguridad ocupacional.  /   MÓDULO:  RECOLECTAR ESPECIES MARINAS  - Competencia: Realizar labores de extracción de especies marinas bentónicas, peces y algas cumpliendo con las normas vigentes de vedas y tamaños. / MÓDULO: COMERCIALIZACIÓN DE PECES Y ESPECIES BENTÓNICAS.- Competencia: Seleccionar los recursos hidrobiológicos respetando las vedas y tallas, almacenándolos de acuerdo a normas sanitarias para posteriormente comercializarlas.                                                                                                                                                                                                                                                                                                                         </t>
  </si>
  <si>
    <t>OTEC</t>
  </si>
  <si>
    <t>10073-0</t>
  </si>
  <si>
    <t>10397-7</t>
  </si>
  <si>
    <t>10749-2</t>
  </si>
  <si>
    <t>12062-6</t>
  </si>
  <si>
    <t>1213-0</t>
  </si>
  <si>
    <t>1335-8</t>
  </si>
  <si>
    <t>14759-1</t>
  </si>
  <si>
    <t>16754-1</t>
  </si>
  <si>
    <t>16844-0</t>
  </si>
  <si>
    <t>2443-0</t>
  </si>
  <si>
    <t>4805-4</t>
  </si>
  <si>
    <t>52000695-8</t>
  </si>
  <si>
    <t>52001229-K</t>
  </si>
  <si>
    <t>52001622-8</t>
  </si>
  <si>
    <t>52004049-8</t>
  </si>
  <si>
    <t>60911006-6</t>
  </si>
  <si>
    <t>62000770-6</t>
  </si>
  <si>
    <t>65000864-2</t>
  </si>
  <si>
    <t>65004346-4</t>
  </si>
  <si>
    <t>65074079-3</t>
  </si>
  <si>
    <t>65097959-1</t>
  </si>
  <si>
    <t>65113891-4</t>
  </si>
  <si>
    <t>65121836-5</t>
  </si>
  <si>
    <t>65135156-1</t>
  </si>
  <si>
    <t>65150924-6</t>
  </si>
  <si>
    <t>65170106-6</t>
  </si>
  <si>
    <t>65170459-6</t>
  </si>
  <si>
    <t>65175341-4</t>
  </si>
  <si>
    <t>65183530-5</t>
  </si>
  <si>
    <t>65187935-3</t>
  </si>
  <si>
    <t>65206193-1</t>
  </si>
  <si>
    <t>65696880-K</t>
  </si>
  <si>
    <t>65791700-1</t>
  </si>
  <si>
    <t>69060300-4</t>
  </si>
  <si>
    <t>69071200-8</t>
  </si>
  <si>
    <t>69071300-4</t>
  </si>
  <si>
    <t>69190400-8</t>
  </si>
  <si>
    <t>70771500-6</t>
  </si>
  <si>
    <t>70772100-6</t>
  </si>
  <si>
    <t>70783100-6</t>
  </si>
  <si>
    <t>70791800-4</t>
  </si>
  <si>
    <t>70990700-K</t>
  </si>
  <si>
    <t>70995200-5</t>
  </si>
  <si>
    <t>71540100-2</t>
  </si>
  <si>
    <t>71543200-5</t>
  </si>
  <si>
    <t>71614000-8</t>
  </si>
  <si>
    <t>71619300-4</t>
  </si>
  <si>
    <t>71629400-5</t>
  </si>
  <si>
    <t>71647500-K</t>
  </si>
  <si>
    <t>71655700-6</t>
  </si>
  <si>
    <t>71918700-5</t>
  </si>
  <si>
    <t>72241200-1</t>
  </si>
  <si>
    <t>75998240-1</t>
  </si>
  <si>
    <t>76000388-3</t>
  </si>
  <si>
    <t>76003361-8</t>
  </si>
  <si>
    <t>76007346-6</t>
  </si>
  <si>
    <t>76009316-5</t>
  </si>
  <si>
    <t>76011642-4</t>
  </si>
  <si>
    <t>76012361-7</t>
  </si>
  <si>
    <t>76012388-9</t>
  </si>
  <si>
    <t>76012673-K</t>
  </si>
  <si>
    <t>76013250-0</t>
  </si>
  <si>
    <t>76014802-4</t>
  </si>
  <si>
    <t>76014819-9</t>
  </si>
  <si>
    <t>76014978-0</t>
  </si>
  <si>
    <t>76016379-1</t>
  </si>
  <si>
    <t>76018295-8</t>
  </si>
  <si>
    <t>76021589-9</t>
  </si>
  <si>
    <t>76022830-3</t>
  </si>
  <si>
    <t>76023818-K</t>
  </si>
  <si>
    <t>76023861-9</t>
  </si>
  <si>
    <t>76026369-9</t>
  </si>
  <si>
    <t>76026678-7</t>
  </si>
  <si>
    <t>76027405-4</t>
  </si>
  <si>
    <t>76027777-0</t>
  </si>
  <si>
    <t>76027973-0</t>
  </si>
  <si>
    <t>76029613-9</t>
  </si>
  <si>
    <t>76033021-3</t>
  </si>
  <si>
    <t>76033205-4</t>
  </si>
  <si>
    <t>76034011-1</t>
  </si>
  <si>
    <t>76036872-5</t>
  </si>
  <si>
    <t>76036885-7</t>
  </si>
  <si>
    <t>76037794-5</t>
  </si>
  <si>
    <t>76038112-8</t>
  </si>
  <si>
    <t>76038680-4</t>
  </si>
  <si>
    <t>76038690-1</t>
  </si>
  <si>
    <t>76039060-7</t>
  </si>
  <si>
    <t>76039279-0</t>
  </si>
  <si>
    <t>76040688-0</t>
  </si>
  <si>
    <t>76041057-8</t>
  </si>
  <si>
    <t>76041142-6</t>
  </si>
  <si>
    <t>76041475-1</t>
  </si>
  <si>
    <t>76043744-1</t>
  </si>
  <si>
    <t>76044888-5</t>
  </si>
  <si>
    <t>76046221-7</t>
  </si>
  <si>
    <t>76046343-4</t>
  </si>
  <si>
    <t>76048914-K</t>
  </si>
  <si>
    <t>76050112-3</t>
  </si>
  <si>
    <t>76051097-1</t>
  </si>
  <si>
    <t>76053330-0</t>
  </si>
  <si>
    <t>76055327-1</t>
  </si>
  <si>
    <t>76056151-7</t>
  </si>
  <si>
    <t>76058374-K</t>
  </si>
  <si>
    <t>76059381-8</t>
  </si>
  <si>
    <t>76060512-3</t>
  </si>
  <si>
    <t>76060784-3</t>
  </si>
  <si>
    <t>76063112-4</t>
  </si>
  <si>
    <t>76064154-5</t>
  </si>
  <si>
    <t>76064404-8</t>
  </si>
  <si>
    <t>76065174-5</t>
  </si>
  <si>
    <t>76065490-6</t>
  </si>
  <si>
    <t>76066635-1</t>
  </si>
  <si>
    <t>76066743-9</t>
  </si>
  <si>
    <t>76067083-9</t>
  </si>
  <si>
    <t>76067728-0</t>
  </si>
  <si>
    <t>76068049-4</t>
  </si>
  <si>
    <t>76068438-4</t>
  </si>
  <si>
    <t>76068560-7</t>
  </si>
  <si>
    <t>76068808-8</t>
  </si>
  <si>
    <t>76069641-2</t>
  </si>
  <si>
    <t>76069710-9</t>
  </si>
  <si>
    <t>76072021-6</t>
  </si>
  <si>
    <t>76072576-5</t>
  </si>
  <si>
    <t>76075746-2</t>
  </si>
  <si>
    <t>76076095-1</t>
  </si>
  <si>
    <t>76076520-1</t>
  </si>
  <si>
    <t>76077455-3</t>
  </si>
  <si>
    <t>76077874-5</t>
  </si>
  <si>
    <t>76078904-6</t>
  </si>
  <si>
    <t>76079344-2</t>
  </si>
  <si>
    <t>76081280-3</t>
  </si>
  <si>
    <t>76081699-K</t>
  </si>
  <si>
    <t>76081907-7</t>
  </si>
  <si>
    <t>76083071-2</t>
  </si>
  <si>
    <t>76084438-1</t>
  </si>
  <si>
    <t>76085049-7</t>
  </si>
  <si>
    <t>76086228-2</t>
  </si>
  <si>
    <t>76088675-0</t>
  </si>
  <si>
    <t>76089267-K</t>
  </si>
  <si>
    <t>76089363-3</t>
  </si>
  <si>
    <t>76089459-1</t>
  </si>
  <si>
    <t>76090094-K</t>
  </si>
  <si>
    <t>76090696-4</t>
  </si>
  <si>
    <t>76091273-5</t>
  </si>
  <si>
    <t>76091608-0</t>
  </si>
  <si>
    <t>76094232-4</t>
  </si>
  <si>
    <t>76095570-1</t>
  </si>
  <si>
    <t>76096955-9</t>
  </si>
  <si>
    <t>76097158-8</t>
  </si>
  <si>
    <t>76099034-5</t>
  </si>
  <si>
    <t>76099556-8</t>
  </si>
  <si>
    <t>76099788-9</t>
  </si>
  <si>
    <t>76100419-0</t>
  </si>
  <si>
    <t>76100992-3</t>
  </si>
  <si>
    <t>76104917-8</t>
  </si>
  <si>
    <t>76105926-2</t>
  </si>
  <si>
    <t>76108611-1</t>
  </si>
  <si>
    <t>76111638-K</t>
  </si>
  <si>
    <t>76111772-6</t>
  </si>
  <si>
    <t>76111924-9</t>
  </si>
  <si>
    <t>76114465-0</t>
  </si>
  <si>
    <t>76115723-K</t>
  </si>
  <si>
    <t>76115987-9</t>
  </si>
  <si>
    <t>76116603-4</t>
  </si>
  <si>
    <t>76120674-5</t>
  </si>
  <si>
    <t>76121044-0</t>
  </si>
  <si>
    <t>76122923-0</t>
  </si>
  <si>
    <t>76124848-0</t>
  </si>
  <si>
    <t>76125643-2</t>
  </si>
  <si>
    <t>76130405-4</t>
  </si>
  <si>
    <t>76133192-2</t>
  </si>
  <si>
    <t>76133207-4</t>
  </si>
  <si>
    <t>76133498-0</t>
  </si>
  <si>
    <t>76133753-K</t>
  </si>
  <si>
    <t>76134037-9</t>
  </si>
  <si>
    <t>76134878-7</t>
  </si>
  <si>
    <t>76134901-5</t>
  </si>
  <si>
    <t>76136136-8</t>
  </si>
  <si>
    <t>76136880-K</t>
  </si>
  <si>
    <t>76138060-5</t>
  </si>
  <si>
    <t>76138757-K</t>
  </si>
  <si>
    <t>76138879-7</t>
  </si>
  <si>
    <t>76139093-7</t>
  </si>
  <si>
    <t>76139924-1</t>
  </si>
  <si>
    <t>76140238-2</t>
  </si>
  <si>
    <t>76140370-2</t>
  </si>
  <si>
    <t>76141225-6</t>
  </si>
  <si>
    <t>76141412-7</t>
  </si>
  <si>
    <t>76141698-7</t>
  </si>
  <si>
    <t>76143136-6</t>
  </si>
  <si>
    <t>76143292-3</t>
  </si>
  <si>
    <t>76143553-1</t>
  </si>
  <si>
    <t>76145469-2</t>
  </si>
  <si>
    <t>76146953-3</t>
  </si>
  <si>
    <t>76148028-6</t>
  </si>
  <si>
    <t>76148724-8</t>
  </si>
  <si>
    <t>76149099-0</t>
  </si>
  <si>
    <t>76149266-7</t>
  </si>
  <si>
    <t>76151025-8</t>
  </si>
  <si>
    <t>76151387-7</t>
  </si>
  <si>
    <t>76151915-8</t>
  </si>
  <si>
    <t>76152689-8</t>
  </si>
  <si>
    <t>76152898-K</t>
  </si>
  <si>
    <t>76154499-3</t>
  </si>
  <si>
    <t>76154985-5</t>
  </si>
  <si>
    <t>76157247-4</t>
  </si>
  <si>
    <t>76157376-4</t>
  </si>
  <si>
    <t>76159107-K</t>
  </si>
  <si>
    <t>76162538-1</t>
  </si>
  <si>
    <t>76165525-6</t>
  </si>
  <si>
    <t>76165930-8</t>
  </si>
  <si>
    <t>76168602-K</t>
  </si>
  <si>
    <t>76171691-3</t>
  </si>
  <si>
    <t>76175313-4</t>
  </si>
  <si>
    <t>76178373-4</t>
  </si>
  <si>
    <t>76178727-6</t>
  </si>
  <si>
    <t>76182561-5</t>
  </si>
  <si>
    <t>76187413-6</t>
  </si>
  <si>
    <t>76188743-2</t>
  </si>
  <si>
    <t>76191202-K</t>
  </si>
  <si>
    <t>76195095-9</t>
  </si>
  <si>
    <t>76196691-K</t>
  </si>
  <si>
    <t>76196751-7</t>
  </si>
  <si>
    <t>76198412-8</t>
  </si>
  <si>
    <t>76199205-8</t>
  </si>
  <si>
    <t>76199635-5</t>
  </si>
  <si>
    <t>76200772-K</t>
  </si>
  <si>
    <t>76201929-9</t>
  </si>
  <si>
    <t>76204849-3</t>
  </si>
  <si>
    <t>76205452-3</t>
  </si>
  <si>
    <t>76207812-0</t>
  </si>
  <si>
    <t>76212596-K</t>
  </si>
  <si>
    <t>76212867-5</t>
  </si>
  <si>
    <t>76213672-4</t>
  </si>
  <si>
    <t>76216207-5</t>
  </si>
  <si>
    <t>76217048-5</t>
  </si>
  <si>
    <t>76217397-2</t>
  </si>
  <si>
    <t>76218028-6</t>
  </si>
  <si>
    <t>76221296-K</t>
  </si>
  <si>
    <t>76221564-0</t>
  </si>
  <si>
    <t>76222312-0</t>
  </si>
  <si>
    <t>76224917-0</t>
  </si>
  <si>
    <t>76225841-2</t>
  </si>
  <si>
    <t>76229277-7</t>
  </si>
  <si>
    <t>76230526-7</t>
  </si>
  <si>
    <t>76232629-9</t>
  </si>
  <si>
    <t>76233017-2</t>
  </si>
  <si>
    <t>76234813-6</t>
  </si>
  <si>
    <t>76235238-9</t>
  </si>
  <si>
    <t>76236666-5</t>
  </si>
  <si>
    <t>76240637-3</t>
  </si>
  <si>
    <t>76242034-1</t>
  </si>
  <si>
    <t>76243253-6</t>
  </si>
  <si>
    <t>76243475-K</t>
  </si>
  <si>
    <t>76244019-9</t>
  </si>
  <si>
    <t>76246141-2</t>
  </si>
  <si>
    <t>76247993-1</t>
  </si>
  <si>
    <t>76250554-1</t>
  </si>
  <si>
    <t>76251586-5</t>
  </si>
  <si>
    <t>76251790-6</t>
  </si>
  <si>
    <t>76252318-3</t>
  </si>
  <si>
    <t>76252811-8</t>
  </si>
  <si>
    <t>76255962-5</t>
  </si>
  <si>
    <t>76263607-7</t>
  </si>
  <si>
    <t>76264054-6</t>
  </si>
  <si>
    <t>76264792-3</t>
  </si>
  <si>
    <t>76265701-5</t>
  </si>
  <si>
    <t>76266237-K</t>
  </si>
  <si>
    <t>76267636-2</t>
  </si>
  <si>
    <t>76268889-1</t>
  </si>
  <si>
    <t>76269155-8</t>
  </si>
  <si>
    <t>76269954-0</t>
  </si>
  <si>
    <t>76270982-1</t>
  </si>
  <si>
    <t>76272001-9</t>
  </si>
  <si>
    <t>76272061-2</t>
  </si>
  <si>
    <t>76273648-9</t>
  </si>
  <si>
    <t>76274388-4</t>
  </si>
  <si>
    <t>76274551-8</t>
  </si>
  <si>
    <t>76278363-0</t>
  </si>
  <si>
    <t>76278429-7</t>
  </si>
  <si>
    <t>76278945-0</t>
  </si>
  <si>
    <t>76278988-4</t>
  </si>
  <si>
    <t>76279602-3</t>
  </si>
  <si>
    <t>76280497-2</t>
  </si>
  <si>
    <t>76286314-6</t>
  </si>
  <si>
    <t>76293776-K</t>
  </si>
  <si>
    <t>76295465-6</t>
  </si>
  <si>
    <t>76295522-9</t>
  </si>
  <si>
    <t>76296386-8</t>
  </si>
  <si>
    <t>76297358-8</t>
  </si>
  <si>
    <t>76297400-2</t>
  </si>
  <si>
    <t>76298436-9</t>
  </si>
  <si>
    <t>76299492-5</t>
  </si>
  <si>
    <t>76300645-K</t>
  </si>
  <si>
    <t>76304406-8</t>
  </si>
  <si>
    <t>76308532-5</t>
  </si>
  <si>
    <t>76309803-6</t>
  </si>
  <si>
    <t>76311751-0</t>
  </si>
  <si>
    <t>76315690-7</t>
  </si>
  <si>
    <t>76319229-6</t>
  </si>
  <si>
    <t>76320516-9</t>
  </si>
  <si>
    <t>76320860-5</t>
  </si>
  <si>
    <t>76321907-0</t>
  </si>
  <si>
    <t>76322096-6</t>
  </si>
  <si>
    <t>76324601-9</t>
  </si>
  <si>
    <t>76327440-3</t>
  </si>
  <si>
    <t>76328648-7</t>
  </si>
  <si>
    <t>76329129-4</t>
  </si>
  <si>
    <t>76329214-2</t>
  </si>
  <si>
    <t>76331897-4</t>
  </si>
  <si>
    <t>76332984-4</t>
  </si>
  <si>
    <t>76333751-0</t>
  </si>
  <si>
    <t>76334086-4</t>
  </si>
  <si>
    <t>76335255-2</t>
  </si>
  <si>
    <t>76337959-0</t>
  </si>
  <si>
    <t>76339184-1</t>
  </si>
  <si>
    <t>76339370-4</t>
  </si>
  <si>
    <t>76339636-3</t>
  </si>
  <si>
    <t>76342808-7</t>
  </si>
  <si>
    <t>76343149-5</t>
  </si>
  <si>
    <t>76343198-3</t>
  </si>
  <si>
    <t>76343760-4</t>
  </si>
  <si>
    <t>76345073-2</t>
  </si>
  <si>
    <t>76345356-1</t>
  </si>
  <si>
    <t>76346460-1</t>
  </si>
  <si>
    <t>76346651-5</t>
  </si>
  <si>
    <t>76351466-8</t>
  </si>
  <si>
    <t>76354131-2</t>
  </si>
  <si>
    <t>76357646-9</t>
  </si>
  <si>
    <t>76357797-K</t>
  </si>
  <si>
    <t>76358618-9</t>
  </si>
  <si>
    <t>76361070-5</t>
  </si>
  <si>
    <t>76363037-4</t>
  </si>
  <si>
    <t>76363267-9</t>
  </si>
  <si>
    <t>76363726-3</t>
  </si>
  <si>
    <t>76364176-7</t>
  </si>
  <si>
    <t>76364485-5</t>
  </si>
  <si>
    <t>76364540-1</t>
  </si>
  <si>
    <t>76364792-7</t>
  </si>
  <si>
    <t>76366401-5</t>
  </si>
  <si>
    <t>76368864-K</t>
  </si>
  <si>
    <t>76374544-9</t>
  </si>
  <si>
    <t>76374548-1</t>
  </si>
  <si>
    <t>76375516-9</t>
  </si>
  <si>
    <t>76378841-5</t>
  </si>
  <si>
    <t>76379564-0</t>
  </si>
  <si>
    <t>76380570-0</t>
  </si>
  <si>
    <t>76380670-7</t>
  </si>
  <si>
    <t>76382776-3</t>
  </si>
  <si>
    <t>76383640-1</t>
  </si>
  <si>
    <t>76385880-4</t>
  </si>
  <si>
    <t>76387924-0</t>
  </si>
  <si>
    <t>76388692-1</t>
  </si>
  <si>
    <t>76389168-2</t>
  </si>
  <si>
    <t>76393029-7</t>
  </si>
  <si>
    <t>76395811-6</t>
  </si>
  <si>
    <t>76396381-0</t>
  </si>
  <si>
    <t>76398835-K</t>
  </si>
  <si>
    <t>76400328-4</t>
  </si>
  <si>
    <t>76401199-6</t>
  </si>
  <si>
    <t>76402345-5</t>
  </si>
  <si>
    <t>76402595-4</t>
  </si>
  <si>
    <t>76403454-6</t>
  </si>
  <si>
    <t>76406310-4</t>
  </si>
  <si>
    <t>76406817-3</t>
  </si>
  <si>
    <t>76406864-5</t>
  </si>
  <si>
    <t>76407608-7</t>
  </si>
  <si>
    <t>76408225-7</t>
  </si>
  <si>
    <t>76408914-6</t>
  </si>
  <si>
    <t>76409015-2</t>
  </si>
  <si>
    <t>76418068-2</t>
  </si>
  <si>
    <t>76420320-8</t>
  </si>
  <si>
    <t>76423250-K</t>
  </si>
  <si>
    <t>76424217-3</t>
  </si>
  <si>
    <t>76424625-K</t>
  </si>
  <si>
    <t>76427444-K</t>
  </si>
  <si>
    <t>76429649-4</t>
  </si>
  <si>
    <t>76429768-7</t>
  </si>
  <si>
    <t>76430084-K</t>
  </si>
  <si>
    <t>76432014-K</t>
  </si>
  <si>
    <t>76433533-3</t>
  </si>
  <si>
    <t>76434673-4</t>
  </si>
  <si>
    <t>76435726-4</t>
  </si>
  <si>
    <t>76438236-6</t>
  </si>
  <si>
    <t>76443007-7</t>
  </si>
  <si>
    <t>76446031-6</t>
  </si>
  <si>
    <t>76446797-3</t>
  </si>
  <si>
    <t>76447532-1</t>
  </si>
  <si>
    <t>76447588-7</t>
  </si>
  <si>
    <t>76450916-1</t>
  </si>
  <si>
    <t>76452108-0</t>
  </si>
  <si>
    <t>76452222-2</t>
  </si>
  <si>
    <t>76457064-2</t>
  </si>
  <si>
    <t>76457258-0</t>
  </si>
  <si>
    <t>76457700-0</t>
  </si>
  <si>
    <t>76460300-1</t>
  </si>
  <si>
    <t>76461156-K</t>
  </si>
  <si>
    <t>76461631-6</t>
  </si>
  <si>
    <t>76462722-9</t>
  </si>
  <si>
    <t>76463153-6</t>
  </si>
  <si>
    <t>76463603-1</t>
  </si>
  <si>
    <t>76464156-6</t>
  </si>
  <si>
    <t>76464790-4</t>
  </si>
  <si>
    <t>76464828-5</t>
  </si>
  <si>
    <t>76466536-8</t>
  </si>
  <si>
    <t>76469722-7</t>
  </si>
  <si>
    <t>76469730-8</t>
  </si>
  <si>
    <t>76469997-1</t>
  </si>
  <si>
    <t>76471093-2</t>
  </si>
  <si>
    <t>76472186-1</t>
  </si>
  <si>
    <t>76473305-3</t>
  </si>
  <si>
    <t>76473702-4</t>
  </si>
  <si>
    <t>76475744-0</t>
  </si>
  <si>
    <t>76476074-3</t>
  </si>
  <si>
    <t>76476344-0</t>
  </si>
  <si>
    <t>76477473-6</t>
  </si>
  <si>
    <t>76480856-8</t>
  </si>
  <si>
    <t>76482868-2</t>
  </si>
  <si>
    <t>76483147-0</t>
  </si>
  <si>
    <t>76486448-4</t>
  </si>
  <si>
    <t>76488058-7</t>
  </si>
  <si>
    <t>76489598-3</t>
  </si>
  <si>
    <t>76492747-8</t>
  </si>
  <si>
    <t>76493663-9</t>
  </si>
  <si>
    <t>76493796-1</t>
  </si>
  <si>
    <t>76494280-9</t>
  </si>
  <si>
    <t>76495292-8</t>
  </si>
  <si>
    <t>76496254-0</t>
  </si>
  <si>
    <t>76499983-5</t>
  </si>
  <si>
    <t>76500854-9</t>
  </si>
  <si>
    <t>76501680-0</t>
  </si>
  <si>
    <t>76504903-2</t>
  </si>
  <si>
    <t>76505359-5</t>
  </si>
  <si>
    <t>76506101-6</t>
  </si>
  <si>
    <t>76507462-2</t>
  </si>
  <si>
    <t>76507470-3</t>
  </si>
  <si>
    <t>76508329-K</t>
  </si>
  <si>
    <t>76511515-9</t>
  </si>
  <si>
    <t>76512345-3</t>
  </si>
  <si>
    <t>76513727-6</t>
  </si>
  <si>
    <t>76514096-K</t>
  </si>
  <si>
    <t>76515085-K</t>
  </si>
  <si>
    <t>76515843-5</t>
  </si>
  <si>
    <t>76517200-4</t>
  </si>
  <si>
    <t>76518479-7</t>
  </si>
  <si>
    <t>76522220-6</t>
  </si>
  <si>
    <t>76524325-4</t>
  </si>
  <si>
    <t>76524948-1</t>
  </si>
  <si>
    <t>76525511-2</t>
  </si>
  <si>
    <t>76528818-5</t>
  </si>
  <si>
    <t>76532100-K</t>
  </si>
  <si>
    <t>76533395-4</t>
  </si>
  <si>
    <t>76534426-3</t>
  </si>
  <si>
    <t>76534649-5</t>
  </si>
  <si>
    <t>76535190-1</t>
  </si>
  <si>
    <t>76536359-4</t>
  </si>
  <si>
    <t>76539432-5</t>
  </si>
  <si>
    <t>76540627-7</t>
  </si>
  <si>
    <t>76545009-8</t>
  </si>
  <si>
    <t>76545624-K</t>
  </si>
  <si>
    <t>76546578-8</t>
  </si>
  <si>
    <t>76547661-5</t>
  </si>
  <si>
    <t>76549430-3</t>
  </si>
  <si>
    <t>76549824-4</t>
  </si>
  <si>
    <t>76550523-2</t>
  </si>
  <si>
    <t>76551406-1</t>
  </si>
  <si>
    <t>76552659-0</t>
  </si>
  <si>
    <t>76553547-6</t>
  </si>
  <si>
    <t>76555437-3</t>
  </si>
  <si>
    <t>76556016-0</t>
  </si>
  <si>
    <t>76557490-0</t>
  </si>
  <si>
    <t>76559415-4</t>
  </si>
  <si>
    <t>76559960-1</t>
  </si>
  <si>
    <t>76562778-8</t>
  </si>
  <si>
    <t>76564173-K</t>
  </si>
  <si>
    <t>76575773-8</t>
  </si>
  <si>
    <t>76577689-9</t>
  </si>
  <si>
    <t>76578020-9</t>
  </si>
  <si>
    <t>76579586-9</t>
  </si>
  <si>
    <t>76580130-3</t>
  </si>
  <si>
    <t>76580390-K</t>
  </si>
  <si>
    <t>76581010-8</t>
  </si>
  <si>
    <t>76582498-2</t>
  </si>
  <si>
    <t>76584137-2</t>
  </si>
  <si>
    <t>76584933-0</t>
  </si>
  <si>
    <t>76585940-9</t>
  </si>
  <si>
    <t>76587560-9</t>
  </si>
  <si>
    <t>76587671-0</t>
  </si>
  <si>
    <t>76589295-3</t>
  </si>
  <si>
    <t>76591017-K</t>
  </si>
  <si>
    <t>76591423-K</t>
  </si>
  <si>
    <t>76592090-6</t>
  </si>
  <si>
    <t>76593170-3</t>
  </si>
  <si>
    <t>76593200-9</t>
  </si>
  <si>
    <t>76594610-7</t>
  </si>
  <si>
    <t>76595055-4</t>
  </si>
  <si>
    <t>76595200-K</t>
  </si>
  <si>
    <t>76595340-5</t>
  </si>
  <si>
    <t>76596515-2</t>
  </si>
  <si>
    <t>76598729-6</t>
  </si>
  <si>
    <t>76601192-6</t>
  </si>
  <si>
    <t>76602597-8</t>
  </si>
  <si>
    <t>76604366-6</t>
  </si>
  <si>
    <t>76604886-2</t>
  </si>
  <si>
    <t>76606960-6</t>
  </si>
  <si>
    <t>76607490-1</t>
  </si>
  <si>
    <t>76608080-4</t>
  </si>
  <si>
    <t>76609303-5</t>
  </si>
  <si>
    <t>76609665-4</t>
  </si>
  <si>
    <t>76609990-4</t>
  </si>
  <si>
    <t>76610344-8</t>
  </si>
  <si>
    <t>76610742-7</t>
  </si>
  <si>
    <t>76611415-6</t>
  </si>
  <si>
    <t>76612711-8</t>
  </si>
  <si>
    <t>76614086-6</t>
  </si>
  <si>
    <t>76615150-7</t>
  </si>
  <si>
    <t>76615849-8</t>
  </si>
  <si>
    <t>76617054-4</t>
  </si>
  <si>
    <t>76617261-K</t>
  </si>
  <si>
    <t>76618020-5</t>
  </si>
  <si>
    <t>76619855-4</t>
  </si>
  <si>
    <t>76619895-3</t>
  </si>
  <si>
    <t>76620000-1</t>
  </si>
  <si>
    <t>76620230-6</t>
  </si>
  <si>
    <t>76620950-5</t>
  </si>
  <si>
    <t>76621670-6</t>
  </si>
  <si>
    <t>76622870-4</t>
  </si>
  <si>
    <t>76624828-4</t>
  </si>
  <si>
    <t>76628215-6</t>
  </si>
  <si>
    <t>76630504-0</t>
  </si>
  <si>
    <t>76630710-8</t>
  </si>
  <si>
    <t>76631209-8</t>
  </si>
  <si>
    <t>76631372-8</t>
  </si>
  <si>
    <t>76631509-7</t>
  </si>
  <si>
    <t>76634553-0</t>
  </si>
  <si>
    <t>76634840-8</t>
  </si>
  <si>
    <t>76635564-1</t>
  </si>
  <si>
    <t>76635595-1</t>
  </si>
  <si>
    <t>76637880-3</t>
  </si>
  <si>
    <t>76640985-7</t>
  </si>
  <si>
    <t>76644580-2</t>
  </si>
  <si>
    <t>76649416-1</t>
  </si>
  <si>
    <t>76651820-6</t>
  </si>
  <si>
    <t>76652121-5</t>
  </si>
  <si>
    <t>76652895-3</t>
  </si>
  <si>
    <t>76653480-5</t>
  </si>
  <si>
    <t>76656740-1</t>
  </si>
  <si>
    <t>76661795-6</t>
  </si>
  <si>
    <t>76662060-4</t>
  </si>
  <si>
    <t>76663079-0</t>
  </si>
  <si>
    <t>76664247-0</t>
  </si>
  <si>
    <t>76664568-2</t>
  </si>
  <si>
    <t>76666007-K</t>
  </si>
  <si>
    <t>76666658-2</t>
  </si>
  <si>
    <t>76668268-5</t>
  </si>
  <si>
    <t>76668428-9</t>
  </si>
  <si>
    <t>76668483-1</t>
  </si>
  <si>
    <t>76669360-1</t>
  </si>
  <si>
    <t>76673436-7</t>
  </si>
  <si>
    <t>76675744-8</t>
  </si>
  <si>
    <t>76677620-5</t>
  </si>
  <si>
    <t>76678005-9</t>
  </si>
  <si>
    <t>76678455-0</t>
  </si>
  <si>
    <t>76679266-9</t>
  </si>
  <si>
    <t>76679807-1</t>
  </si>
  <si>
    <t>76679845-4</t>
  </si>
  <si>
    <t>76680342-3</t>
  </si>
  <si>
    <t>76680700-3</t>
  </si>
  <si>
    <t>76681156-6</t>
  </si>
  <si>
    <t>76681269-4</t>
  </si>
  <si>
    <t>76682161-8</t>
  </si>
  <si>
    <t>76684806-0</t>
  </si>
  <si>
    <t>76685744-2</t>
  </si>
  <si>
    <t>76685952-6</t>
  </si>
  <si>
    <t>76691919-7</t>
  </si>
  <si>
    <t>76692633-9</t>
  </si>
  <si>
    <t>76695975-K</t>
  </si>
  <si>
    <t>76697174-1</t>
  </si>
  <si>
    <t>76698275-1</t>
  </si>
  <si>
    <t>76703810-0</t>
  </si>
  <si>
    <t>76705514-5</t>
  </si>
  <si>
    <t>76707136-1</t>
  </si>
  <si>
    <t>76708258-4</t>
  </si>
  <si>
    <t>76712527-5</t>
  </si>
  <si>
    <t>76715550-6</t>
  </si>
  <si>
    <t>76715992-7</t>
  </si>
  <si>
    <t>76717910-3</t>
  </si>
  <si>
    <t>76718494-8</t>
  </si>
  <si>
    <t>76718815-3</t>
  </si>
  <si>
    <t>76719171-5</t>
  </si>
  <si>
    <t>76722009-K</t>
  </si>
  <si>
    <t>76724109-7</t>
  </si>
  <si>
    <t>76724563-7</t>
  </si>
  <si>
    <t>76724754-0</t>
  </si>
  <si>
    <t>76725701-5</t>
  </si>
  <si>
    <t>76727540-4</t>
  </si>
  <si>
    <t>76727717-2</t>
  </si>
  <si>
    <t>76729463-8</t>
  </si>
  <si>
    <t>76729933-8</t>
  </si>
  <si>
    <t>76730278-9</t>
  </si>
  <si>
    <t>76731456-6</t>
  </si>
  <si>
    <t>76733800-7</t>
  </si>
  <si>
    <t>76734371-K</t>
  </si>
  <si>
    <t>76735376-6</t>
  </si>
  <si>
    <t>76736858-5</t>
  </si>
  <si>
    <t>76737526-3</t>
  </si>
  <si>
    <t>76739053-K</t>
  </si>
  <si>
    <t>76739413-6</t>
  </si>
  <si>
    <t>76739840-9</t>
  </si>
  <si>
    <t>76740293-7</t>
  </si>
  <si>
    <t>76741169-3</t>
  </si>
  <si>
    <t>76741629-6</t>
  </si>
  <si>
    <t>76743665-3</t>
  </si>
  <si>
    <t>76744514-8</t>
  </si>
  <si>
    <t>76745201-2</t>
  </si>
  <si>
    <t>76746657-9</t>
  </si>
  <si>
    <t>76746687-0</t>
  </si>
  <si>
    <t>76747715-5</t>
  </si>
  <si>
    <t>76749550-1</t>
  </si>
  <si>
    <t>76749689-3</t>
  </si>
  <si>
    <t>76750869-7</t>
  </si>
  <si>
    <t>76752875-2</t>
  </si>
  <si>
    <t>76754263-1</t>
  </si>
  <si>
    <t>76755498-2</t>
  </si>
  <si>
    <t>76755648-9</t>
  </si>
  <si>
    <t>76755883-K</t>
  </si>
  <si>
    <t>76756317-5</t>
  </si>
  <si>
    <t>76759684-7</t>
  </si>
  <si>
    <t>76761659-7</t>
  </si>
  <si>
    <t>76762300-3</t>
  </si>
  <si>
    <t>76762523-5</t>
  </si>
  <si>
    <t>76764837-5</t>
  </si>
  <si>
    <t>76765360-3</t>
  </si>
  <si>
    <t>76768332-4</t>
  </si>
  <si>
    <t>76770251-5</t>
  </si>
  <si>
    <t>76770688-K</t>
  </si>
  <si>
    <t>76771025-9</t>
  </si>
  <si>
    <t>76771627-3</t>
  </si>
  <si>
    <t>76772358-K</t>
  </si>
  <si>
    <t>76772531-0</t>
  </si>
  <si>
    <t>76774494-3</t>
  </si>
  <si>
    <t>76775122-2</t>
  </si>
  <si>
    <t>76775584-8</t>
  </si>
  <si>
    <t>76776165-1</t>
  </si>
  <si>
    <t>76777175-4</t>
  </si>
  <si>
    <t>76777603-9</t>
  </si>
  <si>
    <t>76778062-1</t>
  </si>
  <si>
    <t>76779552-1</t>
  </si>
  <si>
    <t>76781068-7</t>
  </si>
  <si>
    <t>76783916-2</t>
  </si>
  <si>
    <t>76785433-1</t>
  </si>
  <si>
    <t>76786440-K</t>
  </si>
  <si>
    <t>76786819-7</t>
  </si>
  <si>
    <t>76787001-9</t>
  </si>
  <si>
    <t>76787749-8</t>
  </si>
  <si>
    <t>76788120-7</t>
  </si>
  <si>
    <t>76789035-4</t>
  </si>
  <si>
    <t>76789436-8</t>
  </si>
  <si>
    <t>76793416-5</t>
  </si>
  <si>
    <t>76797057-9</t>
  </si>
  <si>
    <t>76797383-7</t>
  </si>
  <si>
    <t>76798906-7</t>
  </si>
  <si>
    <t>76800887-6</t>
  </si>
  <si>
    <t>76801750-6</t>
  </si>
  <si>
    <t>76803719-1</t>
  </si>
  <si>
    <t>76806666-3</t>
  </si>
  <si>
    <t>76807647-2</t>
  </si>
  <si>
    <t>76808148-4</t>
  </si>
  <si>
    <t>76808638-9</t>
  </si>
  <si>
    <t>76810198-1</t>
  </si>
  <si>
    <t>76811001-8</t>
  </si>
  <si>
    <t>76812670-4</t>
  </si>
  <si>
    <t>76815234-9</t>
  </si>
  <si>
    <t>76815281-0</t>
  </si>
  <si>
    <t>76817023-1</t>
  </si>
  <si>
    <t>76819577-3</t>
  </si>
  <si>
    <t>76819689-3</t>
  </si>
  <si>
    <t>76819989-2</t>
  </si>
  <si>
    <t>76821510-3</t>
  </si>
  <si>
    <t>76822690-3</t>
  </si>
  <si>
    <t>76823017-K</t>
  </si>
  <si>
    <t>76823581-3</t>
  </si>
  <si>
    <t>76824363-8</t>
  </si>
  <si>
    <t>76826123-7</t>
  </si>
  <si>
    <t>76826628-K</t>
  </si>
  <si>
    <t>76826771-5</t>
  </si>
  <si>
    <t>76835374-3</t>
  </si>
  <si>
    <t>76835460-K</t>
  </si>
  <si>
    <t>76835823-0</t>
  </si>
  <si>
    <t>76837855-K</t>
  </si>
  <si>
    <t>76837977-7</t>
  </si>
  <si>
    <t>76838614-5</t>
  </si>
  <si>
    <t>76839111-4</t>
  </si>
  <si>
    <t>76839274-9</t>
  </si>
  <si>
    <t>76840196-9</t>
  </si>
  <si>
    <t>76841076-3</t>
  </si>
  <si>
    <t>76841237-5</t>
  </si>
  <si>
    <t>76842141-2</t>
  </si>
  <si>
    <t>76842264-8</t>
  </si>
  <si>
    <t>76842309-1</t>
  </si>
  <si>
    <t>76844063-8</t>
  </si>
  <si>
    <t>76844618-0</t>
  </si>
  <si>
    <t>76845828-6</t>
  </si>
  <si>
    <t>76850990-5</t>
  </si>
  <si>
    <t>76853446-2</t>
  </si>
  <si>
    <t>76854943-5</t>
  </si>
  <si>
    <t>76855945-7</t>
  </si>
  <si>
    <t>76856341-1</t>
  </si>
  <si>
    <t>76858960-7</t>
  </si>
  <si>
    <t>76860453-3</t>
  </si>
  <si>
    <t>76863719-9</t>
  </si>
  <si>
    <t>76866575-3</t>
  </si>
  <si>
    <t>76868865-6</t>
  </si>
  <si>
    <t>76869583-0</t>
  </si>
  <si>
    <t>76870323-K</t>
  </si>
  <si>
    <t>76870845-2</t>
  </si>
  <si>
    <t>76871657-9</t>
  </si>
  <si>
    <t>76872220-K</t>
  </si>
  <si>
    <t>76874186-7</t>
  </si>
  <si>
    <t>76874648-6</t>
  </si>
  <si>
    <t>76875094-7</t>
  </si>
  <si>
    <t>76876568-5</t>
  </si>
  <si>
    <t>76877623-7</t>
  </si>
  <si>
    <t>76878268-7</t>
  </si>
  <si>
    <t>76880023-5</t>
  </si>
  <si>
    <t>76880746-9</t>
  </si>
  <si>
    <t>76881451-1</t>
  </si>
  <si>
    <t>76885028-3</t>
  </si>
  <si>
    <t>76885674-5</t>
  </si>
  <si>
    <t>76887447-6</t>
  </si>
  <si>
    <t>76887667-3</t>
  </si>
  <si>
    <t>76888891-4</t>
  </si>
  <si>
    <t>76888973-2</t>
  </si>
  <si>
    <t>76889742-5</t>
  </si>
  <si>
    <t>76891428-1</t>
  </si>
  <si>
    <t>76891438-9</t>
  </si>
  <si>
    <t>76892013-3</t>
  </si>
  <si>
    <t>76894476-8</t>
  </si>
  <si>
    <t>76895098-9</t>
  </si>
  <si>
    <t>76895422-4</t>
  </si>
  <si>
    <t>76895584-0</t>
  </si>
  <si>
    <t>76895664-2</t>
  </si>
  <si>
    <t>76895884-K</t>
  </si>
  <si>
    <t>76896215-4</t>
  </si>
  <si>
    <t>76897162-5</t>
  </si>
  <si>
    <t>76898329-1</t>
  </si>
  <si>
    <t>76898450-6</t>
  </si>
  <si>
    <t>76898619-3</t>
  </si>
  <si>
    <t>76900644-3</t>
  </si>
  <si>
    <t>76901676-7</t>
  </si>
  <si>
    <t>76903730-6</t>
  </si>
  <si>
    <t>76903846-9</t>
  </si>
  <si>
    <t>76903974-0</t>
  </si>
  <si>
    <t>76904968-1</t>
  </si>
  <si>
    <t>76905213-5</t>
  </si>
  <si>
    <t>76905433-2</t>
  </si>
  <si>
    <t>76905804-4</t>
  </si>
  <si>
    <t>76907215-2</t>
  </si>
  <si>
    <t>76908191-7</t>
  </si>
  <si>
    <t>76909690-6</t>
  </si>
  <si>
    <t>76911648-6</t>
  </si>
  <si>
    <t>76913590-1</t>
  </si>
  <si>
    <t>76913981-8</t>
  </si>
  <si>
    <t>76914662-8</t>
  </si>
  <si>
    <t>76915358-6</t>
  </si>
  <si>
    <t>76916109-0</t>
  </si>
  <si>
    <t>76918979-3</t>
  </si>
  <si>
    <t>76919080-5</t>
  </si>
  <si>
    <t>76919528-9</t>
  </si>
  <si>
    <t>76921070-9</t>
  </si>
  <si>
    <t>76921577-8</t>
  </si>
  <si>
    <t>76924629-0</t>
  </si>
  <si>
    <t>76926151-6</t>
  </si>
  <si>
    <t>76927769-2</t>
  </si>
  <si>
    <t>76928970-4</t>
  </si>
  <si>
    <t>76930902-0</t>
  </si>
  <si>
    <t>76933569-2</t>
  </si>
  <si>
    <t>76933661-3</t>
  </si>
  <si>
    <t>76933967-1</t>
  </si>
  <si>
    <t>76934663-5</t>
  </si>
  <si>
    <t>76935860-9</t>
  </si>
  <si>
    <t>76936000-K</t>
  </si>
  <si>
    <t>76936977-5</t>
  </si>
  <si>
    <t>76939406-0</t>
  </si>
  <si>
    <t>76939782-5</t>
  </si>
  <si>
    <t>76943231-0</t>
  </si>
  <si>
    <t>76944594-3</t>
  </si>
  <si>
    <t>76946726-2</t>
  </si>
  <si>
    <t>76947291-6</t>
  </si>
  <si>
    <t>76947438-2</t>
  </si>
  <si>
    <t>76947636-9</t>
  </si>
  <si>
    <t>76948603-8</t>
  </si>
  <si>
    <t>76950363-3</t>
  </si>
  <si>
    <t>76953181-5</t>
  </si>
  <si>
    <t>76957439-5</t>
  </si>
  <si>
    <t>76958646-6</t>
  </si>
  <si>
    <t>76961547-4</t>
  </si>
  <si>
    <t>76962677-8</t>
  </si>
  <si>
    <t>76962968-8</t>
  </si>
  <si>
    <t>76963817-2</t>
  </si>
  <si>
    <t>76963874-1</t>
  </si>
  <si>
    <t>76968058-6</t>
  </si>
  <si>
    <t>76968170-1</t>
  </si>
  <si>
    <t>76968647-9</t>
  </si>
  <si>
    <t>76968949-4</t>
  </si>
  <si>
    <t>76969348-3</t>
  </si>
  <si>
    <t>76970231-8</t>
  </si>
  <si>
    <t>76971235-6</t>
  </si>
  <si>
    <t>76971299-2</t>
  </si>
  <si>
    <t>76971633-5</t>
  </si>
  <si>
    <t>76971717-K</t>
  </si>
  <si>
    <t>76975619-1</t>
  </si>
  <si>
    <t>76976017-2</t>
  </si>
  <si>
    <t>76977297-9</t>
  </si>
  <si>
    <t>76977793-8</t>
  </si>
  <si>
    <t>76978896-4</t>
  </si>
  <si>
    <t>76978939-1</t>
  </si>
  <si>
    <t>76979786-6</t>
  </si>
  <si>
    <t>76980973-2</t>
  </si>
  <si>
    <t>76981067-6</t>
  </si>
  <si>
    <t>76981977-0</t>
  </si>
  <si>
    <t>76983546-6</t>
  </si>
  <si>
    <t>76986561-6</t>
  </si>
  <si>
    <t>76986936-0</t>
  </si>
  <si>
    <t>76987390-2</t>
  </si>
  <si>
    <t>76988274-K</t>
  </si>
  <si>
    <t>76989615-5</t>
  </si>
  <si>
    <t>76990652-5</t>
  </si>
  <si>
    <t>76991578-8</t>
  </si>
  <si>
    <t>76993458-8</t>
  </si>
  <si>
    <t>76994984-4</t>
  </si>
  <si>
    <t>76995270-5</t>
  </si>
  <si>
    <t>76995529-1</t>
  </si>
  <si>
    <t>76995726-K</t>
  </si>
  <si>
    <t>76996437-1</t>
  </si>
  <si>
    <t>76997370-2</t>
  </si>
  <si>
    <t>76997392-3</t>
  </si>
  <si>
    <t>76997432-6</t>
  </si>
  <si>
    <t>76999568-4</t>
  </si>
  <si>
    <t>76999603-6</t>
  </si>
  <si>
    <t>77000243-5</t>
  </si>
  <si>
    <t>77001199-K</t>
  </si>
  <si>
    <t>77003020-K</t>
  </si>
  <si>
    <t>77003191-5</t>
  </si>
  <si>
    <t>77003408-6</t>
  </si>
  <si>
    <t>77011006-8</t>
  </si>
  <si>
    <t>77011241-9</t>
  </si>
  <si>
    <t>77013358-0</t>
  </si>
  <si>
    <t>77014113-3</t>
  </si>
  <si>
    <t>77014225-3</t>
  </si>
  <si>
    <t>77014247-4</t>
  </si>
  <si>
    <t>77015251-8</t>
  </si>
  <si>
    <t>77017214-4</t>
  </si>
  <si>
    <t>77020252-3</t>
  </si>
  <si>
    <t>77021148-4</t>
  </si>
  <si>
    <t>77022225-7</t>
  </si>
  <si>
    <t>77022804-2</t>
  </si>
  <si>
    <t>77025992-4</t>
  </si>
  <si>
    <t>77027078-2</t>
  </si>
  <si>
    <t>77027260-2</t>
  </si>
  <si>
    <t>77028090-7</t>
  </si>
  <si>
    <t>77028739-1</t>
  </si>
  <si>
    <t>77030281-1</t>
  </si>
  <si>
    <t>77031216-7</t>
  </si>
  <si>
    <t>77035133-2</t>
  </si>
  <si>
    <t>77036701-8</t>
  </si>
  <si>
    <t>77040364-2</t>
  </si>
  <si>
    <t>77040465-7</t>
  </si>
  <si>
    <t>77041218-8</t>
  </si>
  <si>
    <t>77042533-6</t>
  </si>
  <si>
    <t>77042614-6</t>
  </si>
  <si>
    <t>77043016-K</t>
  </si>
  <si>
    <t>77044031-9</t>
  </si>
  <si>
    <t>77044212-5</t>
  </si>
  <si>
    <t>77048473-1</t>
  </si>
  <si>
    <t>77048494-4</t>
  </si>
  <si>
    <t>77048949-0</t>
  </si>
  <si>
    <t>77049583-0</t>
  </si>
  <si>
    <t>77051574-2</t>
  </si>
  <si>
    <t>77053256-6</t>
  </si>
  <si>
    <t>77054686-9</t>
  </si>
  <si>
    <t>77055322-9</t>
  </si>
  <si>
    <t>77056131-0</t>
  </si>
  <si>
    <t>77058419-1</t>
  </si>
  <si>
    <t>77058630-5</t>
  </si>
  <si>
    <t>77058928-2</t>
  </si>
  <si>
    <t>77059127-9</t>
  </si>
  <si>
    <t>77059548-7</t>
  </si>
  <si>
    <t>77060341-2</t>
  </si>
  <si>
    <t>77064524-7</t>
  </si>
  <si>
    <t>77065801-2</t>
  </si>
  <si>
    <t>77066557-4</t>
  </si>
  <si>
    <t>77068711-k</t>
  </si>
  <si>
    <t>77076134-4</t>
  </si>
  <si>
    <t>77077408-K</t>
  </si>
  <si>
    <t>77077886-7</t>
  </si>
  <si>
    <t>77078584-7</t>
  </si>
  <si>
    <t>77080483-3</t>
  </si>
  <si>
    <t>77081811-7</t>
  </si>
  <si>
    <t>77081963-6</t>
  </si>
  <si>
    <t>77083504-6</t>
  </si>
  <si>
    <t>77084153-4</t>
  </si>
  <si>
    <t>77087259-6</t>
  </si>
  <si>
    <t>77088410-1</t>
  </si>
  <si>
    <t>77091135-4</t>
  </si>
  <si>
    <t>77093819-8</t>
  </si>
  <si>
    <t>77094888-6</t>
  </si>
  <si>
    <t>77095762-1</t>
  </si>
  <si>
    <t>77096961-1</t>
  </si>
  <si>
    <t>77097760-6</t>
  </si>
  <si>
    <t>77098804-7</t>
  </si>
  <si>
    <t>77098814-4</t>
  </si>
  <si>
    <t>77099682-1</t>
  </si>
  <si>
    <t>77100591-8</t>
  </si>
  <si>
    <t>77101262-0</t>
  </si>
  <si>
    <t>77104059-4</t>
  </si>
  <si>
    <t>77107707-2</t>
  </si>
  <si>
    <t>77108153-3</t>
  </si>
  <si>
    <t>77109395-7</t>
  </si>
  <si>
    <t>77110258-1</t>
  </si>
  <si>
    <t>77110492-4</t>
  </si>
  <si>
    <t>77111191-2</t>
  </si>
  <si>
    <t>77111595-0</t>
  </si>
  <si>
    <t>77112460-7</t>
  </si>
  <si>
    <t>77112976-5</t>
  </si>
  <si>
    <t>77114210-9</t>
  </si>
  <si>
    <t>77114924-3</t>
  </si>
  <si>
    <t>77115453-0</t>
  </si>
  <si>
    <t>77115845-5</t>
  </si>
  <si>
    <t>77116123-5</t>
  </si>
  <si>
    <t>77116294-0</t>
  </si>
  <si>
    <t>77118399-9</t>
  </si>
  <si>
    <t>77119874-0</t>
  </si>
  <si>
    <t>77120833-9</t>
  </si>
  <si>
    <t>77121971-3</t>
  </si>
  <si>
    <t>77125830-1</t>
  </si>
  <si>
    <t>77126776-9</t>
  </si>
  <si>
    <t>77129179-1</t>
  </si>
  <si>
    <t>77130122-3</t>
  </si>
  <si>
    <t>77130663-2</t>
  </si>
  <si>
    <t>77133076-2</t>
  </si>
  <si>
    <t>77134795-9</t>
  </si>
  <si>
    <t>77135844-6</t>
  </si>
  <si>
    <t>77136332-6</t>
  </si>
  <si>
    <t>77138731-4</t>
  </si>
  <si>
    <t>77138781-0</t>
  </si>
  <si>
    <t>77140875-3</t>
  </si>
  <si>
    <t>77143326-K</t>
  </si>
  <si>
    <t>77147129-3</t>
  </si>
  <si>
    <t>77148663-0</t>
  </si>
  <si>
    <t>77149488-9</t>
  </si>
  <si>
    <t>77150478-7</t>
  </si>
  <si>
    <t>77151021-3</t>
  </si>
  <si>
    <t>77151924-5</t>
  </si>
  <si>
    <t>77152067-7</t>
  </si>
  <si>
    <t>77153885-1</t>
  </si>
  <si>
    <t>77158383-0</t>
  </si>
  <si>
    <t>77158615-5</t>
  </si>
  <si>
    <t>77163357-9</t>
  </si>
  <si>
    <t>77164023-0</t>
  </si>
  <si>
    <t>77165337-5</t>
  </si>
  <si>
    <t>77166313-3</t>
  </si>
  <si>
    <t>77166447-4</t>
  </si>
  <si>
    <t>77166944-1</t>
  </si>
  <si>
    <t>77168659-1</t>
  </si>
  <si>
    <t>77169061-0</t>
  </si>
  <si>
    <t>77174117-7</t>
  </si>
  <si>
    <t>77175678-6</t>
  </si>
  <si>
    <t>77176024-4</t>
  </si>
  <si>
    <t>77176521-1</t>
  </si>
  <si>
    <t>77178811-4</t>
  </si>
  <si>
    <t>77181021-7</t>
  </si>
  <si>
    <t>77181463-8</t>
  </si>
  <si>
    <t>77182233-9</t>
  </si>
  <si>
    <t>77182757-8</t>
  </si>
  <si>
    <t>77183222-9</t>
  </si>
  <si>
    <t>77183548-1</t>
  </si>
  <si>
    <t>77186152-0</t>
  </si>
  <si>
    <t>77186890-8</t>
  </si>
  <si>
    <t>77187534-3</t>
  </si>
  <si>
    <t>77188392-3</t>
  </si>
  <si>
    <t>77191110-2</t>
  </si>
  <si>
    <t>77192504-9</t>
  </si>
  <si>
    <t>77193701-2</t>
  </si>
  <si>
    <t>77194910-K</t>
  </si>
  <si>
    <t>77194988-6</t>
  </si>
  <si>
    <t>77196334-K</t>
  </si>
  <si>
    <t>77196868-6</t>
  </si>
  <si>
    <t>77199625-6</t>
  </si>
  <si>
    <t>77201424-4</t>
  </si>
  <si>
    <t>77203596-9</t>
  </si>
  <si>
    <t>77204352-K</t>
  </si>
  <si>
    <t>77205771-7</t>
  </si>
  <si>
    <t>77211199-1</t>
  </si>
  <si>
    <t>77213600-5</t>
  </si>
  <si>
    <t>77214317-6</t>
  </si>
  <si>
    <t>77214604-3</t>
  </si>
  <si>
    <t>77215146-2</t>
  </si>
  <si>
    <t>77216864-0</t>
  </si>
  <si>
    <t>77221401-4</t>
  </si>
  <si>
    <t>77222286-6</t>
  </si>
  <si>
    <t>77225178-5</t>
  </si>
  <si>
    <t>77227192-1</t>
  </si>
  <si>
    <t>77227379-7</t>
  </si>
  <si>
    <t>77228257-5</t>
  </si>
  <si>
    <t>77228349-0</t>
  </si>
  <si>
    <t>77228717-8</t>
  </si>
  <si>
    <t>77228791-7</t>
  </si>
  <si>
    <t>77228823-9</t>
  </si>
  <si>
    <t>77231275-K</t>
  </si>
  <si>
    <t>77232278-K</t>
  </si>
  <si>
    <t>77234055-9</t>
  </si>
  <si>
    <t>77235230-1</t>
  </si>
  <si>
    <t>77235302-2</t>
  </si>
  <si>
    <t>77236189-0</t>
  </si>
  <si>
    <t>77236572-1</t>
  </si>
  <si>
    <t>77237129-2</t>
  </si>
  <si>
    <t>77237979-K</t>
  </si>
  <si>
    <t>77238929-9</t>
  </si>
  <si>
    <t>77239657-0</t>
  </si>
  <si>
    <t>77243267-4</t>
  </si>
  <si>
    <t>77245006-0</t>
  </si>
  <si>
    <t>77247304-4</t>
  </si>
  <si>
    <t>77248016-4</t>
  </si>
  <si>
    <t>77250549-3</t>
  </si>
  <si>
    <t>77251084-5</t>
  </si>
  <si>
    <t>77251646-0</t>
  </si>
  <si>
    <t>77251656-8</t>
  </si>
  <si>
    <t>77252819-1</t>
  </si>
  <si>
    <t>77254684-K</t>
  </si>
  <si>
    <t>77254775-7</t>
  </si>
  <si>
    <t>77254992-K</t>
  </si>
  <si>
    <t>77256082-6</t>
  </si>
  <si>
    <t>77267552-6</t>
  </si>
  <si>
    <t>77270067-9</t>
  </si>
  <si>
    <t>77273073-K</t>
  </si>
  <si>
    <t>77274999-6</t>
  </si>
  <si>
    <t>77276963-6</t>
  </si>
  <si>
    <t>77277838-4</t>
  </si>
  <si>
    <t>77279700-1</t>
  </si>
  <si>
    <t>77279814-8</t>
  </si>
  <si>
    <t>77280908-5</t>
  </si>
  <si>
    <t>77280912-3</t>
  </si>
  <si>
    <t>77284526-K</t>
  </si>
  <si>
    <t>77285843-4</t>
  </si>
  <si>
    <t>77289216-0</t>
  </si>
  <si>
    <t>77289376-0</t>
  </si>
  <si>
    <t>77290805-9</t>
  </si>
  <si>
    <t>77292150-0</t>
  </si>
  <si>
    <t>77293788-1</t>
  </si>
  <si>
    <t>77299863-5</t>
  </si>
  <si>
    <t>77300587-7</t>
  </si>
  <si>
    <t>77300848-5</t>
  </si>
  <si>
    <t>77302633-5</t>
  </si>
  <si>
    <t>77303467-2</t>
  </si>
  <si>
    <t>77303856-2</t>
  </si>
  <si>
    <t>77305645-5</t>
  </si>
  <si>
    <t>77306514-4</t>
  </si>
  <si>
    <t>77310225-2</t>
  </si>
  <si>
    <t>77310386-0</t>
  </si>
  <si>
    <t>77312147-8</t>
  </si>
  <si>
    <t>77312534-1</t>
  </si>
  <si>
    <t>77314985-2</t>
  </si>
  <si>
    <t>77318493-3</t>
  </si>
  <si>
    <t>77325673-K</t>
  </si>
  <si>
    <t>77326080-K</t>
  </si>
  <si>
    <t>77326583-6</t>
  </si>
  <si>
    <t>77327642-0</t>
  </si>
  <si>
    <t>77328091-6</t>
  </si>
  <si>
    <t>77328233-1</t>
  </si>
  <si>
    <t>77329322-8</t>
  </si>
  <si>
    <t>77329459-3</t>
  </si>
  <si>
    <t>77331744-5</t>
  </si>
  <si>
    <t>77333409-9</t>
  </si>
  <si>
    <t>77334745-K</t>
  </si>
  <si>
    <t>77334850-2</t>
  </si>
  <si>
    <t>77335741-2</t>
  </si>
  <si>
    <t>77338113-5</t>
  </si>
  <si>
    <t>77340637-5</t>
  </si>
  <si>
    <t>77341111-5</t>
  </si>
  <si>
    <t>77353673-2</t>
  </si>
  <si>
    <t>77355506-0</t>
  </si>
  <si>
    <t>77359090-7</t>
  </si>
  <si>
    <t>77360684-6</t>
  </si>
  <si>
    <t>77362203-5</t>
  </si>
  <si>
    <t>77363023-2</t>
  </si>
  <si>
    <t>77363296-0</t>
  </si>
  <si>
    <t>77365238-4</t>
  </si>
  <si>
    <t>77365504-9</t>
  </si>
  <si>
    <t>77370752-9</t>
  </si>
  <si>
    <t>77372217-K</t>
  </si>
  <si>
    <t>77372454-7</t>
  </si>
  <si>
    <t>77372618-3</t>
  </si>
  <si>
    <t>77375204-4</t>
  </si>
  <si>
    <t>77379752-8</t>
  </si>
  <si>
    <t>77383312-5</t>
  </si>
  <si>
    <t>77383552-7</t>
  </si>
  <si>
    <t>77385816-0</t>
  </si>
  <si>
    <t>77386516-7</t>
  </si>
  <si>
    <t>77394690-6</t>
  </si>
  <si>
    <t>77398851-K</t>
  </si>
  <si>
    <t>77398987-7</t>
  </si>
  <si>
    <t>77400960-4</t>
  </si>
  <si>
    <t>77402878-1</t>
  </si>
  <si>
    <t>77403744-6</t>
  </si>
  <si>
    <t>77403874-4</t>
  </si>
  <si>
    <t>77405324-7</t>
  </si>
  <si>
    <t>77406114-2</t>
  </si>
  <si>
    <t>77406437-0</t>
  </si>
  <si>
    <t>77410280-9</t>
  </si>
  <si>
    <t>77410811-4</t>
  </si>
  <si>
    <t>77411200-6</t>
  </si>
  <si>
    <t>77413824-2</t>
  </si>
  <si>
    <t>77418400-7</t>
  </si>
  <si>
    <t>77421983-8</t>
  </si>
  <si>
    <t>77426854-5</t>
  </si>
  <si>
    <t>77432505-0</t>
  </si>
  <si>
    <t>77441920-9</t>
  </si>
  <si>
    <t>77442150-5</t>
  </si>
  <si>
    <t>77443603-0</t>
  </si>
  <si>
    <t>77443900-5</t>
  </si>
  <si>
    <t>77445475-6</t>
  </si>
  <si>
    <t>77454797-5</t>
  </si>
  <si>
    <t>77458859-0</t>
  </si>
  <si>
    <t>77459562-7</t>
  </si>
  <si>
    <t>77460163-5</t>
  </si>
  <si>
    <t>77461081-2</t>
  </si>
  <si>
    <t>77462910-6</t>
  </si>
  <si>
    <t>77463435-5</t>
  </si>
  <si>
    <t>77466238-3</t>
  </si>
  <si>
    <t>77474121-6</t>
  </si>
  <si>
    <t>77474869-5</t>
  </si>
  <si>
    <t>77476826-2</t>
  </si>
  <si>
    <t>77480882-5</t>
  </si>
  <si>
    <t>77481449-3</t>
  </si>
  <si>
    <t>77487162-4</t>
  </si>
  <si>
    <t>77489492-6</t>
  </si>
  <si>
    <t>77489935-9</t>
  </si>
  <si>
    <t>77490236-8</t>
  </si>
  <si>
    <t>77491636-9</t>
  </si>
  <si>
    <t>77493110-4</t>
  </si>
  <si>
    <t>77493761-7</t>
  </si>
  <si>
    <t>77495502-K</t>
  </si>
  <si>
    <t>77497514-4</t>
  </si>
  <si>
    <t>77499233-2</t>
  </si>
  <si>
    <t>77503318-5</t>
  </si>
  <si>
    <t>77503377-0</t>
  </si>
  <si>
    <t>77505240-6</t>
  </si>
  <si>
    <t>77505908-7</t>
  </si>
  <si>
    <t>77512377-K</t>
  </si>
  <si>
    <t>77513199-3</t>
  </si>
  <si>
    <t>77514608-7</t>
  </si>
  <si>
    <t>77515393-8</t>
  </si>
  <si>
    <t>77516554-5</t>
  </si>
  <si>
    <t>77517510-9</t>
  </si>
  <si>
    <t>77519922-9</t>
  </si>
  <si>
    <t>77522809-1</t>
  </si>
  <si>
    <t>77525387-8</t>
  </si>
  <si>
    <t>77530796-K</t>
  </si>
  <si>
    <t>77532021-4</t>
  </si>
  <si>
    <t>77532526-7</t>
  </si>
  <si>
    <t>77534481-4</t>
  </si>
  <si>
    <t>77536041-0</t>
  </si>
  <si>
    <t>77536293-6</t>
  </si>
  <si>
    <t>77539680-6</t>
  </si>
  <si>
    <t>77542399-4</t>
  </si>
  <si>
    <t>77543484-8</t>
  </si>
  <si>
    <t>77546549-2</t>
  </si>
  <si>
    <t>77547801-2</t>
  </si>
  <si>
    <t>77552092-2</t>
  </si>
  <si>
    <t>77552500-2</t>
  </si>
  <si>
    <t>77554527-5</t>
  </si>
  <si>
    <t>77557104-7</t>
  </si>
  <si>
    <t>77559670-8</t>
  </si>
  <si>
    <t>77560321-6</t>
  </si>
  <si>
    <t>77561569-9</t>
  </si>
  <si>
    <t>77561624-5</t>
  </si>
  <si>
    <t>77562534-1</t>
  </si>
  <si>
    <t>77562630-5</t>
  </si>
  <si>
    <t>77564245-9</t>
  </si>
  <si>
    <t>77564385-4</t>
  </si>
  <si>
    <t>77567338-9</t>
  </si>
  <si>
    <t>77567540-3</t>
  </si>
  <si>
    <t>77568362-7</t>
  </si>
  <si>
    <t>77569685-0</t>
  </si>
  <si>
    <t>77571892-7</t>
  </si>
  <si>
    <t>77574655-6</t>
  </si>
  <si>
    <t>77580562-5</t>
  </si>
  <si>
    <t>77582130-2</t>
  </si>
  <si>
    <t>77584536-8</t>
  </si>
  <si>
    <t>77584860-K</t>
  </si>
  <si>
    <t>77587022-2</t>
  </si>
  <si>
    <t>77588063-5</t>
  </si>
  <si>
    <t>77588580-7</t>
  </si>
  <si>
    <t>77593791-2</t>
  </si>
  <si>
    <t>77599006-6</t>
  </si>
  <si>
    <t>77600590-8</t>
  </si>
  <si>
    <t>77616450-K</t>
  </si>
  <si>
    <t>77616952-8</t>
  </si>
  <si>
    <t>77621940-1</t>
  </si>
  <si>
    <t>77622152-K</t>
  </si>
  <si>
    <t>77623231-9</t>
  </si>
  <si>
    <t>77626636-1</t>
  </si>
  <si>
    <t>77630220-1</t>
  </si>
  <si>
    <t>77631317-3</t>
  </si>
  <si>
    <t>77631943-0</t>
  </si>
  <si>
    <t>77632840-5</t>
  </si>
  <si>
    <t>77634188-6</t>
  </si>
  <si>
    <t>77646906-8</t>
  </si>
  <si>
    <t>77651130-7</t>
  </si>
  <si>
    <t>77651710-0</t>
  </si>
  <si>
    <t>77659810-0</t>
  </si>
  <si>
    <t>77664497-8</t>
  </si>
  <si>
    <t>77666900-8</t>
  </si>
  <si>
    <t>77671771-1</t>
  </si>
  <si>
    <t>77674460-3</t>
  </si>
  <si>
    <t>77688510-K</t>
  </si>
  <si>
    <t>77695578-7</t>
  </si>
  <si>
    <t>77700079-9</t>
  </si>
  <si>
    <t>77700650-9</t>
  </si>
  <si>
    <t>77702480-9</t>
  </si>
  <si>
    <t>77703600-9</t>
  </si>
  <si>
    <t>77706015-5</t>
  </si>
  <si>
    <t>77706510-6</t>
  </si>
  <si>
    <t>77709380-0</t>
  </si>
  <si>
    <t>77714460-K</t>
  </si>
  <si>
    <t>77716270-5</t>
  </si>
  <si>
    <t>77718910-7</t>
  </si>
  <si>
    <t>77720198-0</t>
  </si>
  <si>
    <t>77726100-2</t>
  </si>
  <si>
    <t>77727690-5</t>
  </si>
  <si>
    <t>77752370-8</t>
  </si>
  <si>
    <t>77753410-6</t>
  </si>
  <si>
    <t>77756930-9</t>
  </si>
  <si>
    <t>77758340-9</t>
  </si>
  <si>
    <t>77766430-1</t>
  </si>
  <si>
    <t>77768490-6</t>
  </si>
  <si>
    <t>77782280-2</t>
  </si>
  <si>
    <t>77791180-5</t>
  </si>
  <si>
    <t>77816220-2</t>
  </si>
  <si>
    <t>77819820-7</t>
  </si>
  <si>
    <t>77827430-2</t>
  </si>
  <si>
    <t>77829520-2</t>
  </si>
  <si>
    <t>77842970-5</t>
  </si>
  <si>
    <t>77853030-9</t>
  </si>
  <si>
    <t>77858290-2</t>
  </si>
  <si>
    <t>77859230-4</t>
  </si>
  <si>
    <t>77874490-2</t>
  </si>
  <si>
    <t>77875390-1</t>
  </si>
  <si>
    <t>77884600-4</t>
  </si>
  <si>
    <t>77886490-8</t>
  </si>
  <si>
    <t>77893320-9</t>
  </si>
  <si>
    <t>77917370-4</t>
  </si>
  <si>
    <t>77923430-4</t>
  </si>
  <si>
    <t>77934650-1</t>
  </si>
  <si>
    <t>77952700-K</t>
  </si>
  <si>
    <t>77955910-6</t>
  </si>
  <si>
    <t>77988160-1</t>
  </si>
  <si>
    <t>77989360-K</t>
  </si>
  <si>
    <t>78004390-3</t>
  </si>
  <si>
    <t>78060840-4</t>
  </si>
  <si>
    <t>78072130-8</t>
  </si>
  <si>
    <t>78087090-7</t>
  </si>
  <si>
    <t>78109750-0</t>
  </si>
  <si>
    <t>78261380-4</t>
  </si>
  <si>
    <t>78266040-3</t>
  </si>
  <si>
    <t>78311660-K</t>
  </si>
  <si>
    <t>78317300-K</t>
  </si>
  <si>
    <t>78321780-5</t>
  </si>
  <si>
    <t>78337060-3</t>
  </si>
  <si>
    <t>78356730-K</t>
  </si>
  <si>
    <t>78421760-4</t>
  </si>
  <si>
    <t>78476790-6</t>
  </si>
  <si>
    <t>78484110-3</t>
  </si>
  <si>
    <t>78510320-3</t>
  </si>
  <si>
    <t>78640430-4</t>
  </si>
  <si>
    <t>78653950-1</t>
  </si>
  <si>
    <t>78655860-3</t>
  </si>
  <si>
    <t>78702720-2</t>
  </si>
  <si>
    <t>78734180-2</t>
  </si>
  <si>
    <t>78745900-5</t>
  </si>
  <si>
    <t>78750520-1</t>
  </si>
  <si>
    <t>78774490-7</t>
  </si>
  <si>
    <t>78857910-1</t>
  </si>
  <si>
    <t>78927370-7</t>
  </si>
  <si>
    <t>78996380-0</t>
  </si>
  <si>
    <t>79521540-9</t>
  </si>
  <si>
    <t>79572760-4</t>
  </si>
  <si>
    <t>79642040-5</t>
  </si>
  <si>
    <t>79746300-0</t>
  </si>
  <si>
    <t>79755150-3</t>
  </si>
  <si>
    <t>79905330-6</t>
  </si>
  <si>
    <t>79942220-4</t>
  </si>
  <si>
    <t>79988540-9</t>
  </si>
  <si>
    <t>81494400-K</t>
  </si>
  <si>
    <t>81668700-4</t>
  </si>
  <si>
    <t>81698900-0</t>
  </si>
  <si>
    <t>82672500-1</t>
  </si>
  <si>
    <t>86162100-6</t>
  </si>
  <si>
    <t>86215700-1</t>
  </si>
  <si>
    <t>87875100-0</t>
  </si>
  <si>
    <t>87912900-1</t>
  </si>
  <si>
    <t>9579-6</t>
  </si>
  <si>
    <t>96558690-3</t>
  </si>
  <si>
    <t>96569000-K</t>
  </si>
  <si>
    <t>96571140-6</t>
  </si>
  <si>
    <t>96633950-0</t>
  </si>
  <si>
    <t>96649940-0</t>
  </si>
  <si>
    <t>96659140-4</t>
  </si>
  <si>
    <t>96711100-7</t>
  </si>
  <si>
    <t>96726570-5</t>
  </si>
  <si>
    <t>96757390-6</t>
  </si>
  <si>
    <t>96788240-2</t>
  </si>
  <si>
    <t>96847880-K</t>
  </si>
  <si>
    <t>96887130-7</t>
  </si>
  <si>
    <t>96903170-1</t>
  </si>
  <si>
    <t>96925850-1</t>
  </si>
  <si>
    <t>96940740-K</t>
  </si>
  <si>
    <t>96949910-K</t>
  </si>
  <si>
    <t>96960920-7</t>
  </si>
  <si>
    <t>96981850-7</t>
  </si>
  <si>
    <t>96986340-5</t>
  </si>
  <si>
    <t>96988660-K</t>
  </si>
  <si>
    <t>96994000-0</t>
  </si>
  <si>
    <t>9860-4</t>
  </si>
  <si>
    <t>99512800-4</t>
  </si>
  <si>
    <t>99531600-5</t>
  </si>
  <si>
    <t>99538950-9</t>
  </si>
  <si>
    <t>99570950-3</t>
  </si>
  <si>
    <t>99571410-8</t>
  </si>
  <si>
    <t>PORCENTAJE MULTAS PONDERADAS</t>
  </si>
  <si>
    <t>NOTA FINAL DEL CURSO SENCE</t>
  </si>
  <si>
    <t>VALIDACIÓN VALOR INDIVIDUAL SH SEGÚN LÍNEA</t>
  </si>
  <si>
    <t>Máx. de 8                 NOTA FINAL</t>
  </si>
  <si>
    <t>N° DE LLAMADO</t>
  </si>
  <si>
    <t>7.5         EVALUACIÓN ECONÓMICA (5%)</t>
  </si>
  <si>
    <r>
      <t>¿TIENEN PF? (</t>
    </r>
    <r>
      <rPr>
        <b/>
        <sz val="9"/>
        <color rgb="FFFF0000"/>
        <rFont val="Calibri"/>
        <family val="2"/>
        <scheme val="minor"/>
      </rPr>
      <t xml:space="preserve">Para los </t>
    </r>
    <r>
      <rPr>
        <b/>
        <u/>
        <sz val="9"/>
        <color rgb="FFFF0000"/>
        <rFont val="Calibri"/>
        <family val="2"/>
        <scheme val="minor"/>
      </rPr>
      <t>cursos sin plan formativo verificar</t>
    </r>
    <r>
      <rPr>
        <b/>
        <sz val="9"/>
        <color rgb="FFFF0000"/>
        <rFont val="Calibri"/>
        <family val="2"/>
        <scheme val="minor"/>
      </rPr>
      <t xml:space="preserve"> que en la columna J de la planilla  "Preadjudicación OTIC", se indique "</t>
    </r>
    <r>
      <rPr>
        <b/>
        <u/>
        <sz val="9"/>
        <color rgb="FFFF0000"/>
        <rFont val="Calibri"/>
        <family val="2"/>
        <scheme val="minor"/>
      </rPr>
      <t>SIN PLA N FORMATIVO"</t>
    </r>
    <r>
      <rPr>
        <b/>
        <sz val="9"/>
        <color rgb="FFFF0000"/>
        <rFont val="Calibri"/>
        <family val="2"/>
        <scheme val="minor"/>
      </rPr>
      <t>)</t>
    </r>
  </si>
  <si>
    <t>¿TIENE EVALUACIÓN PLAN FORMATIVO?</t>
  </si>
  <si>
    <t>¿TIENE MENOS PORCENTAJE COMPORTAMIENTO?</t>
  </si>
  <si>
    <t>¿PRE ADJUDICA SEGÚN OTIC?</t>
  </si>
  <si>
    <t xml:space="preserve">VALIDACIÓN ¿SE EVALUA PROPUESTA FORMATIVA SEGÚN TENGA O NO PLAN FORMATIVO EL CURSO? </t>
  </si>
  <si>
    <t>VALIDACIÓN ¿TIENE LICENCIA?</t>
  </si>
  <si>
    <t>VALIDACIÓN VERIFICACIÓN DE REQUISITOS (Comparación Validación Requisitos OTIC  y SENCE)</t>
  </si>
  <si>
    <r>
      <t xml:space="preserve">VALIDACIÓN SUBSIDIO DIARIO FASE LECTIVA </t>
    </r>
    <r>
      <rPr>
        <b/>
        <sz val="9"/>
        <color rgb="FFFF0000"/>
        <rFont val="Calibri"/>
        <family val="2"/>
        <scheme val="minor"/>
      </rPr>
      <t>(Si el curso tiene o no este subsidio en BD OFICIAL)</t>
    </r>
  </si>
  <si>
    <r>
      <t xml:space="preserve">VALIDACIÓN SUBSIDIO CUIDADOS </t>
    </r>
    <r>
      <rPr>
        <b/>
        <sz val="9"/>
        <color rgb="FFFF0000"/>
        <rFont val="Calibri"/>
        <family val="2"/>
        <scheme val="minor"/>
      </rPr>
      <t xml:space="preserve"> (Si el curso tiene o no este subsidio en BD OFICIAL)</t>
    </r>
  </si>
  <si>
    <r>
      <t xml:space="preserve">VALIDACIÓN SUBSIDIO DE HERRAMIENTAS  </t>
    </r>
    <r>
      <rPr>
        <b/>
        <sz val="9"/>
        <color rgb="FFFF0000"/>
        <rFont val="Calibri"/>
        <family val="2"/>
        <scheme val="minor"/>
      </rPr>
      <t xml:space="preserve"> (Si el curso tiene o no este subsidio en BD OFICIAL)</t>
    </r>
  </si>
  <si>
    <t>VALIDACIÓN VHA SEGÚN TRAMO DE CURSO EN BD OFICIAL</t>
  </si>
  <si>
    <t>VALIDACIÓN LÍNEA SEGÚN BD OFICIAL</t>
  </si>
  <si>
    <t>VALIDACIÓN CÓDIGOS PLAN FORMATIVO 1 SEGÚN BD OFICIAL</t>
  </si>
  <si>
    <t>VALIDACIÓN DE CÓDIGO(S) PLAN (ES) TRANSVERSAL(ES) SEGÚN BD OFICIAL</t>
  </si>
  <si>
    <t>VALIDACIÓN COMUNA SEGÚN BD OFICIAL</t>
  </si>
  <si>
    <t>VALIDACIÓN NOMBRE POBLACIÓN OBJETIVO SEGÚN BD OFICIAL</t>
  </si>
  <si>
    <t>VALIDACIÓN TIPO SALIDA (DEPENDIENTE O INDEPENDIENTE) SEGÚN BD OFICIAL</t>
  </si>
  <si>
    <t>VALIDACIÓN CUPO SEGÚN BD OFICIAL</t>
  </si>
  <si>
    <t>VALIDACIÓN HORAS DIARIAS SEGÚN BD OFICIAL</t>
  </si>
  <si>
    <t>VALIDACIÓN CONVOCATORIA SEGÚN BD OFICIAL</t>
  </si>
  <si>
    <r>
      <t xml:space="preserve">VALIDACIÓN TRAMO SEGÚN BD OFICIAL </t>
    </r>
    <r>
      <rPr>
        <b/>
        <sz val="9"/>
        <color rgb="FFFF0000"/>
        <rFont val="Calibri"/>
        <family val="2"/>
        <scheme val="minor"/>
      </rPr>
      <t>(En caso de los cursos de mandato aparezca 1 verificar si OTIC informó cambio de tramo, en caso que se hayan modificado se debe cambiar el tramo en la hoja BDOFICIAL)</t>
    </r>
  </si>
  <si>
    <t>VALIDACIÓN TOTAL HORAS  CURSO ENTRE N° PRESENTADO  POR EL OTEC Y LO QUE INDICA LA  BD OFICIAL</t>
  </si>
  <si>
    <t xml:space="preserve">DIAS FL SIN REDONDEO SEGÚN TOTAL HORAS PRESENTADAS POR EL OTEC </t>
  </si>
  <si>
    <t>VALIDACIÓN N°DÍAS FL ENTRE N° PRESENTADO  POR EL OTEC Y LO QUE INDICA LA  BD OFICIAL</t>
  </si>
  <si>
    <t>CUPOS * HORAS</t>
  </si>
  <si>
    <t>DIFERENCIA ENTRE VC PRESENTADO POR EL OTEC Y EL QUE CORRESPONDE  SEGÚN VHA PRESENTADO POR EL OTEC Y EL CUPO Y HORAS DE BD OFICIAL</t>
  </si>
  <si>
    <r>
      <t>VALIDACIÓN VALOR TOTAL SUBSIDIO FASE LECTIVA (</t>
    </r>
    <r>
      <rPr>
        <b/>
        <sz val="9"/>
        <color rgb="FFFF0000"/>
        <rFont val="Calibri"/>
        <family val="2"/>
        <scheme val="minor"/>
      </rPr>
      <t>Comparación entre cantidad presentada por el OTEC y BD Oficial)</t>
    </r>
  </si>
  <si>
    <r>
      <t xml:space="preserve">RUTOTEC </t>
    </r>
    <r>
      <rPr>
        <b/>
        <sz val="10"/>
        <color rgb="FFFF0000"/>
        <rFont val="Calibri"/>
        <family val="2"/>
        <scheme val="minor"/>
      </rPr>
      <t>(Eliminar los puntos del RUT)</t>
    </r>
  </si>
  <si>
    <t>CONVOCATORIA (ABIERTA O CERRADA)</t>
  </si>
  <si>
    <t>ADJUDICA</t>
  </si>
  <si>
    <t>Mín. de POCENTAJE DE MULTAS PONDERADA</t>
  </si>
  <si>
    <r>
      <t xml:space="preserve">VERIFICACIÓN DE REQUISITOS DEL CURSO SEGÚN SENCE             </t>
    </r>
    <r>
      <rPr>
        <b/>
        <sz val="9"/>
        <color rgb="FFFF0000"/>
        <rFont val="Calibri"/>
        <family val="2"/>
        <scheme val="minor"/>
      </rPr>
      <t>Rechazado =NO/Aprobado=SI</t>
    </r>
  </si>
  <si>
    <t>MENOR VHA DE CURSO APROBADO EN EXPERIENCIA</t>
  </si>
  <si>
    <t>VHA DEL CURSO APROBADO EN EXPERIENCIA</t>
  </si>
  <si>
    <t>¿TIENE MENOR VALOR HORA ENTRE LOS CURSO APROBADOS?</t>
  </si>
  <si>
    <t>DEBE QUEDAR FUERA EN ADMISIBILIDAD POR ERROR EN LAS HORAS. LA DURACIÓN DEL PLAN ES DE 140 horas</t>
  </si>
  <si>
    <t>DEBE QUEDAR FUERA EN ADMISIBILIDAD POR ERROR EN LAS HORAS. NO SUMA LAS HORAS DEL PLAN TRANSVERSAL</t>
  </si>
  <si>
    <t>DEBE QUEDAR FUERA EN ADMISIBILIDAD POR ERROR CÁLCULO EN LOS DÍAS TOTALES DEBÍAN SER 54</t>
  </si>
  <si>
    <t>DEBE QUEDAR FUERA EN ADMISIBILIDAD POR ERROR CÁLCULO EN LOS DÍAS TOTALES DEBÍAN SER 23</t>
  </si>
  <si>
    <t>DEBE QUEDAR FUERA EN ADMISIBILIDAD ERROR DE CÁLCULO VALOR CAPACITACIÓN</t>
  </si>
  <si>
    <t>DEBE QUDAR FUERA EN ADMISIBILDIAD POR ERROR DE CÁLCULO VALOR TOTAL SUBSIDIO FASE LECTIVA</t>
  </si>
  <si>
    <t>DEBE QUEDAR FUERA EN ADMISIBILIDAD NO REGISTRA VALOR TOTAL SUBSIDIO HERRAMIENTAS</t>
  </si>
  <si>
    <t>PUEDE ADJUDICAR PERO DEBEN AGREGARLE LICENCIA Y VALOR DE LA LICENCIA. EL PF LLEVA LICENCIA D</t>
  </si>
  <si>
    <t>DEBE QUEDAR FUERA EN ADMISIBILIDAD POR ERROR CALCULO VALOR TOTAL CURSO</t>
  </si>
  <si>
    <t>Monto corregido, error en digitación</t>
  </si>
  <si>
    <t>Se agrega monto, ya que en propuesta el OTEC si lo considera</t>
  </si>
  <si>
    <t>Corregido, error en digitación</t>
  </si>
  <si>
    <t>OK</t>
  </si>
  <si>
    <t>Favor instruir como proceder para incorporar valor de Licencia, ya que el Plan de Licitación no lo contempla</t>
  </si>
  <si>
    <t>Se corrigen horas, ya que el OTEC presenta Anexo N°3 correcto, pero en Anexo N°2 quedo pegado recuadro incorrecto al final del documento lo que generó el error</t>
  </si>
  <si>
    <t>Monto corregido, error en digitación de vha</t>
  </si>
  <si>
    <t>no se puede acepta. Debe quedar fuera en admisibilidad de acuerdo al número 13 del numeral 7,2 por no presentar correctamente la información en los anexos que corresponde. No corresponde que ustedes corrijan lo presentado por el OTEC</t>
  </si>
  <si>
    <t>deben enviarme el anexo 3</t>
  </si>
  <si>
    <t xml:space="preserve">por favor agrega el valor estimado de la licencia en la hoja 3, columnas AP (por alumno) Y AU (por el cupo total) y el nuevo monto total del curso sumando esa licencia en la columna AV de ese modo queda correcto el valor total a adjudicar por ese curso para ese otec. </t>
  </si>
  <si>
    <t>ok</t>
  </si>
  <si>
    <t>Centro de formación profesional ltda.</t>
  </si>
  <si>
    <t>Fernando Palma</t>
  </si>
  <si>
    <t>Fernando.palma@cefec .cl</t>
  </si>
  <si>
    <t>22-8227377</t>
  </si>
  <si>
    <t>Av. 5 de abril #4372</t>
  </si>
  <si>
    <t>CONDUCIR VEHÍCULOS MOTORIZADOS, VINCULADO AL PROCESO DE TRANSPORTE DE PASAJEROS, SIN LÍMITE DE ASIENTOS Y EL
 TRANSPORTE ESCOLAR, TENIENDO EN CUENTA LA NORMATIVA VIGENTE, LOS ASPECTOS DE SEGURIDAD Y PREVENCIÓN DE RIESGOS,
 MANTENIMIENTO Y LA CALIDAD EN LA ATENCIÓN E INFORMACIÓN A LOS PASAJEROS.</t>
  </si>
  <si>
    <t>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"COMPLEMENTA EL DECRETO SUPREMO N°251, DE 1998, DEL MINISTERIO DE TRANSPORTES Y TELECOMUNICACIONES INCORPORANDO LA MODALIDAD E LEARNING PARA LOS CURSOS QUE EFECTUEN LAS ESCUELAS DE CONDUCTORES PROFESIONALES O CLASE A.</t>
  </si>
  <si>
    <t>22-8227378</t>
  </si>
  <si>
    <t>Av. 5 de abril #4373</t>
  </si>
  <si>
    <t>22-8227379</t>
  </si>
  <si>
    <t>Av. 5 de abril #4374</t>
  </si>
  <si>
    <t>22-8227380</t>
  </si>
  <si>
    <t>Av. 5 de abril #4375</t>
  </si>
  <si>
    <t>#N/D</t>
  </si>
  <si>
    <t xml:space="preserve">Centro de formación profesionales Ltda. </t>
  </si>
  <si>
    <t xml:space="preserve">78.971.320-0 </t>
  </si>
  <si>
    <t xml:space="preserve">Corporación nueva Ciaspo </t>
  </si>
  <si>
    <t xml:space="preserve">65.088.432-9 </t>
  </si>
  <si>
    <t xml:space="preserve">BASES NUMERAL 3,1 TEM C, NO CUMPLE, Certificado de vigencia en el que conste la personería del representante legal, emitido 
por la autoridad competente (Registro Civil, Ministerio de Justicia, Ministerio de 
Economía u otro, según corresponda), con fecha de emisión no superior a noventa (90) 
días corridos, contados hacia atrás desde la fecha de apertura de propuestas. Presentar 
en original o fotocopia simple. </t>
  </si>
  <si>
    <t>Se ajustaron días según normativa cursos A-3. Se corrigió nota final a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</si>
</sst>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2" formatCode="_ &quot;$&quot;* #,##0_ ;_ &quot;$&quot;* \-#,##0_ ;_ &quot;$&quot;* &quot;-&quot;_ ;_ @_ "/>
    <numFmt numFmtId="44" formatCode="_ &quot;$&quot;* #,##0.00_ ;_ &quot;$&quot;* \-#,##0.00_ ;_ &quot;$&quot;* &quot;-&quot;??_ ;_ @_ "/>
    <numFmt numFmtId="164" formatCode="_-* #,##0_-;\-* #,##0_-;_-* &quot;-&quot;_-;_-@_-"/>
    <numFmt numFmtId="165" formatCode="_-* #,##0.00_-;\-* #,##0.00_-;_-* &quot;-&quot;??_-;_-@_-"/>
    <numFmt numFmtId="166" formatCode="_-&quot;$&quot;\ * #,##0_-;\-&quot;$&quot;\ * #,##0_-;_-&quot;$&quot;\ * &quot;-&quot;_-;_-@_-"/>
    <numFmt numFmtId="167" formatCode="_-&quot;$&quot;\ * #,##0.00_-;\-&quot;$&quot;\ * #,##0.00_-;_-&quot;$&quot;\ * &quot;-&quot;??_-;_-@_-"/>
    <numFmt numFmtId="168" formatCode="0.0"/>
    <numFmt numFmtId="169" formatCode="0.000%"/>
    <numFmt numFmtId="170" formatCode="_-* #,##0_-;\-* #,##0_-;_-* &quot;-&quot;??_-;_-@_-"/>
    <numFmt numFmtId="171" formatCode="#,##0.0"/>
    <numFmt numFmtId="172" formatCode="#,##0.0000"/>
    <numFmt numFmtId="173" formatCode="0.0000"/>
  </numFmts>
  <fonts count="50" x14ac:knownFonts="1">
    <font>
      <sz val="11"/>
      <color theme="1"/>
      <name val="Calibri"/>
      <family val="2"/>
      <scheme val="minor"/>
    </font>
    <font>
      <sz val="10"/>
      <name val="Arial"/>
      <family val="2"/>
    </font>
    <font>
      <sz val="11"/>
      <color theme="1"/>
      <name val="Calibri"/>
      <family val="2"/>
      <scheme val="minor"/>
    </font>
    <font>
      <sz val="10"/>
      <name val="Arial"/>
      <family val="2"/>
    </font>
    <font>
      <sz val="9"/>
      <name val="Calibri"/>
      <family val="2"/>
      <scheme val="minor"/>
    </font>
    <font>
      <sz val="11"/>
      <color theme="1"/>
      <name val="Arial"/>
      <family val="2"/>
    </font>
    <font>
      <sz val="9"/>
      <color theme="1"/>
      <name val="Calibri"/>
      <family val="2"/>
      <scheme val="minor"/>
    </font>
    <font>
      <sz val="11"/>
      <name val="Calibri"/>
      <family val="2"/>
    </font>
    <font>
      <sz val="10"/>
      <name val="Calibri"/>
      <family val="2"/>
      <scheme val="minor"/>
    </font>
    <font>
      <b/>
      <sz val="8"/>
      <name val="Calibri"/>
      <family val="2"/>
      <scheme val="minor"/>
    </font>
    <font>
      <sz val="8"/>
      <color theme="0"/>
      <name val="Calibri"/>
      <family val="2"/>
      <scheme val="minor"/>
    </font>
    <font>
      <sz val="7"/>
      <color theme="0"/>
      <name val="Calibri"/>
      <family val="2"/>
      <scheme val="minor"/>
    </font>
    <font>
      <b/>
      <sz val="7"/>
      <name val="Calibri"/>
      <family val="2"/>
      <scheme val="minor"/>
    </font>
    <font>
      <sz val="7"/>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Calibri"/>
      <family val="2"/>
      <scheme val="minor"/>
    </font>
    <font>
      <b/>
      <sz val="7"/>
      <name val="Calibri"/>
      <family val="2"/>
    </font>
    <font>
      <sz val="10"/>
      <color rgb="FFFF0000"/>
      <name val="Calibri"/>
      <family val="2"/>
      <scheme val="minor"/>
    </font>
    <font>
      <sz val="11"/>
      <name val="Calibri"/>
      <family val="2"/>
      <scheme val="minor"/>
    </font>
    <font>
      <sz val="9"/>
      <color rgb="FFFF0000"/>
      <name val="Calibri"/>
      <family val="2"/>
      <scheme val="minor"/>
    </font>
    <font>
      <b/>
      <sz val="10"/>
      <color rgb="FFFF0000"/>
      <name val="Calibri"/>
      <family val="2"/>
      <scheme val="minor"/>
    </font>
    <font>
      <b/>
      <sz val="10"/>
      <name val="Calibri"/>
      <family val="2"/>
      <scheme val="minor"/>
    </font>
    <font>
      <sz val="10"/>
      <color theme="1"/>
      <name val="Calibri"/>
      <family val="2"/>
      <scheme val="minor"/>
    </font>
    <font>
      <b/>
      <sz val="10"/>
      <color theme="0"/>
      <name val="Calibri"/>
      <family val="2"/>
      <scheme val="minor"/>
    </font>
    <font>
      <sz val="11"/>
      <color theme="1"/>
      <name val="Calibri"/>
      <family val="2"/>
    </font>
    <font>
      <sz val="7"/>
      <name val="Calibri"/>
      <family val="2"/>
      <scheme val="minor"/>
    </font>
    <font>
      <b/>
      <sz val="11"/>
      <name val="Calibri"/>
      <family val="2"/>
    </font>
    <font>
      <b/>
      <sz val="11"/>
      <color theme="1"/>
      <name val="Calibri"/>
      <family val="2"/>
    </font>
    <font>
      <sz val="11"/>
      <color rgb="FFFF0000"/>
      <name val="Calibri"/>
      <family val="2"/>
    </font>
    <font>
      <sz val="12"/>
      <color rgb="FF202124"/>
      <name val="Calibri Light"/>
      <family val="2"/>
    </font>
    <font>
      <sz val="11"/>
      <color rgb="FF000000"/>
      <name val="Calibri"/>
      <family val="2"/>
    </font>
    <font>
      <b/>
      <sz val="9"/>
      <color theme="0"/>
      <name val="Calibri"/>
      <family val="2"/>
      <scheme val="minor"/>
    </font>
    <font>
      <b/>
      <sz val="9"/>
      <color rgb="FFFF0000"/>
      <name val="Calibri"/>
      <family val="2"/>
      <scheme val="minor"/>
    </font>
    <font>
      <b/>
      <u/>
      <sz val="9"/>
      <color rgb="FFFF0000"/>
      <name val="Calibri"/>
      <family val="2"/>
      <scheme val="minor"/>
    </font>
    <font>
      <sz val="9"/>
      <color theme="0"/>
      <name val="Calibri"/>
      <family val="2"/>
      <scheme val="minor"/>
    </font>
  </fonts>
  <fills count="54">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4" tint="0.39997558519241921"/>
        <bgColor rgb="FF9CC2E5"/>
      </patternFill>
    </fill>
    <fill>
      <patternFill patternType="solid">
        <fgColor theme="4" tint="0.79998168889431442"/>
        <bgColor theme="4" tint="0.79998168889431442"/>
      </patternFill>
    </fill>
    <fill>
      <patternFill patternType="solid">
        <fgColor rgb="FFFFFF00"/>
        <bgColor rgb="FF9CC2E5"/>
      </patternFill>
    </fill>
    <fill>
      <patternFill patternType="solid">
        <fgColor rgb="FFFFFFFF"/>
        <bgColor indexed="64"/>
      </patternFill>
    </fill>
    <fill>
      <patternFill patternType="solid">
        <fgColor theme="4" tint="0.7999816888943144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rgb="FF9CC2E5"/>
      </patternFill>
    </fill>
    <fill>
      <patternFill patternType="solid">
        <fgColor theme="9" tint="0.39997558519241921"/>
        <bgColor indexed="64"/>
      </patternFill>
    </fill>
    <fill>
      <patternFill patternType="solid">
        <fgColor rgb="FF92D05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top/>
      <bottom style="thin">
        <color theme="4" tint="0.3999755851924192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indexed="64"/>
      </top>
      <bottom/>
      <diagonal/>
    </border>
    <border>
      <left style="medium">
        <color rgb="FF000000"/>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286">
    <xf numFmtId="0" fontId="0" fillId="0" borderId="0"/>
    <xf numFmtId="0" fontId="1" fillId="0" borderId="0"/>
    <xf numFmtId="0" fontId="1" fillId="0" borderId="0"/>
    <xf numFmtId="0" fontId="3" fillId="0" borderId="0"/>
    <xf numFmtId="0" fontId="1" fillId="0" borderId="0"/>
    <xf numFmtId="0" fontId="2" fillId="0" borderId="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0" fontId="1" fillId="0" borderId="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5" fillId="0" borderId="0"/>
    <xf numFmtId="0" fontId="7" fillId="0" borderId="0"/>
    <xf numFmtId="164"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9" applyNumberFormat="0" applyAlignment="0" applyProtection="0"/>
    <xf numFmtId="0" fontId="22" fillId="11" borderId="10" applyNumberFormat="0" applyAlignment="0" applyProtection="0"/>
    <xf numFmtId="0" fontId="23" fillId="11" borderId="9" applyNumberFormat="0" applyAlignment="0" applyProtection="0"/>
    <xf numFmtId="0" fontId="24" fillId="0" borderId="11" applyNumberFormat="0" applyFill="0" applyAlignment="0" applyProtection="0"/>
    <xf numFmtId="0" fontId="25" fillId="12" borderId="12" applyNumberFormat="0" applyAlignment="0" applyProtection="0"/>
    <xf numFmtId="0" fontId="26" fillId="0" borderId="0" applyNumberFormat="0" applyFill="0" applyBorder="0" applyAlignment="0" applyProtection="0"/>
    <xf numFmtId="0" fontId="2" fillId="13" borderId="13" applyNumberFormat="0" applyFont="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9"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2" fillId="0" borderId="0" applyFont="0" applyFill="0" applyBorder="0" applyAlignment="0" applyProtection="0"/>
    <xf numFmtId="0" fontId="7" fillId="0" borderId="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cellStyleXfs>
  <cellXfs count="239">
    <xf numFmtId="0" fontId="0" fillId="0" borderId="0" xfId="0"/>
    <xf numFmtId="0" fontId="0" fillId="0" borderId="1" xfId="0" applyBorder="1"/>
    <xf numFmtId="0" fontId="0" fillId="0" borderId="5" xfId="0" applyBorder="1"/>
    <xf numFmtId="10" fontId="0" fillId="0" borderId="0" xfId="51" applyNumberFormat="1" applyFont="1"/>
    <xf numFmtId="170" fontId="0" fillId="4" borderId="5" xfId="6" applyNumberFormat="1" applyFont="1" applyFill="1" applyBorder="1"/>
    <xf numFmtId="169" fontId="0" fillId="4" borderId="5" xfId="51" applyNumberFormat="1" applyFont="1" applyFill="1" applyBorder="1"/>
    <xf numFmtId="0" fontId="4" fillId="3" borderId="0" xfId="0" applyFont="1" applyFill="1" applyAlignment="1">
      <alignment horizontal="center"/>
    </xf>
    <xf numFmtId="0" fontId="4" fillId="3" borderId="0" xfId="0" applyFont="1" applyFill="1"/>
    <xf numFmtId="0" fontId="4" fillId="3" borderId="0" xfId="0" applyFont="1" applyFill="1" applyAlignment="1">
      <alignment horizontal="left"/>
    </xf>
    <xf numFmtId="0" fontId="9" fillId="2" borderId="0" xfId="0" applyFont="1" applyFill="1" applyAlignment="1" applyProtection="1">
      <alignment horizontal="center" vertical="top" wrapText="1"/>
      <protection locked="0"/>
    </xf>
    <xf numFmtId="0" fontId="10" fillId="5" borderId="0" xfId="0" applyFont="1" applyFill="1" applyAlignment="1">
      <alignment horizontal="center" vertical="top" wrapText="1"/>
    </xf>
    <xf numFmtId="168" fontId="4" fillId="3" borderId="0" xfId="0" applyNumberFormat="1" applyFont="1" applyFill="1" applyAlignment="1">
      <alignment horizontal="center"/>
    </xf>
    <xf numFmtId="0" fontId="0" fillId="0" borderId="0" xfId="0" applyAlignment="1">
      <alignment horizontal="center"/>
    </xf>
    <xf numFmtId="3" fontId="9" fillId="2" borderId="0" xfId="0" applyNumberFormat="1" applyFont="1" applyFill="1" applyAlignment="1" applyProtection="1">
      <alignment horizontal="center" vertical="top" wrapText="1"/>
      <protection locked="0"/>
    </xf>
    <xf numFmtId="168" fontId="0" fillId="0" borderId="0" xfId="0" applyNumberFormat="1"/>
    <xf numFmtId="3" fontId="30" fillId="2" borderId="0" xfId="0" applyNumberFormat="1" applyFont="1" applyFill="1" applyAlignment="1" applyProtection="1">
      <alignment horizontal="center" vertical="top" wrapText="1"/>
      <protection locked="0"/>
    </xf>
    <xf numFmtId="3" fontId="4" fillId="3" borderId="0" xfId="0" applyNumberFormat="1" applyFont="1" applyFill="1" applyAlignment="1">
      <alignment horizontal="center"/>
    </xf>
    <xf numFmtId="0" fontId="11" fillId="5" borderId="0" xfId="0" applyFont="1" applyFill="1" applyAlignment="1">
      <alignment horizontal="center" vertical="top" wrapText="1"/>
    </xf>
    <xf numFmtId="0" fontId="12" fillId="2" borderId="0" xfId="0" applyFont="1" applyFill="1" applyAlignment="1" applyProtection="1">
      <alignment horizontal="center" vertical="top" wrapText="1"/>
      <protection locked="0"/>
    </xf>
    <xf numFmtId="1" fontId="12" fillId="38" borderId="0" xfId="0" applyNumberFormat="1" applyFont="1" applyFill="1" applyAlignment="1">
      <alignment horizontal="center" vertical="top" wrapText="1"/>
    </xf>
    <xf numFmtId="168" fontId="12" fillId="38" borderId="0" xfId="0" applyNumberFormat="1" applyFont="1" applyFill="1" applyAlignment="1">
      <alignment horizontal="center" vertical="top" wrapText="1"/>
    </xf>
    <xf numFmtId="3" fontId="12" fillId="38" borderId="0" xfId="0" applyNumberFormat="1" applyFont="1" applyFill="1" applyAlignment="1">
      <alignment horizontal="center" vertical="top" wrapText="1"/>
    </xf>
    <xf numFmtId="0" fontId="12" fillId="38" borderId="0" xfId="0" applyFont="1" applyFill="1" applyAlignment="1">
      <alignment horizontal="center" vertical="top" wrapText="1"/>
    </xf>
    <xf numFmtId="0" fontId="28" fillId="40" borderId="0" xfId="0" applyFont="1" applyFill="1"/>
    <xf numFmtId="0" fontId="28" fillId="40" borderId="16" xfId="0" applyFont="1" applyFill="1" applyBorder="1"/>
    <xf numFmtId="0" fontId="28" fillId="0" borderId="16" xfId="0" applyFont="1" applyBorder="1"/>
    <xf numFmtId="0" fontId="28" fillId="0" borderId="0" xfId="0" applyFont="1"/>
    <xf numFmtId="0" fontId="0" fillId="6" borderId="5" xfId="0" applyFill="1" applyBorder="1"/>
    <xf numFmtId="1" fontId="6" fillId="3" borderId="0" xfId="0" applyNumberFormat="1" applyFont="1" applyFill="1" applyAlignment="1">
      <alignment horizontal="center"/>
    </xf>
    <xf numFmtId="0" fontId="28" fillId="4" borderId="16" xfId="0" applyFont="1" applyFill="1" applyBorder="1"/>
    <xf numFmtId="171" fontId="0" fillId="0" borderId="0" xfId="0" applyNumberFormat="1"/>
    <xf numFmtId="0" fontId="0" fillId="0" borderId="0" xfId="0" applyAlignment="1">
      <alignment vertical="top" wrapText="1"/>
    </xf>
    <xf numFmtId="168" fontId="0" fillId="0" borderId="0" xfId="0" applyNumberFormat="1" applyAlignment="1">
      <alignment vertical="top" wrapText="1"/>
    </xf>
    <xf numFmtId="0" fontId="6" fillId="3" borderId="0" xfId="0" applyFont="1" applyFill="1" applyAlignment="1">
      <alignment horizontal="center"/>
    </xf>
    <xf numFmtId="0" fontId="6" fillId="3" borderId="0" xfId="0" applyFont="1" applyFill="1" applyAlignment="1">
      <alignment horizontal="left"/>
    </xf>
    <xf numFmtId="3" fontId="6" fillId="3" borderId="0" xfId="0" applyNumberFormat="1" applyFont="1" applyFill="1" applyAlignment="1">
      <alignment horizontal="center"/>
    </xf>
    <xf numFmtId="0" fontId="6" fillId="3" borderId="0" xfId="0" applyFont="1" applyFill="1"/>
    <xf numFmtId="168" fontId="31" fillId="39" borderId="15" xfId="53" applyNumberFormat="1" applyFont="1" applyFill="1" applyBorder="1" applyAlignment="1">
      <alignment horizontal="center" vertical="top" wrapText="1"/>
    </xf>
    <xf numFmtId="0" fontId="13" fillId="0" borderId="0" xfId="0" applyFont="1" applyAlignment="1">
      <alignment horizontal="center" vertical="top"/>
    </xf>
    <xf numFmtId="0" fontId="8" fillId="3" borderId="0" xfId="0" applyFont="1" applyFill="1" applyAlignment="1">
      <alignment horizontal="center"/>
    </xf>
    <xf numFmtId="0" fontId="8" fillId="3" borderId="0" xfId="0" applyFont="1" applyFill="1" applyAlignment="1">
      <alignment horizontal="left"/>
    </xf>
    <xf numFmtId="0" fontId="8" fillId="3" borderId="0" xfId="0" applyFont="1" applyFill="1"/>
    <xf numFmtId="3" fontId="8" fillId="3" borderId="0" xfId="0" applyNumberFormat="1" applyFont="1" applyFill="1" applyAlignment="1">
      <alignment horizontal="center"/>
    </xf>
    <xf numFmtId="168" fontId="8" fillId="3" borderId="0" xfId="0" applyNumberFormat="1" applyFont="1" applyFill="1" applyAlignment="1">
      <alignment horizontal="center"/>
    </xf>
    <xf numFmtId="1" fontId="8" fillId="3" borderId="0" xfId="0" applyNumberFormat="1" applyFont="1" applyFill="1" applyAlignment="1">
      <alignment horizontal="center"/>
    </xf>
    <xf numFmtId="1" fontId="8" fillId="3" borderId="0" xfId="0" applyNumberFormat="1" applyFont="1" applyFill="1"/>
    <xf numFmtId="168" fontId="8" fillId="3" borderId="0" xfId="0" applyNumberFormat="1" applyFont="1" applyFill="1"/>
    <xf numFmtId="0" fontId="12" fillId="2" borderId="0" xfId="0" applyFont="1" applyFill="1" applyAlignment="1">
      <alignment horizontal="center" vertical="top" wrapText="1"/>
    </xf>
    <xf numFmtId="0" fontId="0" fillId="0" borderId="0" xfId="0" applyAlignment="1">
      <alignment horizontal="left"/>
    </xf>
    <xf numFmtId="171" fontId="0" fillId="0" borderId="0" xfId="0" applyNumberFormat="1" applyAlignment="1">
      <alignment vertical="top" wrapText="1"/>
    </xf>
    <xf numFmtId="0" fontId="0" fillId="0" borderId="0" xfId="0" pivotButton="1"/>
    <xf numFmtId="42" fontId="0" fillId="0" borderId="0" xfId="80" applyFont="1"/>
    <xf numFmtId="0" fontId="8" fillId="4" borderId="0" xfId="0" applyFont="1" applyFill="1" applyAlignment="1">
      <alignment horizontal="center"/>
    </xf>
    <xf numFmtId="0" fontId="31" fillId="41" borderId="15" xfId="53" applyFont="1" applyFill="1" applyBorder="1" applyAlignment="1">
      <alignment horizontal="center" vertical="top" wrapText="1"/>
    </xf>
    <xf numFmtId="1" fontId="12" fillId="4" borderId="0" xfId="0" applyNumberFormat="1" applyFont="1" applyFill="1" applyAlignment="1">
      <alignment horizontal="center" vertical="top" wrapText="1"/>
    </xf>
    <xf numFmtId="168" fontId="12" fillId="4" borderId="0" xfId="0" applyNumberFormat="1" applyFont="1" applyFill="1" applyAlignment="1">
      <alignment horizontal="center" vertical="top" wrapText="1"/>
    </xf>
    <xf numFmtId="0" fontId="6" fillId="0" borderId="17" xfId="0" applyFont="1" applyBorder="1" applyAlignment="1">
      <alignment horizontal="center" wrapText="1"/>
    </xf>
    <xf numFmtId="0" fontId="6" fillId="42" borderId="19" xfId="0" applyFont="1" applyFill="1" applyBorder="1" applyAlignment="1">
      <alignment wrapText="1"/>
    </xf>
    <xf numFmtId="0" fontId="6" fillId="42" borderId="20" xfId="0" applyFont="1" applyFill="1" applyBorder="1" applyAlignment="1">
      <alignment wrapText="1"/>
    </xf>
    <xf numFmtId="3" fontId="32" fillId="3" borderId="0" xfId="0" applyNumberFormat="1" applyFont="1" applyFill="1" applyAlignment="1">
      <alignment horizontal="center"/>
    </xf>
    <xf numFmtId="0" fontId="12" fillId="4" borderId="0" xfId="0" applyFont="1" applyFill="1" applyAlignment="1">
      <alignment horizontal="center" vertical="top" wrapText="1"/>
    </xf>
    <xf numFmtId="168" fontId="12" fillId="43" borderId="0" xfId="0" applyNumberFormat="1" applyFont="1" applyFill="1" applyAlignment="1">
      <alignment horizontal="center" vertical="top" wrapText="1"/>
    </xf>
    <xf numFmtId="3" fontId="9" fillId="4" borderId="0" xfId="0" applyNumberFormat="1" applyFont="1" applyFill="1" applyAlignment="1" applyProtection="1">
      <alignment horizontal="center" vertical="top" wrapText="1"/>
      <protection locked="0"/>
    </xf>
    <xf numFmtId="0" fontId="8" fillId="4" borderId="0" xfId="0" applyFont="1" applyFill="1" applyAlignment="1">
      <alignment horizontal="left"/>
    </xf>
    <xf numFmtId="168" fontId="8" fillId="4" borderId="0" xfId="0" applyNumberFormat="1" applyFont="1" applyFill="1" applyAlignment="1">
      <alignment horizontal="center"/>
    </xf>
    <xf numFmtId="1" fontId="8" fillId="4" borderId="0" xfId="0" applyNumberFormat="1" applyFont="1" applyFill="1" applyAlignment="1">
      <alignment horizontal="center"/>
    </xf>
    <xf numFmtId="168" fontId="8" fillId="4" borderId="0" xfId="0" applyNumberFormat="1" applyFont="1" applyFill="1"/>
    <xf numFmtId="49" fontId="11" fillId="5" borderId="0" xfId="0" applyNumberFormat="1" applyFont="1" applyFill="1" applyAlignment="1">
      <alignment horizontal="center" vertical="top" wrapText="1"/>
    </xf>
    <xf numFmtId="49" fontId="8" fillId="3" borderId="0" xfId="0" applyNumberFormat="1" applyFont="1" applyFill="1" applyAlignment="1">
      <alignment horizontal="center"/>
    </xf>
    <xf numFmtId="0" fontId="32" fillId="3" borderId="0" xfId="0" applyFont="1" applyFill="1"/>
    <xf numFmtId="3" fontId="30" fillId="4" borderId="0" xfId="0" applyNumberFormat="1" applyFont="1" applyFill="1" applyAlignment="1" applyProtection="1">
      <alignment horizontal="center" vertical="top" wrapText="1"/>
      <protection locked="0"/>
    </xf>
    <xf numFmtId="0" fontId="34" fillId="3" borderId="0" xfId="0" applyFont="1" applyFill="1"/>
    <xf numFmtId="0" fontId="37" fillId="3" borderId="0" xfId="0" applyFont="1" applyFill="1"/>
    <xf numFmtId="0" fontId="6" fillId="0" borderId="17" xfId="0" applyFont="1" applyBorder="1" applyAlignment="1">
      <alignment wrapText="1"/>
    </xf>
    <xf numFmtId="0" fontId="6" fillId="0" borderId="18" xfId="0" applyFont="1" applyBorder="1" applyAlignment="1">
      <alignment wrapText="1"/>
    </xf>
    <xf numFmtId="0" fontId="6" fillId="0" borderId="19" xfId="0" applyFont="1" applyBorder="1" applyAlignment="1">
      <alignment wrapText="1"/>
    </xf>
    <xf numFmtId="0" fontId="6" fillId="0" borderId="20" xfId="0" applyFont="1" applyBorder="1" applyAlignment="1">
      <alignment wrapText="1"/>
    </xf>
    <xf numFmtId="0" fontId="8" fillId="4" borderId="0" xfId="0" applyFont="1" applyFill="1"/>
    <xf numFmtId="0" fontId="8" fillId="44" borderId="0" xfId="0" applyFont="1" applyFill="1"/>
    <xf numFmtId="3" fontId="0" fillId="0" borderId="0" xfId="0" applyNumberFormat="1"/>
    <xf numFmtId="9" fontId="0" fillId="0" borderId="0" xfId="0" applyNumberFormat="1"/>
    <xf numFmtId="0" fontId="0" fillId="0" borderId="0" xfId="0" applyAlignment="1">
      <alignment horizontal="center" wrapText="1"/>
    </xf>
    <xf numFmtId="49" fontId="8" fillId="4" borderId="0" xfId="0" applyNumberFormat="1" applyFont="1" applyFill="1" applyAlignment="1">
      <alignment horizontal="center"/>
    </xf>
    <xf numFmtId="3" fontId="8" fillId="4" borderId="0" xfId="0" applyNumberFormat="1" applyFont="1" applyFill="1" applyAlignment="1">
      <alignment horizontal="center"/>
    </xf>
    <xf numFmtId="1" fontId="8" fillId="4" borderId="0" xfId="0" applyNumberFormat="1" applyFont="1" applyFill="1"/>
    <xf numFmtId="3" fontId="32" fillId="4" borderId="0" xfId="0" applyNumberFormat="1" applyFont="1" applyFill="1" applyAlignment="1">
      <alignment horizontal="center"/>
    </xf>
    <xf numFmtId="0" fontId="32" fillId="4" borderId="0" xfId="0" applyFont="1" applyFill="1" applyAlignment="1">
      <alignment horizontal="center"/>
    </xf>
    <xf numFmtId="0" fontId="32" fillId="4" borderId="0" xfId="0" applyFont="1" applyFill="1" applyAlignment="1">
      <alignment horizontal="left"/>
    </xf>
    <xf numFmtId="49" fontId="32" fillId="4" borderId="0" xfId="0" applyNumberFormat="1" applyFont="1" applyFill="1" applyAlignment="1">
      <alignment horizontal="center"/>
    </xf>
    <xf numFmtId="0" fontId="32" fillId="4" borderId="0" xfId="0" applyFont="1" applyFill="1"/>
    <xf numFmtId="168" fontId="32" fillId="4" borderId="0" xfId="0" applyNumberFormat="1" applyFont="1" applyFill="1" applyAlignment="1">
      <alignment horizontal="center"/>
    </xf>
    <xf numFmtId="1" fontId="32" fillId="4" borderId="0" xfId="0" applyNumberFormat="1" applyFont="1" applyFill="1" applyAlignment="1">
      <alignment horizontal="center"/>
    </xf>
    <xf numFmtId="1" fontId="32" fillId="4" borderId="0" xfId="0" applyNumberFormat="1" applyFont="1" applyFill="1"/>
    <xf numFmtId="168" fontId="32" fillId="4" borderId="0" xfId="0" applyNumberFormat="1" applyFont="1" applyFill="1"/>
    <xf numFmtId="0" fontId="35" fillId="4" borderId="0" xfId="0" applyFont="1" applyFill="1" applyAlignment="1">
      <alignment horizontal="center"/>
    </xf>
    <xf numFmtId="0" fontId="0" fillId="0" borderId="5" xfId="0" applyBorder="1" applyProtection="1">
      <protection locked="0"/>
    </xf>
    <xf numFmtId="0" fontId="0" fillId="0" borderId="5" xfId="0" applyBorder="1" applyAlignment="1" applyProtection="1">
      <alignment horizontal="center" wrapText="1"/>
      <protection locked="0"/>
    </xf>
    <xf numFmtId="0" fontId="0" fillId="0" borderId="5" xfId="0" applyBorder="1" applyAlignment="1" applyProtection="1">
      <alignment wrapText="1"/>
      <protection locked="0"/>
    </xf>
    <xf numFmtId="0" fontId="0" fillId="0" borderId="5" xfId="0" applyBorder="1" applyAlignment="1" applyProtection="1">
      <alignment horizontal="center"/>
      <protection locked="0"/>
    </xf>
    <xf numFmtId="0" fontId="36" fillId="3" borderId="0" xfId="0" applyFont="1" applyFill="1" applyAlignment="1">
      <alignment wrapText="1"/>
    </xf>
    <xf numFmtId="0" fontId="33" fillId="3" borderId="0" xfId="0" applyFont="1" applyFill="1"/>
    <xf numFmtId="3" fontId="6" fillId="0" borderId="18" xfId="52" applyNumberFormat="1" applyFont="1" applyBorder="1" applyAlignment="1">
      <alignment horizontal="right" wrapText="1"/>
    </xf>
    <xf numFmtId="3" fontId="6" fillId="0" borderId="20" xfId="52" applyNumberFormat="1" applyFont="1" applyBorder="1" applyAlignment="1">
      <alignment horizontal="right" wrapText="1"/>
    </xf>
    <xf numFmtId="3" fontId="6" fillId="42" borderId="20" xfId="52" applyNumberFormat="1" applyFont="1" applyFill="1" applyBorder="1" applyAlignment="1">
      <alignment horizontal="right" wrapText="1"/>
    </xf>
    <xf numFmtId="3" fontId="0" fillId="0" borderId="0" xfId="0" applyNumberFormat="1" applyAlignment="1">
      <alignment horizontal="right"/>
    </xf>
    <xf numFmtId="0" fontId="0" fillId="0" borderId="5" xfId="0" applyBorder="1" applyAlignment="1">
      <alignment horizontal="left"/>
    </xf>
    <xf numFmtId="0" fontId="0" fillId="0" borderId="5" xfId="0" applyBorder="1" applyAlignment="1">
      <alignment horizontal="center"/>
    </xf>
    <xf numFmtId="0" fontId="25" fillId="48" borderId="1" xfId="0" applyFont="1" applyFill="1" applyBorder="1" applyAlignment="1">
      <alignment horizontal="center"/>
    </xf>
    <xf numFmtId="3" fontId="25" fillId="48" borderId="1" xfId="0" applyNumberFormat="1" applyFont="1" applyFill="1" applyBorder="1" applyAlignment="1">
      <alignment horizontal="center"/>
    </xf>
    <xf numFmtId="0" fontId="0" fillId="0" borderId="22" xfId="0" applyBorder="1" applyAlignment="1" applyProtection="1">
      <alignment wrapText="1"/>
      <protection locked="0"/>
    </xf>
    <xf numFmtId="0" fontId="0" fillId="0" borderId="22" xfId="0" applyBorder="1" applyProtection="1">
      <protection locked="0"/>
    </xf>
    <xf numFmtId="0" fontId="6" fillId="0" borderId="5" xfId="0" applyFont="1" applyBorder="1" applyAlignment="1">
      <alignment wrapText="1"/>
    </xf>
    <xf numFmtId="0" fontId="25" fillId="48" borderId="5" xfId="0" applyFont="1" applyFill="1" applyBorder="1" applyAlignment="1" applyProtection="1">
      <alignment horizontal="center"/>
      <protection locked="0"/>
    </xf>
    <xf numFmtId="0" fontId="25" fillId="48" borderId="5" xfId="0" applyFont="1" applyFill="1" applyBorder="1" applyProtection="1">
      <protection locked="0"/>
    </xf>
    <xf numFmtId="0" fontId="0" fillId="0" borderId="22" xfId="0" applyBorder="1" applyAlignment="1" applyProtection="1">
      <alignment horizontal="center"/>
      <protection locked="0"/>
    </xf>
    <xf numFmtId="0" fontId="25" fillId="48" borderId="5" xfId="0" applyFont="1" applyFill="1" applyBorder="1" applyAlignment="1">
      <alignment horizontal="center"/>
    </xf>
    <xf numFmtId="0" fontId="38" fillId="5" borderId="21" xfId="0" applyFont="1" applyFill="1" applyBorder="1" applyAlignment="1">
      <alignment horizontal="center" vertical="top" wrapText="1"/>
    </xf>
    <xf numFmtId="0" fontId="38" fillId="2" borderId="21" xfId="0" applyFont="1" applyFill="1" applyBorder="1" applyAlignment="1">
      <alignment horizontal="center" vertical="top" wrapText="1"/>
    </xf>
    <xf numFmtId="0" fontId="38" fillId="46" borderId="21" xfId="0" applyFont="1" applyFill="1" applyBorder="1" applyAlignment="1">
      <alignment horizontal="center" vertical="top" wrapText="1"/>
    </xf>
    <xf numFmtId="0" fontId="38" fillId="39" borderId="21" xfId="53" applyFont="1" applyFill="1" applyBorder="1" applyAlignment="1">
      <alignment horizontal="center" vertical="top" wrapText="1"/>
    </xf>
    <xf numFmtId="0" fontId="38" fillId="39" borderId="27" xfId="53" applyFont="1" applyFill="1" applyBorder="1" applyAlignment="1">
      <alignment horizontal="center" vertical="top" wrapText="1"/>
    </xf>
    <xf numFmtId="3" fontId="38" fillId="46" borderId="21" xfId="0" applyNumberFormat="1" applyFont="1" applyFill="1" applyBorder="1" applyAlignment="1">
      <alignment horizontal="center" vertical="top" wrapText="1"/>
    </xf>
    <xf numFmtId="0" fontId="38" fillId="45" borderId="21" xfId="0" applyFont="1" applyFill="1" applyBorder="1" applyAlignment="1">
      <alignment horizontal="center" vertical="top" wrapText="1"/>
    </xf>
    <xf numFmtId="172" fontId="6" fillId="3" borderId="0" xfId="0" applyNumberFormat="1" applyFont="1" applyFill="1" applyAlignment="1">
      <alignment horizontal="center"/>
    </xf>
    <xf numFmtId="172" fontId="4" fillId="3" borderId="0" xfId="0" applyNumberFormat="1" applyFont="1" applyFill="1" applyAlignment="1">
      <alignment horizontal="center"/>
    </xf>
    <xf numFmtId="3" fontId="0" fillId="0" borderId="0" xfId="0" applyNumberFormat="1" applyAlignment="1">
      <alignment vertical="top" wrapText="1"/>
    </xf>
    <xf numFmtId="0" fontId="26" fillId="3" borderId="0" xfId="0" applyFont="1" applyFill="1"/>
    <xf numFmtId="0" fontId="26" fillId="3" borderId="0" xfId="0" applyFont="1" applyFill="1" applyAlignment="1">
      <alignment horizontal="left"/>
    </xf>
    <xf numFmtId="0" fontId="38" fillId="2" borderId="29" xfId="0" applyFont="1" applyFill="1" applyBorder="1" applyAlignment="1">
      <alignment horizontal="center" vertical="top" wrapText="1"/>
    </xf>
    <xf numFmtId="168" fontId="6" fillId="3" borderId="0" xfId="0" applyNumberFormat="1" applyFont="1" applyFill="1" applyAlignment="1">
      <alignment horizontal="center"/>
    </xf>
    <xf numFmtId="1" fontId="4" fillId="3" borderId="0" xfId="0" applyNumberFormat="1" applyFont="1" applyFill="1" applyAlignment="1">
      <alignment horizontal="center"/>
    </xf>
    <xf numFmtId="0" fontId="40" fillId="3" borderId="0" xfId="0" applyFont="1" applyFill="1" applyAlignment="1">
      <alignment horizontal="center" vertical="top"/>
    </xf>
    <xf numFmtId="3" fontId="41" fillId="3" borderId="0" xfId="0" applyNumberFormat="1" applyFont="1" applyFill="1" applyAlignment="1">
      <alignment horizontal="center" vertical="top" wrapText="1"/>
    </xf>
    <xf numFmtId="0" fontId="41" fillId="3" borderId="0" xfId="0" applyFont="1" applyFill="1" applyAlignment="1">
      <alignment horizontal="center" vertical="top" wrapText="1"/>
    </xf>
    <xf numFmtId="3" fontId="42" fillId="3" borderId="0" xfId="0" applyNumberFormat="1" applyFont="1" applyFill="1" applyAlignment="1">
      <alignment horizontal="center" vertical="top" wrapText="1"/>
    </xf>
    <xf numFmtId="0" fontId="42" fillId="3" borderId="0" xfId="0" applyFont="1" applyFill="1" applyAlignment="1">
      <alignment horizontal="center" vertical="top" wrapText="1"/>
    </xf>
    <xf numFmtId="0" fontId="7" fillId="3" borderId="0" xfId="0" applyFont="1" applyFill="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vertical="center"/>
    </xf>
    <xf numFmtId="3" fontId="39" fillId="3" borderId="0" xfId="0" applyNumberFormat="1" applyFont="1" applyFill="1" applyAlignment="1">
      <alignment horizontal="center" vertical="center"/>
    </xf>
    <xf numFmtId="0" fontId="39" fillId="3" borderId="0" xfId="0" applyFont="1" applyFill="1" applyAlignment="1">
      <alignment horizontal="center" vertical="center"/>
    </xf>
    <xf numFmtId="3" fontId="7" fillId="3" borderId="0" xfId="0" applyNumberFormat="1" applyFont="1" applyFill="1" applyAlignment="1">
      <alignment horizontal="center" vertical="center"/>
    </xf>
    <xf numFmtId="0" fontId="43" fillId="3" borderId="0" xfId="0" applyFont="1" applyFill="1" applyAlignment="1">
      <alignment horizontal="center" vertical="center"/>
    </xf>
    <xf numFmtId="3" fontId="43" fillId="3" borderId="0" xfId="0" applyNumberFormat="1" applyFont="1" applyFill="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left" vertical="center"/>
    </xf>
    <xf numFmtId="0" fontId="7" fillId="4" borderId="0" xfId="0" applyFont="1" applyFill="1" applyAlignment="1">
      <alignment vertical="center"/>
    </xf>
    <xf numFmtId="3" fontId="39" fillId="4" borderId="0" xfId="0" applyNumberFormat="1" applyFont="1" applyFill="1" applyAlignment="1">
      <alignment horizontal="center" vertical="center"/>
    </xf>
    <xf numFmtId="0" fontId="39" fillId="4" borderId="0" xfId="0" applyFont="1" applyFill="1" applyAlignment="1">
      <alignment horizontal="center" vertical="center"/>
    </xf>
    <xf numFmtId="3" fontId="7" fillId="4" borderId="0" xfId="0" applyNumberFormat="1" applyFont="1" applyFill="1" applyAlignment="1">
      <alignment horizontal="center" vertical="center"/>
    </xf>
    <xf numFmtId="0" fontId="39" fillId="3" borderId="0" xfId="0" applyFont="1" applyFill="1" applyAlignment="1">
      <alignment horizontal="left" vertical="center"/>
    </xf>
    <xf numFmtId="0" fontId="6" fillId="42" borderId="30" xfId="0" applyFont="1" applyFill="1" applyBorder="1" applyAlignment="1">
      <alignment wrapText="1"/>
    </xf>
    <xf numFmtId="0" fontId="6" fillId="42" borderId="31" xfId="0" applyFont="1" applyFill="1" applyBorder="1" applyAlignment="1">
      <alignment wrapText="1"/>
    </xf>
    <xf numFmtId="0" fontId="6" fillId="0" borderId="32" xfId="0" applyFont="1" applyBorder="1" applyAlignment="1">
      <alignment horizontal="center" wrapText="1"/>
    </xf>
    <xf numFmtId="3" fontId="6" fillId="42" borderId="31" xfId="52" applyNumberFormat="1" applyFont="1" applyFill="1" applyBorder="1" applyAlignment="1">
      <alignment horizontal="right" wrapText="1"/>
    </xf>
    <xf numFmtId="0" fontId="38" fillId="39" borderId="28" xfId="53" applyFont="1" applyFill="1" applyBorder="1" applyAlignment="1">
      <alignment horizontal="center" vertical="top" wrapText="1"/>
    </xf>
    <xf numFmtId="0" fontId="38" fillId="47" borderId="21" xfId="0" applyFont="1" applyFill="1" applyBorder="1" applyAlignment="1" applyProtection="1">
      <alignment horizontal="center" vertical="top" wrapText="1"/>
      <protection locked="0"/>
    </xf>
    <xf numFmtId="0" fontId="25" fillId="47" borderId="26" xfId="0" applyFont="1" applyFill="1" applyBorder="1" applyAlignment="1">
      <alignment horizontal="center" vertical="top" wrapText="1"/>
    </xf>
    <xf numFmtId="0" fontId="25" fillId="47" borderId="25" xfId="0" applyFont="1" applyFill="1" applyBorder="1" applyAlignment="1">
      <alignment horizontal="center" vertical="top" wrapText="1"/>
    </xf>
    <xf numFmtId="0" fontId="26" fillId="4" borderId="0" xfId="0" applyFont="1" applyFill="1"/>
    <xf numFmtId="168" fontId="6" fillId="3" borderId="0" xfId="0" applyNumberFormat="1" applyFont="1" applyFill="1" applyAlignment="1">
      <alignment horizontal="left"/>
    </xf>
    <xf numFmtId="3" fontId="6" fillId="3" borderId="0" xfId="0" applyNumberFormat="1" applyFont="1" applyFill="1" applyAlignment="1">
      <alignment horizontal="left"/>
    </xf>
    <xf numFmtId="1" fontId="6" fillId="3" borderId="0" xfId="0" applyNumberFormat="1" applyFont="1" applyFill="1" applyAlignment="1">
      <alignment horizontal="left"/>
    </xf>
    <xf numFmtId="171" fontId="38" fillId="39" borderId="21" xfId="53" applyNumberFormat="1" applyFont="1" applyFill="1" applyBorder="1" applyAlignment="1">
      <alignment horizontal="center" vertical="top" wrapText="1"/>
    </xf>
    <xf numFmtId="171" fontId="4" fillId="3" borderId="0" xfId="0" applyNumberFormat="1" applyFont="1" applyFill="1" applyAlignment="1">
      <alignment horizontal="center"/>
    </xf>
    <xf numFmtId="171" fontId="6" fillId="3" borderId="0" xfId="0" applyNumberFormat="1" applyFont="1" applyFill="1" applyAlignment="1">
      <alignment horizontal="center"/>
    </xf>
    <xf numFmtId="0" fontId="33" fillId="3" borderId="0" xfId="0" applyFont="1" applyFill="1" applyAlignment="1">
      <alignment horizontal="left"/>
    </xf>
    <xf numFmtId="0" fontId="33" fillId="3" borderId="0" xfId="0" applyFont="1" applyFill="1" applyAlignment="1">
      <alignment horizontal="center"/>
    </xf>
    <xf numFmtId="0" fontId="4" fillId="3" borderId="0" xfId="0" applyFont="1" applyFill="1" applyAlignment="1">
      <alignment horizontal="center" vertical="top"/>
    </xf>
    <xf numFmtId="0" fontId="7" fillId="3" borderId="0" xfId="0" applyFont="1" applyFill="1" applyAlignment="1">
      <alignment horizontal="left"/>
    </xf>
    <xf numFmtId="0" fontId="26" fillId="3" borderId="0" xfId="0" applyFont="1" applyFill="1" applyAlignment="1">
      <alignment horizontal="center"/>
    </xf>
    <xf numFmtId="3" fontId="33" fillId="3" borderId="0" xfId="0" applyNumberFormat="1" applyFont="1" applyFill="1" applyAlignment="1">
      <alignment horizontal="center"/>
    </xf>
    <xf numFmtId="3" fontId="26" fillId="3" borderId="0" xfId="80" applyNumberFormat="1" applyFont="1" applyFill="1" applyBorder="1" applyAlignment="1">
      <alignment horizontal="center"/>
    </xf>
    <xf numFmtId="3" fontId="26" fillId="3" borderId="0" xfId="0" applyNumberFormat="1" applyFont="1" applyFill="1" applyAlignment="1">
      <alignment horizontal="center"/>
    </xf>
    <xf numFmtId="171" fontId="33" fillId="3" borderId="0" xfId="0" applyNumberFormat="1" applyFont="1" applyFill="1" applyAlignment="1">
      <alignment horizontal="center"/>
    </xf>
    <xf numFmtId="171" fontId="26" fillId="3" borderId="0" xfId="0" applyNumberFormat="1" applyFont="1" applyFill="1" applyAlignment="1">
      <alignment horizontal="center"/>
    </xf>
    <xf numFmtId="168" fontId="33" fillId="3" borderId="0" xfId="0" applyNumberFormat="1" applyFont="1" applyFill="1" applyAlignment="1">
      <alignment horizontal="center"/>
    </xf>
    <xf numFmtId="0" fontId="46" fillId="5" borderId="21" xfId="0" applyFont="1" applyFill="1" applyBorder="1" applyAlignment="1">
      <alignment horizontal="center" vertical="top" wrapText="1"/>
    </xf>
    <xf numFmtId="0" fontId="46" fillId="46" borderId="21" xfId="0" applyFont="1" applyFill="1" applyBorder="1" applyAlignment="1">
      <alignment horizontal="center" vertical="top" wrapText="1"/>
    </xf>
    <xf numFmtId="3" fontId="46" fillId="46" borderId="21" xfId="0" applyNumberFormat="1" applyFont="1" applyFill="1" applyBorder="1" applyAlignment="1">
      <alignment horizontal="center" vertical="top" wrapText="1"/>
    </xf>
    <xf numFmtId="0" fontId="46" fillId="2" borderId="21" xfId="0" applyFont="1" applyFill="1" applyBorder="1" applyAlignment="1">
      <alignment horizontal="center" vertical="top" wrapText="1"/>
    </xf>
    <xf numFmtId="0" fontId="46" fillId="2" borderId="24" xfId="0" applyFont="1" applyFill="1" applyBorder="1" applyAlignment="1">
      <alignment horizontal="center" vertical="top" wrapText="1"/>
    </xf>
    <xf numFmtId="0" fontId="46" fillId="2" borderId="5" xfId="0" applyFont="1" applyFill="1" applyBorder="1" applyAlignment="1">
      <alignment horizontal="center" vertical="top" wrapText="1"/>
    </xf>
    <xf numFmtId="0" fontId="46" fillId="39" borderId="27" xfId="53" applyFont="1" applyFill="1" applyBorder="1" applyAlignment="1">
      <alignment horizontal="center" vertical="top" wrapText="1"/>
    </xf>
    <xf numFmtId="0" fontId="46" fillId="39" borderId="21" xfId="53" applyFont="1" applyFill="1" applyBorder="1" applyAlignment="1">
      <alignment horizontal="center" vertical="top" wrapText="1"/>
    </xf>
    <xf numFmtId="168" fontId="30" fillId="49" borderId="25" xfId="0" applyNumberFormat="1" applyFont="1" applyFill="1" applyBorder="1" applyAlignment="1">
      <alignment horizontal="center" vertical="top" wrapText="1"/>
    </xf>
    <xf numFmtId="0" fontId="30" fillId="3" borderId="0" xfId="0" applyFont="1" applyFill="1" applyAlignment="1">
      <alignment wrapText="1"/>
    </xf>
    <xf numFmtId="49" fontId="6" fillId="3" borderId="0" xfId="0" applyNumberFormat="1" applyFont="1" applyFill="1" applyAlignment="1">
      <alignment horizontal="center"/>
    </xf>
    <xf numFmtId="0" fontId="6" fillId="0" borderId="22" xfId="0" applyFont="1" applyBorder="1" applyAlignment="1">
      <alignment wrapText="1"/>
    </xf>
    <xf numFmtId="0" fontId="44" fillId="0" borderId="35" xfId="0" applyFont="1" applyBorder="1" applyAlignment="1" applyProtection="1">
      <alignment horizontal="justify" vertical="center" wrapText="1"/>
      <protection locked="0"/>
    </xf>
    <xf numFmtId="0" fontId="45" fillId="0" borderId="36" xfId="0" applyFont="1" applyBorder="1" applyAlignment="1" applyProtection="1">
      <alignment vertical="center"/>
      <protection locked="0"/>
    </xf>
    <xf numFmtId="168" fontId="30" fillId="50" borderId="25" xfId="0" applyNumberFormat="1" applyFont="1" applyFill="1" applyBorder="1" applyAlignment="1">
      <alignment horizontal="center" vertical="top" wrapText="1"/>
    </xf>
    <xf numFmtId="0" fontId="25" fillId="48" borderId="34" xfId="0" applyFont="1" applyFill="1" applyBorder="1" applyAlignment="1" applyProtection="1">
      <alignment horizontal="center" vertical="center" wrapText="1"/>
      <protection locked="0"/>
    </xf>
    <xf numFmtId="0" fontId="0" fillId="0" borderId="29" xfId="0" applyBorder="1" applyAlignment="1">
      <alignment horizontal="center" vertical="center" wrapText="1"/>
    </xf>
    <xf numFmtId="0" fontId="25" fillId="48" borderId="0" xfId="0" applyFont="1" applyFill="1" applyAlignment="1" applyProtection="1">
      <alignment horizontal="center" vertical="center" wrapText="1"/>
      <protection locked="0"/>
    </xf>
    <xf numFmtId="0" fontId="0" fillId="0" borderId="33" xfId="0" applyBorder="1" applyAlignment="1">
      <alignment horizontal="center" vertical="center" wrapText="1"/>
    </xf>
    <xf numFmtId="0" fontId="0" fillId="0" borderId="0" xfId="0"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lignment horizontal="center" vertical="center" wrapText="1"/>
    </xf>
    <xf numFmtId="0" fontId="30" fillId="51" borderId="25" xfId="53" applyFont="1" applyFill="1" applyBorder="1" applyAlignment="1">
      <alignment horizontal="center" vertical="top" wrapText="1"/>
    </xf>
    <xf numFmtId="168" fontId="30" fillId="52" borderId="25" xfId="0" applyNumberFormat="1" applyFont="1" applyFill="1" applyBorder="1" applyAlignment="1">
      <alignment horizontal="center" vertical="top" wrapText="1"/>
    </xf>
    <xf numFmtId="0" fontId="39" fillId="52" borderId="0" xfId="0" applyFont="1" applyFill="1" applyAlignment="1">
      <alignment horizontal="center" vertical="center"/>
    </xf>
    <xf numFmtId="3" fontId="42" fillId="52" borderId="0" xfId="0" applyNumberFormat="1" applyFont="1" applyFill="1" applyAlignment="1">
      <alignment horizontal="center" vertical="top" wrapText="1"/>
    </xf>
    <xf numFmtId="3" fontId="42" fillId="53" borderId="0" xfId="0" applyNumberFormat="1" applyFont="1" applyFill="1" applyAlignment="1">
      <alignment horizontal="center" vertical="top" wrapText="1"/>
    </xf>
    <xf numFmtId="3" fontId="39" fillId="53" borderId="0" xfId="0" applyNumberFormat="1" applyFont="1" applyFill="1" applyAlignment="1">
      <alignment horizontal="center" vertical="center"/>
    </xf>
    <xf numFmtId="1" fontId="46" fillId="46" borderId="21" xfId="0" applyNumberFormat="1" applyFont="1" applyFill="1" applyBorder="1" applyAlignment="1">
      <alignment horizontal="center" vertical="top" wrapText="1"/>
    </xf>
    <xf numFmtId="1" fontId="4" fillId="3" borderId="0" xfId="0" applyNumberFormat="1" applyFont="1" applyFill="1" applyAlignment="1">
      <alignment horizontal="left"/>
    </xf>
    <xf numFmtId="0" fontId="33" fillId="4" borderId="0" xfId="0" applyFont="1" applyFill="1" applyAlignment="1">
      <alignment horizontal="center"/>
    </xf>
    <xf numFmtId="171" fontId="47" fillId="39" borderId="21" xfId="53" applyNumberFormat="1" applyFont="1" applyFill="1" applyBorder="1" applyAlignment="1">
      <alignment horizontal="center" vertical="top" wrapText="1"/>
    </xf>
    <xf numFmtId="173" fontId="0" fillId="0" borderId="0" xfId="0" applyNumberFormat="1"/>
    <xf numFmtId="173" fontId="0" fillId="0" borderId="0" xfId="0" applyNumberFormat="1" applyAlignment="1">
      <alignment vertical="top" wrapText="1"/>
    </xf>
    <xf numFmtId="0" fontId="38" fillId="5" borderId="21" xfId="0" applyFont="1" applyFill="1" applyBorder="1" applyAlignment="1">
      <alignment vertical="top" wrapText="1"/>
    </xf>
    <xf numFmtId="0" fontId="41" fillId="4" borderId="0" xfId="0" applyFont="1" applyFill="1" applyAlignment="1">
      <alignment horizontal="center" vertical="top" wrapText="1"/>
    </xf>
    <xf numFmtId="3" fontId="42" fillId="4" borderId="0" xfId="0" applyNumberFormat="1" applyFont="1" applyFill="1" applyAlignment="1">
      <alignment horizontal="center" vertical="top" wrapText="1"/>
    </xf>
    <xf numFmtId="3" fontId="34" fillId="3" borderId="0" xfId="0" applyNumberFormat="1" applyFont="1" applyFill="1" applyAlignment="1">
      <alignment horizontal="center"/>
    </xf>
    <xf numFmtId="0" fontId="33" fillId="50" borderId="0" xfId="0" applyFont="1" applyFill="1"/>
    <xf numFmtId="0" fontId="33" fillId="50" borderId="0" xfId="0" applyFont="1" applyFill="1" applyAlignment="1">
      <alignment horizontal="left"/>
    </xf>
    <xf numFmtId="0" fontId="7" fillId="50" borderId="0" xfId="0" applyFont="1" applyFill="1" applyAlignment="1">
      <alignment horizontal="left"/>
    </xf>
    <xf numFmtId="0" fontId="33" fillId="50" borderId="0" xfId="0" applyFont="1" applyFill="1" applyAlignment="1">
      <alignment horizontal="center"/>
    </xf>
    <xf numFmtId="3" fontId="33" fillId="50" borderId="0" xfId="0" applyNumberFormat="1" applyFont="1" applyFill="1" applyAlignment="1">
      <alignment horizontal="center"/>
    </xf>
    <xf numFmtId="171" fontId="33" fillId="50" borderId="0" xfId="0" applyNumberFormat="1" applyFont="1" applyFill="1" applyAlignment="1">
      <alignment horizontal="center"/>
    </xf>
    <xf numFmtId="168" fontId="33" fillId="50" borderId="0" xfId="0" applyNumberFormat="1" applyFont="1" applyFill="1" applyAlignment="1">
      <alignment horizontal="center"/>
    </xf>
    <xf numFmtId="168" fontId="30" fillId="4" borderId="25" xfId="0" applyNumberFormat="1" applyFont="1" applyFill="1" applyBorder="1" applyAlignment="1">
      <alignment horizontal="center" vertical="top" wrapText="1"/>
    </xf>
    <xf numFmtId="172" fontId="30" fillId="50" borderId="25" xfId="0" applyNumberFormat="1" applyFont="1" applyFill="1" applyBorder="1" applyAlignment="1">
      <alignment horizontal="center" vertical="top" wrapText="1"/>
    </xf>
    <xf numFmtId="168" fontId="30" fillId="6" borderId="25" xfId="0" applyNumberFormat="1" applyFont="1" applyFill="1" applyBorder="1" applyAlignment="1">
      <alignment horizontal="center" vertical="top" wrapText="1"/>
    </xf>
    <xf numFmtId="3" fontId="4" fillId="6" borderId="0" xfId="0" applyNumberFormat="1" applyFont="1" applyFill="1" applyAlignment="1">
      <alignment horizontal="center"/>
    </xf>
    <xf numFmtId="168" fontId="6" fillId="6" borderId="0" xfId="0" applyNumberFormat="1" applyFont="1" applyFill="1" applyAlignment="1">
      <alignment horizontal="center"/>
    </xf>
    <xf numFmtId="0" fontId="4" fillId="52" borderId="0" xfId="0" applyFont="1" applyFill="1" applyAlignment="1">
      <alignment horizontal="center"/>
    </xf>
    <xf numFmtId="0" fontId="33" fillId="3" borderId="5" xfId="0" applyFont="1" applyFill="1" applyBorder="1"/>
    <xf numFmtId="0" fontId="0" fillId="3" borderId="5" xfId="0" applyFill="1" applyBorder="1"/>
    <xf numFmtId="0" fontId="0" fillId="3" borderId="5" xfId="0" applyFill="1" applyBorder="1" applyAlignment="1">
      <alignment wrapText="1"/>
    </xf>
    <xf numFmtId="0" fontId="0" fillId="3" borderId="22" xfId="0" applyFill="1" applyBorder="1"/>
    <xf numFmtId="0" fontId="49" fillId="3" borderId="5" xfId="0" applyFont="1" applyFill="1" applyBorder="1" applyAlignment="1">
      <alignment horizontal="center" vertical="top"/>
    </xf>
    <xf numFmtId="3" fontId="33" fillId="4" borderId="0" xfId="0" applyNumberFormat="1" applyFont="1" applyFill="1" applyAlignment="1">
      <alignment horizontal="center"/>
    </xf>
    <xf numFmtId="0" fontId="25" fillId="48" borderId="2" xfId="0" applyFont="1" applyFill="1" applyBorder="1" applyAlignment="1">
      <alignment horizontal="center"/>
    </xf>
    <xf numFmtId="0" fontId="25" fillId="48" borderId="3" xfId="0" applyFont="1" applyFill="1" applyBorder="1" applyAlignment="1">
      <alignment horizontal="center"/>
    </xf>
    <xf numFmtId="0" fontId="25" fillId="48" borderId="4" xfId="0" applyFont="1" applyFill="1" applyBorder="1" applyAlignment="1">
      <alignment horizontal="center"/>
    </xf>
    <xf numFmtId="0" fontId="25" fillId="48" borderId="5" xfId="0" applyFont="1" applyFill="1" applyBorder="1" applyAlignment="1" applyProtection="1">
      <alignment horizontal="center" vertical="center" wrapText="1"/>
      <protection locked="0"/>
    </xf>
    <xf numFmtId="0" fontId="25" fillId="48" borderId="5" xfId="0" applyFont="1" applyFill="1" applyBorder="1" applyAlignment="1" applyProtection="1">
      <alignment horizontal="center"/>
      <protection locked="0"/>
    </xf>
  </cellXfs>
  <cellStyles count="286">
    <cellStyle name="20% - Énfasis1" xfId="100" builtinId="30" customBuiltin="1"/>
    <cellStyle name="20% - Énfasis2" xfId="104" builtinId="34" customBuiltin="1"/>
    <cellStyle name="20% - Énfasis3" xfId="108" builtinId="38" customBuiltin="1"/>
    <cellStyle name="20% - Énfasis4" xfId="112" builtinId="42" customBuiltin="1"/>
    <cellStyle name="20% - Énfasis5" xfId="116" builtinId="46" customBuiltin="1"/>
    <cellStyle name="20% - Énfasis6" xfId="120" builtinId="50" customBuiltin="1"/>
    <cellStyle name="40% - Énfasis1" xfId="101" builtinId="31" customBuiltin="1"/>
    <cellStyle name="40% - Énfasis2" xfId="105" builtinId="35" customBuiltin="1"/>
    <cellStyle name="40% - Énfasis3" xfId="109" builtinId="39" customBuiltin="1"/>
    <cellStyle name="40% - Énfasis4" xfId="113" builtinId="43" customBuiltin="1"/>
    <cellStyle name="40% - Énfasis5" xfId="117" builtinId="47" customBuiltin="1"/>
    <cellStyle name="40% - Énfasis6" xfId="121" builtinId="51" customBuiltin="1"/>
    <cellStyle name="60% - Énfasis1" xfId="102" builtinId="32" customBuiltin="1"/>
    <cellStyle name="60% - Énfasis2" xfId="106" builtinId="36" customBuiltin="1"/>
    <cellStyle name="60% - Énfasis3" xfId="110" builtinId="40" customBuiltin="1"/>
    <cellStyle name="60% - Énfasis4" xfId="114" builtinId="44" customBuiltin="1"/>
    <cellStyle name="60% - Énfasis5" xfId="118" builtinId="48" customBuiltin="1"/>
    <cellStyle name="60% - Énfasis6" xfId="122" builtinId="52" customBuiltin="1"/>
    <cellStyle name="Bueno" xfId="87" builtinId="26" customBuiltin="1"/>
    <cellStyle name="Cálculo" xfId="92" builtinId="22" customBuiltin="1"/>
    <cellStyle name="Celda de comprobación" xfId="94" builtinId="23" customBuiltin="1"/>
    <cellStyle name="Celda vinculada" xfId="93" builtinId="24" customBuiltin="1"/>
    <cellStyle name="Encabezado 1" xfId="83" builtinId="16" customBuiltin="1"/>
    <cellStyle name="Encabezado 4" xfId="86" builtinId="19" customBuiltin="1"/>
    <cellStyle name="Énfasis1" xfId="99" builtinId="29" customBuiltin="1"/>
    <cellStyle name="Énfasis2" xfId="103" builtinId="33" customBuiltin="1"/>
    <cellStyle name="Énfasis3" xfId="107" builtinId="37" customBuiltin="1"/>
    <cellStyle name="Énfasis4" xfId="111" builtinId="41" customBuiltin="1"/>
    <cellStyle name="Énfasis5" xfId="115" builtinId="45" customBuiltin="1"/>
    <cellStyle name="Énfasis6" xfId="119" builtinId="49" customBuiltin="1"/>
    <cellStyle name="Entrada" xfId="90" builtinId="20" customBuiltin="1"/>
    <cellStyle name="Incorrecto" xfId="88" builtinId="27" customBuiltin="1"/>
    <cellStyle name="Millares [0]" xfId="52" builtinId="6"/>
    <cellStyle name="Millares [0] 2" xfId="55" xr:uid="{FED6039D-7CBF-46D5-807D-BDCE9CF18197}"/>
    <cellStyle name="Millares [0] 3" xfId="79" xr:uid="{358425A1-D328-4EF2-A805-FBFD1DE548E9}"/>
    <cellStyle name="Millares 2" xfId="6" xr:uid="{00000000-0005-0000-0000-000000000000}"/>
    <cellStyle name="Millares 2 2" xfId="10" xr:uid="{00000000-0005-0000-0000-000001000000}"/>
    <cellStyle name="Millares 2 2 2" xfId="37" xr:uid="{00000000-0005-0000-0000-000002000000}"/>
    <cellStyle name="Millares 2 2 2 2" xfId="50" xr:uid="{00000000-0005-0000-0000-000003000000}"/>
    <cellStyle name="Millares 2 2 2 2 2" xfId="78" xr:uid="{A9754F17-D202-47FD-8543-B1D0DE7DC8EE}"/>
    <cellStyle name="Millares 2 2 2 3" xfId="65" xr:uid="{C50C6A22-DAA0-46FA-A74E-A9030D39CFD5}"/>
    <cellStyle name="Millares 2 2 3" xfId="43" xr:uid="{00000000-0005-0000-0000-000004000000}"/>
    <cellStyle name="Millares 2 2 3 2" xfId="71" xr:uid="{6414DB1B-2DCC-4917-B343-2C4D045DB417}"/>
    <cellStyle name="Millares 2 2 4" xfId="58" xr:uid="{6AC2B3EA-AA57-4447-9277-C18D224CEFDA}"/>
    <cellStyle name="Millares 2 3" xfId="34" xr:uid="{00000000-0005-0000-0000-000005000000}"/>
    <cellStyle name="Millares 2 3 2" xfId="47" xr:uid="{00000000-0005-0000-0000-000006000000}"/>
    <cellStyle name="Millares 2 3 2 2" xfId="75" xr:uid="{FEC928B0-BD91-48A5-94B2-301A4E2E6A83}"/>
    <cellStyle name="Millares 2 3 3" xfId="62" xr:uid="{EFE8FCAC-7E67-4C69-8623-35CE677E2F61}"/>
    <cellStyle name="Millares 2 4" xfId="40" xr:uid="{00000000-0005-0000-0000-000007000000}"/>
    <cellStyle name="Millares 2 4 2" xfId="68" xr:uid="{1A9E4585-812E-4F72-88C6-0614643184F0}"/>
    <cellStyle name="Millares 2 5" xfId="56" xr:uid="{C1772B29-E7A5-4659-A01B-5A9D4E308EAA}"/>
    <cellStyle name="Millares 3" xfId="31" xr:uid="{00000000-0005-0000-0000-000008000000}"/>
    <cellStyle name="Millares 3 2" xfId="45" xr:uid="{00000000-0005-0000-0000-000009000000}"/>
    <cellStyle name="Millares 3 2 2" xfId="73" xr:uid="{F5B8F07B-B064-491F-A2A8-C4DF0D22243A}"/>
    <cellStyle name="Millares 3 3" xfId="60" xr:uid="{1F767151-BFAE-45E8-AF7F-8565861B5ABE}"/>
    <cellStyle name="Millares 4" xfId="38" xr:uid="{00000000-0005-0000-0000-00000A000000}"/>
    <cellStyle name="Millares 4 2" xfId="66" xr:uid="{BC2FEEED-0D54-4533-B347-DE4DA1CC9DE3}"/>
    <cellStyle name="Moneda [0]" xfId="80" builtinId="7"/>
    <cellStyle name="Moneda [0] 2" xfId="9" xr:uid="{00000000-0005-0000-0000-00000C000000}"/>
    <cellStyle name="Moneda [0] 2 2" xfId="127" xr:uid="{2B6B4652-A4A7-4A41-B8C6-134506FE4FA4}"/>
    <cellStyle name="Moneda [0] 2 2 2" xfId="174" xr:uid="{69C44CBA-6881-4DD4-B441-289D56393615}"/>
    <cellStyle name="Moneda [0] 2 2 2 2" xfId="266" xr:uid="{6E8F2C82-999D-4E82-8DB0-E535017C13B4}"/>
    <cellStyle name="Moneda [0] 2 2 3" xfId="220" xr:uid="{AD98137B-52EC-4B08-9DA1-C57813235B40}"/>
    <cellStyle name="Moneda [0] 2 3" xfId="149" xr:uid="{AD72BE61-811A-48D5-BE8F-070201980DD3}"/>
    <cellStyle name="Moneda [0] 2 3 2" xfId="241" xr:uid="{8DBD6A1A-091A-4A7D-B6DE-3BEC0256A641}"/>
    <cellStyle name="Moneda [0] 2 4" xfId="195" xr:uid="{1F2AFB9A-B439-4DD2-B04B-30F7735AF4D6}"/>
    <cellStyle name="Moneda [0] 3" xfId="36" xr:uid="{00000000-0005-0000-0000-00000D000000}"/>
    <cellStyle name="Moneda [0] 3 2" xfId="49" xr:uid="{00000000-0005-0000-0000-00000E000000}"/>
    <cellStyle name="Moneda [0] 3 2 2" xfId="77" xr:uid="{881859EB-6B1C-4DBD-A415-BB8E7BC54E07}"/>
    <cellStyle name="Moneda [0] 3 3" xfId="64" xr:uid="{2FE016AA-4094-41E8-A4EB-817F95875B82}"/>
    <cellStyle name="Moneda [0] 4" xfId="42" xr:uid="{00000000-0005-0000-0000-00000F000000}"/>
    <cellStyle name="Moneda [0] 4 2" xfId="70" xr:uid="{DD2EFD11-AE80-4EC5-98BA-C5B5B81298AA}"/>
    <cellStyle name="Moneda [0] 5" xfId="81" xr:uid="{0A7BA0E7-7984-4D46-A4C3-A68FA6EF4638}"/>
    <cellStyle name="Moneda [0] 5 2" xfId="147" xr:uid="{B866ECE5-A7AE-429D-B6A4-8CB73041F94E}"/>
    <cellStyle name="Moneda [0] 5 2 2" xfId="193" xr:uid="{F01BF54F-F713-414E-A8F0-517C2A32E33E}"/>
    <cellStyle name="Moneda [0] 5 2 2 2" xfId="285" xr:uid="{1ECCB6E3-D376-4B32-B42A-35DCC7391EE1}"/>
    <cellStyle name="Moneda [0] 5 2 3" xfId="239" xr:uid="{4FADD063-9AAE-40D6-8657-CDB99293D065}"/>
    <cellStyle name="Moneda [0] 5 3" xfId="170" xr:uid="{6B93318D-7ED7-48B3-995C-643C5446116A}"/>
    <cellStyle name="Moneda [0] 5 3 2" xfId="262" xr:uid="{5ED50CC0-8A37-4655-89E5-327CFEE48153}"/>
    <cellStyle name="Moneda [0] 5 4" xfId="216" xr:uid="{79AA438A-4480-4C48-A678-AB21DD327D15}"/>
    <cellStyle name="Moneda [0] 6" xfId="146" xr:uid="{72E75AF8-8871-45DB-B4FB-3AB70F2E30B5}"/>
    <cellStyle name="Moneda [0] 6 2" xfId="192" xr:uid="{47C88267-95E9-4C3D-A5E7-1FAE0F641590}"/>
    <cellStyle name="Moneda [0] 6 2 2" xfId="284" xr:uid="{8BAEF75B-28A7-47FA-8B2E-7881085E770D}"/>
    <cellStyle name="Moneda [0] 6 3" xfId="238" xr:uid="{36DE1CAF-59BB-4286-8BD2-9E31A8F23FA2}"/>
    <cellStyle name="Moneda [0] 7" xfId="169" xr:uid="{D6838F95-5E59-49F2-A7B6-2102D8C0DACD}"/>
    <cellStyle name="Moneda [0] 7 2" xfId="261" xr:uid="{6DAF4499-F852-4B6B-8FF4-D2927A00C8FF}"/>
    <cellStyle name="Moneda [0] 8" xfId="215" xr:uid="{3695144D-A5B8-4A6F-8922-B30E2B5C0DD8}"/>
    <cellStyle name="Moneda 10" xfId="18" xr:uid="{00000000-0005-0000-0000-000010000000}"/>
    <cellStyle name="Moneda 10 2" xfId="145" xr:uid="{876BBD17-83A7-4958-8C1D-CF57EB3991CE}"/>
    <cellStyle name="Moneda 10 2 2" xfId="191" xr:uid="{27C4407D-28D8-4228-BBFA-1080868F2D7F}"/>
    <cellStyle name="Moneda 10 2 2 2" xfId="283" xr:uid="{0ED2B8AB-53CA-4F46-AFC7-F8069F9A91BE}"/>
    <cellStyle name="Moneda 10 2 3" xfId="237" xr:uid="{8AA68050-2E4A-40D3-8558-D4D79D99254C}"/>
    <cellStyle name="Moneda 10 3" xfId="157" xr:uid="{D29A63D5-7E0D-4468-9773-3F1D2E035D78}"/>
    <cellStyle name="Moneda 10 3 2" xfId="249" xr:uid="{85E8D40D-E881-444E-AC0C-E2FE13AF6CD2}"/>
    <cellStyle name="Moneda 10 4" xfId="203" xr:uid="{581915ED-6C8E-416E-8430-9B4FB000E477}"/>
    <cellStyle name="Moneda 11" xfId="19" xr:uid="{00000000-0005-0000-0000-000011000000}"/>
    <cellStyle name="Moneda 11 2" xfId="138" xr:uid="{F5520B34-E627-4D16-A56D-4FCD4FF3A19D}"/>
    <cellStyle name="Moneda 11 2 2" xfId="185" xr:uid="{45B81840-673A-4F3E-9825-40B846C1D766}"/>
    <cellStyle name="Moneda 11 2 2 2" xfId="277" xr:uid="{8E7951B9-F16D-41F4-8A55-E5E0E0C648A7}"/>
    <cellStyle name="Moneda 11 2 3" xfId="231" xr:uid="{59135FF1-193E-4F0F-97B4-D5D657E692EB}"/>
    <cellStyle name="Moneda 11 3" xfId="158" xr:uid="{A4AC742E-191F-45D9-A82A-84D89A023C09}"/>
    <cellStyle name="Moneda 11 3 2" xfId="250" xr:uid="{776CCDE7-D5B6-462C-A82F-6DA4F8DC4CFD}"/>
    <cellStyle name="Moneda 11 4" xfId="204" xr:uid="{AF03E779-24CF-4305-B1B2-AD3FC9FB69C2}"/>
    <cellStyle name="Moneda 12" xfId="20" xr:uid="{00000000-0005-0000-0000-000012000000}"/>
    <cellStyle name="Moneda 12 2" xfId="144" xr:uid="{7B174FD1-9B45-468D-9FB8-CB406E4AF119}"/>
    <cellStyle name="Moneda 12 2 2" xfId="190" xr:uid="{13196920-8518-41AF-B6A0-3CBD93D1645A}"/>
    <cellStyle name="Moneda 12 2 2 2" xfId="282" xr:uid="{811AF6FC-135D-4691-8636-C9ECC723F2CD}"/>
    <cellStyle name="Moneda 12 2 3" xfId="236" xr:uid="{524E1007-4A3A-46B9-AC71-F51273DF94D6}"/>
    <cellStyle name="Moneda 12 3" xfId="159" xr:uid="{E74228C1-7228-4E6C-B98D-04F252505CDC}"/>
    <cellStyle name="Moneda 12 3 2" xfId="251" xr:uid="{F13F700C-E344-4D3B-8B95-6D0E7D4C48DD}"/>
    <cellStyle name="Moneda 12 4" xfId="205" xr:uid="{12D608D0-A30A-4709-9413-6481064E3124}"/>
    <cellStyle name="Moneda 13" xfId="21" xr:uid="{00000000-0005-0000-0000-000013000000}"/>
    <cellStyle name="Moneda 13 2" xfId="123" xr:uid="{AFDCA095-5758-45B5-BBA8-23B83612D231}"/>
    <cellStyle name="Moneda 13 2 2" xfId="171" xr:uid="{56E09E0A-3B69-46AE-8813-CFEEA5E32EB2}"/>
    <cellStyle name="Moneda 13 2 2 2" xfId="263" xr:uid="{09A71DE4-821B-4908-8A23-F1725E5DC395}"/>
    <cellStyle name="Moneda 13 2 3" xfId="217" xr:uid="{CBC7E070-93BD-4FC9-98BD-E49C7B24D3DD}"/>
    <cellStyle name="Moneda 13 3" xfId="160" xr:uid="{673E9972-77D9-48D5-9A91-BDBD37AD02A6}"/>
    <cellStyle name="Moneda 13 3 2" xfId="252" xr:uid="{B87355FB-587C-40F3-91BD-705CD459CF5C}"/>
    <cellStyle name="Moneda 13 4" xfId="206" xr:uid="{538258D9-4CC3-4A61-9ADE-EFBDF5F14695}"/>
    <cellStyle name="Moneda 14" xfId="22" xr:uid="{00000000-0005-0000-0000-000014000000}"/>
    <cellStyle name="Moneda 14 2" xfId="136" xr:uid="{0AFC5387-A903-4F59-9FD7-2ED998FD1A80}"/>
    <cellStyle name="Moneda 14 2 2" xfId="183" xr:uid="{A2129F89-8A06-4CFB-B147-5D103945704B}"/>
    <cellStyle name="Moneda 14 2 2 2" xfId="275" xr:uid="{4707BAED-7E2F-481F-847D-04AE37811677}"/>
    <cellStyle name="Moneda 14 2 3" xfId="229" xr:uid="{C89A9C9B-9B76-47A2-B464-E38718786008}"/>
    <cellStyle name="Moneda 14 3" xfId="161" xr:uid="{C32C73AB-DE14-45CB-BD70-D29744A37F11}"/>
    <cellStyle name="Moneda 14 3 2" xfId="253" xr:uid="{3FE90685-57A6-4193-B7E9-4A74DE3AE994}"/>
    <cellStyle name="Moneda 14 4" xfId="207" xr:uid="{30AA1F24-9C04-4F53-AAF3-CE2E725CCAD0}"/>
    <cellStyle name="Moneda 15" xfId="23" xr:uid="{00000000-0005-0000-0000-000015000000}"/>
    <cellStyle name="Moneda 15 2" xfId="140" xr:uid="{CFCA270C-CCB4-44E2-AA27-D674A2C4DEF9}"/>
    <cellStyle name="Moneda 15 2 2" xfId="187" xr:uid="{A8FEA554-07D3-4548-B1B3-306CBD89E92A}"/>
    <cellStyle name="Moneda 15 2 2 2" xfId="279" xr:uid="{6CCF542D-641D-4646-A74F-B86DB81C92FF}"/>
    <cellStyle name="Moneda 15 2 3" xfId="233" xr:uid="{8E0E84DE-31EC-44CC-A330-387741C4A21E}"/>
    <cellStyle name="Moneda 15 3" xfId="162" xr:uid="{DE346B3F-B447-40D6-912D-CEAB3AAB33FC}"/>
    <cellStyle name="Moneda 15 3 2" xfId="254" xr:uid="{89D0745D-11D5-4584-900C-A7DC472A4F78}"/>
    <cellStyle name="Moneda 15 4" xfId="208" xr:uid="{C519BC20-6124-4716-BB2C-E3D79ABEED2A}"/>
    <cellStyle name="Moneda 16" xfId="24" xr:uid="{00000000-0005-0000-0000-000016000000}"/>
    <cellStyle name="Moneda 16 2" xfId="141" xr:uid="{0ADCCDBD-50E5-4743-9442-9EE09F5D2C22}"/>
    <cellStyle name="Moneda 16 2 2" xfId="188" xr:uid="{D966DB5E-3669-4165-94CB-5639868C4D2C}"/>
    <cellStyle name="Moneda 16 2 2 2" xfId="280" xr:uid="{D544BE4C-4D28-45FF-9ED0-65BB111BABFA}"/>
    <cellStyle name="Moneda 16 2 3" xfId="234" xr:uid="{DA85AE8C-F321-417F-A978-9ABC57E7996B}"/>
    <cellStyle name="Moneda 16 3" xfId="163" xr:uid="{25319B78-778F-4FDE-AC9A-6E29742D1E40}"/>
    <cellStyle name="Moneda 16 3 2" xfId="255" xr:uid="{6388C1F1-1D75-48C8-BF83-D76C134F14AA}"/>
    <cellStyle name="Moneda 16 4" xfId="209" xr:uid="{132BEDAC-997E-4358-8F45-B598F00D7AE5}"/>
    <cellStyle name="Moneda 17" xfId="25" xr:uid="{00000000-0005-0000-0000-000017000000}"/>
    <cellStyle name="Moneda 17 2" xfId="129" xr:uid="{861ACE44-848B-4F0A-8509-FCE627DE54CE}"/>
    <cellStyle name="Moneda 17 2 2" xfId="176" xr:uid="{73D65BFF-686F-40F4-ABA0-278729C036A0}"/>
    <cellStyle name="Moneda 17 2 2 2" xfId="268" xr:uid="{AD3B5C9C-7EAE-45C1-9709-CB74AE50CBF8}"/>
    <cellStyle name="Moneda 17 2 3" xfId="222" xr:uid="{928F70E6-E3C2-41A6-97E2-A42924424A12}"/>
    <cellStyle name="Moneda 17 3" xfId="164" xr:uid="{2B9B6263-7932-4034-89FD-929E2F231C5E}"/>
    <cellStyle name="Moneda 17 3 2" xfId="256" xr:uid="{1E80CCFD-2833-430A-BFF6-7F03BE1F7B03}"/>
    <cellStyle name="Moneda 17 4" xfId="210" xr:uid="{5CB097CD-A259-4D3C-A130-503A5BF450CF}"/>
    <cellStyle name="Moneda 18" xfId="26" xr:uid="{00000000-0005-0000-0000-000018000000}"/>
    <cellStyle name="Moneda 18 2" xfId="131" xr:uid="{A50828D6-4DF9-4486-A1F3-587CED184386}"/>
    <cellStyle name="Moneda 18 2 2" xfId="178" xr:uid="{7330B953-36D2-412E-B5EC-5D0D894E5858}"/>
    <cellStyle name="Moneda 18 2 2 2" xfId="270" xr:uid="{B654C4CE-DA15-4C97-BC67-8F5CB72024DF}"/>
    <cellStyle name="Moneda 18 2 3" xfId="224" xr:uid="{9F85ECFB-6EE3-4EA3-8A22-7E9C3CD12939}"/>
    <cellStyle name="Moneda 18 3" xfId="165" xr:uid="{64AE44DF-4694-4F6D-8884-7C8D178B84F2}"/>
    <cellStyle name="Moneda 18 3 2" xfId="257" xr:uid="{842BBAE0-6A9D-4183-8D94-AF2213C23205}"/>
    <cellStyle name="Moneda 18 4" xfId="211" xr:uid="{2617FF42-7C46-4F49-83C4-299D7887BAC0}"/>
    <cellStyle name="Moneda 19" xfId="27" xr:uid="{00000000-0005-0000-0000-000019000000}"/>
    <cellStyle name="Moneda 19 2" xfId="125" xr:uid="{7B1FFA3F-5292-46D5-909B-30D300C2ACB0}"/>
    <cellStyle name="Moneda 19 2 2" xfId="172" xr:uid="{1B3BF208-F39F-45C5-8FAE-45FB5A00AA29}"/>
    <cellStyle name="Moneda 19 2 2 2" xfId="264" xr:uid="{D065F1AB-6EFE-4D50-ADE3-7A4332EC3951}"/>
    <cellStyle name="Moneda 19 2 3" xfId="218" xr:uid="{F37BA4DE-77D4-4E18-998E-6300F1805705}"/>
    <cellStyle name="Moneda 19 3" xfId="166" xr:uid="{B85F2704-D568-480A-97F9-D24C3C7C1031}"/>
    <cellStyle name="Moneda 19 3 2" xfId="258" xr:uid="{CF4C86FE-CC08-43FC-A36C-0453BB4BE873}"/>
    <cellStyle name="Moneda 19 4" xfId="212" xr:uid="{F070FA4C-85E4-49CC-9AE4-8A216DD8D691}"/>
    <cellStyle name="Moneda 2" xfId="7" xr:uid="{00000000-0005-0000-0000-00001A000000}"/>
    <cellStyle name="Moneda 2 2" xfId="35" xr:uid="{00000000-0005-0000-0000-00001B000000}"/>
    <cellStyle name="Moneda 2 2 2" xfId="48" xr:uid="{00000000-0005-0000-0000-00001C000000}"/>
    <cellStyle name="Moneda 2 2 2 2" xfId="76" xr:uid="{B1081F6A-F56E-4C35-96EB-EBBEE05BF083}"/>
    <cellStyle name="Moneda 2 2 3" xfId="63" xr:uid="{86E7EA9E-396F-46AB-B6B8-F2C90BFB7E9B}"/>
    <cellStyle name="Moneda 2 3" xfId="41" xr:uid="{00000000-0005-0000-0000-00001D000000}"/>
    <cellStyle name="Moneda 2 3 2" xfId="69" xr:uid="{D0996B81-A892-4DAF-8E99-A185FEAF5D0D}"/>
    <cellStyle name="Moneda 2 4" xfId="57" xr:uid="{06BF41BD-8C88-4EEB-8C90-AA0763AD1C60}"/>
    <cellStyle name="Moneda 20" xfId="28" xr:uid="{00000000-0005-0000-0000-00001E000000}"/>
    <cellStyle name="Moneda 20 2" xfId="130" xr:uid="{415AAC5D-E737-40FB-8BA9-C1876F8847B3}"/>
    <cellStyle name="Moneda 20 2 2" xfId="177" xr:uid="{8B1D7181-74C8-4664-A598-D9057279D7BD}"/>
    <cellStyle name="Moneda 20 2 2 2" xfId="269" xr:uid="{B6232362-A8D4-40E0-B70D-872193D8BCA5}"/>
    <cellStyle name="Moneda 20 2 3" xfId="223" xr:uid="{7755577C-2544-40E7-9B4A-5EE58B0B1EDF}"/>
    <cellStyle name="Moneda 20 3" xfId="167" xr:uid="{DDB04398-781D-451E-ABC8-B771DB280DB7}"/>
    <cellStyle name="Moneda 20 3 2" xfId="259" xr:uid="{DB46943E-9833-42EB-A61C-1F674DE1FCEE}"/>
    <cellStyle name="Moneda 20 4" xfId="213" xr:uid="{B6E251DE-3DE9-4671-BD7A-AE3EA2C7E29F}"/>
    <cellStyle name="Moneda 21" xfId="13" xr:uid="{00000000-0005-0000-0000-00001F000000}"/>
    <cellStyle name="Moneda 21 2" xfId="135" xr:uid="{76750B6A-6935-4FCA-AC39-851AE6095553}"/>
    <cellStyle name="Moneda 21 2 2" xfId="182" xr:uid="{E7DE25AB-F962-4BA4-A7EF-7E0C3C9A9139}"/>
    <cellStyle name="Moneda 21 2 2 2" xfId="274" xr:uid="{1DF207DC-8C77-4A1E-BCA8-668A764DCE04}"/>
    <cellStyle name="Moneda 21 2 3" xfId="228" xr:uid="{6967D7DA-AEFF-4B92-895D-F9F311152316}"/>
    <cellStyle name="Moneda 21 3" xfId="152" xr:uid="{B8CDF1AC-E0B3-4C32-ACBF-856339808AB8}"/>
    <cellStyle name="Moneda 21 3 2" xfId="244" xr:uid="{BEA98BED-1D3F-43B1-B4E2-93AD7396A991}"/>
    <cellStyle name="Moneda 21 4" xfId="198" xr:uid="{D3AF11FC-7249-408B-82C0-D59B1E2D6119}"/>
    <cellStyle name="Moneda 22" xfId="29" xr:uid="{00000000-0005-0000-0000-000020000000}"/>
    <cellStyle name="Moneda 22 2" xfId="134" xr:uid="{FDC2F997-DC5D-436E-AF41-2F68D77B92D3}"/>
    <cellStyle name="Moneda 22 2 2" xfId="181" xr:uid="{DFBAD121-515E-4C6B-BF70-019B106C8F94}"/>
    <cellStyle name="Moneda 22 2 2 2" xfId="273" xr:uid="{810A2B0E-0033-4B45-B6CF-68D37A0EA238}"/>
    <cellStyle name="Moneda 22 2 3" xfId="227" xr:uid="{D512110C-53E2-490B-BE7F-02AA3A96E4F5}"/>
    <cellStyle name="Moneda 22 3" xfId="168" xr:uid="{BD430FEB-D047-447A-8A70-7AC889F9D896}"/>
    <cellStyle name="Moneda 22 3 2" xfId="260" xr:uid="{EA378A0B-F588-4F91-A437-657F29399B15}"/>
    <cellStyle name="Moneda 22 4" xfId="214" xr:uid="{4E11CCB0-700E-4332-97CE-7BCF124C5B6F}"/>
    <cellStyle name="Moneda 23" xfId="32" xr:uid="{00000000-0005-0000-0000-000021000000}"/>
    <cellStyle name="Moneda 23 2" xfId="46" xr:uid="{00000000-0005-0000-0000-000022000000}"/>
    <cellStyle name="Moneda 23 2 2" xfId="74" xr:uid="{116C9899-A2C9-4516-891F-C7144D582905}"/>
    <cellStyle name="Moneda 23 3" xfId="61" xr:uid="{2B0FCC5E-185C-4DB0-B87B-1F5D9E004D90}"/>
    <cellStyle name="Moneda 24" xfId="30" xr:uid="{00000000-0005-0000-0000-000023000000}"/>
    <cellStyle name="Moneda 24 2" xfId="44" xr:uid="{00000000-0005-0000-0000-000024000000}"/>
    <cellStyle name="Moneda 24 2 2" xfId="72" xr:uid="{F40DB212-1E47-4079-8F64-A26C34A49A64}"/>
    <cellStyle name="Moneda 24 3" xfId="59" xr:uid="{68257D15-6491-4538-848D-39ADCA1F84F7}"/>
    <cellStyle name="Moneda 25" xfId="39" xr:uid="{00000000-0005-0000-0000-000025000000}"/>
    <cellStyle name="Moneda 25 2" xfId="67" xr:uid="{0F779125-9CAA-4AF2-951A-07DB5FC9BE49}"/>
    <cellStyle name="Moneda 3" xfId="8" xr:uid="{00000000-0005-0000-0000-000026000000}"/>
    <cellStyle name="Moneda 3 2" xfId="126" xr:uid="{A836B14A-C923-45A7-9D47-C82BD713B0F3}"/>
    <cellStyle name="Moneda 3 2 2" xfId="173" xr:uid="{652FE161-75FA-4009-B1B9-1C4D01C9096E}"/>
    <cellStyle name="Moneda 3 2 2 2" xfId="265" xr:uid="{453236FF-1256-4316-AA3A-CBD6EC1921B3}"/>
    <cellStyle name="Moneda 3 2 3" xfId="219" xr:uid="{6D9F45BB-E7A8-4073-974B-EDE0E2500122}"/>
    <cellStyle name="Moneda 3 3" xfId="148" xr:uid="{ACB1CDB2-2D41-4731-BFDF-9D03034568A5}"/>
    <cellStyle name="Moneda 3 3 2" xfId="240" xr:uid="{F50A21B5-7DBF-4F04-85C4-7F2DAC748B8B}"/>
    <cellStyle name="Moneda 3 4" xfId="194" xr:uid="{E9BF63FE-0DB9-4593-A9DA-A28666242B5A}"/>
    <cellStyle name="Moneda 4" xfId="12" xr:uid="{00000000-0005-0000-0000-000027000000}"/>
    <cellStyle name="Moneda 4 2" xfId="143" xr:uid="{5E81F1B9-3D63-4962-90DC-730EE1EC4017}"/>
    <cellStyle name="Moneda 4 2 2" xfId="189" xr:uid="{0A913E44-E482-4C03-9235-135D7603B8A8}"/>
    <cellStyle name="Moneda 4 2 2 2" xfId="281" xr:uid="{9B8618BB-6177-41BC-957E-28ACA7DE9032}"/>
    <cellStyle name="Moneda 4 2 3" xfId="235" xr:uid="{A58A4557-40D7-4E00-8577-FD4B78FEF815}"/>
    <cellStyle name="Moneda 4 3" xfId="151" xr:uid="{2257EC9D-CA3A-485F-998E-614382505AF4}"/>
    <cellStyle name="Moneda 4 3 2" xfId="243" xr:uid="{19BD4E34-F521-47CB-9542-B5C2B6EE4EEB}"/>
    <cellStyle name="Moneda 4 4" xfId="197" xr:uid="{F3E75F6A-569C-4BE4-9BDD-EFF7983CAFBE}"/>
    <cellStyle name="Moneda 5" xfId="11" xr:uid="{00000000-0005-0000-0000-000028000000}"/>
    <cellStyle name="Moneda 5 2" xfId="132" xr:uid="{B7BBD7DB-19AA-4C60-A6F6-86F6EA7828F5}"/>
    <cellStyle name="Moneda 5 2 2" xfId="179" xr:uid="{712A6EFA-F8DE-418C-BB09-597D22A9CAC0}"/>
    <cellStyle name="Moneda 5 2 2 2" xfId="271" xr:uid="{744C9613-7DD8-4FB0-AAE1-6E890CF78C3B}"/>
    <cellStyle name="Moneda 5 2 3" xfId="225" xr:uid="{DB067975-5910-4AED-A09F-9314E363DB1F}"/>
    <cellStyle name="Moneda 5 3" xfId="150" xr:uid="{9AC35BF0-AB59-429B-8F30-4C9B9AEC8AFD}"/>
    <cellStyle name="Moneda 5 3 2" xfId="242" xr:uid="{E162C52D-7AC6-4B20-AF7D-49B0E45F4D4C}"/>
    <cellStyle name="Moneda 5 4" xfId="196" xr:uid="{5EE18638-A6D5-48EB-B6C4-2699852BE38F}"/>
    <cellStyle name="Moneda 6" xfId="14" xr:uid="{00000000-0005-0000-0000-000029000000}"/>
    <cellStyle name="Moneda 6 2" xfId="137" xr:uid="{18248569-AE25-4F65-9B26-2D39BC81F864}"/>
    <cellStyle name="Moneda 6 2 2" xfId="184" xr:uid="{404D1A26-6638-4362-9191-CCA44186B297}"/>
    <cellStyle name="Moneda 6 2 2 2" xfId="276" xr:uid="{A0C1AEAD-A8FB-4DA1-BA67-7CF0F4FB9DA7}"/>
    <cellStyle name="Moneda 6 2 3" xfId="230" xr:uid="{539E4C40-3D51-4DB9-A058-64E66DA67FD7}"/>
    <cellStyle name="Moneda 6 3" xfId="153" xr:uid="{CAD629E7-2667-4F85-8AD3-E20DC596C805}"/>
    <cellStyle name="Moneda 6 3 2" xfId="245" xr:uid="{616EE107-A948-41DA-ADD5-C4777B60DA04}"/>
    <cellStyle name="Moneda 6 4" xfId="199" xr:uid="{A484ECA1-5D77-4144-A861-9073D5541AF2}"/>
    <cellStyle name="Moneda 7" xfId="15" xr:uid="{00000000-0005-0000-0000-00002A000000}"/>
    <cellStyle name="Moneda 7 2" xfId="128" xr:uid="{EC1D3155-0086-45F7-84CD-516554D630B6}"/>
    <cellStyle name="Moneda 7 2 2" xfId="175" xr:uid="{24B12AD6-8D7D-4F01-B7D4-24D63A3CBA10}"/>
    <cellStyle name="Moneda 7 2 2 2" xfId="267" xr:uid="{07E33564-75B4-4F7A-BEC6-B0ADEA8783B6}"/>
    <cellStyle name="Moneda 7 2 3" xfId="221" xr:uid="{69C26052-F269-4DE1-ACC2-A8EE149B4793}"/>
    <cellStyle name="Moneda 7 3" xfId="154" xr:uid="{12FA7F13-15A4-4EFE-9809-3B7351144F41}"/>
    <cellStyle name="Moneda 7 3 2" xfId="246" xr:uid="{FF009983-0F3F-435C-BCA8-154BDA00DC07}"/>
    <cellStyle name="Moneda 7 4" xfId="200" xr:uid="{DD62A69F-BFB8-45FB-AB8B-1AFD461C68B2}"/>
    <cellStyle name="Moneda 8" xfId="16" xr:uid="{00000000-0005-0000-0000-00002B000000}"/>
    <cellStyle name="Moneda 8 2" xfId="133" xr:uid="{E75C989D-8490-442F-B09D-DED3188B1BFE}"/>
    <cellStyle name="Moneda 8 2 2" xfId="180" xr:uid="{68377B8C-6876-4C2C-AB02-08D4513FDBE7}"/>
    <cellStyle name="Moneda 8 2 2 2" xfId="272" xr:uid="{E95833B9-B722-43F5-AAF9-D6D43895A2D9}"/>
    <cellStyle name="Moneda 8 2 3" xfId="226" xr:uid="{B8156D88-5EFD-4666-8136-37C129AAD985}"/>
    <cellStyle name="Moneda 8 3" xfId="155" xr:uid="{F7C6877F-E3FA-4E0E-AB50-C408519DEFB8}"/>
    <cellStyle name="Moneda 8 3 2" xfId="247" xr:uid="{88D904CD-C670-48E1-AA8B-3105212DC1B3}"/>
    <cellStyle name="Moneda 8 4" xfId="201" xr:uid="{3267639D-C9D1-4F7B-A6E8-AC6AD2FE6560}"/>
    <cellStyle name="Moneda 9" xfId="17" xr:uid="{00000000-0005-0000-0000-00002C000000}"/>
    <cellStyle name="Moneda 9 2" xfId="139" xr:uid="{6851B428-1450-4D0F-9D2C-35126259C83B}"/>
    <cellStyle name="Moneda 9 2 2" xfId="186" xr:uid="{051A153C-C108-4FF0-9472-FD2C66507057}"/>
    <cellStyle name="Moneda 9 2 2 2" xfId="278" xr:uid="{BC62278A-D45B-4CA0-BBBD-D0F24572A817}"/>
    <cellStyle name="Moneda 9 2 3" xfId="232" xr:uid="{1722BE32-5AD0-434D-9278-D2BAFA5B58F1}"/>
    <cellStyle name="Moneda 9 3" xfId="156" xr:uid="{B9D89588-F4D6-4492-894E-A39B2D22F42E}"/>
    <cellStyle name="Moneda 9 3 2" xfId="248" xr:uid="{573E2D00-7E60-4A5B-ABC1-4BA1695AAC70}"/>
    <cellStyle name="Moneda 9 4" xfId="202" xr:uid="{FF0E8369-BD48-413F-845B-A5DADDBD9AF7}"/>
    <cellStyle name="Neutral" xfId="89" builtinId="28" customBuiltin="1"/>
    <cellStyle name="Normal" xfId="0" builtinId="0"/>
    <cellStyle name="Normal 2" xfId="1" xr:uid="{00000000-0005-0000-0000-00002E000000}"/>
    <cellStyle name="Normal 2 2" xfId="4" xr:uid="{00000000-0005-0000-0000-00002F000000}"/>
    <cellStyle name="Normal 2 3" xfId="54" xr:uid="{F279B95E-3F62-469F-BE39-E03724F0CFC0}"/>
    <cellStyle name="Normal 3" xfId="2" xr:uid="{00000000-0005-0000-0000-000030000000}"/>
    <cellStyle name="Normal 3 2" xfId="142" xr:uid="{4A19F3E0-EE42-4B29-A3F7-CC60D0AB912F}"/>
    <cellStyle name="Normal 3 3" xfId="124" xr:uid="{C8B18B9F-1653-4504-9920-C42D105CB4B5}"/>
    <cellStyle name="Normal 4" xfId="5" xr:uid="{00000000-0005-0000-0000-000031000000}"/>
    <cellStyle name="Normal 5" xfId="3" xr:uid="{00000000-0005-0000-0000-000032000000}"/>
    <cellStyle name="Normal 5 2" xfId="33" xr:uid="{00000000-0005-0000-0000-000033000000}"/>
    <cellStyle name="Normal 6" xfId="53" xr:uid="{46DDC996-550A-4932-A488-AC302D126603}"/>
    <cellStyle name="Notas" xfId="96" builtinId="10" customBuiltin="1"/>
    <cellStyle name="Porcentaje" xfId="51" builtinId="5"/>
    <cellStyle name="Salida" xfId="91" builtinId="21" customBuiltin="1"/>
    <cellStyle name="Texto de advertencia" xfId="95" builtinId="11" customBuiltin="1"/>
    <cellStyle name="Texto explicativo" xfId="97" builtinId="53" customBuiltin="1"/>
    <cellStyle name="Título" xfId="82" builtinId="15" customBuiltin="1"/>
    <cellStyle name="Título 2" xfId="84" builtinId="17" customBuiltin="1"/>
    <cellStyle name="Título 3" xfId="85" builtinId="18" customBuiltin="1"/>
    <cellStyle name="Total" xfId="98" builtinId="25" customBuiltin="1"/>
  </cellStyles>
  <dxfs count="50">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C00000"/>
      </font>
      <fill>
        <patternFill>
          <bgColor rgb="FFFFFF00"/>
        </patternFill>
      </fill>
    </dxf>
    <dxf>
      <font>
        <color rgb="FFC00000"/>
      </font>
      <fill>
        <patternFill>
          <bgColor rgb="FFFFFF00"/>
        </patternFill>
      </fill>
    </dxf>
    <dxf>
      <font>
        <strike val="0"/>
        <color rgb="FFC00000"/>
      </font>
      <fill>
        <patternFill>
          <bgColor rgb="FFFFFF00"/>
        </patternFill>
      </fill>
    </dxf>
    <dxf>
      <font>
        <strike val="0"/>
        <color rgb="FFFF0000"/>
      </font>
      <fill>
        <patternFill>
          <bgColor rgb="FFFFFF00"/>
        </patternFill>
      </fill>
    </dxf>
    <dxf>
      <font>
        <color rgb="FF006100"/>
      </font>
      <fill>
        <patternFill>
          <bgColor rgb="FFC6EFCE"/>
        </patternFill>
      </fill>
    </dxf>
    <dxf>
      <font>
        <color rgb="FFFFFF00"/>
      </font>
      <fill>
        <patternFill>
          <fgColor auto="1"/>
          <bgColor rgb="FFFF0000"/>
        </patternFill>
      </fill>
    </dxf>
    <dxf>
      <numFmt numFmtId="173" formatCode="0.0000"/>
    </dxf>
    <dxf>
      <numFmt numFmtId="173" formatCode="0.0000"/>
    </dxf>
    <dxf>
      <alignment vertical="top"/>
    </dxf>
    <dxf>
      <alignment wrapText="1"/>
    </dxf>
    <dxf>
      <numFmt numFmtId="168" formatCode="0.0"/>
    </dxf>
    <dxf>
      <numFmt numFmtId="3" formatCode="#,##0"/>
    </dxf>
    <dxf>
      <numFmt numFmtId="3" formatCode="#,##0"/>
    </dxf>
    <dxf>
      <alignment vertical="top"/>
    </dxf>
    <dxf>
      <alignment wrapText="1"/>
    </dxf>
    <dxf>
      <numFmt numFmtId="168" formatCode="0.0"/>
    </dxf>
    <dxf>
      <alignment vertical="top"/>
    </dxf>
    <dxf>
      <alignment wrapText="1"/>
    </dxf>
    <dxf>
      <numFmt numFmtId="168" formatCode="0.0"/>
    </dxf>
    <dxf>
      <numFmt numFmtId="168" formatCode="0.0"/>
    </dxf>
    <dxf>
      <alignment vertical="top"/>
    </dxf>
    <dxf>
      <alignment wrapText="1"/>
    </dxf>
    <dxf>
      <numFmt numFmtId="168" formatCode="0.0"/>
    </dxf>
    <dxf>
      <numFmt numFmtId="168" formatCode="0.0"/>
    </dxf>
    <dxf>
      <numFmt numFmtId="3" formatCode="#,##0"/>
    </dxf>
    <dxf>
      <numFmt numFmtId="3" formatCode="#,##0"/>
    </dxf>
    <dxf>
      <alignment vertical="top"/>
    </dxf>
    <dxf>
      <alignment wrapText="1"/>
    </dxf>
    <dxf>
      <numFmt numFmtId="168" formatCode="0.0"/>
    </dxf>
    <dxf>
      <alignment vertical="top"/>
    </dxf>
    <dxf>
      <alignment wrapText="1"/>
    </dxf>
    <dxf>
      <numFmt numFmtId="168" formatCode="0.0"/>
    </dxf>
    <dxf>
      <numFmt numFmtId="168" formatCode="0.0"/>
    </dxf>
    <dxf>
      <alignment vertical="top"/>
    </dxf>
    <dxf>
      <alignment wrapText="1"/>
    </dxf>
    <dxf>
      <alignment vertical="top"/>
    </dxf>
    <dxf>
      <alignment wrapText="1"/>
    </dxf>
    <dxf>
      <numFmt numFmtId="171" formatCode="#,##0.0"/>
    </dxf>
    <dxf>
      <numFmt numFmtId="171" formatCode="#,##0.0"/>
    </dxf>
  </dxfs>
  <tableStyles count="1" defaultTableStyle="TableStyleMedium2" defaultPivotStyle="PivotStyleLight16">
    <tableStyle name="Invisible" pivot="0" table="0" count="0" xr9:uid="{AA7B0206-58A1-47BE-A64B-4B5F8DAFE30A}"/>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Negrete Irrazabal" refreshedDate="45551.276608217595" createdVersion="8" refreshedVersion="8" minRefreshableVersion="3" recordCount="259" xr:uid="{63F437C3-1B07-4046-B1F0-3296C0EEBBFC}">
  <cacheSource type="worksheet">
    <worksheetSource ref="A1:DT1048576" sheet="ADJUDICA"/>
  </cacheSource>
  <cacheFields count="124">
    <cacheField name="CODIGO SENCE+A:B" numFmtId="0">
      <sharedItems containsNonDate="0" containsString="0" containsBlank="1"/>
    </cacheField>
    <cacheField name="OTIC" numFmtId="0">
      <sharedItems containsNonDate="0" containsString="0" containsBlank="1"/>
    </cacheField>
    <cacheField name="RUT OTIC" numFmtId="0">
      <sharedItems containsNonDate="0" containsString="0" containsBlank="1"/>
    </cacheField>
    <cacheField name="AÑO" numFmtId="0">
      <sharedItems containsNonDate="0" containsString="0" containsBlank="1"/>
    </cacheField>
    <cacheField name="ASIGNACIÓN" numFmtId="0">
      <sharedItems containsNonDate="0" containsString="0" containsBlank="1"/>
    </cacheField>
    <cacheField name="RUT INSTITUCION REQUIRENTE" numFmtId="0">
      <sharedItems containsNonDate="0" containsString="0" containsBlank="1"/>
    </cacheField>
    <cacheField name="NOMBRE INSTITUCIÓN REQUIRENTE " numFmtId="0">
      <sharedItems containsNonDate="0" containsString="0" containsBlank="1"/>
    </cacheField>
    <cacheField name="RUT ENTIDAD BENEFICIARIA EN CASO DE MANDATO" numFmtId="0">
      <sharedItems containsNonDate="0" containsString="0" containsBlank="1"/>
    </cacheField>
    <cacheField name="NOMBRE DE ENTIDAD BENEFICIARIA EN CASO DE MANDATO" numFmtId="0">
      <sharedItems containsNonDate="0" containsString="0" containsBlank="1"/>
    </cacheField>
    <cacheField name="NOMBRE ENTIDAD REQUIRENTE EN CASO DE FONDOS REGIONALES O DE EMPERGENCIA. (SIEMPRE SERÁ SENCE)" numFmtId="0">
      <sharedItems containsNonDate="0" containsString="0" containsBlank="1"/>
    </cacheField>
    <cacheField name="RUT ENTIDAD REQUIRENTE EN CASO DE FONDOS REGIONALES O DE EMPERGENCIA. (SIEMPRE SERÁ SENCE)" numFmtId="0">
      <sharedItems containsNonDate="0" containsString="0" containsBlank="1"/>
    </cacheField>
    <cacheField name="NOMBRE DEL CURSO (PLAN FORMATIVO 1)" numFmtId="0">
      <sharedItems containsNonDate="0" containsString="0" containsBlank="1"/>
    </cacheField>
    <cacheField name="CODIGO DEL CURSO (PLAN FORMATIVO 1)" numFmtId="0">
      <sharedItems containsNonDate="0" containsString="0" containsBlank="1"/>
    </cacheField>
    <cacheField name="NOMBRE PLAN transversal" numFmtId="0">
      <sharedItems containsNonDate="0" containsString="0" containsBlank="1"/>
    </cacheField>
    <cacheField name="CODIGO PLAN transversal" numFmtId="0">
      <sharedItems containsNonDate="0" containsString="0" containsBlank="1"/>
    </cacheField>
    <cacheField name="N° REGIÓN" numFmtId="0">
      <sharedItems containsNonDate="0" containsString="0" containsBlank="1"/>
    </cacheField>
    <cacheField name="NOMBRE REGIÓN" numFmtId="0">
      <sharedItems containsNonDate="0" containsString="0" containsBlank="1"/>
    </cacheField>
    <cacheField name="COMUNA" numFmtId="0">
      <sharedItems containsNonDate="0" containsString="0" containsBlank="1"/>
    </cacheField>
    <cacheField name="NOMBRE POBLACIÓN OBJETIVO" numFmtId="0">
      <sharedItems containsNonDate="0" containsString="0" containsBlank="1"/>
    </cacheField>
    <cacheField name="MODALIDAD DEL CURSO " numFmtId="0">
      <sharedItems containsNonDate="0" containsString="0" containsBlank="1"/>
    </cacheField>
    <cacheField name="TIPO SALIDA (DEPENDIENTE O INDEPENDIENTE)" numFmtId="0">
      <sharedItems containsNonDate="0" containsString="0" containsBlank="1"/>
    </cacheField>
    <cacheField name="CALENDARIZACIÓN FASE LECTIVA" numFmtId="0">
      <sharedItems containsNonDate="0" containsString="0" containsBlank="1"/>
    </cacheField>
    <cacheField name="CUPO" numFmtId="0">
      <sharedItems containsNonDate="0" containsString="0" containsBlank="1"/>
    </cacheField>
    <cacheField name=" HORAS CURSO (PLAN FORMATIVO 1)" numFmtId="0">
      <sharedItems containsNonDate="0" containsString="0" containsBlank="1"/>
    </cacheField>
    <cacheField name=" HORAS PLAN(ES) FORMATIVO(OS) 2" numFmtId="0">
      <sharedItems containsNonDate="0" containsString="0" containsBlank="1"/>
    </cacheField>
    <cacheField name="TOTAL HORAS " numFmtId="0">
      <sharedItems containsNonDate="0" containsString="0" containsBlank="1"/>
    </cacheField>
    <cacheField name="HORAS DIARIAS" numFmtId="0">
      <sharedItems containsNonDate="0" containsString="0" containsBlank="1"/>
    </cacheField>
    <cacheField name="SUBSIDIO DIARIO FASE LECTIVA (SI/NO)" numFmtId="0">
      <sharedItems containsNonDate="0" containsString="0" containsBlank="1"/>
    </cacheField>
    <cacheField name="SUBSIDIO CUIDADOS" numFmtId="0">
      <sharedItems containsNonDate="0" containsString="0" containsBlank="1"/>
    </cacheField>
    <cacheField name="SUBSIDIO DE HERRAMIENTAS  (SI/NO)" numFmtId="0">
      <sharedItems containsNonDate="0" containsString="0" containsBlank="1"/>
    </cacheField>
    <cacheField name="APRENDIZAJES ESPERADOS (SOLO PARA CURSOS SIN PLAN FORMATIVO)" numFmtId="0">
      <sharedItems containsNonDate="0" containsString="0" containsBlank="1"/>
    </cacheField>
    <cacheField name="DESCRIPCIÓN POBLACION OBJETIVO" numFmtId="0">
      <sharedItems containsNonDate="0" containsString="0" containsBlank="1"/>
    </cacheField>
    <cacheField name="TRAMO" numFmtId="0">
      <sharedItems containsNonDate="0" containsString="0" containsBlank="1"/>
    </cacheField>
    <cacheField name="LICENCIA HABILITANTE  (SI/NO)" numFmtId="0">
      <sharedItems containsNonDate="0" containsString="0" containsBlank="1"/>
    </cacheField>
    <cacheField name="TIPO LICENCIA HABILITANTE" numFmtId="0">
      <sharedItems containsNonDate="0" containsString="0" containsBlank="1"/>
    </cacheField>
    <cacheField name="RUTOTEC" numFmtId="0">
      <sharedItems containsNonDate="0" containsBlank="1" count="58">
        <m/>
        <s v="76190287-3" u="1"/>
        <s v="77041880-1" u="1"/>
        <s v="77344241-K" u="1"/>
        <s v="79960640-2" u="1"/>
        <s v="65056389-1" u="1"/>
        <s v="76266094-6" u="1"/>
        <s v="65088432-9" u="1"/>
        <s v="76130549-2" u="1"/>
        <s v="79942800-8" u="1"/>
        <s v="76511150-1" u="1"/>
        <s v="77206547-7" u="1"/>
        <s v="77484320-5" u="1"/>
        <s v="76040379-2" u="1"/>
        <s v="77721727-5" u="1"/>
        <s v="65194168-7" u="1"/>
        <s v="77490687-8" u="1"/>
        <s v="76680573-6" u="1"/>
        <s v="79607710-7" u="1"/>
        <s v="65012812-5" u="1"/>
        <s v="77413768-8" u="1"/>
        <s v="76437350-2" u="1"/>
        <s v="77086552-2" u="1"/>
        <s v="78642160-8" u="1"/>
        <s v="77894940-7" u="1"/>
        <s v="77823470-K" u="1"/>
        <s v="76335013-4" u="1"/>
        <s v="77902200-5" u="1"/>
        <s v="77168530-7" u="1"/>
        <s v="76205961-4" u="1"/>
        <s v="78270220-3" u="1"/>
        <s v="76052461-1" u="1"/>
        <s v="77890080-7" u="1"/>
        <s v="76292236-3" u="1"/>
        <s v="96940970-4" u="1"/>
        <s v="78936150-9" u="1"/>
        <s v="76858784-1" u="1"/>
        <s v="77759390-0" u="1"/>
        <s v="76708260-6" u="1"/>
        <s v="76663170-3" u="1"/>
        <s v="76441860-3" u="1"/>
        <s v="77990420-2" u="1"/>
        <s v="77760618-2" u="1"/>
        <s v="77798280-K" u="1"/>
        <s v="77594400-5" u="1"/>
        <s v="76056645-4" u="1"/>
        <s v="76060420-8" u="1"/>
        <s v="76966677-K" u="1"/>
        <s v="76004998-0" u="1"/>
        <s v="76332512-1" u="1"/>
        <s v="76439309-0" u="1"/>
        <s v="76210959-K" u="1"/>
        <s v="76584899-7" u="1"/>
        <s v="77585990-3" u="1"/>
        <s v="76093342-2" u="1"/>
        <s v="78834140-7" u="1"/>
        <s v="76192976-3" u="1"/>
        <s v="76229571-7" u="1"/>
      </sharedItems>
    </cacheField>
    <cacheField name="NOMBRE OTEC" numFmtId="0">
      <sharedItems containsNonDate="0" containsString="0" containsBlank="1"/>
    </cacheField>
    <cacheField name="TOTAL HORAS FASE LECTIVA" numFmtId="0">
      <sharedItems containsNonDate="0" containsString="0" containsBlank="1"/>
    </cacheField>
    <cacheField name="DUR FASE LECTIVA DIAS" numFmtId="0">
      <sharedItems containsNonDate="0" containsString="0" containsBlank="1"/>
    </cacheField>
    <cacheField name="NUM DE LLAMADO" numFmtId="0">
      <sharedItems containsNonDate="0" containsString="0" containsBlank="1"/>
    </cacheField>
    <cacheField name="VALOR HORA ALUMNO" numFmtId="0">
      <sharedItems containsNonDate="0" containsString="0" containsBlank="1"/>
    </cacheField>
    <cacheField name="VALOR ALUMNO SUB DE HERRAMIENTAS" numFmtId="0">
      <sharedItems containsNonDate="0" containsString="0" containsBlank="1"/>
    </cacheField>
    <cacheField name="VALOR ALUMNO SUB PARA CERT LICENCIAS" numFmtId="0">
      <sharedItems containsNonDate="0" containsString="0" containsBlank="1"/>
    </cacheField>
    <cacheField name="TOTAL SUB PARA CERT LICENCIAS" numFmtId="0">
      <sharedItems containsNonDate="0" containsString="0" containsBlank="1"/>
    </cacheField>
    <cacheField name="VALOR CAPACITACION" numFmtId="0">
      <sharedItems containsNonDate="0" containsString="0" containsBlank="1"/>
    </cacheField>
    <cacheField name="TOTAL SUBS FASE DIARIO" numFmtId="0">
      <sharedItems containsNonDate="0" containsString="0" containsBlank="1"/>
    </cacheField>
    <cacheField name="TOTAL SUB CUIDADO " numFmtId="0">
      <sharedItems containsNonDate="0" containsString="0" containsBlank="1"/>
    </cacheField>
    <cacheField name="TOTAL SUBS DE UTILES Y HERRAM" numFmtId="0">
      <sharedItems containsNonDate="0" containsString="0" containsBlank="1"/>
    </cacheField>
    <cacheField name="TOTAL DEL CURSO" numFmtId="0">
      <sharedItems containsNonDate="0" containsString="0" containsBlank="1"/>
    </cacheField>
    <cacheField name="ENTIDAD QUE OTORGA LA CERTIF" numFmtId="0">
      <sharedItems containsNonDate="0" containsString="0" containsBlank="1"/>
    </cacheField>
    <cacheField name="VERIFICACIÓN DE REQUISITO SI/NO" numFmtId="0">
      <sharedItems containsNonDate="0" containsString="0" containsBlank="1"/>
    </cacheField>
    <cacheField name="MOTIVO DEL RECHAZO" numFmtId="0">
      <sharedItems containsNonDate="0" containsString="0" containsBlank="1"/>
    </cacheField>
    <cacheField name="5.2. EVALUACIÓN EXP DEL OFERENTE" numFmtId="0">
      <sharedItems containsNonDate="0" containsString="0" containsBlank="1"/>
    </cacheField>
    <cacheField name="5.3                      EVALUACIÓN COMPORTAMIENTO ANTERIOR" numFmtId="0">
      <sharedItems containsNonDate="0" containsString="0" containsBlank="1"/>
    </cacheField>
    <cacheField name="5.4.1.1.1                              CUMPLE CON TODOS LOS COMPONENTES EXIGIDOS PARA EL PLAN FORMATIVO" numFmtId="0">
      <sharedItems containsNonDate="0" containsString="0" containsBlank="1"/>
    </cacheField>
    <cacheField name="5.4.1.1.2                                  SE IDENTIFICAN LOS REQUISISTOS DE INGRESO DEL PARTICIPANTE AL PLAN FORMATIVO." numFmtId="0">
      <sharedItems containsNonDate="0" containsString="0" containsBlank="1"/>
    </cacheField>
    <cacheField name="5.4.1.2.1                     RELACIÓN ENTRE LOS COMPONENTES DEL MÓDULO PROPUESTO" numFmtId="0">
      <sharedItems containsNonDate="0" containsString="0" containsBlank="1"/>
    </cacheField>
    <cacheField name="5.4.1.2.2                      RELACIÓN DE LA COMPETENCIA Y EL NOMBRE DEL MÓDULO SE RELACIONA CON LA COMPETENCIA Y EL NOMBRE DEL PLAN FORMATIVO" numFmtId="0">
      <sharedItems containsNonDate="0" containsString="0" containsBlank="1"/>
    </cacheField>
    <cacheField name="5.4.1.2.3              RELACIÓN DE LOS APRENDIZAJES ESPERADOS DEL MÓDULO CON LA COMPETENCIA DEL MÓDULO." numFmtId="0">
      <sharedItems containsNonDate="0" containsString="0" containsBlank="1"/>
    </cacheField>
    <cacheField name="5.4.1.2.4                          LOS CRITERIOS DE EVALUACIÓN PERMITEN EVIDENCIAR LOS APRENDIZAJES ESPERADOS DE CADA MÓDULO." numFmtId="0">
      <sharedItems containsNonDate="0" containsString="0" containsBlank="1"/>
    </cacheField>
    <cacheField name="5.4.1.2.5                                         LOS CONTENIDOS ABORDADOS PERMITEN DESARROLLAR LOS APRENDIZAJES ESPERADOS DE CADA MÓDULO." numFmtId="0">
      <sharedItems containsNonDate="0" containsString="0" containsBlank="1"/>
    </cacheField>
    <cacheField name="5.4.2.1             RELACIÓN METODOLOGÍA Y COMPETENCIA  MAYOR QUE 1" numFmtId="0">
      <sharedItems containsNonDate="0" containsString="0" containsBlank="1"/>
    </cacheField>
    <cacheField name="5.4.2.2 PROCESO DE APRENDIZAJE" numFmtId="0">
      <sharedItems containsNonDate="0" containsString="0" containsBlank="1"/>
    </cacheField>
    <cacheField name="5.4.2.3                USO DE EQUIPOS Y HERRAMIENTAS" numFmtId="0">
      <sharedItems containsNonDate="0" containsString="0" containsBlank="1"/>
    </cacheField>
    <cacheField name="5.4.2.4                      USO Y DISTRIBUCIÓN DE MATERIALES E INSUMOS" numFmtId="0">
      <sharedItems containsNonDate="0" containsString="0" containsBlank="1"/>
    </cacheField>
    <cacheField name="5.4.2.5               USO DE LA INFRAESTRUCTURA" numFmtId="0">
      <sharedItems containsNonDate="0" containsString="0" containsBlank="1"/>
    </cacheField>
    <cacheField name="5.5. EVALUACIÓN ECONÓMICA" numFmtId="0">
      <sharedItems containsNonDate="0" containsString="0" containsBlank="1"/>
    </cacheField>
    <cacheField name="CURSO PREADJUDICADO SI/NO" numFmtId="0">
      <sharedItems containsNonDate="0" containsString="0" containsBlank="1"/>
    </cacheField>
    <cacheField name="6 NOTA FINAL" numFmtId="0">
      <sharedItems containsNonDate="0" containsString="0" containsBlank="1"/>
    </cacheField>
    <cacheField name="REDONDEADO DIAS FASE LECTIVA" numFmtId="0">
      <sharedItems containsNonDate="0" containsString="0" containsBlank="1"/>
    </cacheField>
    <cacheField name="DIAS FL SIN REDONDEO" numFmtId="0">
      <sharedItems containsNonDate="0" containsString="0" containsBlank="1"/>
    </cacheField>
    <cacheField name="VALIDACIÓN  VALOR CAPACITACIÓN" numFmtId="0">
      <sharedItems containsNonDate="0" containsString="0" containsBlank="1"/>
    </cacheField>
    <cacheField name="TIPO DE SUBSIDIO DE HERRAMIENTAS" numFmtId="0">
      <sharedItems containsNonDate="0" containsString="0" containsBlank="1"/>
    </cacheField>
    <cacheField name="¿SE EVALUA PROPUESTA FORMATIVA SEGÚN TENGA O NO PLAN FORMATIVO EL CURSO?" numFmtId="0">
      <sharedItems containsNonDate="0" containsString="0" containsBlank="1"/>
    </cacheField>
    <cacheField name="VALIDACIÓN N°DÍAS FL" numFmtId="0">
      <sharedItems containsNonDate="0" containsString="0" containsBlank="1"/>
    </cacheField>
    <cacheField name="REVISIÓN VHA SEGÚN TRAMO" numFmtId="0">
      <sharedItems containsNonDate="0" containsString="0" containsBlank="1"/>
    </cacheField>
    <cacheField name="VALIDACIÓN VALOR CAPACITACIÓN" numFmtId="0">
      <sharedItems containsNonDate="0" containsString="0" containsBlank="1"/>
    </cacheField>
    <cacheField name="VALIDACIÓN VALOR SUBSIDIO FASE LECTIVA" numFmtId="0">
      <sharedItems containsNonDate="0" containsString="0" containsBlank="1"/>
    </cacheField>
    <cacheField name="VALIDACIÓN VALOR SUBSIDIO CUIDADO " numFmtId="0">
      <sharedItems containsNonDate="0" containsString="0" containsBlank="1"/>
    </cacheField>
    <cacheField name="VALIDACIÓN VALOR SH SEGÚN LÍNEA" numFmtId="0">
      <sharedItems containsNonDate="0" containsString="0" containsBlank="1"/>
    </cacheField>
    <cacheField name="VALIDACIÓN VALOR TOTAL SUBSIDIO HERRAMIENTAS" numFmtId="0">
      <sharedItems containsNonDate="0" containsString="0" containsBlank="1"/>
    </cacheField>
    <cacheField name="TIENE LICENCIA?" numFmtId="0">
      <sharedItems containsNonDate="0" containsString="0" containsBlank="1"/>
    </cacheField>
    <cacheField name="VALIDACIÓN TOTAL SUB PARA CERT LICENCIAS" numFmtId="0">
      <sharedItems containsNonDate="0" containsString="0" containsBlank="1"/>
    </cacheField>
    <cacheField name="VALIDACIÓN VALOR TOTAL CURSO" numFmtId="0">
      <sharedItems containsNonDate="0" containsString="0" containsBlank="1"/>
    </cacheField>
    <cacheField name="VALIDACIÓN VERIFICACIÓN DE REQUISITOS DEL CURSO" numFmtId="0">
      <sharedItems containsNonDate="0" containsString="0" containsBlank="1"/>
    </cacheField>
    <cacheField name="¿TIENE EXPERIENCIA?" numFmtId="0">
      <sharedItems containsNonDate="0" containsString="0" containsBlank="1"/>
    </cacheField>
    <cacheField name="VALIDACIÓN NOTA EXPERIENCIA OFERENTE" numFmtId="0">
      <sharedItems containsNonDate="0" containsString="0" containsBlank="1"/>
    </cacheField>
    <cacheField name="¿TIENE MULTAS?" numFmtId="0">
      <sharedItems containsNonDate="0" containsString="0" containsBlank="1"/>
    </cacheField>
    <cacheField name="VALIDACIÓN COMPORTAMIENTO ANTERIOR " numFmtId="0">
      <sharedItems containsNonDate="0" containsString="0" containsBlank="1"/>
    </cacheField>
    <cacheField name="NOTA EXPERIENCIA" numFmtId="0">
      <sharedItems containsNonDate="0" containsString="0" containsBlank="1"/>
    </cacheField>
    <cacheField name="NOTA COMPORTAMIENTO" numFmtId="0">
      <sharedItems containsNonDate="0" containsString="0" containsBlank="1"/>
    </cacheField>
    <cacheField name="¿TIENE PF?" numFmtId="0">
      <sharedItems containsNonDate="0" containsString="0" containsBlank="1"/>
    </cacheField>
    <cacheField name="NOTA PROPUESTA FORMATIVA A NIVEL DE PLAN 5,4,1,1( 35%)" numFmtId="0">
      <sharedItems containsNonDate="0" containsString="0" containsBlank="1"/>
    </cacheField>
    <cacheField name="NOTA PROPUESTA FORMATIVA A NIVEL DE MODULOS 5,4,1,2 (65%)" numFmtId="0">
      <sharedItems containsNonDate="0" containsString="0" containsBlank="1"/>
    </cacheField>
    <cacheField name="NOTA  EVALUACIÓN PROPUESTA FORMATIVA (45%)" numFmtId="0">
      <sharedItems containsNonDate="0" containsString="0" containsBlank="1"/>
    </cacheField>
    <cacheField name="VALIDACIÓN NOTA METODOLOGÍA SUPERIOR A 1" numFmtId="0">
      <sharedItems containsNonDate="0" containsString="0" containsBlank="1"/>
    </cacheField>
    <cacheField name="NOTA METODOLOGÍA (55%)" numFmtId="0">
      <sharedItems containsNonDate="0" containsString="0" containsBlank="1"/>
    </cacheField>
    <cacheField name="NOTA EVALUACIÓN TÉCNICA" numFmtId="0">
      <sharedItems containsNonDate="0" containsString="0" containsBlank="1"/>
    </cacheField>
    <cacheField name="VHA DEL CURSO A CONSIDERAR EN EVA EC" numFmtId="0">
      <sharedItems containsNonDate="0" containsString="0" containsBlank="1"/>
    </cacheField>
    <cacheField name="MENOR VHA OFERTADA SEGÚN CÓDIGO" numFmtId="0">
      <sharedItems containsNonDate="0" containsString="0" containsBlank="1"/>
    </cacheField>
    <cacheField name="NOTA EV ECONÓMICA" numFmtId="0">
      <sharedItems containsNonDate="0" containsString="0" containsBlank="1"/>
    </cacheField>
    <cacheField name="VALIDACIÓN NOTA ECONÓMICA" numFmtId="0">
      <sharedItems containsNonDate="0" containsString="0" containsBlank="1"/>
    </cacheField>
    <cacheField name="REVISIÓN PREVIA NOTA FINAL" numFmtId="0">
      <sharedItems containsNonDate="0" containsString="0" containsBlank="1"/>
    </cacheField>
    <cacheField name="NOTA FINAL DEL CURSO" numFmtId="0">
      <sharedItems containsNonDate="0" containsString="0" containsBlank="1"/>
    </cacheField>
    <cacheField name="VALIDACIÓN NOTA FINAL" numFmtId="0">
      <sharedItems containsNonDate="0" containsString="0" containsBlank="1"/>
    </cacheField>
    <cacheField name="¿PRE ADJUDICA?" numFmtId="0">
      <sharedItems containsNonDate="0" containsString="0" containsBlank="1"/>
    </cacheField>
    <cacheField name="OBSERVACIONES OTIC" numFmtId="0">
      <sharedItems containsNonDate="0" containsString="0" containsBlank="1"/>
    </cacheField>
    <cacheField name="MAYOR NOTA FINAL  DEL CÓDIGO CURSO" numFmtId="0">
      <sharedItems containsNonDate="0" containsString="0" containsBlank="1"/>
    </cacheField>
    <cacheField name="¿TIENE MAYOR NOTA FINAL CÓDIGO CURSO?" numFmtId="0">
      <sharedItems containsNonDate="0" containsString="0" containsBlank="1"/>
    </cacheField>
    <cacheField name=" MAYOR NOTA PROPUESTA TÉCNICA" numFmtId="0">
      <sharedItems containsNonDate="0" containsString="0" containsBlank="1"/>
    </cacheField>
    <cacheField name="¿TIENE MAYOR NOTA PROPUESTA TÉCNICA?" numFmtId="0">
      <sharedItems containsNonDate="0" containsString="0" containsBlank="1"/>
    </cacheField>
    <cacheField name="MAYOR  NOTA COMPORTAMIENTO ANTERIOR" numFmtId="0">
      <sharedItems containsNonDate="0" containsString="0" containsBlank="1"/>
    </cacheField>
    <cacheField name="¿TIENE  MAYOR NOTA COMPORTAMIENTO ANTERIOR?" numFmtId="0">
      <sharedItems containsNonDate="0" containsString="0" containsBlank="1"/>
    </cacheField>
    <cacheField name="MAYOR NOTA EXPERIENCIA " numFmtId="0">
      <sharedItems containsNonDate="0" containsString="0" containsBlank="1"/>
    </cacheField>
    <cacheField name="¿TIENE  MAYOR NOTA EXPERIENCIA ?" numFmtId="0">
      <sharedItems containsNonDate="0" containsString="0" containsBlank="1"/>
    </cacheField>
    <cacheField name="¿TIENE MENOR VALOR HORA?" numFmtId="0">
      <sharedItems containsNonDate="0" containsString="0" containsBlank="1"/>
    </cacheField>
    <cacheField name="POCENTAJE DE MULTAS PONDERADA" numFmtId="0">
      <sharedItems containsNonDate="0" containsString="0" containsBlank="1"/>
    </cacheField>
    <cacheField name="MENOR PORCENTAJE COMPORTAMIENTO" numFmtId="0">
      <sharedItems containsNonDate="0" containsString="0" containsBlank="1"/>
    </cacheField>
    <cacheField name="TIENE MENOS PORCENTAJE COMPORTAMIENTO?" numFmtId="0">
      <sharedItems containsNonDate="0" containsString="0" containsBlank="1"/>
    </cacheField>
    <cacheField name="CURSOS " numFmtId="0">
      <sharedItems containsNonDate="0" containsString="0" containsBlank="1"/>
    </cacheField>
    <cacheField name="MAYOR NÚMERO CURSOS" numFmtId="0">
      <sharedItems containsNonDate="0" containsString="0" containsBlank="1"/>
    </cacheField>
    <cacheField name="TIENE MAYOR NÚMERO CURSOS?" numFmtId="0">
      <sharedItems containsNonDate="0" containsString="0" containsBlank="1"/>
    </cacheField>
    <cacheField name="OBSERVACIONES SENCE" numFmtId="0">
      <sharedItems containsNonDate="0" containsString="0" containsBlank="1"/>
    </cacheField>
    <cacheField name="RESPUESTA OBS OTI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dielka Beovic Farias" refreshedDate="45565.488166782408" createdVersion="8" refreshedVersion="8" minRefreshableVersion="3" recordCount="192" xr:uid="{03DB28A0-04A0-4CB5-81D1-598CCCCED0D4}">
  <cacheSource type="worksheet">
    <worksheetSource ref="A1:ES1048576" sheet="4 Planilla de revisión"/>
  </cacheSource>
  <cacheFields count="149">
    <cacheField name="CODIGO SENCE" numFmtId="0">
      <sharedItems containsString="0" containsBlank="1" containsNumber="1" containsInteger="1" minValue="0" maxValue="14061" count="48">
        <n v="14058"/>
        <n v="14059"/>
        <n v="14060"/>
        <n v="14061"/>
        <n v="0"/>
        <m/>
        <n v="12838" u="1"/>
        <n v="12645" u="1"/>
        <n v="12652" u="1"/>
        <n v="12808" u="1"/>
        <n v="12813" u="1"/>
        <n v="12820" u="1"/>
        <n v="12654" u="1"/>
        <n v="12655" u="1"/>
        <n v="12657" u="1"/>
        <n v="12800" u="1"/>
        <n v="12804" u="1"/>
        <n v="12807" u="1"/>
        <n v="12809" u="1"/>
        <n v="12842" u="1"/>
        <n v="12848" u="1"/>
        <n v="12859" u="1"/>
        <n v="12860" u="1"/>
        <n v="12943" u="1"/>
        <n v="12949" u="1"/>
        <n v="12833" u="1"/>
        <n v="12828" u="1"/>
        <n v="12812" u="1"/>
        <n v="12818" u="1"/>
        <n v="12822" u="1"/>
        <n v="12648" u="1"/>
        <n v="12658" u="1"/>
        <n v="12649" u="1"/>
        <n v="12646" u="1"/>
        <n v="12651" u="1"/>
        <n v="12830" u="1"/>
        <n v="12650" u="1"/>
        <n v="12653" u="1"/>
        <n v="12713" u="1"/>
        <n v="12727" u="1"/>
        <n v="12728" u="1"/>
        <n v="12725" u="1"/>
        <n v="12726" u="1"/>
        <n v="12729" u="1"/>
        <n v="12730" u="1"/>
        <n v="12724" u="1"/>
        <n v="12723" u="1"/>
        <n v="12722" u="1"/>
      </sharedItems>
    </cacheField>
    <cacheField name="OTIC" numFmtId="0">
      <sharedItems containsBlank="1" containsMixedTypes="1" containsNumber="1" containsInteger="1" minValue="0" maxValue="0"/>
    </cacheField>
    <cacheField name="AÑO" numFmtId="0">
      <sharedItems containsString="0" containsBlank="1" containsNumber="1" containsInteger="1" minValue="0" maxValue="2024"/>
    </cacheField>
    <cacheField name="ASIGNACIÓN" numFmtId="0">
      <sharedItems containsBlank="1" containsMixedTypes="1" containsNumber="1" containsInteger="1" minValue="0" maxValue="0"/>
    </cacheField>
    <cacheField name="RUT ENTIDAD  REQUIRENTE" numFmtId="0">
      <sharedItems containsBlank="1" containsMixedTypes="1" containsNumber="1" containsInteger="1" minValue="0" maxValue="0"/>
    </cacheField>
    <cacheField name="NOMBRE ENTIDAD REQUIRENTE " numFmtId="0">
      <sharedItems containsBlank="1" containsMixedTypes="1" containsNumber="1" containsInteger="1" minValue="0" maxValue="0"/>
    </cacheField>
    <cacheField name="RUT ENTIDAD BENEFICIARIA EN CASO DE MANDATO" numFmtId="0">
      <sharedItems containsString="0" containsBlank="1" containsNumber="1" containsInteger="1" minValue="0" maxValue="0"/>
    </cacheField>
    <cacheField name="NOMBRE DE ENTIDAD BENEFICIARIA EN CASO DE MANDATO" numFmtId="0">
      <sharedItems containsString="0" containsBlank="1" containsNumber="1" containsInteger="1" minValue="0" maxValue="0"/>
    </cacheField>
    <cacheField name="NOMBRE DEL CURSO (PLAN FORMATIVO)" numFmtId="0">
      <sharedItems containsBlank="1" containsMixedTypes="1" containsNumber="1" containsInteger="1" minValue="0" maxValue="0"/>
    </cacheField>
    <cacheField name="CODIGO DEL CURSO (PLAN FORMATIVO )" numFmtId="0">
      <sharedItems containsBlank="1" containsMixedTypes="1" containsNumber="1" containsInteger="1" minValue="0" maxValue="0"/>
    </cacheField>
    <cacheField name="NOMBRE PLAN (ES) TRANSVERSAL(ES)" numFmtId="0">
      <sharedItems containsString="0" containsBlank="1" containsNumber="1" containsInteger="1" minValue="0" maxValue="0"/>
    </cacheField>
    <cacheField name="CODIGO PLAN (ES) TRANSVERSAL(ES)" numFmtId="0">
      <sharedItems containsString="0" containsBlank="1" containsNumber="1" containsInteger="1" minValue="0" maxValue="0"/>
    </cacheField>
    <cacheField name="N° REGIÓN" numFmtId="0">
      <sharedItems containsString="0" containsBlank="1" containsNumber="1" containsInteger="1" minValue="0" maxValue="13"/>
    </cacheField>
    <cacheField name="NOMBRE REGIÓN" numFmtId="0">
      <sharedItems containsBlank="1" containsMixedTypes="1" containsNumber="1" containsInteger="1" minValue="0" maxValue="0"/>
    </cacheField>
    <cacheField name="COMUNA" numFmtId="0">
      <sharedItems containsBlank="1" containsMixedTypes="1" containsNumber="1" containsInteger="1" minValue="0" maxValue="0"/>
    </cacheField>
    <cacheField name="NOMBRE POBLACIÓN OBJETIVO" numFmtId="0">
      <sharedItems containsBlank="1" containsMixedTypes="1" containsNumber="1" containsInteger="1" minValue="0" maxValue="0"/>
    </cacheField>
    <cacheField name="MODALIDAD DEL CURSO " numFmtId="0">
      <sharedItems containsBlank="1" containsMixedTypes="1" containsNumber="1" containsInteger="1" minValue="0" maxValue="0"/>
    </cacheField>
    <cacheField name="TIPO SALIDA (DEPENDIENTE O INDEPENDIENTE)" numFmtId="0">
      <sharedItems containsBlank="1" containsMixedTypes="1" containsNumber="1" containsInteger="1" minValue="0" maxValue="0"/>
    </cacheField>
    <cacheField name="CALENDARIZACIÓN FASE LECTIVA" numFmtId="0">
      <sharedItems containsBlank="1" containsMixedTypes="1" containsNumber="1" containsInteger="1" minValue="0" maxValue="0"/>
    </cacheField>
    <cacheField name="CUPO" numFmtId="0">
      <sharedItems containsString="0" containsBlank="1" containsNumber="1" containsInteger="1" minValue="0" maxValue="20"/>
    </cacheField>
    <cacheField name=" HORAS CURSO (PLAN FORMATIVO 1 )" numFmtId="0">
      <sharedItems containsString="0" containsBlank="1" containsNumber="1" containsInteger="1" minValue="0" maxValue="200"/>
    </cacheField>
    <cacheField name=" HORAS PLAN(ES) FORMATIVO(OS) 2" numFmtId="0">
      <sharedItems containsString="0" containsBlank="1" containsNumber="1" containsInteger="1" minValue="0" maxValue="0"/>
    </cacheField>
    <cacheField name="TOTAL HORAS " numFmtId="0">
      <sharedItems containsString="0" containsBlank="1" containsNumber="1" containsInteger="1" minValue="0" maxValue="200"/>
    </cacheField>
    <cacheField name="HORAS DIARIAS" numFmtId="0">
      <sharedItems containsString="0" containsBlank="1" containsNumber="1" containsInteger="1" minValue="0" maxValue="5"/>
    </cacheField>
    <cacheField name="SUBSIDIO DIARIO FASE LECTIVA (SI/NO)" numFmtId="0">
      <sharedItems containsBlank="1" containsMixedTypes="1" containsNumber="1" containsInteger="1" minValue="0" maxValue="0"/>
    </cacheField>
    <cacheField name="SUBSIDIO CUIDADOS" numFmtId="0">
      <sharedItems containsBlank="1" containsMixedTypes="1" containsNumber="1" containsInteger="1" minValue="0" maxValue="0"/>
    </cacheField>
    <cacheField name="SUBSIDIO DE HERRAMIENTAS  (SI/NO)" numFmtId="0">
      <sharedItems containsBlank="1" containsMixedTypes="1" containsNumber="1" containsInteger="1" minValue="0" maxValue="0"/>
    </cacheField>
    <cacheField name="APRENDIZAJES ESPERADOS (SOLO PARA CURSOS SIN PLAN FORMATIVO)" numFmtId="0">
      <sharedItems containsString="0" containsBlank="1" containsNumber="1" containsInteger="1" minValue="0" maxValue="0"/>
    </cacheField>
    <cacheField name="DESCRIPCIÓN POBLACION OBJETIVO" numFmtId="0">
      <sharedItems containsBlank="1" containsMixedTypes="1" containsNumber="1" containsInteger="1" minValue="0" maxValue="0"/>
    </cacheField>
    <cacheField name="LICENCIA HABILITANTE  (SI/NO)" numFmtId="0">
      <sharedItems containsBlank="1" containsMixedTypes="1" containsNumber="1" containsInteger="1" minValue="0" maxValue="0"/>
    </cacheField>
    <cacheField name="TIPO LICENCIA HABILITANTE" numFmtId="0">
      <sharedItems containsBlank="1" containsMixedTypes="1" containsNumber="1" containsInteger="1" minValue="0" maxValue="0"/>
    </cacheField>
    <cacheField name="CONVOCATORIA" numFmtId="0">
      <sharedItems containsBlank="1" containsMixedTypes="1" containsNumber="1" containsInteger="1" minValue="0" maxValue="0"/>
    </cacheField>
    <cacheField name="TRAMO" numFmtId="0">
      <sharedItems containsString="0" containsBlank="1" containsNumber="1" containsInteger="1" minValue="0" maxValue="3"/>
    </cacheField>
    <cacheField name="N° DE LLAMADO" numFmtId="0">
      <sharedItems containsString="0" containsBlank="1" containsNumber="1" containsInteger="1" minValue="0" maxValue="1"/>
    </cacheField>
    <cacheField name="RUTOTEC" numFmtId="1">
      <sharedItems containsBlank="1" containsMixedTypes="1" containsNumber="1" containsInteger="1" minValue="0" maxValue="0"/>
    </cacheField>
    <cacheField name="NOMBRE OTEC" numFmtId="0">
      <sharedItems containsBlank="1" containsMixedTypes="1" containsNumber="1" containsInteger="1" minValue="0" maxValue="0"/>
    </cacheField>
    <cacheField name="DURACIÓN TOTAL DEL CURSO EN HORAS" numFmtId="0">
      <sharedItems containsString="0" containsBlank="1" containsNumber="1" containsInteger="1" minValue="0" maxValue="200"/>
    </cacheField>
    <cacheField name="DURACIÓN TOTAL DEL CURSO EN DIAS" numFmtId="0">
      <sharedItems containsString="0" containsBlank="1" containsNumber="1" containsInteger="1" minValue="0" maxValue="40"/>
    </cacheField>
    <cacheField name="VALOR HORA ALUMNO CAPACITACIÓN" numFmtId="3">
      <sharedItems containsString="0" containsBlank="1" containsNumber="1" containsInteger="1" minValue="0" maxValue="5401"/>
    </cacheField>
    <cacheField name="VALOR ALUMNO SUBSIDIO ÚTILES, INSUMO  Y HERRAMIENTAS" numFmtId="3">
      <sharedItems containsString="0" containsBlank="1" containsNumber="1" containsInteger="1" minValue="0" maxValue="0"/>
    </cacheField>
    <cacheField name="VALOR ALUMNO SUBSIDIO PARA INSTRUMENTO HABILITANTE Y/O REFERENCIAL" numFmtId="3">
      <sharedItems containsString="0" containsBlank="1" containsNumber="1" containsInteger="1" minValue="0" maxValue="45000"/>
    </cacheField>
    <cacheField name="VALOR CAPACITACIÓN" numFmtId="3">
      <sharedItems containsString="0" containsBlank="1" containsNumber="1" containsInteger="1" minValue="0" maxValue="21604000"/>
    </cacheField>
    <cacheField name="VALOR TOTAL SUBSIDIO DIARIO" numFmtId="3">
      <sharedItems containsString="0" containsBlank="1" containsNumber="1" containsInteger="1" minValue="0" maxValue="3200000"/>
    </cacheField>
    <cacheField name="VALOR TOTAL SUBSIDIO ÚTILES, INSUMO Y HERRAMIENTAS" numFmtId="3">
      <sharedItems containsString="0" containsBlank="1" containsNumber="1" containsInteger="1" minValue="0" maxValue="0"/>
    </cacheField>
    <cacheField name="VALOR TOTAL SUBSIDIO DE CUIDADOS" numFmtId="3">
      <sharedItems containsString="0" containsBlank="1" containsNumber="1" containsInteger="1" minValue="0" maxValue="4000000"/>
    </cacheField>
    <cacheField name="VALOR TOTAL SUBSIDIO PARA INSTRUMENTO HABILITANTE Y/O REFERENCIAL" numFmtId="3">
      <sharedItems containsString="0" containsBlank="1" containsNumber="1" containsInteger="1" minValue="0" maxValue="900000"/>
    </cacheField>
    <cacheField name="VALOR TOTAL DEL CURSO" numFmtId="3">
      <sharedItems containsString="0" containsBlank="1" containsNumber="1" containsInteger="1" minValue="0" maxValue="29704000"/>
    </cacheField>
    <cacheField name="ADMISIBILIDAD DE OFERTA-CURSO (SI/NO) Numeral 7.1.2 Bases Administrativas" numFmtId="0">
      <sharedItems containsBlank="1" containsMixedTypes="1" containsNumber="1" containsInteger="1" minValue="0" maxValue="0" count="3">
        <s v="si"/>
        <n v="0"/>
        <m/>
      </sharedItems>
    </cacheField>
    <cacheField name="MOTIVO DEL RECHAZO" numFmtId="0">
      <sharedItems containsString="0" containsBlank="1" containsNumber="1" containsInteger="1" minValue="0" maxValue="0"/>
    </cacheField>
    <cacheField name="7.2 EVALUACIÓN EXPERIENCIA DEL OFERENTE (10%)" numFmtId="0">
      <sharedItems containsString="0" containsBlank="1" containsNumber="1" containsInteger="1" minValue="0" maxValue="7"/>
    </cacheField>
    <cacheField name="7.3 EVALUACIÓN COMPORTAMIENTO (10%)" numFmtId="0">
      <sharedItems containsString="0" containsBlank="1" containsNumber="1" containsInteger="1" minValue="0" maxValue="7"/>
    </cacheField>
    <cacheField name="7.4.2.1                              Cumple con todos los componentes exigidos para el plan formativo (50%)" numFmtId="0">
      <sharedItems containsString="0" containsBlank="1" containsNumber="1" containsInteger="1" minValue="0" maxValue="0"/>
    </cacheField>
    <cacheField name="7.4.2.2                               Se identifican los requisistos de ingreso del participante al plan formativo. (50 %)" numFmtId="0">
      <sharedItems containsString="0" containsBlank="1" containsNumber="1" containsInteger="1" minValue="0" maxValue="0"/>
    </cacheField>
    <cacheField name="7.4.3.1                     Relación entre los componentes del módulo propuesto (15%)" numFmtId="0">
      <sharedItems containsString="0" containsBlank="1" containsNumber="1" containsInteger="1" minValue="0" maxValue="0"/>
    </cacheField>
    <cacheField name="7.4.3.2                      Relación de la competencia y el nombre del módulo se relaciona con la competencia y el nombre del plan formativo (25%)" numFmtId="0">
      <sharedItems containsString="0" containsBlank="1" containsNumber="1" containsInteger="1" minValue="0" maxValue="0"/>
    </cacheField>
    <cacheField name="7.4.3.3     Relación de los aprendizajes esperados del módulo con la competencia del módulo. (20%)" numFmtId="0">
      <sharedItems containsString="0" containsBlank="1" containsNumber="1" containsInteger="1" minValue="0" maxValue="0"/>
    </cacheField>
    <cacheField name="7.4.3.4                          Los criterios de evaluación permiten evidenciar los aprendizajes esperados de cada módulo. (25 %)" numFmtId="0">
      <sharedItems containsString="0" containsBlank="1" containsNumber="1" containsInteger="1" minValue="0" maxValue="0"/>
    </cacheField>
    <cacheField name="7.4.3.5                                         Los contenidos abordados permiten desarrollar los aprendizajes esperados de cada módulo. (15%)" numFmtId="0">
      <sharedItems containsString="0" containsBlank="1" containsNumber="1" containsInteger="1" minValue="0" maxValue="0"/>
    </cacheField>
    <cacheField name="7.4.4.1            Relación entre metodología y competencia (30%)" numFmtId="0">
      <sharedItems containsString="0" containsBlank="1" containsNumber="1" containsInteger="1" minValue="0" maxValue="7"/>
    </cacheField>
    <cacheField name="7.4.4.2   Proceso de Aprendizaje (30%)" numFmtId="0">
      <sharedItems containsString="0" containsBlank="1" containsNumber="1" containsInteger="1" minValue="0" maxValue="7"/>
    </cacheField>
    <cacheField name="7.4.4.3              Uso de equipos y herramientas (20%)" numFmtId="0">
      <sharedItems containsString="0" containsBlank="1" containsNumber="1" containsInteger="1" minValue="0" maxValue="5"/>
    </cacheField>
    <cacheField name="7.4.4.4          Uso y distribución de materiales e insumos (10%)" numFmtId="0">
      <sharedItems containsString="0" containsBlank="1" containsNumber="1" containsInteger="1" minValue="0" maxValue="5"/>
    </cacheField>
    <cacheField name="7.4.4.5            Uso de la infraestructura (10%)" numFmtId="0">
      <sharedItems containsString="0" containsBlank="1" containsNumber="1" containsInteger="1" minValue="0" maxValue="5"/>
    </cacheField>
    <cacheField name="7.5         EVALUACIÓN ECONÓMICA (5%)" numFmtId="0">
      <sharedItems containsString="0" containsBlank="1" containsNumber="1" containsInteger="1" minValue="0" maxValue="7"/>
    </cacheField>
    <cacheField name="8                 NOTA FINAL" numFmtId="171">
      <sharedItems containsString="0" containsBlank="1" containsNumber="1" minValue="0" maxValue="6.1"/>
    </cacheField>
    <cacheField name="CURSO PREADJUDICADO (SI/NO)" numFmtId="0">
      <sharedItems containsBlank="1" containsMixedTypes="1" containsNumber="1" containsInteger="1" minValue="0" maxValue="0"/>
    </cacheField>
    <cacheField name="Nombre encargado del curso en OTEC" numFmtId="0">
      <sharedItems containsBlank="1" containsMixedTypes="1" containsNumber="1" containsInteger="1" minValue="0" maxValue="0"/>
    </cacheField>
    <cacheField name="Email  encargado del curso en OTEC" numFmtId="0">
      <sharedItems containsBlank="1" containsMixedTypes="1" containsNumber="1" containsInteger="1" minValue="0" maxValue="0"/>
    </cacheField>
    <cacheField name="Teléfono  encargado del curso en OTEC" numFmtId="0">
      <sharedItems containsBlank="1" containsMixedTypes="1" containsNumber="1" containsInteger="1" minValue="0" maxValue="0"/>
    </cacheField>
    <cacheField name="Dirección (Sede donde se imparte el curso)" numFmtId="0">
      <sharedItems containsBlank="1" containsMixedTypes="1" containsNumber="1" containsInteger="1" minValue="0" maxValue="0"/>
    </cacheField>
    <cacheField name="Objetivo del Curso" numFmtId="0">
      <sharedItems containsBlank="1" containsMixedTypes="1" containsNumber="1" containsInteger="1" minValue="0" maxValue="0" longText="1"/>
    </cacheField>
    <cacheField name="Descripción del Curso" numFmtId="0">
      <sharedItems containsBlank="1" containsMixedTypes="1" containsNumber="1" containsInteger="1" minValue="0" maxValue="0" longText="1"/>
    </cacheField>
    <cacheField name="VALIDACIÓN LÍNEA SEGÚN BD OFICIAL" numFmtId="1">
      <sharedItems containsBlank="1" containsMixedTypes="1" containsNumber="1" containsInteger="1" minValue="0" maxValue="0"/>
    </cacheField>
    <cacheField name="VALIDACIÓN CÓDIGOS PLAN FORMATIVO 1 SEGÚN BD OFICIAL" numFmtId="1">
      <sharedItems containsBlank="1" containsMixedTypes="1" containsNumber="1" containsInteger="1" minValue="0" maxValue="0"/>
    </cacheField>
    <cacheField name="VALIDACIÓN DE CÓDIGO(S) PLAN (ES) TRANSVERSAL(ES) SEGÚN BD OFICIAL" numFmtId="1">
      <sharedItems containsBlank="1" containsMixedTypes="1" containsNumber="1" containsInteger="1" minValue="0" maxValue="0"/>
    </cacheField>
    <cacheField name="VALIDACIÓN COMUNA SEGÚN BD OFICIAL" numFmtId="0">
      <sharedItems containsBlank="1" containsMixedTypes="1" containsNumber="1" containsInteger="1" minValue="0" maxValue="0"/>
    </cacheField>
    <cacheField name="VALIDACIÓN NOMBRE POBLACIÓN OBJETIVO SEGÚN BD OFICIAL" numFmtId="0">
      <sharedItems containsBlank="1" containsMixedTypes="1" containsNumber="1" containsInteger="1" minValue="0" maxValue="0"/>
    </cacheField>
    <cacheField name="VALIDACIÓN TIPO SALIDA (DEPENDIENTE O INDEPENDIENTE) SEGÚN BD OFICIAL" numFmtId="0">
      <sharedItems containsBlank="1" containsMixedTypes="1" containsNumber="1" containsInteger="1" minValue="0" maxValue="0"/>
    </cacheField>
    <cacheField name="VALIDACIÓN CUPO SEGÚN BD OFICIAL" numFmtId="0">
      <sharedItems containsBlank="1" containsMixedTypes="1" containsNumber="1" containsInteger="1" minValue="0" maxValue="0"/>
    </cacheField>
    <cacheField name="VALIDACIÓN TOTAL HORAS  CURSO ENTRE N° PRESENTADO  POR EL OTEC Y LO QUE INDICA LA  BD OFICIAL" numFmtId="0">
      <sharedItems containsBlank="1" containsMixedTypes="1" containsNumber="1" containsInteger="1" minValue="0" maxValue="0"/>
    </cacheField>
    <cacheField name="VALIDACIÓN HORAS DIARIAS SEGÚN BD OFICIAL" numFmtId="0">
      <sharedItems containsBlank="1" containsMixedTypes="1" containsNumber="1" containsInteger="1" minValue="0" maxValue="0"/>
    </cacheField>
    <cacheField name="VALIDACIÓN SUBSIDIO DIARIO FASE LECTIVA (Si el curso tiene o no este subsidio en BD OFICIAL)" numFmtId="0">
      <sharedItems containsBlank="1" containsMixedTypes="1" containsNumber="1" containsInteger="1" minValue="0" maxValue="0"/>
    </cacheField>
    <cacheField name="VALIDACIÓN SUBSIDIO CUIDADOS  (Si el curso tiene o no este subsidio en BD OFICIAL)" numFmtId="0">
      <sharedItems containsBlank="1" containsMixedTypes="1" containsNumber="1" containsInteger="1" minValue="0" maxValue="0"/>
    </cacheField>
    <cacheField name="VALIDACIÓN SUBSIDIO DE HERRAMIENTAS   (Si el curso tiene o no este subsidio en BD OFICIAL)" numFmtId="0">
      <sharedItems containsBlank="1" containsMixedTypes="1" containsNumber="1" containsInteger="1" minValue="0" maxValue="0"/>
    </cacheField>
    <cacheField name="VALIDACIÓN CONVOCATORIA SEGÚN BD OFICIAL" numFmtId="0">
      <sharedItems containsBlank="1"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Blank="1" containsMixedTypes="1" containsNumber="1" containsInteger="1" minValue="0" maxValue="0"/>
    </cacheField>
    <cacheField name="DIAS FL SIN REDONDEO SEGÚN TOTAL HORAS PRESENTADAS POR EL OTEC " numFmtId="168">
      <sharedItems containsBlank="1" containsMixedTypes="1" containsNumber="1" minValue="53.6" maxValue="53.6"/>
    </cacheField>
    <cacheField name="REDONDEADO DIAS FASE LECTIVA" numFmtId="1">
      <sharedItems containsBlank="1" containsMixedTypes="1" containsNumber="1" containsInteger="1" minValue="54" maxValue="54"/>
    </cacheField>
    <cacheField name="VALIDACIÓN N°DÍAS FL ENTRE N° PRESENTADO  POR EL OTEC Y LO QUE INDICA LA  BD OFICIAL" numFmtId="1">
      <sharedItems containsBlank="1" containsMixedTypes="1" containsNumber="1" containsInteger="1" minValue="1" maxValue="1"/>
    </cacheField>
    <cacheField name="DIFERENCIA ENTRE VC PRESENTADO POR EL OTEC Y EL QUE CORRESPONDE  SEGÚN VHA PRESENTADO POR EL OTEC Y EL CUPO Y HORAS DE BD OFICIAL" numFmtId="1">
      <sharedItems containsBlank="1" containsMixedTypes="1" containsNumber="1" containsInteger="1" minValue="0" maxValue="0"/>
    </cacheField>
    <cacheField name="TIPO DE SUBSIDIO DE HERRAMIENTAS" numFmtId="1">
      <sharedItems containsBlank="1"/>
    </cacheField>
    <cacheField name="¿TIENEN PF? (Para los cursos sin plan formativo verificar que en la columna J de la planilla  &quot;Preadjudicación OTIC&quot;, se indique &quot;SIN PLA N FORMATIVO&quot;)" numFmtId="1">
      <sharedItems containsBlank="1"/>
    </cacheField>
    <cacheField name="¿TIENE EVALUACIÓN PLAN FORMATIVO?" numFmtId="1">
      <sharedItems containsBlank="1"/>
    </cacheField>
    <cacheField name="VALIDACIÓN ¿SE EVALUA PROPUESTA FORMATIVA SEGÚN TENGA O NO PLAN FORMATIVO EL CURSO? " numFmtId="1">
      <sharedItems containsString="0" containsBlank="1" containsNumber="1" containsInteger="1" minValue="0" maxValue="1"/>
    </cacheField>
    <cacheField name="VALIDACIÓN VHA SEGÚN TRAMO DE CURSO EN BD OFICIAL" numFmtId="1">
      <sharedItems containsString="0" containsBlank="1" containsNumber="1" containsInteger="1" minValue="0" maxValue="1"/>
    </cacheField>
    <cacheField name="VALIDACIÓN VALOR CAPACITACIÓN" numFmtId="1">
      <sharedItems containsBlank="1" containsMixedTypes="1" containsNumber="1" containsInteger="1" minValue="0" maxValue="0"/>
    </cacheField>
    <cacheField name="VALIDACIÓN VALOR TOTAL SUBSIDIO FASE LECTIVA (Comparación entre cantidad presentada por el OTEC y BD Oficial)" numFmtId="1">
      <sharedItems containsBlank="1" containsMixedTypes="1" containsNumber="1" containsInteger="1" minValue="1" maxValue="1"/>
    </cacheField>
    <cacheField name="VALIDACIÓN VALOR SUBSIDIO CUIDADO " numFmtId="1">
      <sharedItems containsBlank="1" containsMixedTypes="1" containsNumber="1" containsInteger="1" minValue="1" maxValue="1"/>
    </cacheField>
    <cacheField name="VALIDACIÓN VALOR INDIVIDUAL SH SEGÚN LÍNEA" numFmtId="1">
      <sharedItems containsString="0" containsBlank="1" containsNumber="1" containsInteger="1" minValue="0" maxValue="0"/>
    </cacheField>
    <cacheField name="VALIDACIÓN VALOR TOTAL SUBSIDIO HERRAMIENTAS" numFmtId="1">
      <sharedItems containsString="0" containsBlank="1" containsNumber="1" containsInteger="1" minValue="0" maxValue="0"/>
    </cacheField>
    <cacheField name="VALIDACIÓN ¿TIENE LICENCIA?" numFmtId="1">
      <sharedItems containsBlank="1" containsMixedTypes="1" containsNumber="1" containsInteger="1" minValue="0" maxValue="0"/>
    </cacheField>
    <cacheField name="VALIDACIÓN TOTAL SUB PARA CERT LICENCIAS" numFmtId="1">
      <sharedItems containsString="0" containsBlank="1" containsNumber="1" containsInteger="1" minValue="0" maxValue="0"/>
    </cacheField>
    <cacheField name="VALIDACIÓN VALOR TOTAL CURSO" numFmtId="1">
      <sharedItems containsString="0" containsBlank="1" containsNumber="1" containsInteger="1" minValue="0" maxValue="0"/>
    </cacheField>
    <cacheField name="VERIFICACIÓN DE REQUISITOS DEL CURSO SEGÚN SENCE             Rechazado =NO/Aprobado=SI" numFmtId="1">
      <sharedItems containsBlank="1"/>
    </cacheField>
    <cacheField name="VALIDACIÓN VERIFICACIÓN DE REQUISITOS (Comparación Validación Requisitos OTIC  y SENCE)" numFmtId="1">
      <sharedItems containsBlank="1" containsMixedTypes="1" containsNumber="1" containsInteger="1" minValue="1" maxValue="1"/>
    </cacheField>
    <cacheField name="¿TIENE EXPERIENCIA?" numFmtId="1">
      <sharedItems containsBlank="1"/>
    </cacheField>
    <cacheField name="VALIDACIÓN NOTA EXPERIENCIA OFERENTE" numFmtId="1">
      <sharedItems containsBlank="1"/>
    </cacheField>
    <cacheField name="¿TIENE MULTAS?" numFmtId="1">
      <sharedItems containsBlank="1"/>
    </cacheField>
    <cacheField name="VALIDACIÓN COMPORTAMIENTO ANTERIOR " numFmtId="1">
      <sharedItems containsBlank="1"/>
    </cacheField>
    <cacheField name="NOTA EXPERIENCIA" numFmtId="0">
      <sharedItems containsBlank="1"/>
    </cacheField>
    <cacheField name="NOTA COMPORTAMIENTO" numFmtId="0">
      <sharedItems containsBlank="1"/>
    </cacheField>
    <cacheField name="¿TIENE PF?" numFmtId="1">
      <sharedItems containsBlank="1"/>
    </cacheField>
    <cacheField name="NOTA PROPUESTA FORMATIVA A NIVEL DE PLAN 7.4.2( 35%)" numFmtId="1">
      <sharedItems containsBlank="1" containsMixedTypes="1" containsNumber="1" containsInteger="1" minValue="0" maxValue="0"/>
    </cacheField>
    <cacheField name="NOTA PROPUESTA FORMATIVA A NIVEL DE MODULOS 7.4.3 (65%)" numFmtId="1">
      <sharedItems containsBlank="1" containsMixedTypes="1" containsNumber="1" containsInteger="1" minValue="0" maxValue="0"/>
    </cacheField>
    <cacheField name="NOTA  EVALUACIÓN PROPUESTA FORMATIVA (45%)" numFmtId="1">
      <sharedItems containsBlank="1"/>
    </cacheField>
    <cacheField name="VALIDACIÓN NOTA METODOLOGÍA SUPERIOR A 1" numFmtId="3">
      <sharedItems containsBlank="1"/>
    </cacheField>
    <cacheField name="NOTA METODOLOGÍA (55%)" numFmtId="3">
      <sharedItems containsBlank="1"/>
    </cacheField>
    <cacheField name="NOTA EVALUACIÓN TÉCNICA" numFmtId="168">
      <sharedItems containsBlank="1"/>
    </cacheField>
    <cacheField name="VHA DEL CURSO A CONSIDERAR EN EVA EC" numFmtId="0">
      <sharedItems containsString="0" containsBlank="1" containsNumber="1" containsInteger="1" minValue="0" maxValue="5401"/>
    </cacheField>
    <cacheField name="MENOR VHA OFERTADA SEGÚN CÓDIGO" numFmtId="0">
      <sharedItems containsString="0" containsBlank="1" containsNumber="1" containsInteger="1" minValue="0" maxValue="5401"/>
    </cacheField>
    <cacheField name="NOTA EV ECONÓMICA" numFmtId="168">
      <sharedItems containsBlank="1"/>
    </cacheField>
    <cacheField name="VALIDACIÓN NOTA ECONÓMICA" numFmtId="0">
      <sharedItems containsBlank="1"/>
    </cacheField>
    <cacheField name="REVISIÓN PREVIA NOTA FINAL" numFmtId="0">
      <sharedItems containsBlank="1"/>
    </cacheField>
    <cacheField name="NOTA FINAL DEL CURSO SENCE" numFmtId="0">
      <sharedItems containsBlank="1"/>
    </cacheField>
    <cacheField name="VALIDACIÓN NOTA FINAL" numFmtId="0">
      <sharedItems containsBlank="1"/>
    </cacheField>
    <cacheField name="¿PRE ADJUDICA SEGÚN OTIC?" numFmtId="0">
      <sharedItems containsBlank="1" containsMixedTypes="1" containsNumber="1" containsInteger="1" minValue="0" maxValue="0"/>
    </cacheField>
    <cacheField name="MAYOR NOTA FINAL  DEL CÓDIGO CURSO" numFmtId="0">
      <sharedItems containsBlank="1"/>
    </cacheField>
    <cacheField name="¿TIENE MAYOR NOTA FINAL CÓDIGO CURSO?" numFmtId="0">
      <sharedItems containsBlank="1"/>
    </cacheField>
    <cacheField name=" MAYOR NOTA PROPUESTA TÉCNICA" numFmtId="0">
      <sharedItems containsBlank="1"/>
    </cacheField>
    <cacheField name="¿TIENE MAYOR NOTA PROPUESTA TÉCNICA?" numFmtId="0">
      <sharedItems containsBlank="1"/>
    </cacheField>
    <cacheField name="MAYOR  NOTA COMPORTAMIENTO ANTERIOR" numFmtId="0">
      <sharedItems containsBlank="1"/>
    </cacheField>
    <cacheField name="¿TIENE  MAYOR NOTA COMPORTAMIENTO ANTERIOR?" numFmtId="0">
      <sharedItems containsBlank="1"/>
    </cacheField>
    <cacheField name="MAYOR NOTA EXPERIENCIA " numFmtId="168">
      <sharedItems containsBlank="1"/>
    </cacheField>
    <cacheField name="¿TIENE  MAYOR NOTA EXPERIENCIA ?" numFmtId="0">
      <sharedItems containsBlank="1" count="5">
        <s v="NO APLICA"/>
        <e v="#N/A"/>
        <m/>
        <s v="SI" u="1"/>
        <s v="NO" u="1"/>
      </sharedItems>
    </cacheField>
    <cacheField name="VHA DEL CURSO APROBADO EN EXPERIENCIA" numFmtId="0">
      <sharedItems containsBlank="1"/>
    </cacheField>
    <cacheField name="MENOR VHA DE CURSO APROBADO EN EXPERIENCIA" numFmtId="0">
      <sharedItems containsBlank="1"/>
    </cacheField>
    <cacheField name="¿TIENE MENOR VALOR HORA ENTRE LOS CURSO APROBADOS?" numFmtId="0">
      <sharedItems containsBlank="1"/>
    </cacheField>
    <cacheField name="POCENTAJE DE MULTAS PONDERADA" numFmtId="172">
      <sharedItems containsBlank="1"/>
    </cacheField>
    <cacheField name="MENOR PORCENTAJE COMPORTAMIENTO" numFmtId="0">
      <sharedItems containsBlank="1"/>
    </cacheField>
    <cacheField name="¿TIENE MENOS PORCENTAJE COMPORTAMIENTO?" numFmtId="0">
      <sharedItems containsBlank="1"/>
    </cacheField>
    <cacheField name="CURSOS " numFmtId="0">
      <sharedItems containsString="0" containsBlank="1" containsNumber="1" containsInteger="1" minValue="0" maxValue="18"/>
    </cacheField>
    <cacheField name="MAYOR NÚMERO CURSOS" numFmtId="0">
      <sharedItems containsString="0" containsBlank="1" containsNumber="1" containsInteger="1" minValue="0" maxValue="18"/>
    </cacheField>
    <cacheField name="TIENE MAYOR NÚMERO CURSOS?" numFmtId="0">
      <sharedItems containsBlank="1"/>
    </cacheField>
    <cacheField name="OBSERVACIONES OTIC" numFmtId="0">
      <sharedItems containsString="0" containsBlank="1" containsNumber="1" containsInteger="1" minValue="0" maxValue="0"/>
    </cacheField>
    <cacheField name="OBSERVACIONES SENCE" numFmtId="0">
      <sharedItems containsBlank="1"/>
    </cacheField>
    <cacheField name="RESPUESTA OBS OTIC" numFmtId="0">
      <sharedItems containsBlank="1"/>
    </cacheField>
    <cacheField name="SENCE" numFmtId="0">
      <sharedItems containsBlank="1" longText="1"/>
    </cacheField>
    <cacheField name="ADJUDICA" numFmtId="0">
      <sharedItems containsNonDate="0" containsString="0" containsBlank="1"/>
    </cacheField>
    <cacheField name="OBSERVACIÓN IMPUGNACIÓ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dielka Beovic Farias" refreshedDate="45565.488291550922" createdVersion="8" refreshedVersion="8" minRefreshableVersion="3" recordCount="188" xr:uid="{1A5051DD-5AC2-40E5-9EE9-5FEDC8B792D3}">
  <cacheSource type="worksheet">
    <worksheetSource ref="A1:ES189" sheet="4 Planilla de revisión"/>
  </cacheSource>
  <cacheFields count="149">
    <cacheField name="CODIGO SENCE" numFmtId="0">
      <sharedItems containsSemiMixedTypes="0" containsString="0" containsNumber="1" containsInteger="1" minValue="0" maxValue="100127" count="150">
        <n v="14058"/>
        <n v="14059"/>
        <n v="14060"/>
        <n v="14061"/>
        <n v="0"/>
        <n v="12838" u="1"/>
        <n v="12645" u="1"/>
        <n v="12652" u="1"/>
        <n v="12808" u="1"/>
        <n v="12813" u="1"/>
        <n v="12820" u="1"/>
        <n v="12654" u="1"/>
        <n v="12655" u="1"/>
        <n v="12657" u="1"/>
        <n v="12800" u="1"/>
        <n v="12804" u="1"/>
        <n v="12807" u="1"/>
        <n v="12809" u="1"/>
        <n v="12842" u="1"/>
        <n v="12848" u="1"/>
        <n v="12859" u="1"/>
        <n v="12860" u="1"/>
        <n v="12943" u="1"/>
        <n v="12949" u="1"/>
        <n v="12833" u="1"/>
        <n v="12828" u="1"/>
        <n v="12812" u="1"/>
        <n v="12818" u="1"/>
        <n v="12822" u="1"/>
        <n v="12648" u="1"/>
        <n v="12658" u="1"/>
        <n v="12649" u="1"/>
        <n v="12646" u="1"/>
        <n v="12651" u="1"/>
        <n v="12830" u="1"/>
        <n v="12650" u="1"/>
        <n v="12653" u="1"/>
        <n v="12713" u="1"/>
        <n v="12727" u="1"/>
        <n v="12728" u="1"/>
        <n v="12725" u="1"/>
        <n v="12726" u="1"/>
        <n v="12729" u="1"/>
        <n v="12730" u="1"/>
        <n v="12724" u="1"/>
        <n v="12723" u="1"/>
        <n v="12722" u="1"/>
        <n v="12495" u="1"/>
        <n v="12498" u="1"/>
        <n v="12589" u="1"/>
        <n v="10258" u="1"/>
        <n v="10376" u="1"/>
        <n v="7494" u="1"/>
        <n v="7751" u="1"/>
        <n v="10295" u="1"/>
        <n v="10277" u="1"/>
        <n v="10291" u="1"/>
        <n v="10301" u="1"/>
        <n v="10282" u="1"/>
        <n v="10343" u="1"/>
        <n v="10363" u="1"/>
        <n v="10518" u="1"/>
        <n v="10519" u="1"/>
        <n v="10521" u="1"/>
        <n v="10585" u="1"/>
        <n v="8553" u="1"/>
        <n v="10516" u="1"/>
        <n v="10511" u="1"/>
        <n v="8718" u="1"/>
        <n v="100109" u="1"/>
        <n v="100103" u="1"/>
        <n v="100107" u="1"/>
        <n v="100110" u="1"/>
        <n v="100105" u="1"/>
        <n v="9998" u="1"/>
        <n v="100106" u="1"/>
        <n v="100104" u="1"/>
        <n v="11163" u="1"/>
        <n v="8457" u="1"/>
        <n v="7617" u="1"/>
        <n v="100121" u="1"/>
        <n v="100122" u="1"/>
        <n v="100123" u="1"/>
        <n v="100124" u="1"/>
        <n v="100125" u="1"/>
        <n v="100126" u="1"/>
        <n v="100127" u="1"/>
        <n v="100069" u="1"/>
        <n v="100070" u="1"/>
        <n v="100071" u="1"/>
        <n v="8616" u="1"/>
        <n v="9051" u="1"/>
        <n v="8832" u="1"/>
        <n v="100120" u="1"/>
        <n v="7913" u="1"/>
        <n v="7906" u="1"/>
        <n v="10131" u="1"/>
        <n v="9251" u="1"/>
        <n v="10132" u="1"/>
        <n v="10133" u="1"/>
        <n v="10126" u="1"/>
        <n v="9854" u="1"/>
        <n v="10127" u="1"/>
        <n v="7985" u="1"/>
        <n v="10129" u="1"/>
        <n v="10130" u="1"/>
        <n v="8383" u="1"/>
        <n v="8555" u="1"/>
        <n v="8805" u="1"/>
        <n v="10420" u="1"/>
        <n v="9875" u="1"/>
        <n v="9790" u="1"/>
        <n v="8237" u="1"/>
        <n v="8277" u="1"/>
        <n v="8888" u="1"/>
        <n v="10406" u="1"/>
        <n v="8652" u="1"/>
        <n v="10402" u="1"/>
        <n v="10378" u="1"/>
        <n v="10430" u="1"/>
        <n v="10431" u="1"/>
        <n v="10306" u="1"/>
        <n v="10279" u="1"/>
        <n v="10247" u="1"/>
        <n v="10274" u="1"/>
        <n v="10281" u="1"/>
        <n v="7474" u="1"/>
        <n v="7481" u="1"/>
        <n v="6901" u="1"/>
        <n v="7475" u="1"/>
        <n v="7510" u="1"/>
        <n v="7511" u="1"/>
        <n v="10053" u="1"/>
        <n v="9677" u="1"/>
        <n v="10062" u="1"/>
        <n v="10194" u="1"/>
        <n v="10243" u="1"/>
        <n v="10244" u="1"/>
        <n v="10245" u="1"/>
        <n v="10246" u="1"/>
        <n v="10297" u="1"/>
        <n v="10242" u="1"/>
        <n v="100030" u="1"/>
        <n v="7879" u="1"/>
        <n v="10216" u="1"/>
        <n v="8666" u="1"/>
        <n v="9750" u="1"/>
        <n v="9178" u="1"/>
        <n v="9504" u="1"/>
        <n v="8526" u="1"/>
      </sharedItems>
    </cacheField>
    <cacheField name="OTIC" numFmtId="0">
      <sharedItems containsMixedTypes="1" containsNumber="1" containsInteger="1" minValue="0" maxValue="0"/>
    </cacheField>
    <cacheField name="AÑO" numFmtId="0">
      <sharedItems containsSemiMixedTypes="0" containsString="0" containsNumber="1" containsInteger="1" minValue="0" maxValue="2024"/>
    </cacheField>
    <cacheField name="ASIGNACIÓN" numFmtId="0">
      <sharedItems containsMixedTypes="1" containsNumber="1" containsInteger="1" minValue="0" maxValue="0"/>
    </cacheField>
    <cacheField name="RUT ENTIDAD  REQUIRENTE" numFmtId="0">
      <sharedItems containsMixedTypes="1" containsNumber="1" containsInteger="1" minValue="0" maxValue="0"/>
    </cacheField>
    <cacheField name="NOMBRE ENTIDAD REQUIRENTE " numFmtId="0">
      <sharedItems containsMixedTypes="1" containsNumber="1" containsInteger="1" minValue="0" maxValue="0"/>
    </cacheField>
    <cacheField name="RUT ENTIDAD BENEFICIARIA EN CASO DE MANDATO" numFmtId="0">
      <sharedItems containsSemiMixedTypes="0" containsString="0" containsNumber="1" containsInteger="1" minValue="0" maxValue="0"/>
    </cacheField>
    <cacheField name="NOMBRE DE ENTIDAD BENEFICIARIA EN CASO DE MANDATO" numFmtId="0">
      <sharedItems containsSemiMixedTypes="0" containsString="0" containsNumber="1" containsInteger="1" minValue="0" maxValue="0"/>
    </cacheField>
    <cacheField name="NOMBRE DEL CURSO (PLAN FORMATIVO)" numFmtId="0">
      <sharedItems containsMixedTypes="1" containsNumber="1" containsInteger="1" minValue="0" maxValue="0"/>
    </cacheField>
    <cacheField name="CODIGO DEL CURSO (PLAN FORMATIVO )" numFmtId="0">
      <sharedItems containsMixedTypes="1" containsNumber="1" containsInteger="1" minValue="0" maxValue="0"/>
    </cacheField>
    <cacheField name="NOMBRE PLAN (ES) TRANSVERSAL(ES)" numFmtId="0">
      <sharedItems containsSemiMixedTypes="0" containsString="0" containsNumber="1" containsInteger="1" minValue="0" maxValue="0"/>
    </cacheField>
    <cacheField name="CODIGO PLAN (ES) TRANSVERSAL(ES)" numFmtId="0">
      <sharedItems containsSemiMixedTypes="0" containsString="0" containsNumber="1" containsInteger="1" minValue="0" maxValue="0"/>
    </cacheField>
    <cacheField name="N° REGIÓN" numFmtId="0">
      <sharedItems containsSemiMixedTypes="0" containsString="0" containsNumber="1" containsInteger="1" minValue="0" maxValue="13"/>
    </cacheField>
    <cacheField name="NOMBRE REGIÓN" numFmtId="0">
      <sharedItems containsMixedTypes="1" containsNumber="1" containsInteger="1" minValue="0" maxValue="0"/>
    </cacheField>
    <cacheField name="COMUNA" numFmtId="0">
      <sharedItems containsMixedTypes="1" containsNumber="1" containsInteger="1" minValue="0" maxValue="0"/>
    </cacheField>
    <cacheField name="NOMBRE POBLACIÓN OBJETIVO" numFmtId="0">
      <sharedItems containsMixedTypes="1" containsNumber="1" containsInteger="1" minValue="0" maxValue="0"/>
    </cacheField>
    <cacheField name="MODALIDAD DEL CURSO " numFmtId="0">
      <sharedItems containsMixedTypes="1" containsNumber="1" containsInteger="1" minValue="0" maxValue="0"/>
    </cacheField>
    <cacheField name="TIPO SALIDA (DEPENDIENTE O INDEPENDIENTE)" numFmtId="0">
      <sharedItems containsMixedTypes="1" containsNumber="1" containsInteger="1" minValue="0" maxValue="0"/>
    </cacheField>
    <cacheField name="CALENDARIZACIÓN FASE LECTIVA" numFmtId="0">
      <sharedItems containsMixedTypes="1" containsNumber="1" containsInteger="1" minValue="0" maxValue="0"/>
    </cacheField>
    <cacheField name="CUPO" numFmtId="0">
      <sharedItems containsSemiMixedTypes="0" containsString="0" containsNumber="1" containsInteger="1" minValue="0" maxValue="20"/>
    </cacheField>
    <cacheField name=" HORAS CURSO (PLAN FORMATIVO 1 )" numFmtId="0">
      <sharedItems containsSemiMixedTypes="0" containsString="0" containsNumber="1" containsInteger="1" minValue="0" maxValue="200"/>
    </cacheField>
    <cacheField name=" HORAS PLAN(ES) FORMATIVO(OS) 2" numFmtId="0">
      <sharedItems containsSemiMixedTypes="0" containsString="0" containsNumber="1" containsInteger="1" minValue="0" maxValue="0"/>
    </cacheField>
    <cacheField name="TOTAL HORAS " numFmtId="0">
      <sharedItems containsSemiMixedTypes="0" containsString="0" containsNumber="1" containsInteger="1" minValue="0" maxValue="200"/>
    </cacheField>
    <cacheField name="HORAS DIARIAS" numFmtId="0">
      <sharedItems containsSemiMixedTypes="0" containsString="0" containsNumber="1" containsInteger="1" minValue="0" maxValue="5"/>
    </cacheField>
    <cacheField name="SUBSIDIO DIARIO FASE LECTIVA (SI/NO)" numFmtId="0">
      <sharedItems containsMixedTypes="1" containsNumber="1" containsInteger="1" minValue="0" maxValue="0"/>
    </cacheField>
    <cacheField name="SUBSIDIO CUIDADOS" numFmtId="0">
      <sharedItems containsMixedTypes="1" containsNumber="1" containsInteger="1" minValue="0" maxValue="0"/>
    </cacheField>
    <cacheField name="SUBSIDIO DE HERRAMIENTAS  (SI/NO)" numFmtId="0">
      <sharedItems containsMixedTypes="1" containsNumber="1" containsInteger="1" minValue="0" maxValue="0"/>
    </cacheField>
    <cacheField name="APRENDIZAJES ESPERADOS (SOLO PARA CURSOS SIN PLAN FORMATIVO)" numFmtId="0">
      <sharedItems containsSemiMixedTypes="0" containsString="0" containsNumber="1" containsInteger="1" minValue="0" maxValue="0"/>
    </cacheField>
    <cacheField name="DESCRIPCIÓN POBLACION OBJETIVO" numFmtId="0">
      <sharedItems containsMixedTypes="1" containsNumber="1" containsInteger="1" minValue="0" maxValue="0"/>
    </cacheField>
    <cacheField name="LICENCIA HABILITANTE  (SI/NO)" numFmtId="0">
      <sharedItems containsMixedTypes="1" containsNumber="1" containsInteger="1" minValue="0" maxValue="0"/>
    </cacheField>
    <cacheField name="TIPO LICENCIA HABILITANTE" numFmtId="0">
      <sharedItems containsMixedTypes="1" containsNumber="1" containsInteger="1" minValue="0" maxValue="0"/>
    </cacheField>
    <cacheField name="CONVOCATORIA" numFmtId="0">
      <sharedItems containsMixedTypes="1" containsNumber="1" containsInteger="1" minValue="0" maxValue="0"/>
    </cacheField>
    <cacheField name="TRAMO" numFmtId="0">
      <sharedItems containsSemiMixedTypes="0" containsString="0" containsNumber="1" containsInteger="1" minValue="0" maxValue="3"/>
    </cacheField>
    <cacheField name="N° DE LLAMADO" numFmtId="0">
      <sharedItems containsSemiMixedTypes="0" containsString="0" containsNumber="1" containsInteger="1" minValue="0" maxValue="1"/>
    </cacheField>
    <cacheField name="RUTOTEC" numFmtId="1">
      <sharedItems containsMixedTypes="1" containsNumber="1" containsInteger="1" minValue="0" maxValue="0"/>
    </cacheField>
    <cacheField name="NOMBRE OTEC" numFmtId="0">
      <sharedItems containsMixedTypes="1" containsNumber="1" containsInteger="1" minValue="0" maxValue="0"/>
    </cacheField>
    <cacheField name="DURACIÓN TOTAL DEL CURSO EN HORAS" numFmtId="0">
      <sharedItems containsSemiMixedTypes="0" containsString="0" containsNumber="1" containsInteger="1" minValue="0" maxValue="200"/>
    </cacheField>
    <cacheField name="DURACIÓN TOTAL DEL CURSO EN DIAS" numFmtId="0">
      <sharedItems containsSemiMixedTypes="0" containsString="0" containsNumber="1" containsInteger="1" minValue="0" maxValue="40"/>
    </cacheField>
    <cacheField name="VALOR HORA ALUMNO CAPACITACIÓN" numFmtId="3">
      <sharedItems containsSemiMixedTypes="0" containsString="0" containsNumber="1" containsInteger="1" minValue="0" maxValue="5401"/>
    </cacheField>
    <cacheField name="VALOR ALUMNO SUBSIDIO ÚTILES, INSUMO  Y HERRAMIENTAS" numFmtId="3">
      <sharedItems containsSemiMixedTypes="0" containsString="0" containsNumber="1" containsInteger="1" minValue="0" maxValue="0"/>
    </cacheField>
    <cacheField name="VALOR ALUMNO SUBSIDIO PARA INSTRUMENTO HABILITANTE Y/O REFERENCIAL" numFmtId="3">
      <sharedItems containsSemiMixedTypes="0" containsString="0" containsNumber="1" containsInteger="1" minValue="0" maxValue="45000"/>
    </cacheField>
    <cacheField name="VALOR CAPACITACIÓN" numFmtId="3">
      <sharedItems containsSemiMixedTypes="0" containsString="0" containsNumber="1" containsInteger="1" minValue="0" maxValue="21604000"/>
    </cacheField>
    <cacheField name="VALOR TOTAL SUBSIDIO DIARIO" numFmtId="3">
      <sharedItems containsSemiMixedTypes="0" containsString="0" containsNumber="1" containsInteger="1" minValue="0" maxValue="3200000"/>
    </cacheField>
    <cacheField name="VALOR TOTAL SUBSIDIO ÚTILES, INSUMO Y HERRAMIENTAS" numFmtId="3">
      <sharedItems containsSemiMixedTypes="0" containsString="0" containsNumber="1" containsInteger="1" minValue="0" maxValue="0"/>
    </cacheField>
    <cacheField name="VALOR TOTAL SUBSIDIO DE CUIDADOS" numFmtId="3">
      <sharedItems containsSemiMixedTypes="0" containsString="0" containsNumber="1" containsInteger="1" minValue="0" maxValue="4000000"/>
    </cacheField>
    <cacheField name="VALOR TOTAL SUBSIDIO PARA INSTRUMENTO HABILITANTE Y/O REFERENCIAL" numFmtId="3">
      <sharedItems containsSemiMixedTypes="0" containsString="0" containsNumber="1" containsInteger="1" minValue="0" maxValue="900000"/>
    </cacheField>
    <cacheField name="VALOR TOTAL DEL CURSO" numFmtId="3">
      <sharedItems containsSemiMixedTypes="0" containsString="0" containsNumber="1" containsInteger="1" minValue="0" maxValue="29704000"/>
    </cacheField>
    <cacheField name="ADMISIBILIDAD DE OFERTA-CURSO (SI/NO) Numeral 7.1.2 Bases Administrativas" numFmtId="0">
      <sharedItems containsMixedTypes="1" containsNumber="1" containsInteger="1" minValue="0" maxValue="0" count="2">
        <s v="si"/>
        <n v="0"/>
      </sharedItems>
    </cacheField>
    <cacheField name="MOTIVO DEL RECHAZO" numFmtId="0">
      <sharedItems containsSemiMixedTypes="0" containsString="0" containsNumber="1" containsInteger="1" minValue="0" maxValue="0"/>
    </cacheField>
    <cacheField name="7.2 EVALUACIÓN EXPERIENCIA DEL OFERENTE (10%)" numFmtId="0">
      <sharedItems containsSemiMixedTypes="0" containsString="0" containsNumber="1" containsInteger="1" minValue="0" maxValue="7"/>
    </cacheField>
    <cacheField name="7.3 EVALUACIÓN COMPORTAMIENTO (10%)" numFmtId="0">
      <sharedItems containsSemiMixedTypes="0" containsString="0" containsNumber="1" containsInteger="1" minValue="0" maxValue="7"/>
    </cacheField>
    <cacheField name="7.4.2.1                              Cumple con todos los componentes exigidos para el plan formativo (50%)" numFmtId="0">
      <sharedItems containsSemiMixedTypes="0" containsString="0" containsNumber="1" containsInteger="1" minValue="0" maxValue="0"/>
    </cacheField>
    <cacheField name="7.4.2.2                               Se identifican los requisistos de ingreso del participante al plan formativo. (50 %)" numFmtId="0">
      <sharedItems containsSemiMixedTypes="0" containsString="0" containsNumber="1" containsInteger="1" minValue="0" maxValue="0"/>
    </cacheField>
    <cacheField name="7.4.3.1                     Relación entre los componentes del módulo propuesto (15%)" numFmtId="0">
      <sharedItems containsSemiMixedTypes="0" containsString="0" containsNumber="1" containsInteger="1" minValue="0" maxValue="0"/>
    </cacheField>
    <cacheField name="7.4.3.2                      Relación de la competencia y el nombre del módulo se relaciona con la competencia y el nombre del plan formativo (25%)" numFmtId="0">
      <sharedItems containsSemiMixedTypes="0" containsString="0" containsNumber="1" containsInteger="1" minValue="0" maxValue="0"/>
    </cacheField>
    <cacheField name="7.4.3.3     Relación de los aprendizajes esperados del módulo con la competencia del módulo. (20%)" numFmtId="0">
      <sharedItems containsSemiMixedTypes="0" containsString="0" containsNumber="1" containsInteger="1" minValue="0" maxValue="0"/>
    </cacheField>
    <cacheField name="7.4.3.4                          Los criterios de evaluación permiten evidenciar los aprendizajes esperados de cada módulo. (25 %)" numFmtId="0">
      <sharedItems containsSemiMixedTypes="0" containsString="0" containsNumber="1" containsInteger="1" minValue="0" maxValue="0"/>
    </cacheField>
    <cacheField name="7.4.3.5                                         Los contenidos abordados permiten desarrollar los aprendizajes esperados de cada módulo. (15%)" numFmtId="0">
      <sharedItems containsSemiMixedTypes="0" containsString="0" containsNumber="1" containsInteger="1" minValue="0" maxValue="0"/>
    </cacheField>
    <cacheField name="7.4.4.1            Relación entre metodología y competencia (30%)" numFmtId="0">
      <sharedItems containsSemiMixedTypes="0" containsString="0" containsNumber="1" containsInteger="1" minValue="0" maxValue="7"/>
    </cacheField>
    <cacheField name="7.4.4.2   Proceso de Aprendizaje (30%)" numFmtId="0">
      <sharedItems containsSemiMixedTypes="0" containsString="0" containsNumber="1" containsInteger="1" minValue="0" maxValue="7"/>
    </cacheField>
    <cacheField name="7.4.4.3              Uso de equipos y herramientas (20%)" numFmtId="0">
      <sharedItems containsSemiMixedTypes="0" containsString="0" containsNumber="1" containsInteger="1" minValue="0" maxValue="5"/>
    </cacheField>
    <cacheField name="7.4.4.4          Uso y distribución de materiales e insumos (10%)" numFmtId="0">
      <sharedItems containsSemiMixedTypes="0" containsString="0" containsNumber="1" containsInteger="1" minValue="0" maxValue="5"/>
    </cacheField>
    <cacheField name="7.4.4.5            Uso de la infraestructura (10%)" numFmtId="0">
      <sharedItems containsSemiMixedTypes="0" containsString="0" containsNumber="1" containsInteger="1" minValue="0" maxValue="5"/>
    </cacheField>
    <cacheField name="7.5         EVALUACIÓN ECONÓMICA (5%)" numFmtId="0">
      <sharedItems containsSemiMixedTypes="0" containsString="0" containsNumber="1" containsInteger="1" minValue="0" maxValue="7"/>
    </cacheField>
    <cacheField name="8                 NOTA FINAL" numFmtId="171">
      <sharedItems containsSemiMixedTypes="0" containsString="0" containsNumber="1" minValue="0" maxValue="6.1"/>
    </cacheField>
    <cacheField name="CURSO PREADJUDICADO (SI/NO)" numFmtId="0">
      <sharedItems containsMixedTypes="1" containsNumber="1" containsInteger="1" minValue="0" maxValue="0"/>
    </cacheField>
    <cacheField name="Nombre encargado del curso en OTEC" numFmtId="0">
      <sharedItems containsMixedTypes="1" containsNumber="1" containsInteger="1" minValue="0" maxValue="0"/>
    </cacheField>
    <cacheField name="Email  encargado del curso en OTEC" numFmtId="0">
      <sharedItems containsMixedTypes="1" containsNumber="1" containsInteger="1" minValue="0" maxValue="0"/>
    </cacheField>
    <cacheField name="Teléfono  encargado del curso en OTEC" numFmtId="0">
      <sharedItems containsMixedTypes="1" containsNumber="1" containsInteger="1" minValue="0" maxValue="0"/>
    </cacheField>
    <cacheField name="Dirección (Sede donde se imparte el curso)" numFmtId="0">
      <sharedItems containsMixedTypes="1" containsNumber="1" containsInteger="1" minValue="0" maxValue="0"/>
    </cacheField>
    <cacheField name="Objetivo del Curso" numFmtId="0">
      <sharedItems containsMixedTypes="1" containsNumber="1" containsInteger="1" minValue="0" maxValue="0" longText="1"/>
    </cacheField>
    <cacheField name="Descripción del Curso" numFmtId="0">
      <sharedItems containsMixedTypes="1" containsNumber="1" containsInteger="1" minValue="0" maxValue="0" longText="1"/>
    </cacheField>
    <cacheField name="VALIDACIÓN LÍNEA SEGÚN BD OFICIAL" numFmtId="1">
      <sharedItems containsMixedTypes="1" containsNumber="1" containsInteger="1" minValue="0" maxValue="0"/>
    </cacheField>
    <cacheField name="VALIDACIÓN CÓDIGOS PLAN FORMATIVO 1 SEGÚN BD OFICIAL" numFmtId="1">
      <sharedItems containsMixedTypes="1" containsNumber="1" containsInteger="1" minValue="0" maxValue="0"/>
    </cacheField>
    <cacheField name="VALIDACIÓN DE CÓDIGO(S) PLAN (ES) TRANSVERSAL(ES) SEGÚN BD OFICIAL" numFmtId="1">
      <sharedItems containsMixedTypes="1" containsNumber="1" containsInteger="1" minValue="0" maxValue="0"/>
    </cacheField>
    <cacheField name="VALIDACIÓN COMUNA SEGÚN BD OFICIAL" numFmtId="0">
      <sharedItems containsMixedTypes="1" containsNumber="1" containsInteger="1" minValue="0" maxValue="0"/>
    </cacheField>
    <cacheField name="VALIDACIÓN NOMBRE POBLACIÓN OBJETIVO SEGÚN BD OFICIAL" numFmtId="0">
      <sharedItems containsMixedTypes="1" containsNumber="1" containsInteger="1" minValue="0" maxValue="0"/>
    </cacheField>
    <cacheField name="VALIDACIÓN TIPO SALIDA (DEPENDIENTE O INDEPENDIENTE) SEGÚN BD OFICIAL" numFmtId="0">
      <sharedItems containsMixedTypes="1" containsNumber="1" containsInteger="1" minValue="0" maxValue="0"/>
    </cacheField>
    <cacheField name="VALIDACIÓN CUPO SEGÚN BD OFICIAL" numFmtId="0">
      <sharedItems containsMixedTypes="1" containsNumber="1" containsInteger="1" minValue="0" maxValue="0"/>
    </cacheField>
    <cacheField name="VALIDACIÓN TOTAL HORAS  CURSO ENTRE N° PRESENTADO  POR EL OTEC Y LO QUE INDICA LA  BD OFICIAL" numFmtId="0">
      <sharedItems containsMixedTypes="1" containsNumber="1" containsInteger="1" minValue="0" maxValue="0"/>
    </cacheField>
    <cacheField name="VALIDACIÓN HORAS DIARIAS SEGÚN BD OFICIAL" numFmtId="0">
      <sharedItems containsMixedTypes="1" containsNumber="1" containsInteger="1" minValue="0" maxValue="0"/>
    </cacheField>
    <cacheField name="VALIDACIÓN SUBSIDIO DIARIO FASE LECTIVA (Si el curso tiene o no este subsidio en BD OFICIAL)" numFmtId="0">
      <sharedItems containsMixedTypes="1" containsNumber="1" containsInteger="1" minValue="0" maxValue="0"/>
    </cacheField>
    <cacheField name="VALIDACIÓN SUBSIDIO CUIDADOS  (Si el curso tiene o no este subsidio en BD OFICIAL)" numFmtId="0">
      <sharedItems containsMixedTypes="1" containsNumber="1" containsInteger="1" minValue="0" maxValue="0"/>
    </cacheField>
    <cacheField name="VALIDACIÓN SUBSIDIO DE HERRAMIENTAS   (Si el curso tiene o no este subsidio en BD OFICIAL)" numFmtId="0">
      <sharedItems containsMixedTypes="1" containsNumber="1" containsInteger="1" minValue="0" maxValue="0"/>
    </cacheField>
    <cacheField name="VALIDACIÓN CONVOCATORIA SEGÚN BD OFICIAL" numFmtId="0">
      <sharedItems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MixedTypes="1" containsNumber="1" containsInteger="1" minValue="0" maxValue="0"/>
    </cacheField>
    <cacheField name="DIAS FL SIN REDONDEO SEGÚN TOTAL HORAS PRESENTADAS POR EL OTEC " numFmtId="168">
      <sharedItems containsMixedTypes="1" containsNumber="1" minValue="53.6" maxValue="53.6"/>
    </cacheField>
    <cacheField name="REDONDEADO DIAS FASE LECTIVA" numFmtId="1">
      <sharedItems containsMixedTypes="1" containsNumber="1" containsInteger="1" minValue="54" maxValue="54"/>
    </cacheField>
    <cacheField name="VALIDACIÓN N°DÍAS FL ENTRE N° PRESENTADO  POR EL OTEC Y LO QUE INDICA LA  BD OFICIAL" numFmtId="1">
      <sharedItems containsMixedTypes="1" containsNumber="1" containsInteger="1" minValue="1" maxValue="1"/>
    </cacheField>
    <cacheField name="DIFERENCIA ENTRE VC PRESENTADO POR EL OTEC Y EL QUE CORRESPONDE  SEGÚN VHA PRESENTADO POR EL OTEC Y EL CUPO Y HORAS DE BD OFICIAL" numFmtId="1">
      <sharedItems containsMixedTypes="1" containsNumber="1" containsInteger="1" minValue="0" maxValue="0"/>
    </cacheField>
    <cacheField name="TIPO DE SUBSIDIO DE HERRAMIENTAS" numFmtId="1">
      <sharedItems/>
    </cacheField>
    <cacheField name="¿TIENEN PF? (Para los cursos sin plan formativo verificar que en la columna J de la planilla  &quot;Preadjudicación OTIC&quot;, se indique &quot;SIN PLA N FORMATIVO&quot;)" numFmtId="1">
      <sharedItems/>
    </cacheField>
    <cacheField name="¿TIENE EVALUACIÓN PLAN FORMATIVO?" numFmtId="1">
      <sharedItems/>
    </cacheField>
    <cacheField name="VALIDACIÓN ¿SE EVALUA PROPUESTA FORMATIVA SEGÚN TENGA O NO PLAN FORMATIVO EL CURSO? " numFmtId="1">
      <sharedItems containsSemiMixedTypes="0" containsString="0" containsNumber="1" containsInteger="1" minValue="0" maxValue="1"/>
    </cacheField>
    <cacheField name="VALIDACIÓN VHA SEGÚN TRAMO DE CURSO EN BD OFICIAL" numFmtId="1">
      <sharedItems containsSemiMixedTypes="0" containsString="0" containsNumber="1" containsInteger="1" minValue="0" maxValue="1"/>
    </cacheField>
    <cacheField name="VALIDACIÓN VALOR CAPACITACIÓN" numFmtId="1">
      <sharedItems containsMixedTypes="1" containsNumber="1" containsInteger="1" minValue="0" maxValue="0"/>
    </cacheField>
    <cacheField name="VALIDACIÓN VALOR TOTAL SUBSIDIO FASE LECTIVA (Comparación entre cantidad presentada por el OTEC y BD Oficial)" numFmtId="1">
      <sharedItems containsMixedTypes="1" containsNumber="1" containsInteger="1" minValue="1" maxValue="1"/>
    </cacheField>
    <cacheField name="VALIDACIÓN VALOR SUBSIDIO CUIDADO " numFmtId="1">
      <sharedItems containsMixedTypes="1" containsNumber="1" containsInteger="1" minValue="1" maxValue="1"/>
    </cacheField>
    <cacheField name="VALIDACIÓN VALOR INDIVIDUAL SH SEGÚN LÍNEA" numFmtId="1">
      <sharedItems containsSemiMixedTypes="0" containsString="0" containsNumber="1" containsInteger="1" minValue="0" maxValue="0"/>
    </cacheField>
    <cacheField name="VALIDACIÓN VALOR TOTAL SUBSIDIO HERRAMIENTAS" numFmtId="1">
      <sharedItems containsSemiMixedTypes="0" containsString="0" containsNumber="1" containsInteger="1" minValue="0" maxValue="0"/>
    </cacheField>
    <cacheField name="VALIDACIÓN ¿TIENE LICENCIA?" numFmtId="1">
      <sharedItems containsMixedTypes="1" containsNumber="1" containsInteger="1" minValue="0" maxValue="0"/>
    </cacheField>
    <cacheField name="VALIDACIÓN TOTAL SUB PARA CERT LICENCIAS" numFmtId="1">
      <sharedItems containsSemiMixedTypes="0" containsString="0" containsNumber="1" containsInteger="1" minValue="0" maxValue="0"/>
    </cacheField>
    <cacheField name="VALIDACIÓN VALOR TOTAL CURSO" numFmtId="1">
      <sharedItems containsSemiMixedTypes="0" containsString="0" containsNumber="1" containsInteger="1" minValue="0" maxValue="0"/>
    </cacheField>
    <cacheField name="VERIFICACIÓN DE REQUISITOS DEL CURSO SEGÚN SENCE             Rechazado =NO/Aprobado=SI" numFmtId="1">
      <sharedItems/>
    </cacheField>
    <cacheField name="VALIDACIÓN VERIFICACIÓN DE REQUISITOS (Comparación Validación Requisitos OTIC  y SENCE)" numFmtId="1">
      <sharedItems containsMixedTypes="1" containsNumber="1" containsInteger="1" minValue="1" maxValue="1"/>
    </cacheField>
    <cacheField name="¿TIENE EXPERIENCIA?" numFmtId="1">
      <sharedItems/>
    </cacheField>
    <cacheField name="VALIDACIÓN NOTA EXPERIENCIA OFERENTE" numFmtId="1">
      <sharedItems/>
    </cacheField>
    <cacheField name="¿TIENE MULTAS?" numFmtId="1">
      <sharedItems/>
    </cacheField>
    <cacheField name="VALIDACIÓN COMPORTAMIENTO ANTERIOR " numFmtId="1">
      <sharedItems/>
    </cacheField>
    <cacheField name="NOTA EXPERIENCIA" numFmtId="171">
      <sharedItems/>
    </cacheField>
    <cacheField name="NOTA COMPORTAMIENTO" numFmtId="171">
      <sharedItems/>
    </cacheField>
    <cacheField name="¿TIENE PF?" numFmtId="1">
      <sharedItems/>
    </cacheField>
    <cacheField name="NOTA PROPUESTA FORMATIVA A NIVEL DE PLAN 7.4.2( 35%)" numFmtId="1">
      <sharedItems containsMixedTypes="1" containsNumber="1" containsInteger="1" minValue="0" maxValue="0"/>
    </cacheField>
    <cacheField name="NOTA PROPUESTA FORMATIVA A NIVEL DE MODULOS 7.4.3 (65%)" numFmtId="1">
      <sharedItems containsMixedTypes="1" containsNumber="1" containsInteger="1" minValue="0" maxValue="0"/>
    </cacheField>
    <cacheField name="NOTA  EVALUACIÓN PROPUESTA FORMATIVA (45%)" numFmtId="1">
      <sharedItems/>
    </cacheField>
    <cacheField name="VALIDACIÓN NOTA METODOLOGÍA SUPERIOR A 1" numFmtId="3">
      <sharedItems/>
    </cacheField>
    <cacheField name="NOTA METODOLOGÍA (55%)" numFmtId="3">
      <sharedItems/>
    </cacheField>
    <cacheField name="NOTA EVALUACIÓN TÉCNICA" numFmtId="168">
      <sharedItems/>
    </cacheField>
    <cacheField name="VHA DEL CURSO A CONSIDERAR EN EVA EC" numFmtId="3">
      <sharedItems containsSemiMixedTypes="0" containsString="0" containsNumber="1" containsInteger="1" minValue="0" maxValue="5401"/>
    </cacheField>
    <cacheField name="MENOR VHA OFERTADA SEGÚN CÓDIGO" numFmtId="3">
      <sharedItems containsSemiMixedTypes="0" containsString="0" containsNumber="1" containsInteger="1" minValue="0" maxValue="5401"/>
    </cacheField>
    <cacheField name="NOTA EV ECONÓMICA" numFmtId="168">
      <sharedItems/>
    </cacheField>
    <cacheField name="VALIDACIÓN NOTA ECONÓMICA" numFmtId="1">
      <sharedItems/>
    </cacheField>
    <cacheField name="REVISIÓN PREVIA NOTA FINAL" numFmtId="1">
      <sharedItems/>
    </cacheField>
    <cacheField name="NOTA FINAL DEL CURSO SENCE" numFmtId="168">
      <sharedItems/>
    </cacheField>
    <cacheField name="VALIDACIÓN NOTA FINAL" numFmtId="1">
      <sharedItems/>
    </cacheField>
    <cacheField name="¿PRE ADJUDICA SEGÚN OTIC?" numFmtId="0">
      <sharedItems containsMixedTypes="1" containsNumber="1" containsInteger="1" minValue="0" maxValue="0"/>
    </cacheField>
    <cacheField name="MAYOR NOTA FINAL  DEL CÓDIGO CURSO" numFmtId="0">
      <sharedItems/>
    </cacheField>
    <cacheField name="¿TIENE MAYOR NOTA FINAL CÓDIGO CURSO?" numFmtId="0">
      <sharedItems/>
    </cacheField>
    <cacheField name=" MAYOR NOTA PROPUESTA TÉCNICA" numFmtId="0">
      <sharedItems/>
    </cacheField>
    <cacheField name="¿TIENE MAYOR NOTA PROPUESTA TÉCNICA?" numFmtId="0">
      <sharedItems/>
    </cacheField>
    <cacheField name="MAYOR  NOTA COMPORTAMIENTO ANTERIOR" numFmtId="0">
      <sharedItems/>
    </cacheField>
    <cacheField name="¿TIENE  MAYOR NOTA COMPORTAMIENTO ANTERIOR?" numFmtId="0">
      <sharedItems/>
    </cacheField>
    <cacheField name="MAYOR NOTA EXPERIENCIA " numFmtId="168">
      <sharedItems/>
    </cacheField>
    <cacheField name="¿TIENE  MAYOR NOTA EXPERIENCIA ?" numFmtId="0">
      <sharedItems/>
    </cacheField>
    <cacheField name="VHA DEL CURSO APROBADO EN EXPERIENCIA" numFmtId="3">
      <sharedItems/>
    </cacheField>
    <cacheField name="MENOR VHA DE CURSO APROBADO EN EXPERIENCIA" numFmtId="3">
      <sharedItems/>
    </cacheField>
    <cacheField name="¿TIENE MENOR VALOR HORA ENTRE LOS CURSO APROBADOS?" numFmtId="0">
      <sharedItems/>
    </cacheField>
    <cacheField name="POCENTAJE DE MULTAS PONDERADA" numFmtId="172">
      <sharedItems/>
    </cacheField>
    <cacheField name="MENOR PORCENTAJE COMPORTAMIENTO" numFmtId="3">
      <sharedItems/>
    </cacheField>
    <cacheField name="¿TIENE MENOS PORCENTAJE COMPORTAMIENTO?" numFmtId="0">
      <sharedItems/>
    </cacheField>
    <cacheField name="CURSOS " numFmtId="0">
      <sharedItems containsSemiMixedTypes="0" containsString="0" containsNumber="1" containsInteger="1" minValue="0" maxValue="18"/>
    </cacheField>
    <cacheField name="MAYOR NÚMERO CURSOS" numFmtId="0">
      <sharedItems containsSemiMixedTypes="0" containsString="0" containsNumber="1" containsInteger="1" minValue="0" maxValue="18"/>
    </cacheField>
    <cacheField name="TIENE MAYOR NÚMERO CURSOS?" numFmtId="0">
      <sharedItems/>
    </cacheField>
    <cacheField name="OBSERVACIONES OTIC" numFmtId="0">
      <sharedItems containsSemiMixedTypes="0" containsString="0" containsNumber="1" containsInteger="1" minValue="0" maxValue="0"/>
    </cacheField>
    <cacheField name="OBSERVACIONES SENCE" numFmtId="0">
      <sharedItems containsBlank="1"/>
    </cacheField>
    <cacheField name="RESPUESTA OBS OTIC" numFmtId="0">
      <sharedItems containsBlank="1"/>
    </cacheField>
    <cacheField name="SENCE" numFmtId="0">
      <sharedItems containsBlank="1" longText="1"/>
    </cacheField>
    <cacheField name="ADJUDICA" numFmtId="0">
      <sharedItems containsNonDate="0" containsString="0" containsBlank="1"/>
    </cacheField>
    <cacheField name="OBSERVACIÓN IMPUGNACIÓ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dielka Beovic Farias" refreshedDate="45565.488338541669" createdVersion="8" refreshedVersion="8" minRefreshableVersion="3" recordCount="188" xr:uid="{BEF91CEB-58C9-4363-9029-57056C29EB76}">
  <cacheSource type="worksheet">
    <worksheetSource ref="A1:EM189" sheet="4 Planilla de revisión"/>
  </cacheSource>
  <cacheFields count="143">
    <cacheField name="CODIGO SENCE" numFmtId="0">
      <sharedItems containsSemiMixedTypes="0" containsString="0" containsNumber="1" containsInteger="1" minValue="0" maxValue="100127" count="150">
        <n v="14058"/>
        <n v="14059"/>
        <n v="14060"/>
        <n v="14061"/>
        <n v="0"/>
        <n v="12838" u="1"/>
        <n v="12645" u="1"/>
        <n v="12652" u="1"/>
        <n v="12808" u="1"/>
        <n v="12813" u="1"/>
        <n v="12820" u="1"/>
        <n v="12654" u="1"/>
        <n v="12655" u="1"/>
        <n v="12657" u="1"/>
        <n v="12800" u="1"/>
        <n v="12804" u="1"/>
        <n v="12807" u="1"/>
        <n v="12809" u="1"/>
        <n v="12842" u="1"/>
        <n v="12848" u="1"/>
        <n v="12859" u="1"/>
        <n v="12860" u="1"/>
        <n v="12943" u="1"/>
        <n v="12949" u="1"/>
        <n v="12833" u="1"/>
        <n v="12828" u="1"/>
        <n v="12812" u="1"/>
        <n v="12818" u="1"/>
        <n v="12822" u="1"/>
        <n v="12648" u="1"/>
        <n v="12658" u="1"/>
        <n v="12649" u="1"/>
        <n v="12646" u="1"/>
        <n v="12651" u="1"/>
        <n v="12830" u="1"/>
        <n v="12650" u="1"/>
        <n v="12653" u="1"/>
        <n v="12713" u="1"/>
        <n v="12727" u="1"/>
        <n v="12728" u="1"/>
        <n v="12725" u="1"/>
        <n v="12726" u="1"/>
        <n v="12729" u="1"/>
        <n v="12730" u="1"/>
        <n v="12724" u="1"/>
        <n v="12723" u="1"/>
        <n v="12722" u="1"/>
        <n v="12495" u="1"/>
        <n v="12498" u="1"/>
        <n v="12589" u="1"/>
        <n v="10258" u="1"/>
        <n v="10376" u="1"/>
        <n v="7494" u="1"/>
        <n v="7751" u="1"/>
        <n v="10295" u="1"/>
        <n v="10277" u="1"/>
        <n v="10291" u="1"/>
        <n v="10301" u="1"/>
        <n v="10282" u="1"/>
        <n v="10343" u="1"/>
        <n v="10363" u="1"/>
        <n v="10518" u="1"/>
        <n v="10519" u="1"/>
        <n v="10521" u="1"/>
        <n v="10585" u="1"/>
        <n v="8553" u="1"/>
        <n v="10516" u="1"/>
        <n v="10511" u="1"/>
        <n v="8718" u="1"/>
        <n v="100109" u="1"/>
        <n v="100103" u="1"/>
        <n v="100107" u="1"/>
        <n v="100110" u="1"/>
        <n v="100105" u="1"/>
        <n v="9998" u="1"/>
        <n v="100106" u="1"/>
        <n v="100104" u="1"/>
        <n v="11163" u="1"/>
        <n v="8457" u="1"/>
        <n v="7617" u="1"/>
        <n v="100121" u="1"/>
        <n v="100122" u="1"/>
        <n v="100123" u="1"/>
        <n v="100124" u="1"/>
        <n v="100125" u="1"/>
        <n v="100126" u="1"/>
        <n v="100127" u="1"/>
        <n v="100069" u="1"/>
        <n v="100070" u="1"/>
        <n v="100071" u="1"/>
        <n v="8616" u="1"/>
        <n v="9051" u="1"/>
        <n v="8832" u="1"/>
        <n v="100120" u="1"/>
        <n v="7913" u="1"/>
        <n v="7906" u="1"/>
        <n v="10131" u="1"/>
        <n v="9251" u="1"/>
        <n v="10132" u="1"/>
        <n v="10133" u="1"/>
        <n v="10126" u="1"/>
        <n v="9854" u="1"/>
        <n v="10127" u="1"/>
        <n v="7985" u="1"/>
        <n v="10129" u="1"/>
        <n v="10130" u="1"/>
        <n v="8383" u="1"/>
        <n v="8555" u="1"/>
        <n v="8805" u="1"/>
        <n v="10420" u="1"/>
        <n v="9875" u="1"/>
        <n v="9790" u="1"/>
        <n v="8237" u="1"/>
        <n v="8277" u="1"/>
        <n v="8888" u="1"/>
        <n v="10406" u="1"/>
        <n v="8652" u="1"/>
        <n v="10402" u="1"/>
        <n v="10378" u="1"/>
        <n v="10430" u="1"/>
        <n v="10431" u="1"/>
        <n v="10306" u="1"/>
        <n v="10279" u="1"/>
        <n v="10247" u="1"/>
        <n v="10274" u="1"/>
        <n v="10281" u="1"/>
        <n v="7474" u="1"/>
        <n v="7481" u="1"/>
        <n v="6901" u="1"/>
        <n v="7475" u="1"/>
        <n v="7510" u="1"/>
        <n v="7511" u="1"/>
        <n v="10053" u="1"/>
        <n v="9677" u="1"/>
        <n v="10062" u="1"/>
        <n v="10194" u="1"/>
        <n v="10243" u="1"/>
        <n v="10244" u="1"/>
        <n v="10245" u="1"/>
        <n v="10246" u="1"/>
        <n v="10297" u="1"/>
        <n v="10242" u="1"/>
        <n v="100030" u="1"/>
        <n v="7879" u="1"/>
        <n v="10216" u="1"/>
        <n v="8666" u="1"/>
        <n v="9750" u="1"/>
        <n v="9178" u="1"/>
        <n v="9504" u="1"/>
        <n v="8526" u="1"/>
      </sharedItems>
    </cacheField>
    <cacheField name="OTIC" numFmtId="0">
      <sharedItems containsMixedTypes="1" containsNumber="1" containsInteger="1" minValue="0" maxValue="0"/>
    </cacheField>
    <cacheField name="AÑO" numFmtId="0">
      <sharedItems containsSemiMixedTypes="0" containsString="0" containsNumber="1" containsInteger="1" minValue="0" maxValue="2024"/>
    </cacheField>
    <cacheField name="ASIGNACIÓN" numFmtId="0">
      <sharedItems containsMixedTypes="1" containsNumber="1" containsInteger="1" minValue="0" maxValue="0"/>
    </cacheField>
    <cacheField name="RUT ENTIDAD  REQUIRENTE" numFmtId="0">
      <sharedItems containsMixedTypes="1" containsNumber="1" containsInteger="1" minValue="0" maxValue="0"/>
    </cacheField>
    <cacheField name="NOMBRE ENTIDAD REQUIRENTE " numFmtId="0">
      <sharedItems containsMixedTypes="1" containsNumber="1" containsInteger="1" minValue="0" maxValue="0"/>
    </cacheField>
    <cacheField name="RUT ENTIDAD BENEFICIARIA EN CASO DE MANDATO" numFmtId="0">
      <sharedItems containsSemiMixedTypes="0" containsString="0" containsNumber="1" containsInteger="1" minValue="0" maxValue="0"/>
    </cacheField>
    <cacheField name="NOMBRE DE ENTIDAD BENEFICIARIA EN CASO DE MANDATO" numFmtId="0">
      <sharedItems containsSemiMixedTypes="0" containsString="0" containsNumber="1" containsInteger="1" minValue="0" maxValue="0"/>
    </cacheField>
    <cacheField name="NOMBRE DEL CURSO (PLAN FORMATIVO)" numFmtId="0">
      <sharedItems containsMixedTypes="1" containsNumber="1" containsInteger="1" minValue="0" maxValue="0"/>
    </cacheField>
    <cacheField name="CODIGO DEL CURSO (PLAN FORMATIVO )" numFmtId="0">
      <sharedItems containsMixedTypes="1" containsNumber="1" containsInteger="1" minValue="0" maxValue="0"/>
    </cacheField>
    <cacheField name="NOMBRE PLAN (ES) TRANSVERSAL(ES)" numFmtId="0">
      <sharedItems containsSemiMixedTypes="0" containsString="0" containsNumber="1" containsInteger="1" minValue="0" maxValue="0"/>
    </cacheField>
    <cacheField name="CODIGO PLAN (ES) TRANSVERSAL(ES)" numFmtId="0">
      <sharedItems containsSemiMixedTypes="0" containsString="0" containsNumber="1" containsInteger="1" minValue="0" maxValue="0"/>
    </cacheField>
    <cacheField name="N° REGIÓN" numFmtId="0">
      <sharedItems containsSemiMixedTypes="0" containsString="0" containsNumber="1" containsInteger="1" minValue="0" maxValue="13"/>
    </cacheField>
    <cacheField name="NOMBRE REGIÓN" numFmtId="0">
      <sharedItems containsMixedTypes="1" containsNumber="1" containsInteger="1" minValue="0" maxValue="0"/>
    </cacheField>
    <cacheField name="COMUNA" numFmtId="0">
      <sharedItems containsMixedTypes="1" containsNumber="1" containsInteger="1" minValue="0" maxValue="0"/>
    </cacheField>
    <cacheField name="NOMBRE POBLACIÓN OBJETIVO" numFmtId="0">
      <sharedItems containsMixedTypes="1" containsNumber="1" containsInteger="1" minValue="0" maxValue="0"/>
    </cacheField>
    <cacheField name="MODALIDAD DEL CURSO " numFmtId="0">
      <sharedItems containsMixedTypes="1" containsNumber="1" containsInteger="1" minValue="0" maxValue="0"/>
    </cacheField>
    <cacheField name="TIPO SALIDA (DEPENDIENTE O INDEPENDIENTE)" numFmtId="0">
      <sharedItems containsMixedTypes="1" containsNumber="1" containsInteger="1" minValue="0" maxValue="0"/>
    </cacheField>
    <cacheField name="CALENDARIZACIÓN FASE LECTIVA" numFmtId="0">
      <sharedItems containsMixedTypes="1" containsNumber="1" containsInteger="1" minValue="0" maxValue="0"/>
    </cacheField>
    <cacheField name="CUPO" numFmtId="0">
      <sharedItems containsSemiMixedTypes="0" containsString="0" containsNumber="1" containsInteger="1" minValue="0" maxValue="20"/>
    </cacheField>
    <cacheField name=" HORAS CURSO (PLAN FORMATIVO 1 )" numFmtId="0">
      <sharedItems containsSemiMixedTypes="0" containsString="0" containsNumber="1" containsInteger="1" minValue="0" maxValue="200"/>
    </cacheField>
    <cacheField name=" HORAS PLAN(ES) FORMATIVO(OS) 2" numFmtId="0">
      <sharedItems containsSemiMixedTypes="0" containsString="0" containsNumber="1" containsInteger="1" minValue="0" maxValue="0"/>
    </cacheField>
    <cacheField name="TOTAL HORAS " numFmtId="0">
      <sharedItems containsSemiMixedTypes="0" containsString="0" containsNumber="1" containsInteger="1" minValue="0" maxValue="200"/>
    </cacheField>
    <cacheField name="HORAS DIARIAS" numFmtId="0">
      <sharedItems containsSemiMixedTypes="0" containsString="0" containsNumber="1" containsInteger="1" minValue="0" maxValue="5"/>
    </cacheField>
    <cacheField name="SUBSIDIO DIARIO FASE LECTIVA (SI/NO)" numFmtId="0">
      <sharedItems containsMixedTypes="1" containsNumber="1" containsInteger="1" minValue="0" maxValue="0"/>
    </cacheField>
    <cacheField name="SUBSIDIO CUIDADOS" numFmtId="0">
      <sharedItems containsMixedTypes="1" containsNumber="1" containsInteger="1" minValue="0" maxValue="0"/>
    </cacheField>
    <cacheField name="SUBSIDIO DE HERRAMIENTAS  (SI/NO)" numFmtId="0">
      <sharedItems containsMixedTypes="1" containsNumber="1" containsInteger="1" minValue="0" maxValue="0"/>
    </cacheField>
    <cacheField name="APRENDIZAJES ESPERADOS (SOLO PARA CURSOS SIN PLAN FORMATIVO)" numFmtId="0">
      <sharedItems containsSemiMixedTypes="0" containsString="0" containsNumber="1" containsInteger="1" minValue="0" maxValue="0"/>
    </cacheField>
    <cacheField name="DESCRIPCIÓN POBLACION OBJETIVO" numFmtId="0">
      <sharedItems containsMixedTypes="1" containsNumber="1" containsInteger="1" minValue="0" maxValue="0"/>
    </cacheField>
    <cacheField name="LICENCIA HABILITANTE  (SI/NO)" numFmtId="0">
      <sharedItems containsMixedTypes="1" containsNumber="1" containsInteger="1" minValue="0" maxValue="0"/>
    </cacheField>
    <cacheField name="TIPO LICENCIA HABILITANTE" numFmtId="0">
      <sharedItems containsMixedTypes="1" containsNumber="1" containsInteger="1" minValue="0" maxValue="0"/>
    </cacheField>
    <cacheField name="CONVOCATORIA" numFmtId="0">
      <sharedItems containsMixedTypes="1" containsNumber="1" containsInteger="1" minValue="0" maxValue="0"/>
    </cacheField>
    <cacheField name="TRAMO" numFmtId="0">
      <sharedItems containsSemiMixedTypes="0" containsString="0" containsNumber="1" containsInteger="1" minValue="0" maxValue="3"/>
    </cacheField>
    <cacheField name="N° DE LLAMADO" numFmtId="0">
      <sharedItems containsSemiMixedTypes="0" containsString="0" containsNumber="1" containsInteger="1" minValue="0" maxValue="1"/>
    </cacheField>
    <cacheField name="RUTOTEC" numFmtId="1">
      <sharedItems containsMixedTypes="1" containsNumber="1" containsInteger="1" minValue="0" maxValue="0"/>
    </cacheField>
    <cacheField name="NOMBRE OTEC" numFmtId="0">
      <sharedItems containsMixedTypes="1" containsNumber="1" containsInteger="1" minValue="0" maxValue="0"/>
    </cacheField>
    <cacheField name="DURACIÓN TOTAL DEL CURSO EN HORAS" numFmtId="0">
      <sharedItems containsSemiMixedTypes="0" containsString="0" containsNumber="1" containsInteger="1" minValue="0" maxValue="200"/>
    </cacheField>
    <cacheField name="DURACIÓN TOTAL DEL CURSO EN DIAS" numFmtId="0">
      <sharedItems containsSemiMixedTypes="0" containsString="0" containsNumber="1" containsInteger="1" minValue="0" maxValue="40"/>
    </cacheField>
    <cacheField name="VALOR HORA ALUMNO CAPACITACIÓN" numFmtId="3">
      <sharedItems containsSemiMixedTypes="0" containsString="0" containsNumber="1" containsInteger="1" minValue="0" maxValue="5401"/>
    </cacheField>
    <cacheField name="VALOR ALUMNO SUBSIDIO ÚTILES, INSUMO  Y HERRAMIENTAS" numFmtId="3">
      <sharedItems containsSemiMixedTypes="0" containsString="0" containsNumber="1" containsInteger="1" minValue="0" maxValue="0"/>
    </cacheField>
    <cacheField name="VALOR ALUMNO SUBSIDIO PARA INSTRUMENTO HABILITANTE Y/O REFERENCIAL" numFmtId="3">
      <sharedItems containsSemiMixedTypes="0" containsString="0" containsNumber="1" containsInteger="1" minValue="0" maxValue="45000"/>
    </cacheField>
    <cacheField name="VALOR CAPACITACIÓN" numFmtId="3">
      <sharedItems containsSemiMixedTypes="0" containsString="0" containsNumber="1" containsInteger="1" minValue="0" maxValue="21604000"/>
    </cacheField>
    <cacheField name="VALOR TOTAL SUBSIDIO DIARIO" numFmtId="3">
      <sharedItems containsSemiMixedTypes="0" containsString="0" containsNumber="1" containsInteger="1" minValue="0" maxValue="3200000"/>
    </cacheField>
    <cacheField name="VALOR TOTAL SUBSIDIO ÚTILES, INSUMO Y HERRAMIENTAS" numFmtId="3">
      <sharedItems containsSemiMixedTypes="0" containsString="0" containsNumber="1" containsInteger="1" minValue="0" maxValue="0"/>
    </cacheField>
    <cacheField name="VALOR TOTAL SUBSIDIO DE CUIDADOS" numFmtId="3">
      <sharedItems containsSemiMixedTypes="0" containsString="0" containsNumber="1" containsInteger="1" minValue="0" maxValue="4000000"/>
    </cacheField>
    <cacheField name="VALOR TOTAL SUBSIDIO PARA INSTRUMENTO HABILITANTE Y/O REFERENCIAL" numFmtId="3">
      <sharedItems containsSemiMixedTypes="0" containsString="0" containsNumber="1" containsInteger="1" minValue="0" maxValue="900000"/>
    </cacheField>
    <cacheField name="VALOR TOTAL DEL CURSO" numFmtId="3">
      <sharedItems containsSemiMixedTypes="0" containsString="0" containsNumber="1" containsInteger="1" minValue="0" maxValue="29704000"/>
    </cacheField>
    <cacheField name="ADMISIBILIDAD DE OFERTA-CURSO (SI/NO) Numeral 7.1.2 Bases Administrativas" numFmtId="0">
      <sharedItems containsMixedTypes="1" containsNumber="1" containsInteger="1" minValue="0" maxValue="0" count="2">
        <s v="si"/>
        <n v="0"/>
      </sharedItems>
    </cacheField>
    <cacheField name="MOTIVO DEL RECHAZO" numFmtId="0">
      <sharedItems containsSemiMixedTypes="0" containsString="0" containsNumber="1" containsInteger="1" minValue="0" maxValue="0"/>
    </cacheField>
    <cacheField name="7.2 EVALUACIÓN EXPERIENCIA DEL OFERENTE (10%)" numFmtId="0">
      <sharedItems containsSemiMixedTypes="0" containsString="0" containsNumber="1" containsInteger="1" minValue="0" maxValue="7"/>
    </cacheField>
    <cacheField name="7.3 EVALUACIÓN COMPORTAMIENTO (10%)" numFmtId="0">
      <sharedItems containsSemiMixedTypes="0" containsString="0" containsNumber="1" containsInteger="1" minValue="0" maxValue="7"/>
    </cacheField>
    <cacheField name="7.4.2.1                              Cumple con todos los componentes exigidos para el plan formativo (50%)" numFmtId="0">
      <sharedItems containsSemiMixedTypes="0" containsString="0" containsNumber="1" containsInteger="1" minValue="0" maxValue="0"/>
    </cacheField>
    <cacheField name="7.4.2.2                               Se identifican los requisistos de ingreso del participante al plan formativo. (50 %)" numFmtId="0">
      <sharedItems containsSemiMixedTypes="0" containsString="0" containsNumber="1" containsInteger="1" minValue="0" maxValue="0"/>
    </cacheField>
    <cacheField name="7.4.3.1                     Relación entre los componentes del módulo propuesto (15%)" numFmtId="0">
      <sharedItems containsSemiMixedTypes="0" containsString="0" containsNumber="1" containsInteger="1" minValue="0" maxValue="0"/>
    </cacheField>
    <cacheField name="7.4.3.2                      Relación de la competencia y el nombre del módulo se relaciona con la competencia y el nombre del plan formativo (25%)" numFmtId="0">
      <sharedItems containsSemiMixedTypes="0" containsString="0" containsNumber="1" containsInteger="1" minValue="0" maxValue="0"/>
    </cacheField>
    <cacheField name="7.4.3.3     Relación de los aprendizajes esperados del módulo con la competencia del módulo. (20%)" numFmtId="0">
      <sharedItems containsSemiMixedTypes="0" containsString="0" containsNumber="1" containsInteger="1" minValue="0" maxValue="0"/>
    </cacheField>
    <cacheField name="7.4.3.4                          Los criterios de evaluación permiten evidenciar los aprendizajes esperados de cada módulo. (25 %)" numFmtId="0">
      <sharedItems containsSemiMixedTypes="0" containsString="0" containsNumber="1" containsInteger="1" minValue="0" maxValue="0"/>
    </cacheField>
    <cacheField name="7.4.3.5                                         Los contenidos abordados permiten desarrollar los aprendizajes esperados de cada módulo. (15%)" numFmtId="0">
      <sharedItems containsSemiMixedTypes="0" containsString="0" containsNumber="1" containsInteger="1" minValue="0" maxValue="0"/>
    </cacheField>
    <cacheField name="7.4.4.1            Relación entre metodología y competencia (30%)" numFmtId="0">
      <sharedItems containsSemiMixedTypes="0" containsString="0" containsNumber="1" containsInteger="1" minValue="0" maxValue="7"/>
    </cacheField>
    <cacheField name="7.4.4.2   Proceso de Aprendizaje (30%)" numFmtId="0">
      <sharedItems containsSemiMixedTypes="0" containsString="0" containsNumber="1" containsInteger="1" minValue="0" maxValue="7"/>
    </cacheField>
    <cacheField name="7.4.4.3              Uso de equipos y herramientas (20%)" numFmtId="0">
      <sharedItems containsSemiMixedTypes="0" containsString="0" containsNumber="1" containsInteger="1" minValue="0" maxValue="5"/>
    </cacheField>
    <cacheField name="7.4.4.4          Uso y distribución de materiales e insumos (10%)" numFmtId="0">
      <sharedItems containsSemiMixedTypes="0" containsString="0" containsNumber="1" containsInteger="1" minValue="0" maxValue="5"/>
    </cacheField>
    <cacheField name="7.4.4.5            Uso de la infraestructura (10%)" numFmtId="0">
      <sharedItems containsSemiMixedTypes="0" containsString="0" containsNumber="1" containsInteger="1" minValue="0" maxValue="5"/>
    </cacheField>
    <cacheField name="7.5         EVALUACIÓN ECONÓMICA (5%)" numFmtId="0">
      <sharedItems containsSemiMixedTypes="0" containsString="0" containsNumber="1" containsInteger="1" minValue="0" maxValue="7"/>
    </cacheField>
    <cacheField name="8                 NOTA FINAL" numFmtId="171">
      <sharedItems containsSemiMixedTypes="0" containsString="0" containsNumber="1" minValue="0" maxValue="6.1"/>
    </cacheField>
    <cacheField name="CURSO PREADJUDICADO (SI/NO)" numFmtId="0">
      <sharedItems containsMixedTypes="1" containsNumber="1" containsInteger="1" minValue="0" maxValue="0"/>
    </cacheField>
    <cacheField name="Nombre encargado del curso en OTEC" numFmtId="0">
      <sharedItems containsMixedTypes="1" containsNumber="1" containsInteger="1" minValue="0" maxValue="0"/>
    </cacheField>
    <cacheField name="Email  encargado del curso en OTEC" numFmtId="0">
      <sharedItems containsMixedTypes="1" containsNumber="1" containsInteger="1" minValue="0" maxValue="0"/>
    </cacheField>
    <cacheField name="Teléfono  encargado del curso en OTEC" numFmtId="0">
      <sharedItems containsMixedTypes="1" containsNumber="1" containsInteger="1" minValue="0" maxValue="0"/>
    </cacheField>
    <cacheField name="Dirección (Sede donde se imparte el curso)" numFmtId="0">
      <sharedItems containsMixedTypes="1" containsNumber="1" containsInteger="1" minValue="0" maxValue="0"/>
    </cacheField>
    <cacheField name="Objetivo del Curso" numFmtId="0">
      <sharedItems containsMixedTypes="1" containsNumber="1" containsInteger="1" minValue="0" maxValue="0" longText="1"/>
    </cacheField>
    <cacheField name="Descripción del Curso" numFmtId="0">
      <sharedItems containsMixedTypes="1" containsNumber="1" containsInteger="1" minValue="0" maxValue="0" longText="1"/>
    </cacheField>
    <cacheField name="VALIDACIÓN LÍNEA SEGÚN BD OFICIAL" numFmtId="1">
      <sharedItems containsMixedTypes="1" containsNumber="1" containsInteger="1" minValue="0" maxValue="0"/>
    </cacheField>
    <cacheField name="VALIDACIÓN CÓDIGOS PLAN FORMATIVO 1 SEGÚN BD OFICIAL" numFmtId="1">
      <sharedItems containsMixedTypes="1" containsNumber="1" containsInteger="1" minValue="0" maxValue="0"/>
    </cacheField>
    <cacheField name="VALIDACIÓN DE CÓDIGO(S) PLAN (ES) TRANSVERSAL(ES) SEGÚN BD OFICIAL" numFmtId="1">
      <sharedItems containsMixedTypes="1" containsNumber="1" containsInteger="1" minValue="0" maxValue="0"/>
    </cacheField>
    <cacheField name="VALIDACIÓN COMUNA SEGÚN BD OFICIAL" numFmtId="0">
      <sharedItems containsMixedTypes="1" containsNumber="1" containsInteger="1" minValue="0" maxValue="0"/>
    </cacheField>
    <cacheField name="VALIDACIÓN NOMBRE POBLACIÓN OBJETIVO SEGÚN BD OFICIAL" numFmtId="0">
      <sharedItems containsMixedTypes="1" containsNumber="1" containsInteger="1" minValue="0" maxValue="0"/>
    </cacheField>
    <cacheField name="VALIDACIÓN TIPO SALIDA (DEPENDIENTE O INDEPENDIENTE) SEGÚN BD OFICIAL" numFmtId="0">
      <sharedItems containsMixedTypes="1" containsNumber="1" containsInteger="1" minValue="0" maxValue="0"/>
    </cacheField>
    <cacheField name="VALIDACIÓN CUPO SEGÚN BD OFICIAL" numFmtId="0">
      <sharedItems containsMixedTypes="1" containsNumber="1" containsInteger="1" minValue="0" maxValue="0"/>
    </cacheField>
    <cacheField name="VALIDACIÓN TOTAL HORAS  CURSO ENTRE N° PRESENTADO  POR EL OTEC Y LO QUE INDICA LA  BD OFICIAL" numFmtId="0">
      <sharedItems containsMixedTypes="1" containsNumber="1" containsInteger="1" minValue="0" maxValue="0"/>
    </cacheField>
    <cacheField name="VALIDACIÓN HORAS DIARIAS SEGÚN BD OFICIAL" numFmtId="0">
      <sharedItems containsMixedTypes="1" containsNumber="1" containsInteger="1" minValue="0" maxValue="0"/>
    </cacheField>
    <cacheField name="VALIDACIÓN SUBSIDIO DIARIO FASE LECTIVA (Si el curso tiene o no este subsidio en BD OFICIAL)" numFmtId="0">
      <sharedItems containsMixedTypes="1" containsNumber="1" containsInteger="1" minValue="0" maxValue="0"/>
    </cacheField>
    <cacheField name="VALIDACIÓN SUBSIDIO CUIDADOS  (Si el curso tiene o no este subsidio en BD OFICIAL)" numFmtId="0">
      <sharedItems containsMixedTypes="1" containsNumber="1" containsInteger="1" minValue="0" maxValue="0"/>
    </cacheField>
    <cacheField name="VALIDACIÓN SUBSIDIO DE HERRAMIENTAS   (Si el curso tiene o no este subsidio en BD OFICIAL)" numFmtId="0">
      <sharedItems containsMixedTypes="1" containsNumber="1" containsInteger="1" minValue="0" maxValue="0"/>
    </cacheField>
    <cacheField name="VALIDACIÓN CONVOCATORIA SEGÚN BD OFICIAL" numFmtId="0">
      <sharedItems containsMixedTypes="1"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MixedTypes="1" containsNumber="1" containsInteger="1" minValue="0" maxValue="0"/>
    </cacheField>
    <cacheField name="DIAS FL SIN REDONDEO SEGÚN TOTAL HORAS PRESENTADAS POR EL OTEC " numFmtId="168">
      <sharedItems containsMixedTypes="1" containsNumber="1" minValue="53.6" maxValue="53.6"/>
    </cacheField>
    <cacheField name="REDONDEADO DIAS FASE LECTIVA" numFmtId="1">
      <sharedItems containsMixedTypes="1" containsNumber="1" containsInteger="1" minValue="54" maxValue="54"/>
    </cacheField>
    <cacheField name="VALIDACIÓN N°DÍAS FL ENTRE N° PRESENTADO  POR EL OTEC Y LO QUE INDICA LA  BD OFICIAL" numFmtId="1">
      <sharedItems containsMixedTypes="1" containsNumber="1" containsInteger="1" minValue="1" maxValue="1"/>
    </cacheField>
    <cacheField name="DIFERENCIA ENTRE VC PRESENTADO POR EL OTEC Y EL QUE CORRESPONDE  SEGÚN VHA PRESENTADO POR EL OTEC Y EL CUPO Y HORAS DE BD OFICIAL" numFmtId="1">
      <sharedItems containsMixedTypes="1" containsNumber="1" containsInteger="1" minValue="0" maxValue="0"/>
    </cacheField>
    <cacheField name="TIPO DE SUBSIDIO DE HERRAMIENTAS" numFmtId="1">
      <sharedItems/>
    </cacheField>
    <cacheField name="¿TIENEN PF? (Para los cursos sin plan formativo verificar que en la columna J de la planilla  &quot;Preadjudicación OTIC&quot;, se indique &quot;SIN PLA N FORMATIVO&quot;)" numFmtId="1">
      <sharedItems/>
    </cacheField>
    <cacheField name="¿TIENE EVALUACIÓN PLAN FORMATIVO?" numFmtId="1">
      <sharedItems/>
    </cacheField>
    <cacheField name="VALIDACIÓN ¿SE EVALUA PROPUESTA FORMATIVA SEGÚN TENGA O NO PLAN FORMATIVO EL CURSO? " numFmtId="1">
      <sharedItems containsSemiMixedTypes="0" containsString="0" containsNumber="1" containsInteger="1" minValue="0" maxValue="1"/>
    </cacheField>
    <cacheField name="VALIDACIÓN VHA SEGÚN TRAMO DE CURSO EN BD OFICIAL" numFmtId="1">
      <sharedItems containsSemiMixedTypes="0" containsString="0" containsNumber="1" containsInteger="1" minValue="0" maxValue="1"/>
    </cacheField>
    <cacheField name="VALIDACIÓN VALOR CAPACITACIÓN" numFmtId="1">
      <sharedItems containsMixedTypes="1" containsNumber="1" containsInteger="1" minValue="0" maxValue="0"/>
    </cacheField>
    <cacheField name="VALIDACIÓN VALOR TOTAL SUBSIDIO FASE LECTIVA (Comparación entre cantidad presentada por el OTEC y BD Oficial)" numFmtId="1">
      <sharedItems containsMixedTypes="1" containsNumber="1" containsInteger="1" minValue="1" maxValue="1"/>
    </cacheField>
    <cacheField name="VALIDACIÓN VALOR SUBSIDIO CUIDADO " numFmtId="1">
      <sharedItems containsMixedTypes="1" containsNumber="1" containsInteger="1" minValue="1" maxValue="1"/>
    </cacheField>
    <cacheField name="VALIDACIÓN VALOR INDIVIDUAL SH SEGÚN LÍNEA" numFmtId="1">
      <sharedItems containsSemiMixedTypes="0" containsString="0" containsNumber="1" containsInteger="1" minValue="0" maxValue="0"/>
    </cacheField>
    <cacheField name="VALIDACIÓN VALOR TOTAL SUBSIDIO HERRAMIENTAS" numFmtId="1">
      <sharedItems containsSemiMixedTypes="0" containsString="0" containsNumber="1" containsInteger="1" minValue="0" maxValue="0"/>
    </cacheField>
    <cacheField name="VALIDACIÓN ¿TIENE LICENCIA?" numFmtId="1">
      <sharedItems containsMixedTypes="1" containsNumber="1" containsInteger="1" minValue="0" maxValue="0"/>
    </cacheField>
    <cacheField name="VALIDACIÓN TOTAL SUB PARA CERT LICENCIAS" numFmtId="1">
      <sharedItems containsSemiMixedTypes="0" containsString="0" containsNumber="1" containsInteger="1" minValue="0" maxValue="0"/>
    </cacheField>
    <cacheField name="VALIDACIÓN VALOR TOTAL CURSO" numFmtId="1">
      <sharedItems containsSemiMixedTypes="0" containsString="0" containsNumber="1" containsInteger="1" minValue="0" maxValue="0"/>
    </cacheField>
    <cacheField name="VERIFICACIÓN DE REQUISITOS DEL CURSO SEGÚN SENCE             Rechazado =NO/Aprobado=SI" numFmtId="1">
      <sharedItems/>
    </cacheField>
    <cacheField name="VALIDACIÓN VERIFICACIÓN DE REQUISITOS (Comparación Validación Requisitos OTIC  y SENCE)" numFmtId="1">
      <sharedItems containsMixedTypes="1" containsNumber="1" containsInteger="1" minValue="1" maxValue="1"/>
    </cacheField>
    <cacheField name="¿TIENE EXPERIENCIA?" numFmtId="1">
      <sharedItems/>
    </cacheField>
    <cacheField name="VALIDACIÓN NOTA EXPERIENCIA OFERENTE" numFmtId="1">
      <sharedItems/>
    </cacheField>
    <cacheField name="¿TIENE MULTAS?" numFmtId="1">
      <sharedItems/>
    </cacheField>
    <cacheField name="VALIDACIÓN COMPORTAMIENTO ANTERIOR " numFmtId="1">
      <sharedItems/>
    </cacheField>
    <cacheField name="NOTA EXPERIENCIA" numFmtId="171">
      <sharedItems/>
    </cacheField>
    <cacheField name="NOTA COMPORTAMIENTO" numFmtId="171">
      <sharedItems/>
    </cacheField>
    <cacheField name="¿TIENE PF?" numFmtId="1">
      <sharedItems/>
    </cacheField>
    <cacheField name="NOTA PROPUESTA FORMATIVA A NIVEL DE PLAN 7.4.2( 35%)" numFmtId="1">
      <sharedItems containsMixedTypes="1" containsNumber="1" containsInteger="1" minValue="0" maxValue="0"/>
    </cacheField>
    <cacheField name="NOTA PROPUESTA FORMATIVA A NIVEL DE MODULOS 7.4.3 (65%)" numFmtId="1">
      <sharedItems containsMixedTypes="1" containsNumber="1" containsInteger="1" minValue="0" maxValue="0"/>
    </cacheField>
    <cacheField name="NOTA  EVALUACIÓN PROPUESTA FORMATIVA (45%)" numFmtId="1">
      <sharedItems/>
    </cacheField>
    <cacheField name="VALIDACIÓN NOTA METODOLOGÍA SUPERIOR A 1" numFmtId="3">
      <sharedItems/>
    </cacheField>
    <cacheField name="NOTA METODOLOGÍA (55%)" numFmtId="3">
      <sharedItems/>
    </cacheField>
    <cacheField name="NOTA EVALUACIÓN TÉCNICA" numFmtId="168">
      <sharedItems/>
    </cacheField>
    <cacheField name="VHA DEL CURSO A CONSIDERAR EN EVA EC" numFmtId="3">
      <sharedItems containsSemiMixedTypes="0" containsString="0" containsNumber="1" containsInteger="1" minValue="0" maxValue="5401"/>
    </cacheField>
    <cacheField name="MENOR VHA OFERTADA SEGÚN CÓDIGO" numFmtId="3">
      <sharedItems containsSemiMixedTypes="0" containsString="0" containsNumber="1" containsInteger="1" minValue="0" maxValue="5401"/>
    </cacheField>
    <cacheField name="NOTA EV ECONÓMICA" numFmtId="168">
      <sharedItems/>
    </cacheField>
    <cacheField name="VALIDACIÓN NOTA ECONÓMICA" numFmtId="1">
      <sharedItems/>
    </cacheField>
    <cacheField name="REVISIÓN PREVIA NOTA FINAL" numFmtId="1">
      <sharedItems/>
    </cacheField>
    <cacheField name="NOTA FINAL DEL CURSO SENCE" numFmtId="168">
      <sharedItems/>
    </cacheField>
    <cacheField name="VALIDACIÓN NOTA FINAL" numFmtId="1">
      <sharedItems/>
    </cacheField>
    <cacheField name="¿PRE ADJUDICA SEGÚN OTIC?" numFmtId="0">
      <sharedItems containsMixedTypes="1" containsNumber="1" containsInteger="1" minValue="0" maxValue="0"/>
    </cacheField>
    <cacheField name="MAYOR NOTA FINAL  DEL CÓDIGO CURSO" numFmtId="0">
      <sharedItems/>
    </cacheField>
    <cacheField name="¿TIENE MAYOR NOTA FINAL CÓDIGO CURSO?" numFmtId="0">
      <sharedItems count="5">
        <s v="NO APLICA"/>
        <e v="#N/A"/>
        <s v="NO" u="1"/>
        <s v="SI" u="1"/>
        <e v="#DIV/0!" u="1"/>
      </sharedItems>
    </cacheField>
    <cacheField name=" MAYOR NOTA PROPUESTA TÉCNICA" numFmtId="0">
      <sharedItems/>
    </cacheField>
    <cacheField name="¿TIENE MAYOR NOTA PROPUESTA TÉCNICA?" numFmtId="0">
      <sharedItems/>
    </cacheField>
    <cacheField name="MAYOR  NOTA COMPORTAMIENTO ANTERIOR" numFmtId="0">
      <sharedItems/>
    </cacheField>
    <cacheField name="¿TIENE  MAYOR NOTA COMPORTAMIENTO ANTERIOR?" numFmtId="0">
      <sharedItems/>
    </cacheField>
    <cacheField name="MAYOR NOTA EXPERIENCIA " numFmtId="168">
      <sharedItems/>
    </cacheField>
    <cacheField name="¿TIENE  MAYOR NOTA EXPERIENCIA ?" numFmtId="0">
      <sharedItems/>
    </cacheField>
    <cacheField name="VHA DEL CURSO APROBADO EN EXPERIENCIA" numFmtId="3">
      <sharedItems/>
    </cacheField>
    <cacheField name="MENOR VHA DE CURSO APROBADO EN EXPERIENCIA" numFmtId="3">
      <sharedItems/>
    </cacheField>
    <cacheField name="¿TIENE MENOR VALOR HORA ENTRE LOS CURSO APROBADOS?" numFmtId="0">
      <sharedItems/>
    </cacheField>
    <cacheField name="POCENTAJE DE MULTAS PONDERADA" numFmtId="172">
      <sharedItems/>
    </cacheField>
    <cacheField name="MENOR PORCENTAJE COMPORTAMIENTO" numFmtId="3">
      <sharedItems/>
    </cacheField>
    <cacheField name="¿TIENE MENOS PORCENTAJE COMPORTAMIENTO?" numFmtId="0">
      <sharedItems/>
    </cacheField>
    <cacheField name="CURSOS " numFmtId="0">
      <sharedItems containsSemiMixedTypes="0" containsString="0" containsNumber="1" containsInteger="1" minValue="0" maxValue="18"/>
    </cacheField>
    <cacheField name="MAYOR NÚMERO CURSOS" numFmtId="0">
      <sharedItems containsSemiMixedTypes="0" containsString="0" containsNumber="1" containsInteger="1" minValue="0" maxValue="18"/>
    </cacheField>
    <cacheField name="TIENE MAYOR NÚMERO CURSO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x v="0"/>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7"/>
    <s v="Av. 5 de abril #4372"/>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x v="0"/>
    <s v=""/>
    <s v="NO APLICA"/>
    <s v="NO"/>
    <s v="NO APLICA"/>
    <s v="NO APLICA"/>
    <s v="NO"/>
    <n v="18"/>
    <n v="18"/>
    <s v="SI"/>
    <n v="0"/>
    <m/>
    <m/>
    <m/>
    <m/>
    <m/>
  </r>
  <r>
    <x v="1"/>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8"/>
    <s v="Av. 5 de abril #4373"/>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x v="0"/>
    <s v=""/>
    <s v="NO APLICA"/>
    <s v="NO"/>
    <s v="NO APLICA"/>
    <s v="NO APLICA"/>
    <s v="NO"/>
    <n v="18"/>
    <n v="18"/>
    <s v="SI"/>
    <n v="0"/>
    <m/>
    <m/>
    <m/>
    <m/>
    <m/>
  </r>
  <r>
    <x v="2"/>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9"/>
    <s v="Av. 5 de abril #4374"/>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x v="0"/>
    <s v=""/>
    <s v="NO APLICA"/>
    <s v="NO"/>
    <s v="NO APLICA"/>
    <s v="NO APLICA"/>
    <s v="NO"/>
    <n v="18"/>
    <n v="18"/>
    <s v="SI"/>
    <n v="0"/>
    <m/>
    <m/>
    <m/>
    <m/>
    <m/>
  </r>
  <r>
    <x v="3"/>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80"/>
    <s v="Av. 5 de abril #4375"/>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x v="0"/>
    <s v=""/>
    <s v="NO APLICA"/>
    <s v="NO"/>
    <s v="NO APLICA"/>
    <s v="NO APLICA"/>
    <s v="NO"/>
    <n v="18"/>
    <n v="18"/>
    <s v="SI"/>
    <n v="0"/>
    <s v="Error OTEC total horas pone 127 y son 152"/>
    <s v="Curso considera 100 horas y OTEC indica 100 horas"/>
    <s v="mi observación es errónea en la duración del plan, pero igual el OTEC se equivoca pues oferta 104 horas y el plan tiene 100"/>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POR ERROR EN LAS HORAS. LA DURACIÓN DEL PLAN ES DE 140 horas"/>
    <s v="Se corrigen horas, ya que el OTEC presenta Anexo N°3 correcto, pero en Anexo N°2 quedo pegado recuadro incorrecto al final del documento lo que generó el error"/>
    <s v="no se puede acepta. Debe quedar fuera en admisibilidad de acuerdo al número 13 del numeral 7,2 por no presentar correctamente la información en los anexos que corresponde. No corresponde que ustedes corrijan lo presentado por el OTEC"/>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POR ERROR EN LAS HORAS. LA DURACIÓN DEL PLAN ES DE 140 horas"/>
    <s v="Se corrigen horas, ya que el OTEC presenta Anexo N°3 correcto, pero en Anexo N°2 quedo pegado recuadro incorrecto al final del documento lo que generó el error"/>
    <s v="no se puede acepta. Debe quedar fuera en admisibilidad de acuerdo al número 13 del numeral 7,2 por no presentar correctamente la información en los anexos que corresponde. No corresponde que ustedes corrijan lo presentado por el OTEC"/>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DAR FUERA EN ADMISIBILDIAD POR ERROR DE CÁLCULO VALOR TOTAL SUBSIDIO FASE LECTIVA"/>
    <s v="Monto corregido, error en digitación"/>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NO REGISTRA VALOR TOTAL SUBSIDIO HERRAMIENTAS"/>
    <s v="Se agrega monto, ya que en propuesta el OTEC si lo considera"/>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POR ERROR CALCULO VALOR TOTAL CURSO"/>
    <s v="Monto corregido, error en digitación"/>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POR ERROR CÁLCULO EN LOS DÍAS TOTALES DEBÍAN SER 54"/>
    <s v="Corregido, error en digitación"/>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POR ERROR EN LAS HORAS. NO SUMA LAS HORAS DEL PLAN TRANSVERSAL"/>
    <s v="OK"/>
    <s v="ok"/>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ERROR DE CÁLCULO VALOR CAPACITACIÓN"/>
    <s v="OK"/>
    <s v="ok"/>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ERROR DE CÁLCULO VALOR CAPACITACIÓN"/>
    <s v="Monto corregido, error en digitación de vha"/>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DEBE QUEDAR FUERA EN ADMISIBILIDAD POR ERROR CÁLCULO EN LOS DÍAS TOTALES DEBÍAN SER 23"/>
    <s v="OK"/>
    <s v="ok"/>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s v="PUEDE ADJUDICAR PERO DEBEN AGREGARLE LICENCIA Y VALOR DE LA LICENCIA. EL PF LLEVA LICENCIA D"/>
    <s v="Favor instruir como proceder para incorporar valor de Licencia, ya que el Plan de Licitación no lo contempla"/>
    <s v="por favor agrega el valor estimado de la licencia en la hoja 3, columnas AP (por alumno) Y AU (por el cupo total) y el nuevo monto total del curso sumando esa licencia en la columna AV de ese modo queda correcto el valor total a adjudicar por ese curso para ese otec. "/>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x v="1"/>
    <e v="#N/A"/>
    <e v="#N/A"/>
    <e v="#N/A"/>
    <e v="#N/A"/>
    <e v="#N/A"/>
    <e v="#N/A"/>
    <n v="0"/>
    <n v="0"/>
    <s v="SI"/>
    <n v="0"/>
    <m/>
    <m/>
    <m/>
    <m/>
    <m/>
  </r>
  <r>
    <x v="5"/>
    <m/>
    <m/>
    <m/>
    <m/>
    <m/>
    <m/>
    <m/>
    <m/>
    <m/>
    <m/>
    <m/>
    <m/>
    <m/>
    <m/>
    <m/>
    <m/>
    <m/>
    <m/>
    <m/>
    <m/>
    <m/>
    <m/>
    <m/>
    <m/>
    <m/>
    <m/>
    <m/>
    <m/>
    <m/>
    <m/>
    <m/>
    <m/>
    <m/>
    <m/>
    <m/>
    <m/>
    <m/>
    <m/>
    <m/>
    <m/>
    <m/>
    <m/>
    <m/>
    <m/>
    <m/>
    <m/>
    <x v="2"/>
    <m/>
    <m/>
    <m/>
    <m/>
    <m/>
    <m/>
    <m/>
    <m/>
    <m/>
    <m/>
    <m/>
    <m/>
    <m/>
    <m/>
    <m/>
    <m/>
    <m/>
    <m/>
    <m/>
    <m/>
    <m/>
    <m/>
    <m/>
    <m/>
    <m/>
    <m/>
    <m/>
    <m/>
    <m/>
    <m/>
    <m/>
    <m/>
    <m/>
    <m/>
    <m/>
    <m/>
    <m/>
    <m/>
    <m/>
    <m/>
    <m/>
    <m/>
    <m/>
    <m/>
    <m/>
    <m/>
    <m/>
    <m/>
    <m/>
    <m/>
    <m/>
    <m/>
    <m/>
    <m/>
    <m/>
    <m/>
    <m/>
    <m/>
    <m/>
    <m/>
    <m/>
    <m/>
    <m/>
    <m/>
    <m/>
    <m/>
    <m/>
    <m/>
    <m/>
    <m/>
    <m/>
    <m/>
    <m/>
    <m/>
    <m/>
    <m/>
    <m/>
    <m/>
    <m/>
    <m/>
    <m/>
    <m/>
    <m/>
    <m/>
    <m/>
    <x v="2"/>
    <m/>
    <m/>
    <m/>
    <m/>
    <m/>
    <m/>
    <m/>
    <m/>
    <m/>
    <m/>
    <m/>
    <m/>
    <m/>
    <m/>
    <m/>
  </r>
  <r>
    <x v="5"/>
    <m/>
    <m/>
    <m/>
    <m/>
    <m/>
    <m/>
    <m/>
    <m/>
    <m/>
    <m/>
    <m/>
    <m/>
    <m/>
    <m/>
    <m/>
    <m/>
    <m/>
    <m/>
    <m/>
    <m/>
    <m/>
    <m/>
    <m/>
    <m/>
    <m/>
    <m/>
    <m/>
    <m/>
    <m/>
    <m/>
    <m/>
    <m/>
    <m/>
    <m/>
    <m/>
    <m/>
    <m/>
    <m/>
    <m/>
    <m/>
    <m/>
    <m/>
    <m/>
    <m/>
    <m/>
    <m/>
    <x v="2"/>
    <m/>
    <m/>
    <m/>
    <m/>
    <m/>
    <m/>
    <m/>
    <m/>
    <m/>
    <m/>
    <m/>
    <m/>
    <m/>
    <m/>
    <m/>
    <m/>
    <m/>
    <m/>
    <m/>
    <m/>
    <m/>
    <m/>
    <m/>
    <m/>
    <m/>
    <m/>
    <m/>
    <m/>
    <m/>
    <m/>
    <m/>
    <m/>
    <m/>
    <m/>
    <m/>
    <m/>
    <m/>
    <m/>
    <m/>
    <m/>
    <m/>
    <m/>
    <m/>
    <m/>
    <m/>
    <m/>
    <m/>
    <m/>
    <m/>
    <m/>
    <m/>
    <m/>
    <m/>
    <m/>
    <m/>
    <m/>
    <m/>
    <m/>
    <m/>
    <m/>
    <m/>
    <m/>
    <m/>
    <m/>
    <m/>
    <m/>
    <m/>
    <m/>
    <m/>
    <m/>
    <m/>
    <m/>
    <m/>
    <m/>
    <m/>
    <m/>
    <m/>
    <m/>
    <m/>
    <m/>
    <m/>
    <m/>
    <m/>
    <m/>
    <m/>
    <x v="2"/>
    <m/>
    <m/>
    <m/>
    <m/>
    <m/>
    <m/>
    <m/>
    <m/>
    <m/>
    <m/>
    <m/>
    <m/>
    <m/>
    <m/>
    <m/>
  </r>
  <r>
    <x v="5"/>
    <m/>
    <m/>
    <m/>
    <m/>
    <m/>
    <m/>
    <m/>
    <m/>
    <m/>
    <m/>
    <m/>
    <m/>
    <m/>
    <m/>
    <m/>
    <m/>
    <m/>
    <m/>
    <m/>
    <m/>
    <m/>
    <m/>
    <m/>
    <m/>
    <m/>
    <m/>
    <m/>
    <m/>
    <m/>
    <m/>
    <m/>
    <m/>
    <m/>
    <m/>
    <m/>
    <m/>
    <m/>
    <m/>
    <m/>
    <m/>
    <m/>
    <m/>
    <m/>
    <m/>
    <m/>
    <m/>
    <x v="2"/>
    <m/>
    <m/>
    <m/>
    <m/>
    <m/>
    <m/>
    <m/>
    <m/>
    <m/>
    <m/>
    <m/>
    <m/>
    <m/>
    <m/>
    <m/>
    <m/>
    <m/>
    <m/>
    <m/>
    <m/>
    <m/>
    <m/>
    <m/>
    <m/>
    <m/>
    <m/>
    <m/>
    <m/>
    <m/>
    <m/>
    <m/>
    <m/>
    <m/>
    <m/>
    <m/>
    <m/>
    <m/>
    <m/>
    <m/>
    <m/>
    <m/>
    <m/>
    <m/>
    <m/>
    <m/>
    <m/>
    <m/>
    <m/>
    <m/>
    <m/>
    <m/>
    <m/>
    <m/>
    <m/>
    <m/>
    <m/>
    <m/>
    <m/>
    <m/>
    <m/>
    <m/>
    <m/>
    <m/>
    <m/>
    <m/>
    <m/>
    <m/>
    <m/>
    <m/>
    <m/>
    <m/>
    <m/>
    <m/>
    <m/>
    <m/>
    <m/>
    <m/>
    <m/>
    <m/>
    <m/>
    <m/>
    <m/>
    <m/>
    <m/>
    <m/>
    <x v="2"/>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x v="0"/>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7"/>
    <s v="Av. 5 de abril #4372"/>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s v="NO APLICA"/>
    <s v=""/>
    <s v="NO APLICA"/>
    <s v="NO"/>
    <s v="NO APLICA"/>
    <s v="NO APLICA"/>
    <s v="NO"/>
    <n v="18"/>
    <n v="18"/>
    <s v="SI"/>
    <n v="0"/>
    <m/>
    <m/>
    <m/>
    <m/>
    <m/>
  </r>
  <r>
    <x v="1"/>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8"/>
    <s v="Av. 5 de abril #4373"/>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s v="NO APLICA"/>
    <s v=""/>
    <s v="NO APLICA"/>
    <s v="NO"/>
    <s v="NO APLICA"/>
    <s v="NO APLICA"/>
    <s v="NO"/>
    <n v="18"/>
    <n v="18"/>
    <s v="SI"/>
    <n v="0"/>
    <m/>
    <m/>
    <m/>
    <m/>
    <m/>
  </r>
  <r>
    <x v="2"/>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9"/>
    <s v="Av. 5 de abril #4374"/>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s v="NO APLICA"/>
    <s v=""/>
    <s v="NO APLICA"/>
    <s v="NO"/>
    <s v="NO APLICA"/>
    <s v="NO APLICA"/>
    <s v="NO"/>
    <n v="18"/>
    <n v="18"/>
    <s v="SI"/>
    <n v="0"/>
    <m/>
    <m/>
    <m/>
    <m/>
    <m/>
  </r>
  <r>
    <x v="3"/>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80"/>
    <s v="Av. 5 de abril #4375"/>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s v="NO APLICA"/>
    <s v="NO APLICA "/>
    <s v="NO"/>
    <s v="NO APLICA"/>
    <s v="NO APLICA"/>
    <s v="NO APLICA"/>
    <s v="NO APLICA"/>
    <s v=""/>
    <s v="NO APLICA"/>
    <s v="NO"/>
    <s v="NO APLICA"/>
    <s v="NO APLICA"/>
    <s v="NO"/>
    <n v="18"/>
    <n v="18"/>
    <s v="SI"/>
    <n v="0"/>
    <s v="Error OTEC total horas pone 127 y son 152"/>
    <s v="Curso considera 100 horas y OTEC indica 100 horas"/>
    <s v="mi observación es errónea en la duración del plan, pero igual el OTEC se equivoca pues oferta 104 horas y el plan tiene 100"/>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POR ERROR EN LAS HORAS. LA DURACIÓN DEL PLAN ES DE 140 horas"/>
    <s v="Se corrigen horas, ya que el OTEC presenta Anexo N°3 correcto, pero en Anexo N°2 quedo pegado recuadro incorrecto al final del documento lo que generó el error"/>
    <s v="no se puede acepta. Debe quedar fuera en admisibilidad de acuerdo al número 13 del numeral 7,2 por no presentar correctamente la información en los anexos que corresponde. No corresponde que ustedes corrijan lo presentado por el OTEC"/>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POR ERROR EN LAS HORAS. LA DURACIÓN DEL PLAN ES DE 140 horas"/>
    <s v="Se corrigen horas, ya que el OTEC presenta Anexo N°3 correcto, pero en Anexo N°2 quedo pegado recuadro incorrecto al final del documento lo que generó el error"/>
    <s v="no se puede acepta. Debe quedar fuera en admisibilidad de acuerdo al número 13 del numeral 7,2 por no presentar correctamente la información en los anexos que corresponde. No corresponde que ustedes corrijan lo presentado por el OTEC"/>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DAR FUERA EN ADMISIBILDIAD POR ERROR DE CÁLCULO VALOR TOTAL SUBSIDIO FASE LECTIVA"/>
    <s v="Monto corregido, error en digitación"/>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NO REGISTRA VALOR TOTAL SUBSIDIO HERRAMIENTAS"/>
    <s v="Se agrega monto, ya que en propuesta el OTEC si lo considera"/>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POR ERROR CALCULO VALOR TOTAL CURSO"/>
    <s v="Monto corregido, error en digitación"/>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POR ERROR CÁLCULO EN LOS DÍAS TOTALES DEBÍAN SER 54"/>
    <s v="Corregido, error en digitación"/>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POR ERROR EN LAS HORAS. NO SUMA LAS HORAS DEL PLAN TRANSVERSAL"/>
    <s v="OK"/>
    <s v="ok"/>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ERROR DE CÁLCULO VALOR CAPACITACIÓN"/>
    <s v="OK"/>
    <s v="ok"/>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ERROR DE CÁLCULO VALOR CAPACITACIÓN"/>
    <s v="Monto corregido, error en digitación de vha"/>
    <s v="deben enviarme el anexo 3"/>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DEBE QUEDAR FUERA EN ADMISIBILIDAD POR ERROR CÁLCULO EN LOS DÍAS TOTALES DEBÍAN SER 23"/>
    <s v="OK"/>
    <s v="ok"/>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s v="PUEDE ADJUDICAR PERO DEBEN AGREGARLE LICENCIA Y VALOR DE LA LICENCIA. EL PF LLEVA LICENCIA D"/>
    <s v="Favor instruir como proceder para incorporar valor de Licencia, ya que el Plan de Licitación no lo contempla"/>
    <s v="por favor agrega el valor estimado de la licencia en la hoja 3, columnas AP (por alumno) Y AU (por el cupo total) y el nuevo monto total del curso sumando esa licencia en la columna AV de ese modo queda correcto el valor total a adjudicar por ese curso para ese otec. "/>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e v="#N/A"/>
    <e v="#N/A"/>
    <e v="#N/A"/>
    <e v="#N/A"/>
    <e v="#N/A"/>
    <e v="#N/A"/>
    <e v="#N/A"/>
    <e v="#N/A"/>
    <e v="#N/A"/>
    <e v="#N/A"/>
    <e v="#N/A"/>
    <e v="#N/A"/>
    <e v="#N/A"/>
    <n v="0"/>
    <n v="0"/>
    <s v="SI"/>
    <n v="0"/>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x v="0"/>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7"/>
    <s v="Av. 5 de abril #4372"/>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x v="0"/>
    <s v="NO APLICA "/>
    <s v="NO"/>
    <s v="NO APLICA"/>
    <s v="NO APLICA"/>
    <s v="NO APLICA"/>
    <s v="NO APLICA"/>
    <s v=""/>
    <s v="NO APLICA"/>
    <s v="NO"/>
    <s v="NO APLICA"/>
    <s v="NO APLICA"/>
    <s v="NO"/>
    <n v="18"/>
    <n v="18"/>
    <s v="SI"/>
  </r>
  <r>
    <x v="1"/>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8"/>
    <s v="Av. 5 de abril #4373"/>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x v="0"/>
    <s v="NO APLICA "/>
    <s v="NO"/>
    <s v="NO APLICA"/>
    <s v="NO APLICA"/>
    <s v="NO APLICA"/>
    <s v="NO APLICA"/>
    <s v=""/>
    <s v="NO APLICA"/>
    <s v="NO"/>
    <s v="NO APLICA"/>
    <s v="NO APLICA"/>
    <s v="NO"/>
    <n v="18"/>
    <n v="18"/>
    <s v="SI"/>
  </r>
  <r>
    <x v="2"/>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79"/>
    <s v="Av. 5 de abril #4374"/>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x v="0"/>
    <s v="NO APLICA "/>
    <s v="NO"/>
    <s v="NO APLICA"/>
    <s v="NO APLICA"/>
    <s v="NO APLICA"/>
    <s v="NO APLICA"/>
    <s v=""/>
    <s v="NO APLICA"/>
    <s v="NO"/>
    <s v="NO APLICA"/>
    <s v="NO APLICA"/>
    <s v="NO"/>
    <n v="18"/>
    <n v="18"/>
    <s v="SI"/>
  </r>
  <r>
    <x v="3"/>
    <s v="ALIANZA"/>
    <n v="2024"/>
    <s v="EMERGENCIA"/>
    <s v="61531000-k"/>
    <s v="SENCE"/>
    <n v="0"/>
    <n v="0"/>
    <s v="CURSO ESPECIAL CON SIMULADOR DE INMERSIÓN TOTAL CONDUCENTE A LICENCIA DE CONDUCIR CLASE A-3"/>
    <s v="PF0623"/>
    <n v="0"/>
    <n v="0"/>
    <n v="13"/>
    <s v="METROPOLITANA"/>
    <s v="SANTIAGO"/>
    <s v="PERSONAS MAYORES DE 20 AÑO CON LICENCIA DE CONDUCIR VIGENTE A LO MENOS 2 AÑOS."/>
    <s v="PRESENCIAL"/>
    <s v="DEPENDIENTE"/>
    <s v="lunes a viernes 09:00 a 14:00"/>
    <n v="20"/>
    <n v="200"/>
    <n v="0"/>
    <n v="200"/>
    <n v="5"/>
    <s v="SI"/>
    <s v="SI"/>
    <s v="NO"/>
    <n v="0"/>
    <s v="TENER MÍNIMO 20 AÑOS DE EDAD; EDUCACIÓN MEDIA COMPLETA, PREFERENTEMENTE ; LICENCIA DE CONDUCTOR CLASE B, CON ANTIGUEADAD MINIMA DE 2 AÑOS Y VIGENTE, EXAMEN PSICOLOGICO"/>
    <s v="SI"/>
    <s v="LICENCIA DE CONDUCTOR PROFESIONAL CLASE A-3."/>
    <s v="ABIERTA"/>
    <n v="3"/>
    <n v="1"/>
    <s v="78971320-0"/>
    <s v="Centro de formación profesional ltda."/>
    <n v="200"/>
    <n v="40"/>
    <n v="5401"/>
    <n v="0"/>
    <n v="45000"/>
    <n v="21604000"/>
    <n v="3200000"/>
    <n v="0"/>
    <n v="4000000"/>
    <n v="900000"/>
    <n v="29704000"/>
    <x v="0"/>
    <n v="0"/>
    <n v="7"/>
    <n v="7"/>
    <n v="0"/>
    <n v="0"/>
    <n v="0"/>
    <n v="0"/>
    <n v="0"/>
    <n v="0"/>
    <n v="0"/>
    <n v="7"/>
    <n v="7"/>
    <n v="5"/>
    <n v="5"/>
    <n v="5"/>
    <n v="7"/>
    <n v="6.1"/>
    <s v="si"/>
    <s v="Fernando Palma"/>
    <s v="Fernando.palma@cefec .cl"/>
    <s v="22-8227380"/>
    <s v="Av. 5 de abril #4375"/>
    <s v="CONDUCIR VEHÍCULOS MOTORIZADOS, VINCULADO AL PROCESO DE TRANSPORTE DE PASAJEROS, SIN LÍMITE DE ASIENTOS Y EL_x000a_ TRANSPORTE ESCOLAR, TENIENDO EN CUENTA LA NORMATIVA VIGENTE, LOS ASPECTOS DE SEGURIDAD Y PREVENCIÓN DE RIESGOS,_x000a_ MANTENIMIENTO Y LA CALIDAD EN LA ATENCIÓN E INFORMACIÓN A LOS PASAJEROS."/>
    <s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quot;COMPLEMENTA EL DECRETO SUPREMO N°251, DE 1998, DEL MINISTERIO DE TRANSPORTES Y TELECOMUNICACIONES INCORPORANDO LA MODALIDAD E LEARNING PARA LOS CURSOS QUE EFECTUEN LAS ESCUELAS DE CONDUCTORES PROFESIONALES O CLASE A."/>
    <n v="0"/>
    <n v="0"/>
    <n v="0"/>
    <n v="0"/>
    <n v="0"/>
    <n v="0"/>
    <n v="0"/>
    <n v="0"/>
    <n v="0"/>
    <n v="0"/>
    <n v="0"/>
    <n v="0"/>
    <n v="0"/>
    <n v="0"/>
    <n v="53.6"/>
    <n v="54"/>
    <n v="1"/>
    <n v="0"/>
    <s v="SSH"/>
    <s v="SI"/>
    <s v="NO"/>
    <n v="0"/>
    <n v="0"/>
    <n v="0"/>
    <n v="1"/>
    <n v="1"/>
    <n v="0"/>
    <n v="0"/>
    <n v="0"/>
    <n v="0"/>
    <n v="0"/>
    <s v="NO"/>
    <n v="1"/>
    <s v="SI"/>
    <s v="NO APLICA"/>
    <s v="SI"/>
    <s v="NO APLICA"/>
    <s v="NO APLICA"/>
    <s v="NO APLICA"/>
    <s v="SI"/>
    <n v="0"/>
    <n v="0"/>
    <s v="NO APLICA"/>
    <s v="NO APLICA"/>
    <s v="NO APLICA"/>
    <s v="NO APLICA"/>
    <n v="5401"/>
    <n v="5401"/>
    <s v="NO APLICA"/>
    <s v="NO APLICA"/>
    <s v="NO APLICA"/>
    <s v="NO APLICA"/>
    <s v="NO APLICA"/>
    <s v="si"/>
    <s v="NO APLICA"/>
    <x v="0"/>
    <s v="NO APLICA "/>
    <s v="NO"/>
    <s v="NO APLICA"/>
    <s v="NO APLICA"/>
    <s v="NO APLICA"/>
    <s v="NO APLICA"/>
    <s v=""/>
    <s v="NO APLICA"/>
    <s v="NO"/>
    <s v="NO APLICA"/>
    <s v="NO APLICA"/>
    <s v="NO"/>
    <n v="18"/>
    <n v="18"/>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r>
    <x v="4"/>
    <n v="0"/>
    <n v="0"/>
    <n v="0"/>
    <n v="0"/>
    <n v="0"/>
    <n v="0"/>
    <n v="0"/>
    <n v="0"/>
    <n v="0"/>
    <n v="0"/>
    <n v="0"/>
    <n v="0"/>
    <n v="0"/>
    <n v="0"/>
    <n v="0"/>
    <n v="0"/>
    <n v="0"/>
    <n v="0"/>
    <n v="0"/>
    <n v="0"/>
    <n v="0"/>
    <n v="0"/>
    <n v="0"/>
    <n v="0"/>
    <n v="0"/>
    <n v="0"/>
    <n v="0"/>
    <n v="0"/>
    <n v="0"/>
    <n v="0"/>
    <n v="0"/>
    <n v="0"/>
    <n v="0"/>
    <n v="0"/>
    <n v="0"/>
    <n v="0"/>
    <n v="0"/>
    <n v="0"/>
    <n v="0"/>
    <n v="0"/>
    <n v="0"/>
    <n v="0"/>
    <n v="0"/>
    <n v="0"/>
    <n v="0"/>
    <n v="0"/>
    <x v="1"/>
    <n v="0"/>
    <n v="0"/>
    <n v="0"/>
    <n v="0"/>
    <n v="0"/>
    <n v="0"/>
    <n v="0"/>
    <n v="0"/>
    <n v="0"/>
    <n v="0"/>
    <n v="0"/>
    <n v="0"/>
    <n v="0"/>
    <n v="0"/>
    <n v="0"/>
    <n v="0"/>
    <n v="0"/>
    <n v="0"/>
    <n v="0"/>
    <n v="0"/>
    <n v="0"/>
    <n v="0"/>
    <n v="0"/>
    <n v="0"/>
    <e v="#N/A"/>
    <e v="#N/A"/>
    <e v="#N/A"/>
    <e v="#N/A"/>
    <e v="#N/A"/>
    <e v="#N/A"/>
    <e v="#N/A"/>
    <e v="#N/A"/>
    <e v="#N/A"/>
    <e v="#N/A"/>
    <e v="#N/A"/>
    <e v="#N/A"/>
    <e v="#N/A"/>
    <e v="#N/A"/>
    <e v="#DIV/0!"/>
    <e v="#DIV/0!"/>
    <e v="#N/A"/>
    <e v="#N/A"/>
    <s v="SSH"/>
    <s v="SI"/>
    <s v="NO"/>
    <n v="1"/>
    <n v="1"/>
    <e v="#N/A"/>
    <e v="#N/A"/>
    <e v="#N/A"/>
    <n v="0"/>
    <n v="0"/>
    <e v="#N/A"/>
    <n v="0"/>
    <n v="0"/>
    <e v="#N/A"/>
    <e v="#N/A"/>
    <s v="NO"/>
    <e v="#N/A"/>
    <s v="NO"/>
    <e v="#N/A"/>
    <e v="#N/A"/>
    <e v="#N/A"/>
    <s v="NO"/>
    <e v="#N/A"/>
    <e v="#N/A"/>
    <e v="#N/A"/>
    <e v="#N/A"/>
    <e v="#N/A"/>
    <e v="#N/A"/>
    <n v="0"/>
    <n v="0"/>
    <e v="#N/A"/>
    <e v="#N/A"/>
    <e v="#N/A"/>
    <e v="#N/A"/>
    <e v="#N/A"/>
    <n v="0"/>
    <e v="#N/A"/>
    <x v="1"/>
    <e v="#N/A"/>
    <e v="#N/A"/>
    <e v="#N/A"/>
    <e v="#N/A"/>
    <e v="#N/A"/>
    <e v="#N/A"/>
    <e v="#N/A"/>
    <e v="#N/A"/>
    <e v="#N/A"/>
    <e v="#N/A"/>
    <e v="#N/A"/>
    <e v="#N/A"/>
    <n v="0"/>
    <n v="0"/>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BB0B26-576A-4D70-9EDB-48119C8F4305}"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P3:Q10" firstHeaderRow="1" firstDataRow="1" firstDataCol="1" rowPageCount="1" colPageCount="1"/>
  <pivotFields count="149">
    <pivotField axis="axisRow" showAll="0">
      <items count="49">
        <item x="4"/>
        <item m="1" x="38"/>
        <item m="1" x="47"/>
        <item m="1" x="46"/>
        <item m="1" x="45"/>
        <item m="1" x="41"/>
        <item m="1" x="42"/>
        <item m="1" x="39"/>
        <item m="1" x="40"/>
        <item m="1" x="43"/>
        <item m="1" x="44"/>
        <item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7">
    <i>
      <x/>
    </i>
    <i>
      <x v="11"/>
    </i>
    <i>
      <x v="44"/>
    </i>
    <i>
      <x v="45"/>
    </i>
    <i>
      <x v="46"/>
    </i>
    <i>
      <x v="47"/>
    </i>
    <i t="grand">
      <x/>
    </i>
  </rowItems>
  <colItems count="1">
    <i/>
  </colItems>
  <pageFields count="1">
    <pageField fld="47" hier="-1"/>
  </pageFields>
  <dataFields count="1">
    <dataField name="Mín. de POCENTAJE DE MULTAS PONDERADA" fld="137" subtotal="min" baseField="0" baseItem="0"/>
  </dataFields>
  <formats count="5">
    <format dxfId="21">
      <pivotArea dataOnly="0" labelOnly="1" outline="0" axis="axisValues" fieldPosition="0"/>
    </format>
    <format dxfId="20">
      <pivotArea dataOnly="0" labelOnly="1" outline="0" axis="axisValues" fieldPosition="0"/>
    </format>
    <format dxfId="19">
      <pivotArea dataOnly="0" labelOnly="1" outline="0" axis="axisValues" fieldPosition="0"/>
    </format>
    <format dxfId="18">
      <pivotArea outline="0" collapsedLevelsAreSubtotals="1" fieldPosition="0"/>
    </format>
    <format dxfId="1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1DBB98-AA8F-4759-B271-55529A794957}" name="TablaDinámica7"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V4:V5" firstHeaderRow="1" firstDataRow="1" firstDataCol="1" rowPageCount="2" colPageCount="1"/>
  <pivotFields count="149">
    <pivotField axis="axisRow" showAll="0">
      <items count="49">
        <item x="4"/>
        <item m="1" x="38"/>
        <item m="1" x="47"/>
        <item m="1" x="46"/>
        <item m="1" x="45"/>
        <item m="1" x="41"/>
        <item m="1" x="42"/>
        <item m="1" x="39"/>
        <item m="1" x="40"/>
        <item m="1" x="43"/>
        <item m="1" x="44"/>
        <item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6">
        <item m="1" x="4"/>
        <item m="1"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
    <i t="grand">
      <x/>
    </i>
  </rowItems>
  <colItems count="1">
    <i/>
  </colItems>
  <pageFields count="2">
    <pageField fld="47" item="1" hier="-1"/>
    <pageField fld="133" item="2" hier="-1"/>
  </pageFields>
  <formats count="5">
    <format dxfId="26">
      <pivotArea dataOnly="0" labelOnly="1" outline="0" axis="axisValues" fieldPosition="0"/>
    </format>
    <format dxfId="25">
      <pivotArea dataOnly="0" labelOnly="1" outline="0" axis="axisValues" fieldPosition="0"/>
    </format>
    <format dxfId="24">
      <pivotArea dataOnly="0" labelOnly="1" outline="0" axis="axisValues" fieldPosition="0"/>
    </format>
    <format dxfId="23">
      <pivotArea outline="0" collapsedLevelsAreSubtotals="1" fieldPosition="0"/>
    </format>
    <format dxfId="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4E0CC5-72C4-4A14-B384-0CC3CBA709BD}" name="TablaDinámica8"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rowPageCount="1" colPageCount="1"/>
  <pivotFields count="143">
    <pivotField axis="axisRow" showAll="0">
      <items count="151">
        <item m="1" x="128"/>
        <item m="1" x="126"/>
        <item m="1" x="129"/>
        <item m="1" x="127"/>
        <item m="1" x="52"/>
        <item m="1" x="130"/>
        <item m="1" x="131"/>
        <item m="1" x="79"/>
        <item m="1" x="53"/>
        <item m="1" x="143"/>
        <item m="1" x="95"/>
        <item m="1" x="94"/>
        <item m="1" x="103"/>
        <item m="1" x="112"/>
        <item m="1" x="113"/>
        <item m="1" x="106"/>
        <item m="1" x="78"/>
        <item m="1" x="149"/>
        <item m="1" x="65"/>
        <item m="1" x="107"/>
        <item m="1" x="90"/>
        <item m="1" x="116"/>
        <item m="1" x="145"/>
        <item m="1" x="68"/>
        <item m="1" x="108"/>
        <item m="1" x="92"/>
        <item m="1" x="114"/>
        <item m="1" x="91"/>
        <item m="1" x="147"/>
        <item m="1" x="97"/>
        <item m="1" x="148"/>
        <item m="1" x="133"/>
        <item m="1" x="146"/>
        <item m="1" x="111"/>
        <item m="1" x="101"/>
        <item m="1" x="110"/>
        <item m="1" x="74"/>
        <item m="1" x="132"/>
        <item m="1" x="134"/>
        <item m="1" x="100"/>
        <item m="1" x="102"/>
        <item m="1" x="104"/>
        <item m="1" x="105"/>
        <item m="1" x="96"/>
        <item m="1" x="98"/>
        <item m="1" x="99"/>
        <item m="1" x="135"/>
        <item m="1" x="144"/>
        <item m="1" x="141"/>
        <item m="1" x="136"/>
        <item m="1" x="137"/>
        <item m="1" x="138"/>
        <item m="1" x="139"/>
        <item m="1" x="123"/>
        <item m="1" x="50"/>
        <item m="1" x="124"/>
        <item m="1" x="55"/>
        <item m="1" x="122"/>
        <item m="1" x="125"/>
        <item m="1" x="58"/>
        <item m="1" x="56"/>
        <item m="1" x="54"/>
        <item m="1" x="140"/>
        <item m="1" x="57"/>
        <item m="1" x="121"/>
        <item m="1" x="59"/>
        <item m="1" x="60"/>
        <item m="1" x="51"/>
        <item m="1" x="118"/>
        <item m="1" x="117"/>
        <item m="1" x="115"/>
        <item m="1" x="109"/>
        <item m="1" x="119"/>
        <item m="1" x="120"/>
        <item m="1" x="67"/>
        <item m="1" x="66"/>
        <item m="1" x="61"/>
        <item m="1" x="62"/>
        <item m="1" x="63"/>
        <item m="1" x="64"/>
        <item m="1" x="77"/>
        <item m="1" x="142"/>
        <item m="1" x="87"/>
        <item m="1" x="88"/>
        <item m="1" x="89"/>
        <item m="1" x="70"/>
        <item m="1" x="76"/>
        <item m="1" x="73"/>
        <item m="1" x="75"/>
        <item m="1" x="71"/>
        <item m="1" x="69"/>
        <item m="1" x="72"/>
        <item m="1" x="93"/>
        <item m="1" x="80"/>
        <item m="1" x="81"/>
        <item m="1" x="82"/>
        <item m="1" x="83"/>
        <item m="1" x="84"/>
        <item m="1" x="85"/>
        <item m="1" x="86"/>
        <item m="1" x="47"/>
        <item m="1" x="48"/>
        <item m="1" x="49"/>
        <item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3">
        <item x="1"/>
        <item x="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s>
  <rowFields count="1">
    <field x="0"/>
  </rowFields>
  <rowItems count="5">
    <i>
      <x v="146"/>
    </i>
    <i>
      <x v="147"/>
    </i>
    <i>
      <x v="148"/>
    </i>
    <i>
      <x v="149"/>
    </i>
    <i t="grand">
      <x/>
    </i>
  </rowItems>
  <colItems count="1">
    <i/>
  </colItems>
  <pageFields count="1">
    <pageField fld="47" item="1" hier="-1"/>
  </pageFields>
  <dataFields count="1">
    <dataField name="Máx. de 7.2 EVALUACIÓN EXPERIENCIA DEL OFERENTE (10%)" fld="49" subtotal="max" baseField="0" baseItem="0"/>
  </dataFields>
  <formats count="4">
    <format dxfId="30">
      <pivotArea outline="0" collapsedLevelsAreSubtotals="1" fieldPosition="0"/>
    </format>
    <format dxfId="29">
      <pivotArea dataOnly="0" labelOnly="1" outline="0" axis="axisValues" fieldPosition="0"/>
    </format>
    <format dxfId="28">
      <pivotArea dataOnly="0" labelOnly="1" outline="0" axis="axisValues" fieldPosition="0"/>
    </format>
    <format dxfId="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76F35B-44A9-4EAF-B2EF-3F5EE217D49D}" name="TablaDinámica6"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G4:H5" firstHeaderRow="1" firstDataRow="1" firstDataCol="1" rowPageCount="2" colPageCount="1"/>
  <pivotFields count="143">
    <pivotField axis="axisRow" showAll="0">
      <items count="151">
        <item m="1" x="128"/>
        <item m="1" x="126"/>
        <item m="1" x="129"/>
        <item m="1" x="127"/>
        <item m="1" x="52"/>
        <item m="1" x="130"/>
        <item m="1" x="131"/>
        <item m="1" x="79"/>
        <item m="1" x="53"/>
        <item m="1" x="143"/>
        <item m="1" x="95"/>
        <item m="1" x="94"/>
        <item m="1" x="103"/>
        <item m="1" x="112"/>
        <item m="1" x="113"/>
        <item m="1" x="106"/>
        <item m="1" x="78"/>
        <item m="1" x="149"/>
        <item m="1" x="65"/>
        <item m="1" x="107"/>
        <item m="1" x="90"/>
        <item m="1" x="116"/>
        <item m="1" x="145"/>
        <item m="1" x="68"/>
        <item m="1" x="108"/>
        <item m="1" x="92"/>
        <item m="1" x="114"/>
        <item m="1" x="91"/>
        <item m="1" x="147"/>
        <item m="1" x="97"/>
        <item m="1" x="148"/>
        <item m="1" x="133"/>
        <item m="1" x="146"/>
        <item m="1" x="111"/>
        <item m="1" x="101"/>
        <item m="1" x="110"/>
        <item m="1" x="74"/>
        <item m="1" x="132"/>
        <item m="1" x="134"/>
        <item m="1" x="100"/>
        <item m="1" x="102"/>
        <item m="1" x="104"/>
        <item m="1" x="105"/>
        <item m="1" x="96"/>
        <item m="1" x="98"/>
        <item m="1" x="99"/>
        <item m="1" x="135"/>
        <item m="1" x="144"/>
        <item m="1" x="141"/>
        <item m="1" x="136"/>
        <item m="1" x="137"/>
        <item m="1" x="138"/>
        <item m="1" x="139"/>
        <item m="1" x="123"/>
        <item m="1" x="50"/>
        <item m="1" x="124"/>
        <item m="1" x="55"/>
        <item m="1" x="122"/>
        <item m="1" x="125"/>
        <item m="1" x="58"/>
        <item m="1" x="56"/>
        <item m="1" x="54"/>
        <item m="1" x="140"/>
        <item m="1" x="57"/>
        <item m="1" x="121"/>
        <item m="1" x="59"/>
        <item m="1" x="60"/>
        <item m="1" x="51"/>
        <item m="1" x="118"/>
        <item m="1" x="117"/>
        <item m="1" x="115"/>
        <item m="1" x="109"/>
        <item m="1" x="119"/>
        <item m="1" x="120"/>
        <item m="1" x="67"/>
        <item m="1" x="66"/>
        <item m="1" x="61"/>
        <item m="1" x="62"/>
        <item m="1" x="63"/>
        <item m="1" x="64"/>
        <item m="1" x="77"/>
        <item m="1" x="142"/>
        <item m="1" x="87"/>
        <item m="1" x="88"/>
        <item m="1" x="89"/>
        <item m="1" x="70"/>
        <item m="1" x="76"/>
        <item m="1" x="73"/>
        <item m="1" x="75"/>
        <item m="1" x="71"/>
        <item m="1" x="69"/>
        <item m="1" x="72"/>
        <item m="1" x="93"/>
        <item m="1" x="80"/>
        <item m="1" x="81"/>
        <item m="1" x="82"/>
        <item m="1" x="83"/>
        <item m="1" x="84"/>
        <item m="1" x="85"/>
        <item m="1" x="86"/>
        <item m="1" x="47"/>
        <item m="1" x="48"/>
        <item m="1" x="49"/>
        <item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dataField="1" showAll="0"/>
    <pivotField numFmtId="3" showAll="0"/>
    <pivotField numFmtId="3" showAll="0"/>
    <pivotField showAll="0"/>
    <pivotField showAll="0"/>
    <pivotField showAll="0"/>
    <pivotField showAll="0"/>
    <pivotField showAll="0"/>
    <pivotField showAll="0"/>
    <pivotField showAll="0"/>
    <pivotField axis="axisPage" showAll="0">
      <items count="6">
        <item m="1" x="2"/>
        <item m="1" x="3"/>
        <item x="1"/>
        <item m="1" x="4"/>
        <item x="0"/>
        <item t="default"/>
      </items>
    </pivotField>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s>
  <rowFields count="1">
    <field x="0"/>
  </rowFields>
  <rowItems count="1">
    <i t="grand">
      <x/>
    </i>
  </rowItems>
  <colItems count="1">
    <i/>
  </colItems>
  <pageFields count="2">
    <pageField fld="47" item="1" hier="-1"/>
    <pageField fld="127" item="2" hier="-1"/>
  </pageFields>
  <dataFields count="1">
    <dataField name="Máx. de NOTA EVALUACIÓN TÉCNICA" fld="117" subtotal="max" baseField="0" baseItem="0" numFmtId="168"/>
  </dataFields>
  <formats count="4">
    <format dxfId="34">
      <pivotArea outline="0" collapsedLevelsAreSubtotals="1" fieldPosition="0"/>
    </format>
    <format dxfId="33">
      <pivotArea dataOnly="0" labelOnly="1" outline="0" axis="axisValues" fieldPosition="0"/>
    </format>
    <format dxfId="32">
      <pivotArea dataOnly="0" labelOnly="1" outline="0" axis="axisValues" fieldPosition="0"/>
    </format>
    <format dxfId="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7B99A77-F698-4DE5-8C03-FE387DA9EE44}" name="TablaDinámica3"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S3:T8" firstHeaderRow="1" firstDataRow="1" firstDataCol="1" rowPageCount="1" colPageCount="1"/>
  <pivotFields count="149">
    <pivotField axis="axisRow" showAll="0">
      <items count="49">
        <item x="4"/>
        <item m="1" x="38"/>
        <item m="1" x="47"/>
        <item m="1" x="46"/>
        <item m="1" x="45"/>
        <item m="1" x="41"/>
        <item m="1" x="42"/>
        <item m="1" x="39"/>
        <item m="1" x="40"/>
        <item m="1" x="43"/>
        <item m="1" x="44"/>
        <item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5">
    <i>
      <x v="44"/>
    </i>
    <i>
      <x v="45"/>
    </i>
    <i>
      <x v="46"/>
    </i>
    <i>
      <x v="47"/>
    </i>
    <i t="grand">
      <x/>
    </i>
  </rowItems>
  <colItems count="1">
    <i/>
  </colItems>
  <pageFields count="1">
    <pageField fld="47" item="1" hier="-1"/>
  </pageFields>
  <dataFields count="1">
    <dataField name="Máx. de CURSOS " fld="140" subtotal="max" baseField="0" baseItem="1"/>
  </dataFields>
  <formats count="5">
    <format dxfId="39">
      <pivotArea dataOnly="0" labelOnly="1" outline="0" axis="axisValues" fieldPosition="0"/>
    </format>
    <format dxfId="38">
      <pivotArea dataOnly="0" labelOnly="1" outline="0" axis="axisValues" fieldPosition="0"/>
    </format>
    <format dxfId="37">
      <pivotArea dataOnly="0" labelOnly="1" outline="0" axis="axisValues" fieldPosition="0"/>
    </format>
    <format dxfId="36">
      <pivotArea outline="0" collapsedLevelsAreSubtotals="1" fieldPosition="0"/>
    </format>
    <format dxfId="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DF8B09D-136A-48B9-ACED-274FBAB81240}" name="TablaDinámica2"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3:K8" firstHeaderRow="1" firstDataRow="1" firstDataCol="1" rowPageCount="1" colPageCount="1"/>
  <pivotFields count="143">
    <pivotField axis="axisRow" showAll="0">
      <items count="151">
        <item m="1" x="128"/>
        <item m="1" x="126"/>
        <item m="1" x="129"/>
        <item m="1" x="127"/>
        <item m="1" x="52"/>
        <item m="1" x="130"/>
        <item m="1" x="131"/>
        <item m="1" x="79"/>
        <item m="1" x="53"/>
        <item m="1" x="143"/>
        <item m="1" x="95"/>
        <item m="1" x="94"/>
        <item m="1" x="103"/>
        <item m="1" x="112"/>
        <item m="1" x="113"/>
        <item m="1" x="106"/>
        <item m="1" x="78"/>
        <item m="1" x="149"/>
        <item m="1" x="65"/>
        <item m="1" x="107"/>
        <item m="1" x="90"/>
        <item m="1" x="116"/>
        <item m="1" x="145"/>
        <item m="1" x="68"/>
        <item m="1" x="108"/>
        <item m="1" x="92"/>
        <item m="1" x="114"/>
        <item m="1" x="91"/>
        <item m="1" x="147"/>
        <item m="1" x="97"/>
        <item m="1" x="148"/>
        <item m="1" x="133"/>
        <item m="1" x="146"/>
        <item m="1" x="111"/>
        <item m="1" x="101"/>
        <item m="1" x="110"/>
        <item m="1" x="74"/>
        <item m="1" x="132"/>
        <item m="1" x="134"/>
        <item m="1" x="100"/>
        <item m="1" x="102"/>
        <item m="1" x="104"/>
        <item m="1" x="105"/>
        <item m="1" x="96"/>
        <item m="1" x="98"/>
        <item m="1" x="99"/>
        <item m="1" x="135"/>
        <item m="1" x="144"/>
        <item m="1" x="141"/>
        <item m="1" x="136"/>
        <item m="1" x="137"/>
        <item m="1" x="138"/>
        <item m="1" x="139"/>
        <item m="1" x="123"/>
        <item m="1" x="50"/>
        <item m="1" x="124"/>
        <item m="1" x="55"/>
        <item m="1" x="122"/>
        <item m="1" x="125"/>
        <item m="1" x="58"/>
        <item m="1" x="56"/>
        <item m="1" x="54"/>
        <item m="1" x="140"/>
        <item m="1" x="57"/>
        <item m="1" x="121"/>
        <item m="1" x="59"/>
        <item m="1" x="60"/>
        <item m="1" x="51"/>
        <item m="1" x="118"/>
        <item m="1" x="117"/>
        <item m="1" x="115"/>
        <item m="1" x="109"/>
        <item m="1" x="119"/>
        <item m="1" x="120"/>
        <item m="1" x="67"/>
        <item m="1" x="66"/>
        <item m="1" x="61"/>
        <item m="1" x="62"/>
        <item m="1" x="63"/>
        <item m="1" x="64"/>
        <item m="1" x="77"/>
        <item m="1" x="142"/>
        <item m="1" x="87"/>
        <item m="1" x="88"/>
        <item m="1" x="89"/>
        <item m="1" x="70"/>
        <item m="1" x="76"/>
        <item m="1" x="73"/>
        <item m="1" x="75"/>
        <item m="1" x="71"/>
        <item m="1" x="69"/>
        <item m="1" x="72"/>
        <item m="1" x="93"/>
        <item m="1" x="80"/>
        <item m="1" x="81"/>
        <item m="1" x="82"/>
        <item m="1" x="83"/>
        <item m="1" x="84"/>
        <item m="1" x="85"/>
        <item m="1" x="86"/>
        <item m="1" x="47"/>
        <item m="1" x="48"/>
        <item m="1" x="49"/>
        <item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3">
        <item x="1"/>
        <item x="0"/>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s>
  <rowFields count="1">
    <field x="0"/>
  </rowFields>
  <rowItems count="5">
    <i>
      <x v="146"/>
    </i>
    <i>
      <x v="147"/>
    </i>
    <i>
      <x v="148"/>
    </i>
    <i>
      <x v="149"/>
    </i>
    <i t="grand">
      <x/>
    </i>
  </rowItems>
  <colItems count="1">
    <i/>
  </colItems>
  <pageFields count="1">
    <pageField fld="47" item="1" hier="-1"/>
  </pageFields>
  <dataFields count="1">
    <dataField name="Máx. de 7.3 EVALUACIÓN COMPORTAMIENTO (10%)" fld="50" subtotal="max" baseField="0" baseItem="0"/>
  </dataFields>
  <formats count="4">
    <format dxfId="43">
      <pivotArea outline="0" collapsedLevelsAreSubtotals="1" fieldPosition="0"/>
    </format>
    <format dxfId="42">
      <pivotArea dataOnly="0" labelOnly="1" outline="0" axis="axisValues" fieldPosition="0"/>
    </format>
    <format dxfId="41">
      <pivotArea dataOnly="0" labelOnly="1" outline="0" axis="axisValues" fieldPosition="0"/>
    </format>
    <format dxfId="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D91AD82-F743-4125-9F02-E1976B548E62}" name="TablaDinámica4"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9" firstHeaderRow="1" firstDataRow="1" firstDataCol="1" rowPageCount="1" colPageCount="1"/>
  <pivotFields count="143">
    <pivotField axis="axisRow" showAll="0">
      <items count="151">
        <item m="1" x="128"/>
        <item m="1" x="126"/>
        <item m="1" x="129"/>
        <item m="1" x="127"/>
        <item m="1" x="52"/>
        <item m="1" x="130"/>
        <item m="1" x="131"/>
        <item m="1" x="79"/>
        <item m="1" x="53"/>
        <item m="1" x="143"/>
        <item m="1" x="95"/>
        <item m="1" x="94"/>
        <item m="1" x="103"/>
        <item m="1" x="112"/>
        <item m="1" x="113"/>
        <item m="1" x="106"/>
        <item m="1" x="78"/>
        <item m="1" x="149"/>
        <item m="1" x="65"/>
        <item m="1" x="107"/>
        <item m="1" x="90"/>
        <item m="1" x="116"/>
        <item m="1" x="145"/>
        <item m="1" x="68"/>
        <item m="1" x="108"/>
        <item m="1" x="92"/>
        <item m="1" x="114"/>
        <item m="1" x="91"/>
        <item m="1" x="147"/>
        <item m="1" x="97"/>
        <item m="1" x="148"/>
        <item m="1" x="133"/>
        <item m="1" x="146"/>
        <item m="1" x="111"/>
        <item m="1" x="101"/>
        <item m="1" x="110"/>
        <item m="1" x="74"/>
        <item m="1" x="132"/>
        <item m="1" x="134"/>
        <item m="1" x="100"/>
        <item m="1" x="102"/>
        <item m="1" x="104"/>
        <item m="1" x="105"/>
        <item m="1" x="96"/>
        <item m="1" x="98"/>
        <item m="1" x="99"/>
        <item m="1" x="135"/>
        <item m="1" x="144"/>
        <item m="1" x="141"/>
        <item m="1" x="136"/>
        <item m="1" x="137"/>
        <item m="1" x="138"/>
        <item m="1" x="139"/>
        <item m="1" x="123"/>
        <item m="1" x="50"/>
        <item m="1" x="124"/>
        <item m="1" x="55"/>
        <item m="1" x="122"/>
        <item m="1" x="125"/>
        <item m="1" x="58"/>
        <item m="1" x="56"/>
        <item m="1" x="54"/>
        <item m="1" x="140"/>
        <item m="1" x="57"/>
        <item m="1" x="121"/>
        <item m="1" x="59"/>
        <item m="1" x="60"/>
        <item m="1" x="51"/>
        <item m="1" x="118"/>
        <item m="1" x="117"/>
        <item m="1" x="115"/>
        <item m="1" x="109"/>
        <item m="1" x="119"/>
        <item m="1" x="120"/>
        <item m="1" x="67"/>
        <item m="1" x="66"/>
        <item m="1" x="61"/>
        <item m="1" x="62"/>
        <item m="1" x="63"/>
        <item m="1" x="64"/>
        <item m="1" x="77"/>
        <item m="1" x="142"/>
        <item m="1" x="87"/>
        <item m="1" x="88"/>
        <item m="1" x="89"/>
        <item m="1" x="70"/>
        <item m="1" x="76"/>
        <item m="1" x="73"/>
        <item m="1" x="75"/>
        <item m="1" x="71"/>
        <item m="1" x="69"/>
        <item m="1" x="72"/>
        <item m="1" x="93"/>
        <item m="1" x="80"/>
        <item m="1" x="81"/>
        <item m="1" x="82"/>
        <item m="1" x="83"/>
        <item m="1" x="84"/>
        <item m="1" x="85"/>
        <item m="1" x="86"/>
        <item m="1" x="47"/>
        <item m="1" x="48"/>
        <item m="1" x="49"/>
        <item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multipleItemSelectionAllowe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showAll="0"/>
    <pivotField dataField="1"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s>
  <rowFields count="1">
    <field x="0"/>
  </rowFields>
  <rowItems count="6">
    <i>
      <x v="103"/>
    </i>
    <i>
      <x v="146"/>
    </i>
    <i>
      <x v="147"/>
    </i>
    <i>
      <x v="148"/>
    </i>
    <i>
      <x v="149"/>
    </i>
    <i t="grand">
      <x/>
    </i>
  </rowItems>
  <colItems count="1">
    <i/>
  </colItems>
  <pageFields count="1">
    <pageField fld="47" hier="-1"/>
  </pageFields>
  <dataFields count="1">
    <dataField name="Mín. de VHA DEL CURSO A CONSIDERAR EN EVA EC" fld="118" subtotal="min" baseField="0" baseItem="49"/>
  </dataFields>
  <formats count="2">
    <format dxfId="45">
      <pivotArea dataOnly="0" labelOnly="1" outline="0" axis="axisValues"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550D255-606E-45F8-8A40-7739A359B6B7}" name="TablaDinámica5"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3:E9" firstHeaderRow="1" firstDataRow="1" firstDataCol="1" rowPageCount="1" colPageCount="1"/>
  <pivotFields count="149">
    <pivotField axis="axisRow" showAll="0">
      <items count="151">
        <item m="1" x="128"/>
        <item m="1" x="126"/>
        <item m="1" x="129"/>
        <item m="1" x="127"/>
        <item m="1" x="52"/>
        <item m="1" x="130"/>
        <item m="1" x="131"/>
        <item m="1" x="79"/>
        <item m="1" x="53"/>
        <item m="1" x="143"/>
        <item m="1" x="95"/>
        <item m="1" x="94"/>
        <item m="1" x="103"/>
        <item m="1" x="112"/>
        <item m="1" x="113"/>
        <item m="1" x="106"/>
        <item m="1" x="78"/>
        <item m="1" x="149"/>
        <item m="1" x="65"/>
        <item m="1" x="107"/>
        <item m="1" x="90"/>
        <item m="1" x="116"/>
        <item m="1" x="145"/>
        <item m="1" x="68"/>
        <item m="1" x="108"/>
        <item m="1" x="92"/>
        <item m="1" x="114"/>
        <item m="1" x="91"/>
        <item m="1" x="147"/>
        <item m="1" x="97"/>
        <item m="1" x="148"/>
        <item m="1" x="133"/>
        <item m="1" x="146"/>
        <item m="1" x="111"/>
        <item m="1" x="101"/>
        <item m="1" x="110"/>
        <item m="1" x="74"/>
        <item m="1" x="132"/>
        <item m="1" x="134"/>
        <item m="1" x="100"/>
        <item m="1" x="102"/>
        <item m="1" x="104"/>
        <item m="1" x="105"/>
        <item m="1" x="96"/>
        <item m="1" x="98"/>
        <item m="1" x="99"/>
        <item m="1" x="135"/>
        <item m="1" x="144"/>
        <item m="1" x="141"/>
        <item m="1" x="136"/>
        <item m="1" x="137"/>
        <item m="1" x="138"/>
        <item m="1" x="139"/>
        <item m="1" x="123"/>
        <item m="1" x="50"/>
        <item m="1" x="124"/>
        <item m="1" x="55"/>
        <item m="1" x="122"/>
        <item m="1" x="125"/>
        <item m="1" x="58"/>
        <item m="1" x="56"/>
        <item m="1" x="54"/>
        <item m="1" x="140"/>
        <item m="1" x="57"/>
        <item m="1" x="121"/>
        <item m="1" x="59"/>
        <item m="1" x="60"/>
        <item m="1" x="51"/>
        <item m="1" x="118"/>
        <item m="1" x="117"/>
        <item m="1" x="115"/>
        <item m="1" x="109"/>
        <item m="1" x="119"/>
        <item m="1" x="120"/>
        <item m="1" x="67"/>
        <item m="1" x="66"/>
        <item m="1" x="61"/>
        <item m="1" x="62"/>
        <item m="1" x="63"/>
        <item m="1" x="64"/>
        <item m="1" x="77"/>
        <item m="1" x="142"/>
        <item m="1" x="87"/>
        <item m="1" x="88"/>
        <item m="1" x="89"/>
        <item m="1" x="70"/>
        <item m="1" x="76"/>
        <item m="1" x="73"/>
        <item m="1" x="75"/>
        <item m="1" x="71"/>
        <item m="1" x="69"/>
        <item m="1" x="72"/>
        <item m="1" x="93"/>
        <item m="1" x="80"/>
        <item m="1" x="81"/>
        <item m="1" x="82"/>
        <item m="1" x="83"/>
        <item m="1" x="84"/>
        <item m="1" x="85"/>
        <item m="1" x="86"/>
        <item m="1" x="47"/>
        <item m="1" x="48"/>
        <item m="1" x="49"/>
        <item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multipleItemSelectionAllowe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6">
    <i>
      <x v="103"/>
    </i>
    <i>
      <x v="146"/>
    </i>
    <i>
      <x v="147"/>
    </i>
    <i>
      <x v="148"/>
    </i>
    <i>
      <x v="149"/>
    </i>
    <i t="grand">
      <x/>
    </i>
  </rowItems>
  <colItems count="1">
    <i/>
  </colItems>
  <pageFields count="1">
    <pageField fld="47" hier="-1"/>
  </pageFields>
  <dataFields count="1">
    <dataField name="Máx. de 8                 NOTA FINAL" fld="64" subtotal="max" baseField="0" baseItem="105"/>
  </dataFields>
  <formats count="4">
    <format dxfId="49">
      <pivotArea outline="0" collapsedLevelsAreSubtotals="1" fieldPosition="0"/>
    </format>
    <format dxfId="48">
      <pivotArea dataOnly="0" labelOnly="1" outline="0" axis="axisValues" fieldPosition="0"/>
    </format>
    <format dxfId="47">
      <pivotArea dataOnly="0" labelOnly="1" outline="0" axis="axisValues" fieldPosition="0"/>
    </format>
    <format dxfId="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9A4913D-8F2E-4B1E-B583-FFAF9582B0B8}" name="TablaDinámica2"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5" firstHeaderRow="0" firstDataRow="1" firstDataCol="1"/>
  <pivotFields count="124">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9">
        <item m="1" x="19"/>
        <item m="1" x="5"/>
        <item m="1" x="15"/>
        <item m="1" x="48"/>
        <item m="1" x="13"/>
        <item m="1" x="31"/>
        <item m="1" x="45"/>
        <item m="1" x="46"/>
        <item m="1" x="54"/>
        <item m="1" x="8"/>
        <item m="1" x="1"/>
        <item m="1" x="56"/>
        <item m="1" x="29"/>
        <item m="1" x="51"/>
        <item m="1" x="57"/>
        <item m="1" x="6"/>
        <item m="1" x="33"/>
        <item m="1" x="49"/>
        <item m="1" x="26"/>
        <item m="1" x="21"/>
        <item m="1" x="50"/>
        <item m="1" x="40"/>
        <item m="1" x="10"/>
        <item m="1" x="52"/>
        <item m="1" x="39"/>
        <item m="1" x="17"/>
        <item m="1" x="38"/>
        <item m="1" x="36"/>
        <item m="1" x="47"/>
        <item m="1" x="2"/>
        <item m="1" x="22"/>
        <item m="1" x="28"/>
        <item m="1" x="11"/>
        <item m="1" x="20"/>
        <item m="1" x="12"/>
        <item m="1" x="16"/>
        <item m="1" x="53"/>
        <item m="1" x="44"/>
        <item m="1" x="14"/>
        <item m="1" x="37"/>
        <item m="1" x="42"/>
        <item m="1" x="43"/>
        <item m="1" x="25"/>
        <item m="1" x="32"/>
        <item m="1" x="24"/>
        <item m="1" x="27"/>
        <item m="1" x="41"/>
        <item m="1" x="30"/>
        <item m="1" x="23"/>
        <item m="1" x="55"/>
        <item m="1" x="35"/>
        <item m="1" x="18"/>
        <item m="1" x="9"/>
        <item m="1" x="4"/>
        <item m="1" x="34"/>
        <item x="0"/>
        <item m="1" x="7"/>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2">
    <i>
      <x v="55"/>
    </i>
    <i t="grand">
      <x/>
    </i>
  </rowItems>
  <colFields count="1">
    <field x="-2"/>
  </colFields>
  <colItems count="2">
    <i>
      <x/>
    </i>
    <i i="1">
      <x v="1"/>
    </i>
  </colItems>
  <dataFields count="2">
    <dataField name="Cuenta de CODIGO DEL CURSO (PLAN FORMATIVO 1)" fld="12" subtotal="count" baseField="0" baseItem="0"/>
    <dataField name="Suma de TOTAL DEL CURSO" fld="4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2:F92"/>
  <sheetViews>
    <sheetView workbookViewId="0">
      <selection activeCell="D4" sqref="D4"/>
    </sheetView>
  </sheetViews>
  <sheetFormatPr baseColWidth="10" defaultRowHeight="14.4" x14ac:dyDescent="0.3"/>
  <cols>
    <col min="2" max="2" width="4.33203125" customWidth="1"/>
    <col min="3" max="3" width="24" customWidth="1"/>
    <col min="4" max="4" width="14.33203125" customWidth="1"/>
    <col min="5" max="5" width="16.6640625" customWidth="1"/>
    <col min="6" max="6" width="17.88671875" style="104" customWidth="1"/>
  </cols>
  <sheetData>
    <row r="2" spans="2:6" ht="15" thickBot="1" x14ac:dyDescent="0.35">
      <c r="B2" s="234" t="s">
        <v>74</v>
      </c>
      <c r="C2" s="235"/>
      <c r="D2" s="236"/>
      <c r="E2" s="234" t="s">
        <v>75</v>
      </c>
      <c r="F2" s="236"/>
    </row>
    <row r="3" spans="2:6" ht="15" thickBot="1" x14ac:dyDescent="0.35">
      <c r="B3" s="107" t="s">
        <v>45</v>
      </c>
      <c r="C3" s="107" t="s">
        <v>72</v>
      </c>
      <c r="D3" s="107" t="s">
        <v>73</v>
      </c>
      <c r="E3" s="107" t="s">
        <v>76</v>
      </c>
      <c r="F3" s="108" t="s">
        <v>77</v>
      </c>
    </row>
    <row r="4" spans="2:6" ht="35.1" customHeight="1" thickBot="1" x14ac:dyDescent="0.35">
      <c r="B4" s="1">
        <v>1</v>
      </c>
      <c r="C4" s="73" t="s">
        <v>4907</v>
      </c>
      <c r="D4" s="74" t="s">
        <v>4908</v>
      </c>
      <c r="E4" s="56">
        <v>4</v>
      </c>
      <c r="F4" s="101">
        <v>118816000</v>
      </c>
    </row>
    <row r="5" spans="2:6" ht="35.1" customHeight="1" thickBot="1" x14ac:dyDescent="0.35">
      <c r="B5" s="1">
        <v>2</v>
      </c>
      <c r="C5" s="75" t="s">
        <v>4909</v>
      </c>
      <c r="D5" s="76" t="s">
        <v>4910</v>
      </c>
      <c r="E5" s="56">
        <v>4</v>
      </c>
      <c r="F5" s="102">
        <v>133200000</v>
      </c>
    </row>
    <row r="6" spans="2:6" ht="35.1" customHeight="1" thickBot="1" x14ac:dyDescent="0.35">
      <c r="B6" s="1">
        <v>3</v>
      </c>
      <c r="C6" s="75"/>
      <c r="D6" s="76"/>
      <c r="E6" s="56"/>
      <c r="F6" s="102"/>
    </row>
    <row r="7" spans="2:6" ht="35.1" customHeight="1" thickBot="1" x14ac:dyDescent="0.35">
      <c r="B7" s="1">
        <v>4</v>
      </c>
      <c r="C7" s="75"/>
      <c r="D7" s="76"/>
      <c r="E7" s="56"/>
      <c r="F7" s="102"/>
    </row>
    <row r="8" spans="2:6" ht="35.1" customHeight="1" thickBot="1" x14ac:dyDescent="0.35">
      <c r="B8" s="1">
        <v>5</v>
      </c>
      <c r="C8" s="75"/>
      <c r="D8" s="76"/>
      <c r="E8" s="56"/>
      <c r="F8" s="102"/>
    </row>
    <row r="9" spans="2:6" ht="35.1" customHeight="1" thickBot="1" x14ac:dyDescent="0.35">
      <c r="B9" s="1">
        <v>6</v>
      </c>
      <c r="C9" s="75"/>
      <c r="D9" s="76"/>
      <c r="E9" s="56"/>
      <c r="F9" s="102"/>
    </row>
    <row r="10" spans="2:6" ht="35.1" customHeight="1" thickBot="1" x14ac:dyDescent="0.35">
      <c r="B10" s="1">
        <v>7</v>
      </c>
      <c r="C10" s="75"/>
      <c r="D10" s="76"/>
      <c r="E10" s="56"/>
      <c r="F10" s="102"/>
    </row>
    <row r="11" spans="2:6" ht="35.1" customHeight="1" thickBot="1" x14ac:dyDescent="0.35">
      <c r="B11" s="1">
        <v>8</v>
      </c>
      <c r="C11" s="75"/>
      <c r="D11" s="76"/>
      <c r="E11" s="56"/>
      <c r="F11" s="102"/>
    </row>
    <row r="12" spans="2:6" ht="35.1" customHeight="1" thickBot="1" x14ac:dyDescent="0.35">
      <c r="B12" s="1">
        <v>9</v>
      </c>
      <c r="C12" s="75"/>
      <c r="D12" s="76"/>
      <c r="E12" s="56"/>
      <c r="F12" s="102"/>
    </row>
    <row r="13" spans="2:6" ht="35.1" customHeight="1" thickBot="1" x14ac:dyDescent="0.35">
      <c r="B13" s="1">
        <v>10</v>
      </c>
      <c r="C13" s="75"/>
      <c r="D13" s="76"/>
      <c r="E13" s="56"/>
      <c r="F13" s="102"/>
    </row>
    <row r="14" spans="2:6" ht="35.1" customHeight="1" thickBot="1" x14ac:dyDescent="0.35">
      <c r="B14" s="1">
        <v>11</v>
      </c>
      <c r="C14" s="75"/>
      <c r="D14" s="76"/>
      <c r="E14" s="56"/>
      <c r="F14" s="102"/>
    </row>
    <row r="15" spans="2:6" ht="35.1" customHeight="1" thickBot="1" x14ac:dyDescent="0.35">
      <c r="B15" s="1">
        <v>12</v>
      </c>
      <c r="C15" s="75"/>
      <c r="D15" s="76"/>
      <c r="E15" s="56"/>
      <c r="F15" s="102"/>
    </row>
    <row r="16" spans="2:6" ht="35.1" customHeight="1" thickBot="1" x14ac:dyDescent="0.35">
      <c r="B16" s="1">
        <v>13</v>
      </c>
      <c r="C16" s="75"/>
      <c r="D16" s="76"/>
      <c r="E16" s="56"/>
      <c r="F16" s="102"/>
    </row>
    <row r="17" spans="2:6" ht="35.1" customHeight="1" thickBot="1" x14ac:dyDescent="0.35">
      <c r="B17" s="1">
        <v>14</v>
      </c>
      <c r="C17" s="75"/>
      <c r="D17" s="76"/>
      <c r="E17" s="56"/>
      <c r="F17" s="102"/>
    </row>
    <row r="18" spans="2:6" ht="35.1" customHeight="1" thickBot="1" x14ac:dyDescent="0.35">
      <c r="B18" s="1">
        <v>15</v>
      </c>
      <c r="C18" s="75"/>
      <c r="D18" s="76"/>
      <c r="E18" s="56"/>
      <c r="F18" s="102"/>
    </row>
    <row r="19" spans="2:6" ht="35.1" customHeight="1" thickBot="1" x14ac:dyDescent="0.35">
      <c r="B19" s="1">
        <v>16</v>
      </c>
      <c r="C19" s="75"/>
      <c r="D19" s="76"/>
      <c r="E19" s="56"/>
      <c r="F19" s="102"/>
    </row>
    <row r="20" spans="2:6" ht="35.1" customHeight="1" thickBot="1" x14ac:dyDescent="0.35">
      <c r="B20" s="1">
        <v>17</v>
      </c>
      <c r="C20" s="75"/>
      <c r="D20" s="76"/>
      <c r="E20" s="56"/>
      <c r="F20" s="102"/>
    </row>
    <row r="21" spans="2:6" ht="35.1" customHeight="1" thickBot="1" x14ac:dyDescent="0.35">
      <c r="B21" s="1">
        <v>18</v>
      </c>
      <c r="C21" s="75"/>
      <c r="D21" s="76"/>
      <c r="E21" s="56"/>
      <c r="F21" s="102"/>
    </row>
    <row r="22" spans="2:6" ht="35.1" customHeight="1" thickBot="1" x14ac:dyDescent="0.35">
      <c r="B22" s="1">
        <v>19</v>
      </c>
      <c r="C22" s="75"/>
      <c r="D22" s="76"/>
      <c r="E22" s="56"/>
      <c r="F22" s="102"/>
    </row>
    <row r="23" spans="2:6" ht="35.1" customHeight="1" thickBot="1" x14ac:dyDescent="0.35">
      <c r="B23" s="1">
        <v>20</v>
      </c>
      <c r="C23" s="75"/>
      <c r="D23" s="76"/>
      <c r="E23" s="56"/>
      <c r="F23" s="102"/>
    </row>
    <row r="24" spans="2:6" ht="35.1" customHeight="1" thickBot="1" x14ac:dyDescent="0.35">
      <c r="B24" s="1">
        <v>21</v>
      </c>
      <c r="C24" s="75"/>
      <c r="D24" s="76"/>
      <c r="E24" s="56"/>
      <c r="F24" s="102"/>
    </row>
    <row r="25" spans="2:6" ht="35.1" customHeight="1" thickBot="1" x14ac:dyDescent="0.35">
      <c r="B25" s="1">
        <v>22</v>
      </c>
      <c r="C25" s="75"/>
      <c r="D25" s="76"/>
      <c r="E25" s="56"/>
      <c r="F25" s="102"/>
    </row>
    <row r="26" spans="2:6" ht="35.1" customHeight="1" thickBot="1" x14ac:dyDescent="0.35">
      <c r="B26" s="1">
        <v>23</v>
      </c>
      <c r="C26" s="75"/>
      <c r="D26" s="76"/>
      <c r="E26" s="56"/>
      <c r="F26" s="102"/>
    </row>
    <row r="27" spans="2:6" ht="35.1" customHeight="1" thickBot="1" x14ac:dyDescent="0.35">
      <c r="B27" s="1">
        <v>24</v>
      </c>
      <c r="C27" s="75"/>
      <c r="D27" s="76"/>
      <c r="E27" s="56"/>
      <c r="F27" s="102"/>
    </row>
    <row r="28" spans="2:6" ht="35.1" customHeight="1" thickBot="1" x14ac:dyDescent="0.35">
      <c r="B28" s="1">
        <v>25</v>
      </c>
      <c r="C28" s="75"/>
      <c r="D28" s="76"/>
      <c r="E28" s="56"/>
      <c r="F28" s="102"/>
    </row>
    <row r="29" spans="2:6" ht="35.1" customHeight="1" thickBot="1" x14ac:dyDescent="0.35">
      <c r="B29" s="1">
        <v>26</v>
      </c>
      <c r="C29" s="75"/>
      <c r="D29" s="76"/>
      <c r="E29" s="56"/>
      <c r="F29" s="102"/>
    </row>
    <row r="30" spans="2:6" ht="35.1" customHeight="1" thickBot="1" x14ac:dyDescent="0.35">
      <c r="B30" s="1">
        <v>27</v>
      </c>
      <c r="C30" s="75"/>
      <c r="D30" s="76"/>
      <c r="E30" s="56"/>
      <c r="F30" s="102"/>
    </row>
    <row r="31" spans="2:6" ht="35.1" customHeight="1" thickBot="1" x14ac:dyDescent="0.35">
      <c r="B31" s="1">
        <v>28</v>
      </c>
      <c r="C31" s="75"/>
      <c r="D31" s="76"/>
      <c r="E31" s="56"/>
      <c r="F31" s="102"/>
    </row>
    <row r="32" spans="2:6" ht="35.1" customHeight="1" thickBot="1" x14ac:dyDescent="0.35">
      <c r="B32" s="1">
        <v>29</v>
      </c>
      <c r="C32" s="75"/>
      <c r="D32" s="76"/>
      <c r="E32" s="56"/>
      <c r="F32" s="102"/>
    </row>
    <row r="33" spans="2:6" ht="35.1" customHeight="1" thickBot="1" x14ac:dyDescent="0.35">
      <c r="B33" s="1">
        <v>30</v>
      </c>
      <c r="C33" s="75"/>
      <c r="D33" s="76"/>
      <c r="E33" s="56"/>
      <c r="F33" s="102"/>
    </row>
    <row r="34" spans="2:6" ht="35.1" customHeight="1" thickBot="1" x14ac:dyDescent="0.35">
      <c r="B34" s="1">
        <v>31</v>
      </c>
      <c r="C34" s="75"/>
      <c r="D34" s="76"/>
      <c r="E34" s="56"/>
      <c r="F34" s="102"/>
    </row>
    <row r="35" spans="2:6" ht="35.1" customHeight="1" thickBot="1" x14ac:dyDescent="0.35">
      <c r="B35" s="1">
        <v>32</v>
      </c>
      <c r="C35" s="75"/>
      <c r="D35" s="76"/>
      <c r="E35" s="56"/>
      <c r="F35" s="102"/>
    </row>
    <row r="36" spans="2:6" ht="35.1" customHeight="1" thickBot="1" x14ac:dyDescent="0.35">
      <c r="B36" s="1">
        <v>33</v>
      </c>
      <c r="C36" s="75"/>
      <c r="D36" s="76"/>
      <c r="E36" s="56"/>
      <c r="F36" s="102"/>
    </row>
    <row r="37" spans="2:6" ht="35.1" customHeight="1" thickBot="1" x14ac:dyDescent="0.35">
      <c r="B37" s="1">
        <v>34</v>
      </c>
      <c r="C37" s="75"/>
      <c r="D37" s="76"/>
      <c r="E37" s="56"/>
      <c r="F37" s="102"/>
    </row>
    <row r="38" spans="2:6" ht="35.1" customHeight="1" thickBot="1" x14ac:dyDescent="0.35">
      <c r="B38" s="1">
        <v>35</v>
      </c>
      <c r="C38" s="75"/>
      <c r="D38" s="76"/>
      <c r="E38" s="56"/>
      <c r="F38" s="102"/>
    </row>
    <row r="39" spans="2:6" ht="35.1" customHeight="1" thickBot="1" x14ac:dyDescent="0.35">
      <c r="B39" s="1">
        <v>36</v>
      </c>
      <c r="C39" s="75"/>
      <c r="D39" s="76"/>
      <c r="E39" s="56"/>
      <c r="F39" s="102"/>
    </row>
    <row r="40" spans="2:6" ht="35.1" customHeight="1" thickBot="1" x14ac:dyDescent="0.35">
      <c r="B40" s="1">
        <v>37</v>
      </c>
      <c r="C40" s="75"/>
      <c r="D40" s="76"/>
      <c r="E40" s="56"/>
      <c r="F40" s="102"/>
    </row>
    <row r="41" spans="2:6" ht="35.1" customHeight="1" thickBot="1" x14ac:dyDescent="0.35">
      <c r="B41" s="1">
        <v>38</v>
      </c>
      <c r="C41" s="75"/>
      <c r="D41" s="76"/>
      <c r="E41" s="56"/>
      <c r="F41" s="102"/>
    </row>
    <row r="42" spans="2:6" ht="35.1" customHeight="1" thickBot="1" x14ac:dyDescent="0.35">
      <c r="B42" s="1">
        <v>39</v>
      </c>
      <c r="C42" s="75"/>
      <c r="D42" s="76"/>
      <c r="E42" s="56"/>
      <c r="F42" s="102"/>
    </row>
    <row r="43" spans="2:6" ht="35.1" customHeight="1" thickBot="1" x14ac:dyDescent="0.35">
      <c r="B43" s="1">
        <v>40</v>
      </c>
      <c r="C43" s="75"/>
      <c r="D43" s="76"/>
      <c r="E43" s="56"/>
      <c r="F43" s="102"/>
    </row>
    <row r="44" spans="2:6" ht="35.1" customHeight="1" thickBot="1" x14ac:dyDescent="0.35">
      <c r="B44" s="1">
        <v>41</v>
      </c>
      <c r="C44" s="75"/>
      <c r="D44" s="76"/>
      <c r="E44" s="56"/>
      <c r="F44" s="102"/>
    </row>
    <row r="45" spans="2:6" ht="35.1" customHeight="1" thickBot="1" x14ac:dyDescent="0.35">
      <c r="B45" s="1">
        <v>42</v>
      </c>
      <c r="C45" s="75"/>
      <c r="D45" s="76"/>
      <c r="E45" s="56"/>
      <c r="F45" s="102"/>
    </row>
    <row r="46" spans="2:6" ht="35.1" customHeight="1" thickBot="1" x14ac:dyDescent="0.35">
      <c r="B46" s="1">
        <v>43</v>
      </c>
      <c r="C46" s="75"/>
      <c r="D46" s="76"/>
      <c r="E46" s="56"/>
      <c r="F46" s="102"/>
    </row>
    <row r="47" spans="2:6" ht="35.1" customHeight="1" thickBot="1" x14ac:dyDescent="0.35">
      <c r="B47" s="1">
        <v>44</v>
      </c>
      <c r="C47" s="75"/>
      <c r="D47" s="76"/>
      <c r="E47" s="56"/>
      <c r="F47" s="102"/>
    </row>
    <row r="48" spans="2:6" ht="35.1" customHeight="1" thickBot="1" x14ac:dyDescent="0.35">
      <c r="B48" s="1">
        <v>45</v>
      </c>
      <c r="C48" s="75"/>
      <c r="D48" s="76"/>
      <c r="E48" s="56"/>
      <c r="F48" s="102"/>
    </row>
    <row r="49" spans="2:6" ht="35.1" customHeight="1" thickBot="1" x14ac:dyDescent="0.35">
      <c r="B49" s="1">
        <v>46</v>
      </c>
      <c r="C49" s="75"/>
      <c r="D49" s="76"/>
      <c r="E49" s="56"/>
      <c r="F49" s="102"/>
    </row>
    <row r="50" spans="2:6" ht="35.1" customHeight="1" thickBot="1" x14ac:dyDescent="0.35">
      <c r="B50" s="1">
        <v>47</v>
      </c>
      <c r="C50" s="75"/>
      <c r="D50" s="76"/>
      <c r="E50" s="56"/>
      <c r="F50" s="102"/>
    </row>
    <row r="51" spans="2:6" ht="35.1" customHeight="1" thickBot="1" x14ac:dyDescent="0.35">
      <c r="B51" s="1">
        <v>48</v>
      </c>
      <c r="C51" s="75"/>
      <c r="D51" s="76"/>
      <c r="E51" s="56"/>
      <c r="F51" s="102"/>
    </row>
    <row r="52" spans="2:6" ht="35.1" customHeight="1" thickBot="1" x14ac:dyDescent="0.35">
      <c r="B52" s="1">
        <v>49</v>
      </c>
      <c r="C52" s="75"/>
      <c r="D52" s="76"/>
      <c r="E52" s="56"/>
      <c r="F52" s="102"/>
    </row>
    <row r="53" spans="2:6" ht="35.1" customHeight="1" thickBot="1" x14ac:dyDescent="0.35">
      <c r="B53" s="1">
        <v>50</v>
      </c>
      <c r="C53" s="75"/>
      <c r="D53" s="76"/>
      <c r="E53" s="56"/>
      <c r="F53" s="102"/>
    </row>
    <row r="54" spans="2:6" ht="35.1" customHeight="1" thickBot="1" x14ac:dyDescent="0.35">
      <c r="B54" s="1">
        <v>51</v>
      </c>
      <c r="C54" s="75"/>
      <c r="D54" s="76"/>
      <c r="E54" s="56"/>
      <c r="F54" s="102"/>
    </row>
    <row r="55" spans="2:6" ht="35.1" customHeight="1" thickBot="1" x14ac:dyDescent="0.35">
      <c r="B55" s="1">
        <v>52</v>
      </c>
      <c r="C55" s="75"/>
      <c r="D55" s="76"/>
      <c r="E55" s="56"/>
      <c r="F55" s="102"/>
    </row>
    <row r="56" spans="2:6" ht="35.1" customHeight="1" thickBot="1" x14ac:dyDescent="0.35">
      <c r="B56" s="1">
        <v>53</v>
      </c>
      <c r="C56" s="75"/>
      <c r="D56" s="76"/>
      <c r="E56" s="56"/>
      <c r="F56" s="102"/>
    </row>
    <row r="57" spans="2:6" ht="35.1" customHeight="1" thickBot="1" x14ac:dyDescent="0.35">
      <c r="B57" s="1">
        <v>54</v>
      </c>
      <c r="C57" s="75"/>
      <c r="D57" s="76"/>
      <c r="E57" s="56"/>
      <c r="F57" s="102"/>
    </row>
    <row r="58" spans="2:6" ht="35.1" customHeight="1" thickBot="1" x14ac:dyDescent="0.35">
      <c r="B58" s="1">
        <v>55</v>
      </c>
      <c r="C58" s="75"/>
      <c r="D58" s="76"/>
      <c r="E58" s="56"/>
      <c r="F58" s="102"/>
    </row>
    <row r="59" spans="2:6" ht="35.1" customHeight="1" thickBot="1" x14ac:dyDescent="0.35">
      <c r="B59" s="1">
        <v>56</v>
      </c>
      <c r="C59" s="75"/>
      <c r="D59" s="76"/>
      <c r="E59" s="56"/>
      <c r="F59" s="102"/>
    </row>
    <row r="60" spans="2:6" ht="35.1" customHeight="1" thickBot="1" x14ac:dyDescent="0.35">
      <c r="B60" s="1">
        <v>57</v>
      </c>
      <c r="C60" s="75"/>
      <c r="D60" s="76"/>
      <c r="E60" s="56"/>
      <c r="F60" s="102"/>
    </row>
    <row r="61" spans="2:6" ht="35.1" customHeight="1" thickBot="1" x14ac:dyDescent="0.35">
      <c r="B61" s="1">
        <v>58</v>
      </c>
      <c r="C61" s="75"/>
      <c r="D61" s="76"/>
      <c r="E61" s="56"/>
      <c r="F61" s="102"/>
    </row>
    <row r="62" spans="2:6" ht="35.1" customHeight="1" thickBot="1" x14ac:dyDescent="0.35">
      <c r="B62" s="1">
        <v>59</v>
      </c>
      <c r="C62" s="75"/>
      <c r="D62" s="76"/>
      <c r="E62" s="56"/>
      <c r="F62" s="102"/>
    </row>
    <row r="63" spans="2:6" ht="35.1" customHeight="1" thickBot="1" x14ac:dyDescent="0.35">
      <c r="B63" s="1">
        <v>60</v>
      </c>
      <c r="C63" s="75"/>
      <c r="D63" s="76"/>
      <c r="E63" s="56"/>
      <c r="F63" s="102"/>
    </row>
    <row r="64" spans="2:6" ht="35.1" customHeight="1" thickBot="1" x14ac:dyDescent="0.35">
      <c r="B64" s="1">
        <v>61</v>
      </c>
      <c r="C64" s="75"/>
      <c r="D64" s="76"/>
      <c r="E64" s="56"/>
      <c r="F64" s="102"/>
    </row>
    <row r="65" spans="2:6" ht="35.1" customHeight="1" thickBot="1" x14ac:dyDescent="0.35">
      <c r="B65" s="1">
        <v>62</v>
      </c>
      <c r="C65" s="75"/>
      <c r="D65" s="76"/>
      <c r="E65" s="56"/>
      <c r="F65" s="102"/>
    </row>
    <row r="66" spans="2:6" ht="35.1" customHeight="1" thickBot="1" x14ac:dyDescent="0.35">
      <c r="B66" s="1">
        <v>63</v>
      </c>
      <c r="C66" s="75"/>
      <c r="D66" s="76"/>
      <c r="E66" s="56"/>
      <c r="F66" s="102"/>
    </row>
    <row r="67" spans="2:6" ht="35.1" customHeight="1" thickBot="1" x14ac:dyDescent="0.35">
      <c r="B67" s="1">
        <v>64</v>
      </c>
      <c r="C67" s="75"/>
      <c r="D67" s="76"/>
      <c r="E67" s="56"/>
      <c r="F67" s="102"/>
    </row>
    <row r="68" spans="2:6" ht="35.1" customHeight="1" thickBot="1" x14ac:dyDescent="0.35">
      <c r="B68" s="1">
        <v>65</v>
      </c>
      <c r="C68" s="75"/>
      <c r="D68" s="76"/>
      <c r="E68" s="56"/>
      <c r="F68" s="102"/>
    </row>
    <row r="69" spans="2:6" ht="35.1" customHeight="1" thickBot="1" x14ac:dyDescent="0.35">
      <c r="B69" s="1">
        <v>66</v>
      </c>
      <c r="C69" s="75"/>
      <c r="D69" s="76"/>
      <c r="E69" s="56"/>
      <c r="F69" s="102"/>
    </row>
    <row r="70" spans="2:6" ht="35.1" customHeight="1" thickBot="1" x14ac:dyDescent="0.35">
      <c r="B70" s="1">
        <v>67</v>
      </c>
      <c r="C70" s="75"/>
      <c r="D70" s="76"/>
      <c r="E70" s="56"/>
      <c r="F70" s="102"/>
    </row>
    <row r="71" spans="2:6" ht="35.1" customHeight="1" thickBot="1" x14ac:dyDescent="0.35">
      <c r="B71" s="1">
        <v>68</v>
      </c>
      <c r="C71" s="75"/>
      <c r="D71" s="76"/>
      <c r="E71" s="56"/>
      <c r="F71" s="102"/>
    </row>
    <row r="72" spans="2:6" ht="35.1" customHeight="1" thickBot="1" x14ac:dyDescent="0.35">
      <c r="B72" s="1">
        <v>69</v>
      </c>
      <c r="C72" s="75"/>
      <c r="D72" s="76"/>
      <c r="E72" s="56"/>
      <c r="F72" s="102"/>
    </row>
    <row r="73" spans="2:6" ht="35.1" customHeight="1" thickBot="1" x14ac:dyDescent="0.35">
      <c r="B73" s="1">
        <v>70</v>
      </c>
      <c r="C73" s="75"/>
      <c r="D73" s="76"/>
      <c r="E73" s="56"/>
      <c r="F73" s="102"/>
    </row>
    <row r="74" spans="2:6" ht="35.1" customHeight="1" thickBot="1" x14ac:dyDescent="0.35">
      <c r="B74" s="1">
        <v>71</v>
      </c>
      <c r="C74" s="75"/>
      <c r="D74" s="76"/>
      <c r="E74" s="56"/>
      <c r="F74" s="102"/>
    </row>
    <row r="75" spans="2:6" ht="35.1" customHeight="1" thickBot="1" x14ac:dyDescent="0.35">
      <c r="B75" s="1">
        <v>72</v>
      </c>
      <c r="C75" s="57"/>
      <c r="D75" s="58"/>
      <c r="E75" s="56"/>
      <c r="F75" s="103"/>
    </row>
    <row r="76" spans="2:6" ht="35.1" customHeight="1" thickBot="1" x14ac:dyDescent="0.35">
      <c r="B76" s="1">
        <v>73</v>
      </c>
      <c r="C76" s="75"/>
      <c r="D76" s="76"/>
      <c r="E76" s="56"/>
      <c r="F76" s="102"/>
    </row>
    <row r="77" spans="2:6" ht="35.1" customHeight="1" thickBot="1" x14ac:dyDescent="0.35">
      <c r="B77" s="1">
        <v>74</v>
      </c>
      <c r="C77" s="75"/>
      <c r="D77" s="76"/>
      <c r="E77" s="56"/>
      <c r="F77" s="102"/>
    </row>
    <row r="78" spans="2:6" ht="35.1" customHeight="1" thickBot="1" x14ac:dyDescent="0.35">
      <c r="B78" s="1">
        <v>75</v>
      </c>
      <c r="C78" s="75"/>
      <c r="D78" s="76"/>
      <c r="E78" s="56"/>
      <c r="F78" s="102"/>
    </row>
    <row r="79" spans="2:6" ht="35.1" customHeight="1" thickBot="1" x14ac:dyDescent="0.35">
      <c r="B79" s="1">
        <v>76</v>
      </c>
      <c r="C79" s="75"/>
      <c r="D79" s="76"/>
      <c r="E79" s="56"/>
      <c r="F79" s="102"/>
    </row>
    <row r="80" spans="2:6" ht="35.1" customHeight="1" thickBot="1" x14ac:dyDescent="0.35">
      <c r="B80" s="1">
        <v>77</v>
      </c>
      <c r="C80" s="75"/>
      <c r="D80" s="76"/>
      <c r="E80" s="56"/>
      <c r="F80" s="102"/>
    </row>
    <row r="81" spans="2:6" ht="35.1" customHeight="1" thickBot="1" x14ac:dyDescent="0.35">
      <c r="B81" s="1">
        <v>78</v>
      </c>
      <c r="C81" s="75"/>
      <c r="D81" s="76"/>
      <c r="E81" s="56"/>
      <c r="F81" s="102"/>
    </row>
    <row r="82" spans="2:6" ht="35.1" customHeight="1" thickBot="1" x14ac:dyDescent="0.35">
      <c r="B82" s="1">
        <v>79</v>
      </c>
      <c r="C82" s="75"/>
      <c r="D82" s="76"/>
      <c r="E82" s="56"/>
      <c r="F82" s="102"/>
    </row>
    <row r="83" spans="2:6" ht="35.1" customHeight="1" thickBot="1" x14ac:dyDescent="0.35">
      <c r="B83" s="1">
        <v>80</v>
      </c>
      <c r="C83" s="75"/>
      <c r="D83" s="76"/>
      <c r="E83" s="56"/>
      <c r="F83" s="102"/>
    </row>
    <row r="84" spans="2:6" ht="35.1" customHeight="1" thickBot="1" x14ac:dyDescent="0.35">
      <c r="B84" s="1">
        <v>81</v>
      </c>
      <c r="C84" s="75"/>
      <c r="D84" s="76"/>
      <c r="E84" s="56"/>
      <c r="F84" s="102"/>
    </row>
    <row r="85" spans="2:6" ht="35.1" customHeight="1" thickBot="1" x14ac:dyDescent="0.35">
      <c r="B85" s="1">
        <v>82</v>
      </c>
      <c r="C85" s="75"/>
      <c r="D85" s="76"/>
      <c r="E85" s="56"/>
      <c r="F85" s="102"/>
    </row>
    <row r="86" spans="2:6" ht="35.1" customHeight="1" thickBot="1" x14ac:dyDescent="0.35">
      <c r="B86" s="1">
        <v>83</v>
      </c>
      <c r="C86" s="57"/>
      <c r="D86" s="58"/>
      <c r="E86" s="56"/>
      <c r="F86" s="103"/>
    </row>
    <row r="87" spans="2:6" ht="35.1" customHeight="1" thickBot="1" x14ac:dyDescent="0.35">
      <c r="B87" s="1">
        <v>84</v>
      </c>
      <c r="C87" s="57"/>
      <c r="D87" s="58"/>
      <c r="E87" s="56"/>
      <c r="F87" s="103"/>
    </row>
    <row r="88" spans="2:6" ht="35.1" customHeight="1" thickBot="1" x14ac:dyDescent="0.35">
      <c r="B88" s="1">
        <v>85</v>
      </c>
      <c r="C88" s="57"/>
      <c r="D88" s="58"/>
      <c r="E88" s="56"/>
      <c r="F88" s="103"/>
    </row>
    <row r="89" spans="2:6" ht="35.1" customHeight="1" thickBot="1" x14ac:dyDescent="0.35">
      <c r="B89" s="1">
        <v>86</v>
      </c>
      <c r="C89" s="57"/>
      <c r="D89" s="58"/>
      <c r="E89" s="56"/>
      <c r="F89" s="103"/>
    </row>
    <row r="90" spans="2:6" ht="35.1" customHeight="1" thickBot="1" x14ac:dyDescent="0.35">
      <c r="B90" s="1">
        <v>87</v>
      </c>
      <c r="C90" s="57"/>
      <c r="D90" s="58"/>
      <c r="E90" s="56"/>
      <c r="F90" s="103"/>
    </row>
    <row r="91" spans="2:6" ht="35.1" customHeight="1" thickBot="1" x14ac:dyDescent="0.35">
      <c r="B91" s="1">
        <v>88</v>
      </c>
      <c r="C91" s="57"/>
      <c r="D91" s="58"/>
      <c r="E91" s="56"/>
      <c r="F91" s="103"/>
    </row>
    <row r="92" spans="2:6" ht="35.1" customHeight="1" thickBot="1" x14ac:dyDescent="0.35">
      <c r="B92" s="1">
        <v>89</v>
      </c>
      <c r="C92" s="151"/>
      <c r="D92" s="152"/>
      <c r="E92" s="153"/>
      <c r="F92" s="154"/>
    </row>
  </sheetData>
  <autoFilter ref="B3:F92" xr:uid="{00000000-0001-0000-0000-000000000000}"/>
  <mergeCells count="2">
    <mergeCell ref="B2:D2"/>
    <mergeCell ref="E2: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534E-961C-451F-830A-D81128130CEA}">
  <sheetPr>
    <tabColor rgb="FF7030A0"/>
  </sheetPr>
  <dimension ref="B1:J48"/>
  <sheetViews>
    <sheetView workbookViewId="0">
      <selection activeCell="D3" sqref="D3"/>
    </sheetView>
  </sheetViews>
  <sheetFormatPr baseColWidth="10" defaultRowHeight="14.4" x14ac:dyDescent="0.3"/>
  <cols>
    <col min="2" max="2" width="6.109375" style="12" customWidth="1"/>
    <col min="3" max="3" width="16.33203125" customWidth="1"/>
    <col min="4" max="4" width="19.44140625" customWidth="1"/>
    <col min="5" max="5" width="29.109375" customWidth="1"/>
    <col min="6" max="6" width="29.109375" hidden="1" customWidth="1"/>
    <col min="7" max="7" width="26.33203125" style="12" customWidth="1"/>
    <col min="9" max="9" width="57.88671875" customWidth="1"/>
    <col min="10" max="10" width="16.44140625" customWidth="1"/>
  </cols>
  <sheetData>
    <row r="1" spans="2:10" ht="28.8" x14ac:dyDescent="0.3">
      <c r="B1" s="238" t="s">
        <v>74</v>
      </c>
      <c r="C1" s="238"/>
      <c r="D1" s="238"/>
      <c r="E1" s="192" t="s">
        <v>1841</v>
      </c>
      <c r="F1" s="193"/>
      <c r="G1" s="237" t="s">
        <v>1835</v>
      </c>
      <c r="I1" s="115" t="s">
        <v>1840</v>
      </c>
      <c r="J1" s="115" t="s">
        <v>1842</v>
      </c>
    </row>
    <row r="2" spans="2:10" ht="23.1" customHeight="1" thickBot="1" x14ac:dyDescent="0.35">
      <c r="B2" s="112" t="s">
        <v>45</v>
      </c>
      <c r="C2" s="113" t="s">
        <v>72</v>
      </c>
      <c r="D2" s="113" t="s">
        <v>73</v>
      </c>
      <c r="E2" s="194"/>
      <c r="F2" s="195"/>
      <c r="G2" s="237"/>
      <c r="I2" s="105" t="s">
        <v>1836</v>
      </c>
      <c r="J2" s="106">
        <f>SUM('1 Apertura de Cursos'!E3:E1048574)</f>
        <v>8</v>
      </c>
    </row>
    <row r="3" spans="2:10" ht="216" x14ac:dyDescent="0.3">
      <c r="B3" s="98">
        <v>1</v>
      </c>
      <c r="C3" s="189" t="s">
        <v>4909</v>
      </c>
      <c r="D3" s="190" t="s">
        <v>4910</v>
      </c>
      <c r="E3" s="196" t="s">
        <v>4911</v>
      </c>
      <c r="F3" s="195"/>
      <c r="G3" s="96">
        <f>IF(ISERROR(VLOOKUP(D3,'1 Apertura de Cursos'!$D$4:$F$1048576,2,FALSE)),0,VLOOKUP(D3,'1 Apertura de Cursos'!$D$4:$F$1048576,2,FALSE))</f>
        <v>4</v>
      </c>
      <c r="I3" s="105" t="s">
        <v>1837</v>
      </c>
      <c r="J3" s="106">
        <f>SUM(G3:G48)</f>
        <v>4</v>
      </c>
    </row>
    <row r="4" spans="2:10" x14ac:dyDescent="0.3">
      <c r="B4" s="114">
        <v>2</v>
      </c>
      <c r="C4" s="188"/>
      <c r="D4" s="188"/>
      <c r="E4" s="197"/>
      <c r="F4" s="198"/>
      <c r="G4" s="96">
        <f>IF(ISERROR(VLOOKUP(D4,'1 Apertura de Cursos'!$D$4:$F$1048576,2,FALSE)),0,VLOOKUP(D4,'1 Apertura de Cursos'!$D$4:$F$1048576,2,FALSE))</f>
        <v>0</v>
      </c>
      <c r="I4" s="105" t="s">
        <v>1838</v>
      </c>
      <c r="J4" s="106">
        <f>J2-J3</f>
        <v>4</v>
      </c>
    </row>
    <row r="5" spans="2:10" x14ac:dyDescent="0.3">
      <c r="B5" s="98">
        <v>3</v>
      </c>
      <c r="C5" s="111"/>
      <c r="D5" s="111"/>
      <c r="E5" s="197"/>
      <c r="F5" s="198"/>
      <c r="G5" s="96">
        <f>IF(ISERROR(VLOOKUP(D5,'1 Apertura de Cursos'!$D$4:$F$1048576,2,FALSE)),0,VLOOKUP(D5,'1 Apertura de Cursos'!$D$4:$F$1048576,2,FALSE))</f>
        <v>0</v>
      </c>
      <c r="I5" s="105" t="s">
        <v>1839</v>
      </c>
      <c r="J5" s="106">
        <f>COUNT('3 Planilla Preadjudicación OTIC'!A2:A190)</f>
        <v>4</v>
      </c>
    </row>
    <row r="6" spans="2:10" x14ac:dyDescent="0.3">
      <c r="B6" s="98">
        <v>4</v>
      </c>
      <c r="C6" s="111"/>
      <c r="D6" s="111"/>
      <c r="E6" s="197"/>
      <c r="F6" s="198"/>
      <c r="G6" s="96">
        <f>IF(ISERROR(VLOOKUP(D6,'1 Apertura de Cursos'!$D$4:$F$1048576,2,FALSE)),0,VLOOKUP(D6,'1 Apertura de Cursos'!$D$4:$F$1048576,2,FALSE))</f>
        <v>0</v>
      </c>
      <c r="I6" s="105" t="s">
        <v>78</v>
      </c>
      <c r="J6" s="106">
        <f>J4-J5</f>
        <v>0</v>
      </c>
    </row>
    <row r="7" spans="2:10" x14ac:dyDescent="0.3">
      <c r="B7" s="98">
        <v>5</v>
      </c>
      <c r="C7" s="111"/>
      <c r="D7" s="111"/>
      <c r="E7" s="197"/>
      <c r="F7" s="198"/>
      <c r="G7" s="96">
        <f>IF(ISERROR(VLOOKUP(D7,'1 Apertura de Cursos'!$D$4:$F$1048576,2,FALSE)),0,VLOOKUP(D7,'1 Apertura de Cursos'!$D$4:$F$1048576,2,FALSE))</f>
        <v>0</v>
      </c>
    </row>
    <row r="8" spans="2:10" x14ac:dyDescent="0.3">
      <c r="B8" s="98">
        <v>6</v>
      </c>
      <c r="C8" s="111"/>
      <c r="D8" s="111"/>
      <c r="E8" s="197"/>
      <c r="F8" s="198"/>
      <c r="G8" s="96">
        <f>IF(ISERROR(VLOOKUP(D8,'1 Apertura de Cursos'!$D$4:$F$1048576,2,FALSE)),0,VLOOKUP(D8,'1 Apertura de Cursos'!$D$4:$F$1048576,2,FALSE))</f>
        <v>0</v>
      </c>
    </row>
    <row r="9" spans="2:10" x14ac:dyDescent="0.3">
      <c r="B9" s="98">
        <v>7</v>
      </c>
      <c r="C9" s="111"/>
      <c r="D9" s="111"/>
      <c r="E9" s="197"/>
      <c r="F9" s="198"/>
      <c r="G9" s="96">
        <f>IF(ISERROR(VLOOKUP(D9,'1 Apertura de Cursos'!$D$4:$F$1048576,2,FALSE)),0,VLOOKUP(D9,'1 Apertura de Cursos'!$D$4:$F$1048576,2,FALSE))</f>
        <v>0</v>
      </c>
    </row>
    <row r="10" spans="2:10" x14ac:dyDescent="0.3">
      <c r="B10" s="98">
        <v>8</v>
      </c>
      <c r="C10" s="111"/>
      <c r="D10" s="111"/>
      <c r="E10" s="197"/>
      <c r="F10" s="198"/>
      <c r="G10" s="96">
        <f>IF(ISERROR(VLOOKUP(D10,'1 Apertura de Cursos'!$D$4:$F$1048576,2,FALSE)),0,VLOOKUP(D10,'1 Apertura de Cursos'!$D$4:$F$1048576,2,FALSE))</f>
        <v>0</v>
      </c>
    </row>
    <row r="11" spans="2:10" x14ac:dyDescent="0.3">
      <c r="B11" s="114">
        <v>9</v>
      </c>
      <c r="C11" s="109"/>
      <c r="D11" s="110"/>
      <c r="E11" s="197"/>
      <c r="F11" s="198"/>
      <c r="G11" s="96">
        <f>IF(ISERROR(VLOOKUP(D11,'1 Apertura de Cursos'!$D$4:$F$1048576,2,FALSE)),0,VLOOKUP(D11,'1 Apertura de Cursos'!$D$4:$F$1048576,2,FALSE))</f>
        <v>0</v>
      </c>
    </row>
    <row r="12" spans="2:10" x14ac:dyDescent="0.3">
      <c r="B12" s="98">
        <v>10</v>
      </c>
      <c r="C12" s="97"/>
      <c r="D12" s="95"/>
      <c r="E12" s="197"/>
      <c r="F12" s="198"/>
      <c r="G12" s="96">
        <f>IF(ISERROR(VLOOKUP(D12,'1 Apertura de Cursos'!$D$4:$F$1048576,2,FALSE)),0,VLOOKUP(D12,'1 Apertura de Cursos'!$D$4:$F$1048576,2,FALSE))</f>
        <v>0</v>
      </c>
    </row>
    <row r="13" spans="2:10" x14ac:dyDescent="0.3">
      <c r="B13" s="98">
        <v>11</v>
      </c>
      <c r="C13" s="97"/>
      <c r="D13" s="95"/>
      <c r="E13" s="197"/>
      <c r="F13" s="198"/>
      <c r="G13" s="96">
        <f>IF(ISERROR(VLOOKUP(D13,'1 Apertura de Cursos'!$D$4:$F$1048576,2,FALSE)),0,VLOOKUP(D13,'1 Apertura de Cursos'!$D$4:$F$1048576,2,FALSE))</f>
        <v>0</v>
      </c>
    </row>
    <row r="14" spans="2:10" x14ac:dyDescent="0.3">
      <c r="B14" s="98">
        <v>12</v>
      </c>
      <c r="C14" s="97"/>
      <c r="D14" s="95"/>
      <c r="E14" s="197"/>
      <c r="F14" s="198"/>
      <c r="G14" s="96">
        <f>IF(ISERROR(VLOOKUP(D14,'1 Apertura de Cursos'!$D$4:$F$1048576,2,FALSE)),0,VLOOKUP(D14,'1 Apertura de Cursos'!$D$4:$F$1048576,2,FALSE))</f>
        <v>0</v>
      </c>
    </row>
    <row r="15" spans="2:10" x14ac:dyDescent="0.3">
      <c r="B15" s="98">
        <v>13</v>
      </c>
      <c r="C15" s="97"/>
      <c r="D15" s="95"/>
      <c r="E15" s="197"/>
      <c r="F15" s="198"/>
      <c r="G15" s="96">
        <f>IF(ISERROR(VLOOKUP(D15,'1 Apertura de Cursos'!$D$4:$F$1048576,2,FALSE)),0,VLOOKUP(D15,'1 Apertura de Cursos'!$D$4:$F$1048576,2,FALSE))</f>
        <v>0</v>
      </c>
    </row>
    <row r="16" spans="2:10" x14ac:dyDescent="0.3">
      <c r="B16" s="98">
        <v>14</v>
      </c>
      <c r="C16" s="97"/>
      <c r="D16" s="95"/>
      <c r="E16" s="197"/>
      <c r="F16" s="198"/>
      <c r="G16" s="96">
        <f>IF(ISERROR(VLOOKUP(D16,'1 Apertura de Cursos'!$D$4:$F$1048576,2,FALSE)),0,VLOOKUP(D16,'1 Apertura de Cursos'!$D$4:$F$1048576,2,FALSE))</f>
        <v>0</v>
      </c>
    </row>
    <row r="17" spans="2:7" x14ac:dyDescent="0.3">
      <c r="B17" s="98">
        <v>15</v>
      </c>
      <c r="C17" s="97"/>
      <c r="D17" s="95"/>
      <c r="E17" s="197"/>
      <c r="F17" s="198"/>
      <c r="G17" s="96">
        <f>IF(ISERROR(VLOOKUP(D17,'1 Apertura de Cursos'!$D$4:$F$1048576,2,FALSE)),0,VLOOKUP(D17,'1 Apertura de Cursos'!$D$4:$F$1048576,2,FALSE))</f>
        <v>0</v>
      </c>
    </row>
    <row r="18" spans="2:7" x14ac:dyDescent="0.3">
      <c r="B18" s="98">
        <v>16</v>
      </c>
      <c r="C18" s="97"/>
      <c r="D18" s="95"/>
      <c r="E18" s="197"/>
      <c r="F18" s="198"/>
      <c r="G18" s="96">
        <f>IF(ISERROR(VLOOKUP(D18,'1 Apertura de Cursos'!$D$4:$F$1048576,2,FALSE)),0,VLOOKUP(D18,'1 Apertura de Cursos'!$D$4:$F$1048576,2,FALSE))</f>
        <v>0</v>
      </c>
    </row>
    <row r="19" spans="2:7" x14ac:dyDescent="0.3">
      <c r="B19" s="98">
        <v>17</v>
      </c>
      <c r="C19" s="97"/>
      <c r="D19" s="95"/>
      <c r="E19" s="197"/>
      <c r="F19" s="198"/>
      <c r="G19" s="96">
        <f>IF(ISERROR(VLOOKUP(D19,'1 Apertura de Cursos'!$D$4:$F$1048576,2,FALSE)),0,VLOOKUP(D19,'1 Apertura de Cursos'!$D$4:$F$1048576,2,FALSE))</f>
        <v>0</v>
      </c>
    </row>
    <row r="20" spans="2:7" x14ac:dyDescent="0.3">
      <c r="B20" s="98">
        <v>18</v>
      </c>
      <c r="C20" s="97"/>
      <c r="D20" s="95"/>
      <c r="E20" s="197"/>
      <c r="F20" s="198"/>
      <c r="G20" s="96">
        <f>IF(ISERROR(VLOOKUP(D20,'1 Apertura de Cursos'!$D$4:$F$1048576,2,FALSE)),0,VLOOKUP(D20,'1 Apertura de Cursos'!$D$4:$F$1048576,2,FALSE))</f>
        <v>0</v>
      </c>
    </row>
    <row r="21" spans="2:7" x14ac:dyDescent="0.3">
      <c r="B21" s="98">
        <v>19</v>
      </c>
      <c r="C21" s="97"/>
      <c r="D21" s="95"/>
      <c r="E21" s="197"/>
      <c r="F21" s="198"/>
      <c r="G21" s="96">
        <f>IF(ISERROR(VLOOKUP(D21,'1 Apertura de Cursos'!$D$4:$F$1048576,2,FALSE)),0,VLOOKUP(D21,'1 Apertura de Cursos'!$D$4:$F$1048576,2,FALSE))</f>
        <v>0</v>
      </c>
    </row>
    <row r="22" spans="2:7" x14ac:dyDescent="0.3">
      <c r="B22" s="98">
        <v>20</v>
      </c>
      <c r="C22" s="97"/>
      <c r="D22" s="95"/>
      <c r="E22" s="197"/>
      <c r="F22" s="198"/>
      <c r="G22" s="96">
        <f>IF(ISERROR(VLOOKUP(D22,'1 Apertura de Cursos'!$D$4:$F$1048576,2,FALSE)),0,VLOOKUP(D22,'1 Apertura de Cursos'!$D$4:$F$1048576,2,FALSE))</f>
        <v>0</v>
      </c>
    </row>
    <row r="23" spans="2:7" x14ac:dyDescent="0.3">
      <c r="B23" s="98">
        <v>21</v>
      </c>
      <c r="C23" s="97"/>
      <c r="D23" s="95"/>
      <c r="E23" s="197"/>
      <c r="F23" s="198"/>
      <c r="G23" s="96">
        <f>IF(ISERROR(VLOOKUP(D23,'1 Apertura de Cursos'!$D$4:$F$1048576,2,FALSE)),0,VLOOKUP(D23,'1 Apertura de Cursos'!$D$4:$F$1048576,2,FALSE))</f>
        <v>0</v>
      </c>
    </row>
    <row r="24" spans="2:7" x14ac:dyDescent="0.3">
      <c r="B24" s="98">
        <v>22</v>
      </c>
      <c r="C24" s="97"/>
      <c r="D24" s="95"/>
      <c r="E24" s="197"/>
      <c r="F24" s="198"/>
      <c r="G24" s="96">
        <f>IF(ISERROR(VLOOKUP(D24,'1 Apertura de Cursos'!$D$4:$F$1048576,2,FALSE)),0,VLOOKUP(D24,'1 Apertura de Cursos'!$D$4:$F$1048576,2,FALSE))</f>
        <v>0</v>
      </c>
    </row>
    <row r="25" spans="2:7" x14ac:dyDescent="0.3">
      <c r="B25" s="98">
        <v>23</v>
      </c>
      <c r="C25" s="97"/>
      <c r="D25" s="95"/>
      <c r="E25" s="197"/>
      <c r="F25" s="198"/>
      <c r="G25" s="96">
        <f>IF(ISERROR(VLOOKUP(D25,'1 Apertura de Cursos'!$D$4:$F$1048576,2,FALSE)),0,VLOOKUP(D25,'1 Apertura de Cursos'!$D$4:$F$1048576,2,FALSE))</f>
        <v>0</v>
      </c>
    </row>
    <row r="26" spans="2:7" x14ac:dyDescent="0.3">
      <c r="B26" s="98">
        <v>24</v>
      </c>
      <c r="C26" s="97"/>
      <c r="D26" s="95"/>
      <c r="E26" s="197"/>
      <c r="F26" s="198"/>
      <c r="G26" s="96">
        <f>IF(ISERROR(VLOOKUP(D26,'1 Apertura de Cursos'!$D$4:$F$1048576,2,FALSE)),0,VLOOKUP(D26,'1 Apertura de Cursos'!$D$4:$F$1048576,2,FALSE))</f>
        <v>0</v>
      </c>
    </row>
    <row r="27" spans="2:7" x14ac:dyDescent="0.3">
      <c r="B27" s="98">
        <v>25</v>
      </c>
      <c r="C27" s="97"/>
      <c r="D27" s="95"/>
      <c r="E27" s="197"/>
      <c r="F27" s="198"/>
      <c r="G27" s="96">
        <f>IF(ISERROR(VLOOKUP(D27,'1 Apertura de Cursos'!$D$4:$F$1048576,2,FALSE)),0,VLOOKUP(D27,'1 Apertura de Cursos'!$D$4:$F$1048576,2,FALSE))</f>
        <v>0</v>
      </c>
    </row>
    <row r="28" spans="2:7" x14ac:dyDescent="0.3">
      <c r="B28" s="98">
        <v>26</v>
      </c>
      <c r="C28" s="97"/>
      <c r="D28" s="95"/>
      <c r="E28" s="197"/>
      <c r="F28" s="198"/>
      <c r="G28" s="96">
        <f>IF(ISERROR(VLOOKUP(D28,'1 Apertura de Cursos'!$D$4:$F$1048576,2,FALSE)),0,VLOOKUP(D28,'1 Apertura de Cursos'!$D$4:$F$1048576,2,FALSE))</f>
        <v>0</v>
      </c>
    </row>
    <row r="29" spans="2:7" x14ac:dyDescent="0.3">
      <c r="B29" s="98">
        <v>27</v>
      </c>
      <c r="C29" s="97"/>
      <c r="D29" s="95"/>
      <c r="E29" s="197"/>
      <c r="F29" s="198"/>
      <c r="G29" s="96">
        <f>IF(ISERROR(VLOOKUP(D29,'1 Apertura de Cursos'!$D$4:$F$1048576,2,FALSE)),0,VLOOKUP(D29,'1 Apertura de Cursos'!$D$4:$F$1048576,2,FALSE))</f>
        <v>0</v>
      </c>
    </row>
    <row r="30" spans="2:7" x14ac:dyDescent="0.3">
      <c r="B30" s="98">
        <v>28</v>
      </c>
      <c r="C30" s="97"/>
      <c r="D30" s="95"/>
      <c r="E30" s="197"/>
      <c r="F30" s="198"/>
      <c r="G30" s="96">
        <f>IF(ISERROR(VLOOKUP(D30,'1 Apertura de Cursos'!$D$4:$F$1048576,2,FALSE)),0,VLOOKUP(D30,'1 Apertura de Cursos'!$D$4:$F$1048576,2,FALSE))</f>
        <v>0</v>
      </c>
    </row>
    <row r="31" spans="2:7" x14ac:dyDescent="0.3">
      <c r="B31" s="98">
        <v>29</v>
      </c>
      <c r="C31" s="97"/>
      <c r="D31" s="95"/>
      <c r="E31" s="197"/>
      <c r="F31" s="198"/>
      <c r="G31" s="96">
        <f>IF(ISERROR(VLOOKUP(D31,'1 Apertura de Cursos'!$D$4:$F$1048576,2,FALSE)),0,VLOOKUP(D31,'1 Apertura de Cursos'!$D$4:$F$1048576,2,FALSE))</f>
        <v>0</v>
      </c>
    </row>
    <row r="32" spans="2:7" x14ac:dyDescent="0.3">
      <c r="B32" s="98">
        <v>30</v>
      </c>
      <c r="C32" s="97"/>
      <c r="D32" s="95"/>
      <c r="E32" s="197"/>
      <c r="F32" s="198"/>
      <c r="G32" s="96">
        <f>IF(ISERROR(VLOOKUP(D32,'1 Apertura de Cursos'!$D$4:$F$1048576,2,FALSE)),0,VLOOKUP(D32,'1 Apertura de Cursos'!$D$4:$F$1048576,2,FALSE))</f>
        <v>0</v>
      </c>
    </row>
    <row r="33" spans="2:7" x14ac:dyDescent="0.3">
      <c r="B33" s="98">
        <v>31</v>
      </c>
      <c r="C33" s="97"/>
      <c r="D33" s="95"/>
      <c r="E33" s="197"/>
      <c r="F33" s="198"/>
      <c r="G33" s="96">
        <f>IF(ISERROR(VLOOKUP(D33,'1 Apertura de Cursos'!$D$4:$F$1048576,2,FALSE)),0,VLOOKUP(D33,'1 Apertura de Cursos'!$D$4:$F$1048576,2,FALSE))</f>
        <v>0</v>
      </c>
    </row>
    <row r="34" spans="2:7" x14ac:dyDescent="0.3">
      <c r="B34" s="98">
        <v>32</v>
      </c>
      <c r="C34" s="97"/>
      <c r="D34" s="95"/>
      <c r="E34" s="197"/>
      <c r="F34" s="198"/>
      <c r="G34" s="96">
        <f>IF(ISERROR(VLOOKUP(D34,'1 Apertura de Cursos'!$D$4:$F$1048576,2,FALSE)),0,VLOOKUP(D34,'1 Apertura de Cursos'!$D$4:$F$1048576,2,FALSE))</f>
        <v>0</v>
      </c>
    </row>
    <row r="35" spans="2:7" x14ac:dyDescent="0.3">
      <c r="B35" s="98">
        <v>33</v>
      </c>
      <c r="C35" s="97"/>
      <c r="D35" s="95"/>
      <c r="E35" s="197"/>
      <c r="F35" s="198"/>
      <c r="G35" s="96">
        <f>IF(ISERROR(VLOOKUP(D35,'1 Apertura de Cursos'!$D$4:$F$1048576,2,FALSE)),0,VLOOKUP(D35,'1 Apertura de Cursos'!$D$4:$F$1048576,2,FALSE))</f>
        <v>0</v>
      </c>
    </row>
    <row r="36" spans="2:7" x14ac:dyDescent="0.3">
      <c r="B36" s="98">
        <v>34</v>
      </c>
      <c r="C36" s="97"/>
      <c r="D36" s="95"/>
      <c r="E36" s="197"/>
      <c r="F36" s="198"/>
      <c r="G36" s="96">
        <f>IF(ISERROR(VLOOKUP(D36,'1 Apertura de Cursos'!$D$4:$F$1048576,2,FALSE)),0,VLOOKUP(D36,'1 Apertura de Cursos'!$D$4:$F$1048576,2,FALSE))</f>
        <v>0</v>
      </c>
    </row>
    <row r="37" spans="2:7" x14ac:dyDescent="0.3">
      <c r="B37" s="98">
        <v>35</v>
      </c>
      <c r="C37" s="97"/>
      <c r="D37" s="95"/>
      <c r="E37" s="197"/>
      <c r="F37" s="198"/>
      <c r="G37" s="96">
        <f>IF(ISERROR(VLOOKUP(D37,'1 Apertura de Cursos'!$D$4:$F$1048576,2,FALSE)),0,VLOOKUP(D37,'1 Apertura de Cursos'!$D$4:$F$1048576,2,FALSE))</f>
        <v>0</v>
      </c>
    </row>
    <row r="38" spans="2:7" x14ac:dyDescent="0.3">
      <c r="B38" s="98">
        <v>36</v>
      </c>
      <c r="C38" s="97"/>
      <c r="D38" s="95"/>
      <c r="E38" s="197"/>
      <c r="F38" s="198"/>
      <c r="G38" s="96">
        <f>IF(ISERROR(VLOOKUP(D38,'1 Apertura de Cursos'!$D$4:$F$1048576,2,FALSE)),0,VLOOKUP(D38,'1 Apertura de Cursos'!$D$4:$F$1048576,2,FALSE))</f>
        <v>0</v>
      </c>
    </row>
    <row r="39" spans="2:7" x14ac:dyDescent="0.3">
      <c r="B39" s="98">
        <v>37</v>
      </c>
      <c r="C39" s="97"/>
      <c r="D39" s="95"/>
      <c r="E39" s="197"/>
      <c r="F39" s="198"/>
      <c r="G39" s="96">
        <f>IF(ISERROR(VLOOKUP(D39,'1 Apertura de Cursos'!$D$4:$F$1048576,2,FALSE)),0,VLOOKUP(D39,'1 Apertura de Cursos'!$D$4:$F$1048576,2,FALSE))</f>
        <v>0</v>
      </c>
    </row>
    <row r="40" spans="2:7" x14ac:dyDescent="0.3">
      <c r="B40" s="98">
        <v>38</v>
      </c>
      <c r="C40" s="97"/>
      <c r="D40" s="95"/>
      <c r="E40" s="197"/>
      <c r="F40" s="198"/>
      <c r="G40" s="96">
        <f>IF(ISERROR(VLOOKUP(D40,'1 Apertura de Cursos'!$D$4:$F$1048576,2,FALSE)),0,VLOOKUP(D40,'1 Apertura de Cursos'!$D$4:$F$1048576,2,FALSE))</f>
        <v>0</v>
      </c>
    </row>
    <row r="41" spans="2:7" x14ac:dyDescent="0.3">
      <c r="B41" s="98">
        <v>39</v>
      </c>
      <c r="C41" s="97"/>
      <c r="D41" s="95"/>
      <c r="E41" s="197"/>
      <c r="F41" s="198"/>
      <c r="G41" s="96">
        <f>IF(ISERROR(VLOOKUP(D41,'1 Apertura de Cursos'!$D$4:$F$1048576,2,FALSE)),0,VLOOKUP(D41,'1 Apertura de Cursos'!$D$4:$F$1048576,2,FALSE))</f>
        <v>0</v>
      </c>
    </row>
    <row r="42" spans="2:7" x14ac:dyDescent="0.3">
      <c r="B42" s="98">
        <v>40</v>
      </c>
      <c r="C42" s="97"/>
      <c r="D42" s="95"/>
      <c r="E42" s="197"/>
      <c r="F42" s="198"/>
      <c r="G42" s="96">
        <f>IF(ISERROR(VLOOKUP(D42,'1 Apertura de Cursos'!$D$4:$F$1048576,2,FALSE)),0,VLOOKUP(D42,'1 Apertura de Cursos'!$D$4:$F$1048576,2,FALSE))</f>
        <v>0</v>
      </c>
    </row>
    <row r="43" spans="2:7" x14ac:dyDescent="0.3">
      <c r="B43" s="98">
        <v>41</v>
      </c>
      <c r="C43" s="97"/>
      <c r="D43" s="95"/>
      <c r="E43" s="197"/>
      <c r="F43" s="198"/>
      <c r="G43" s="96">
        <f>IF(ISERROR(VLOOKUP(D43,'1 Apertura de Cursos'!$D$4:$F$1048576,2,FALSE)),0,VLOOKUP(D43,'1 Apertura de Cursos'!$D$4:$F$1048576,2,FALSE))</f>
        <v>0</v>
      </c>
    </row>
    <row r="44" spans="2:7" x14ac:dyDescent="0.3">
      <c r="B44" s="98">
        <v>42</v>
      </c>
      <c r="C44" s="97"/>
      <c r="D44" s="95"/>
      <c r="E44" s="197"/>
      <c r="F44" s="198"/>
      <c r="G44" s="96">
        <f>IF(ISERROR(VLOOKUP(D44,'1 Apertura de Cursos'!$D$4:$F$1048576,2,FALSE)),0,VLOOKUP(D44,'1 Apertura de Cursos'!$D$4:$F$1048576,2,FALSE))</f>
        <v>0</v>
      </c>
    </row>
    <row r="45" spans="2:7" x14ac:dyDescent="0.3">
      <c r="B45" s="98">
        <v>43</v>
      </c>
      <c r="C45" s="97"/>
      <c r="D45" s="95"/>
      <c r="E45" s="197"/>
      <c r="F45" s="198"/>
      <c r="G45" s="96">
        <f>IF(ISERROR(VLOOKUP(D45,'1 Apertura de Cursos'!$D$4:$F$1048576,2,FALSE)),0,VLOOKUP(D45,'1 Apertura de Cursos'!$D$4:$F$1048576,2,FALSE))</f>
        <v>0</v>
      </c>
    </row>
    <row r="46" spans="2:7" x14ac:dyDescent="0.3">
      <c r="B46" s="98">
        <v>44</v>
      </c>
      <c r="C46" s="97"/>
      <c r="D46" s="95"/>
      <c r="E46" s="197"/>
      <c r="F46" s="198"/>
      <c r="G46" s="96">
        <f>IF(ISERROR(VLOOKUP(D46,'1 Apertura de Cursos'!$D$4:$F$1048576,2,FALSE)),0,VLOOKUP(D46,'1 Apertura de Cursos'!$D$4:$F$1048576,2,FALSE))</f>
        <v>0</v>
      </c>
    </row>
    <row r="47" spans="2:7" x14ac:dyDescent="0.3">
      <c r="B47" s="98">
        <v>45</v>
      </c>
      <c r="C47" s="97"/>
      <c r="D47" s="95"/>
      <c r="E47" s="197"/>
      <c r="F47" s="198"/>
      <c r="G47" s="96">
        <f>IF(ISERROR(VLOOKUP(D47,'1 Apertura de Cursos'!$D$4:$F$1048576,2,FALSE)),0,VLOOKUP(D47,'1 Apertura de Cursos'!$D$4:$F$1048576,2,FALSE))</f>
        <v>0</v>
      </c>
    </row>
    <row r="48" spans="2:7" x14ac:dyDescent="0.3">
      <c r="B48" s="98">
        <v>46</v>
      </c>
      <c r="C48" s="97"/>
      <c r="D48" s="95"/>
      <c r="E48" s="197"/>
      <c r="F48" s="198"/>
      <c r="G48" s="96">
        <f>IF(ISERROR(VLOOKUP(D48,'1 Apertura de Cursos'!$D$4:$F$1048576,2,FALSE)),0,VLOOKUP(D48,'1 Apertura de Cursos'!$D$4:$F$1048576,2,FALSE))</f>
        <v>0</v>
      </c>
    </row>
  </sheetData>
  <protectedRanges>
    <protectedRange algorithmName="SHA-512" hashValue="Zu/MHJKWfvdnjR1J5BYNX8n/nfmOD36JDyyjjiHIko674PETHyRoxgFaMkBXIzG02xbveESyfpo0danvcDHrow==" saltValue="ZWue5zzzubMsiO8oJkKg5g==" spinCount="100000" sqref="I1:J6" name="Rango1"/>
  </protectedRanges>
  <mergeCells count="2">
    <mergeCell ref="G1:G2"/>
    <mergeCell ref="B1:D1"/>
  </mergeCells>
  <conditionalFormatting sqref="J6">
    <cfRule type="cellIs" dxfId="16" priority="1" operator="notEqual">
      <formula>0</formula>
    </cfRule>
    <cfRule type="cellIs" dxfId="15" priority="2" operator="equal">
      <formula>0</formula>
    </cfRule>
  </conditionalFormatting>
  <pageMargins left="0.7" right="0.7" top="0.75" bottom="0.75" header="0.3" footer="0.3"/>
  <ignoredErrors>
    <ignoredError sqref="G3:G4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5E63-B63B-4221-A226-A03545C79122}">
  <sheetPr>
    <tabColor theme="5"/>
  </sheetPr>
  <dimension ref="A1:BV190"/>
  <sheetViews>
    <sheetView tabSelected="1" topLeftCell="AM1" zoomScale="97" zoomScaleNormal="97" workbookViewId="0">
      <pane ySplit="1" topLeftCell="A2" activePane="bottomLeft" state="frozen"/>
      <selection activeCell="A2" sqref="A2:XFD190"/>
      <selection pane="bottomLeft" activeCell="AV2" sqref="AV2"/>
    </sheetView>
  </sheetViews>
  <sheetFormatPr baseColWidth="10" defaultColWidth="10.88671875" defaultRowHeight="15" customHeight="1" x14ac:dyDescent="0.3"/>
  <cols>
    <col min="1" max="1" width="11" style="126" bestFit="1" customWidth="1"/>
    <col min="2" max="3" width="10.88671875" style="126"/>
    <col min="4" max="4" width="11" style="126" bestFit="1" customWidth="1"/>
    <col min="5" max="5" width="10.88671875" style="126"/>
    <col min="6" max="6" width="13.44140625" style="126" customWidth="1"/>
    <col min="7" max="9" width="16.109375" style="126" customWidth="1"/>
    <col min="10" max="10" width="16.44140625" style="126" customWidth="1"/>
    <col min="11" max="13" width="16.109375" style="126" customWidth="1"/>
    <col min="14" max="15" width="11.44140625" style="126" customWidth="1"/>
    <col min="16" max="16" width="17" style="126" customWidth="1"/>
    <col min="17" max="18" width="11.44140625" style="126" customWidth="1"/>
    <col min="19" max="19" width="14.6640625" style="126" customWidth="1"/>
    <col min="20" max="20" width="11.44140625" style="126" customWidth="1"/>
    <col min="21" max="21" width="11.44140625" style="170" customWidth="1"/>
    <col min="22" max="22" width="21.109375" style="170" customWidth="1"/>
    <col min="23" max="23" width="22.44140625" style="170" customWidth="1"/>
    <col min="24" max="25" width="11" style="170" bestFit="1" customWidth="1"/>
    <col min="26" max="26" width="10.88671875" style="170"/>
    <col min="27" max="28" width="11.44140625" style="170" customWidth="1"/>
    <col min="29" max="30" width="11.44140625" style="127" customWidth="1"/>
    <col min="31" max="31" width="11.44140625" style="170" customWidth="1"/>
    <col min="32" max="32" width="11.44140625" style="127" customWidth="1"/>
    <col min="33" max="33" width="13.88671875" style="170" customWidth="1"/>
    <col min="34" max="35" width="11.44140625" style="170" customWidth="1"/>
    <col min="36" max="36" width="14.109375" style="159" customWidth="1"/>
    <col min="37" max="37" width="14.44140625" style="126" customWidth="1"/>
    <col min="38" max="38" width="14.33203125" style="170" customWidth="1"/>
    <col min="39" max="39" width="11.6640625" style="170" customWidth="1"/>
    <col min="40" max="40" width="14" style="172" customWidth="1"/>
    <col min="41" max="41" width="15.44140625" style="172" customWidth="1"/>
    <col min="42" max="42" width="14.6640625" style="172" customWidth="1"/>
    <col min="43" max="43" width="14.5546875" style="172" customWidth="1"/>
    <col min="44" max="44" width="11.44140625" style="173" customWidth="1"/>
    <col min="45" max="45" width="24.5546875" style="173" customWidth="1"/>
    <col min="46" max="46" width="11.44140625" style="173" customWidth="1"/>
    <col min="47" max="47" width="16.109375" style="173" customWidth="1"/>
    <col min="48" max="48" width="16" style="173" customWidth="1"/>
    <col min="49" max="49" width="16" style="170" customWidth="1"/>
    <col min="50" max="50" width="11.44140625" style="126" customWidth="1"/>
    <col min="51" max="51" width="13.6640625" style="170" customWidth="1"/>
    <col min="52" max="52" width="18.109375" style="170" customWidth="1"/>
    <col min="53" max="53" width="16" style="170" customWidth="1"/>
    <col min="54" max="54" width="15.88671875" style="170" customWidth="1"/>
    <col min="55" max="55" width="15.33203125" style="170" customWidth="1"/>
    <col min="56" max="56" width="16" style="170" customWidth="1"/>
    <col min="57" max="57" width="14.33203125" style="170" customWidth="1"/>
    <col min="58" max="58" width="18" style="170" customWidth="1"/>
    <col min="59" max="59" width="17.5546875" style="170" customWidth="1"/>
    <col min="60" max="60" width="14.6640625" style="170" customWidth="1"/>
    <col min="61" max="61" width="13" style="170" customWidth="1"/>
    <col min="62" max="62" width="13.109375" style="170" customWidth="1"/>
    <col min="63" max="63" width="11" style="170" bestFit="1" customWidth="1"/>
    <col min="64" max="64" width="13.109375" style="170" customWidth="1"/>
    <col min="65" max="65" width="13.44140625" style="170" customWidth="1"/>
    <col min="66" max="66" width="11" style="175" bestFit="1" customWidth="1"/>
    <col min="67" max="67" width="17.109375" style="170" customWidth="1"/>
    <col min="68" max="68" width="14.6640625" style="126" customWidth="1"/>
    <col min="69" max="69" width="10.88671875" style="126"/>
    <col min="70" max="70" width="12.109375" style="126" bestFit="1" customWidth="1"/>
    <col min="71" max="16384" width="10.88671875" style="126"/>
  </cols>
  <sheetData>
    <row r="1" spans="1:74" s="99" customFormat="1" ht="113.1" customHeight="1" x14ac:dyDescent="0.3">
      <c r="A1" s="116" t="s">
        <v>609</v>
      </c>
      <c r="B1" s="116" t="s">
        <v>0</v>
      </c>
      <c r="C1" s="116" t="s">
        <v>756</v>
      </c>
      <c r="D1" s="211" t="s">
        <v>51</v>
      </c>
      <c r="E1" s="116" t="s">
        <v>15</v>
      </c>
      <c r="F1" s="116" t="s">
        <v>1799</v>
      </c>
      <c r="G1" s="116" t="s">
        <v>1800</v>
      </c>
      <c r="H1" s="116" t="s">
        <v>757</v>
      </c>
      <c r="I1" s="116" t="s">
        <v>758</v>
      </c>
      <c r="J1" s="116" t="s">
        <v>761</v>
      </c>
      <c r="K1" s="116" t="s">
        <v>762</v>
      </c>
      <c r="L1" s="116" t="s">
        <v>763</v>
      </c>
      <c r="M1" s="116" t="s">
        <v>764</v>
      </c>
      <c r="N1" s="116" t="s">
        <v>392</v>
      </c>
      <c r="O1" s="116" t="s">
        <v>614</v>
      </c>
      <c r="P1" s="116" t="s">
        <v>1</v>
      </c>
      <c r="Q1" s="116" t="s">
        <v>391</v>
      </c>
      <c r="R1" s="116" t="s">
        <v>615</v>
      </c>
      <c r="S1" s="116" t="s">
        <v>616</v>
      </c>
      <c r="T1" s="116" t="s">
        <v>400</v>
      </c>
      <c r="U1" s="116" t="s">
        <v>2</v>
      </c>
      <c r="V1" s="116" t="s">
        <v>1801</v>
      </c>
      <c r="W1" s="116" t="s">
        <v>618</v>
      </c>
      <c r="X1" s="116" t="s">
        <v>619</v>
      </c>
      <c r="Y1" s="116" t="s">
        <v>3</v>
      </c>
      <c r="Z1" s="116" t="s">
        <v>393</v>
      </c>
      <c r="AA1" s="116" t="s">
        <v>620</v>
      </c>
      <c r="AB1" s="116" t="s">
        <v>394</v>
      </c>
      <c r="AC1" s="116" t="s">
        <v>395</v>
      </c>
      <c r="AD1" s="116" t="s">
        <v>16</v>
      </c>
      <c r="AE1" s="116" t="s">
        <v>396</v>
      </c>
      <c r="AF1" s="116" t="s">
        <v>397</v>
      </c>
      <c r="AG1" s="116" t="s">
        <v>4866</v>
      </c>
      <c r="AH1" s="116" t="s">
        <v>621</v>
      </c>
      <c r="AI1" s="122" t="s">
        <v>5</v>
      </c>
      <c r="AJ1" s="118" t="s">
        <v>4865</v>
      </c>
      <c r="AK1" s="118" t="s">
        <v>753</v>
      </c>
      <c r="AL1" s="118" t="s">
        <v>1803</v>
      </c>
      <c r="AM1" s="118" t="s">
        <v>1804</v>
      </c>
      <c r="AN1" s="121" t="s">
        <v>1805</v>
      </c>
      <c r="AO1" s="121" t="s">
        <v>1806</v>
      </c>
      <c r="AP1" s="121" t="s">
        <v>1807</v>
      </c>
      <c r="AQ1" s="121" t="s">
        <v>1808</v>
      </c>
      <c r="AR1" s="121" t="s">
        <v>1809</v>
      </c>
      <c r="AS1" s="121" t="s">
        <v>1810</v>
      </c>
      <c r="AT1" s="121" t="s">
        <v>1811</v>
      </c>
      <c r="AU1" s="121" t="s">
        <v>1812</v>
      </c>
      <c r="AV1" s="121" t="s">
        <v>1813</v>
      </c>
      <c r="AW1" s="117" t="s">
        <v>1814</v>
      </c>
      <c r="AX1" s="117" t="s">
        <v>14</v>
      </c>
      <c r="AY1" s="117" t="s">
        <v>1815</v>
      </c>
      <c r="AZ1" s="117" t="s">
        <v>1816</v>
      </c>
      <c r="BA1" s="128" t="s">
        <v>1828</v>
      </c>
      <c r="BB1" s="117" t="s">
        <v>1829</v>
      </c>
      <c r="BC1" s="117" t="s">
        <v>1830</v>
      </c>
      <c r="BD1" s="117" t="s">
        <v>1831</v>
      </c>
      <c r="BE1" s="117" t="s">
        <v>1843</v>
      </c>
      <c r="BF1" s="117" t="s">
        <v>1833</v>
      </c>
      <c r="BG1" s="117" t="s">
        <v>1834</v>
      </c>
      <c r="BH1" s="120" t="s">
        <v>1824</v>
      </c>
      <c r="BI1" s="155" t="s">
        <v>1844</v>
      </c>
      <c r="BJ1" s="155" t="s">
        <v>1826</v>
      </c>
      <c r="BK1" s="155" t="s">
        <v>1845</v>
      </c>
      <c r="BL1" s="155" t="s">
        <v>1827</v>
      </c>
      <c r="BM1" s="119" t="s">
        <v>1846</v>
      </c>
      <c r="BN1" s="163" t="s">
        <v>1848</v>
      </c>
      <c r="BO1" s="156" t="s">
        <v>1817</v>
      </c>
      <c r="BP1" s="157" t="s">
        <v>1818</v>
      </c>
      <c r="BQ1" s="157" t="s">
        <v>1819</v>
      </c>
      <c r="BR1" s="157" t="s">
        <v>1820</v>
      </c>
      <c r="BS1" s="157" t="s">
        <v>1821</v>
      </c>
      <c r="BT1" s="157" t="s">
        <v>1822</v>
      </c>
      <c r="BU1" s="158" t="s">
        <v>1823</v>
      </c>
      <c r="BV1" s="119" t="s">
        <v>741</v>
      </c>
    </row>
    <row r="2" spans="1:74" s="100" customFormat="1" ht="14.1" customHeight="1" x14ac:dyDescent="0.3">
      <c r="A2" s="100">
        <v>14058</v>
      </c>
      <c r="B2" s="166" t="s">
        <v>24</v>
      </c>
      <c r="C2" s="166"/>
      <c r="D2" s="100">
        <v>2024</v>
      </c>
      <c r="E2" s="167" t="s">
        <v>625</v>
      </c>
      <c r="F2" s="100" t="s">
        <v>1862</v>
      </c>
      <c r="G2" s="100" t="s">
        <v>626</v>
      </c>
      <c r="J2" s="100" t="s">
        <v>3232</v>
      </c>
      <c r="K2" s="100" t="s">
        <v>716</v>
      </c>
      <c r="N2" s="100">
        <v>13</v>
      </c>
      <c r="O2" s="100" t="s">
        <v>1720</v>
      </c>
      <c r="P2" s="100" t="s">
        <v>690</v>
      </c>
      <c r="Q2" s="100" t="s">
        <v>3233</v>
      </c>
      <c r="R2" s="100" t="s">
        <v>401</v>
      </c>
      <c r="S2" s="100" t="s">
        <v>22</v>
      </c>
      <c r="T2" s="100" t="s">
        <v>3234</v>
      </c>
      <c r="U2" s="167">
        <v>20</v>
      </c>
      <c r="V2" s="167">
        <v>200</v>
      </c>
      <c r="W2" s="167">
        <v>0</v>
      </c>
      <c r="X2" s="167">
        <v>200</v>
      </c>
      <c r="Y2" s="167">
        <v>5</v>
      </c>
      <c r="Z2" s="167" t="s">
        <v>20</v>
      </c>
      <c r="AA2" s="167" t="s">
        <v>20</v>
      </c>
      <c r="AB2" s="167" t="s">
        <v>18</v>
      </c>
      <c r="AC2" s="166"/>
      <c r="AD2" s="166" t="s">
        <v>3235</v>
      </c>
      <c r="AE2" s="167" t="s">
        <v>20</v>
      </c>
      <c r="AF2" s="166" t="s">
        <v>2074</v>
      </c>
      <c r="AG2" s="167" t="s">
        <v>1868</v>
      </c>
      <c r="AH2" s="167">
        <v>3</v>
      </c>
      <c r="AI2" s="167">
        <v>1</v>
      </c>
      <c r="AJ2" s="100" t="s">
        <v>1100</v>
      </c>
      <c r="AK2" s="100" t="s">
        <v>4893</v>
      </c>
      <c r="AL2" s="167">
        <v>200</v>
      </c>
      <c r="AM2" s="207">
        <v>59</v>
      </c>
      <c r="AN2" s="171">
        <v>5401</v>
      </c>
      <c r="AO2" s="171">
        <v>0</v>
      </c>
      <c r="AP2" s="233">
        <v>67000</v>
      </c>
      <c r="AQ2" s="173">
        <v>21604000</v>
      </c>
      <c r="AR2" s="173">
        <v>4720000</v>
      </c>
      <c r="AS2" s="171">
        <v>0</v>
      </c>
      <c r="AT2" s="173">
        <v>5900000</v>
      </c>
      <c r="AU2" s="173">
        <v>1340000</v>
      </c>
      <c r="AV2" s="173">
        <v>33564000</v>
      </c>
      <c r="AW2" s="167" t="s">
        <v>3228</v>
      </c>
      <c r="AY2" s="167">
        <v>7</v>
      </c>
      <c r="AZ2" s="167">
        <v>7</v>
      </c>
      <c r="BA2" s="167"/>
      <c r="BB2" s="167"/>
      <c r="BC2" s="167"/>
      <c r="BD2" s="167"/>
      <c r="BE2" s="167"/>
      <c r="BF2" s="167"/>
      <c r="BG2" s="167"/>
      <c r="BH2" s="167">
        <v>7</v>
      </c>
      <c r="BI2" s="167">
        <v>7</v>
      </c>
      <c r="BJ2" s="167">
        <v>5</v>
      </c>
      <c r="BK2" s="167">
        <v>5</v>
      </c>
      <c r="BL2" s="167">
        <v>5</v>
      </c>
      <c r="BM2" s="167">
        <v>7</v>
      </c>
      <c r="BN2" s="174">
        <v>6.4</v>
      </c>
      <c r="BO2" s="167" t="s">
        <v>3228</v>
      </c>
      <c r="BP2" s="228" t="s">
        <v>4894</v>
      </c>
      <c r="BQ2" s="228" t="s">
        <v>4895</v>
      </c>
      <c r="BR2" s="228" t="s">
        <v>4896</v>
      </c>
      <c r="BS2" s="228" t="s">
        <v>4897</v>
      </c>
      <c r="BT2" s="228" t="s">
        <v>4898</v>
      </c>
      <c r="BU2" s="228" t="s">
        <v>4899</v>
      </c>
    </row>
    <row r="3" spans="1:74" s="100" customFormat="1" ht="14.1" customHeight="1" x14ac:dyDescent="0.3">
      <c r="A3" s="100">
        <v>14059</v>
      </c>
      <c r="B3" s="166" t="s">
        <v>24</v>
      </c>
      <c r="C3" s="166"/>
      <c r="D3" s="100">
        <v>2024</v>
      </c>
      <c r="E3" s="167" t="s">
        <v>625</v>
      </c>
      <c r="F3" s="100" t="s">
        <v>1862</v>
      </c>
      <c r="G3" s="100" t="s">
        <v>626</v>
      </c>
      <c r="J3" s="100" t="s">
        <v>3232</v>
      </c>
      <c r="K3" s="100" t="s">
        <v>716</v>
      </c>
      <c r="N3" s="100">
        <v>13</v>
      </c>
      <c r="O3" s="100" t="s">
        <v>1720</v>
      </c>
      <c r="P3" s="100" t="s">
        <v>690</v>
      </c>
      <c r="Q3" s="100" t="s">
        <v>3233</v>
      </c>
      <c r="R3" s="100" t="s">
        <v>401</v>
      </c>
      <c r="S3" s="100" t="s">
        <v>22</v>
      </c>
      <c r="T3" s="100" t="s">
        <v>3234</v>
      </c>
      <c r="U3" s="167">
        <v>20</v>
      </c>
      <c r="V3" s="167">
        <v>200</v>
      </c>
      <c r="W3" s="167">
        <v>0</v>
      </c>
      <c r="X3" s="167">
        <v>200</v>
      </c>
      <c r="Y3" s="167">
        <v>5</v>
      </c>
      <c r="Z3" s="167" t="s">
        <v>20</v>
      </c>
      <c r="AA3" s="167" t="s">
        <v>20</v>
      </c>
      <c r="AB3" s="167" t="s">
        <v>18</v>
      </c>
      <c r="AC3" s="166"/>
      <c r="AD3" s="166" t="s">
        <v>3235</v>
      </c>
      <c r="AE3" s="167" t="s">
        <v>20</v>
      </c>
      <c r="AF3" s="166" t="s">
        <v>2074</v>
      </c>
      <c r="AG3" s="167" t="s">
        <v>1868</v>
      </c>
      <c r="AH3" s="167">
        <v>3</v>
      </c>
      <c r="AI3" s="167">
        <v>1</v>
      </c>
      <c r="AJ3" s="100" t="s">
        <v>1100</v>
      </c>
      <c r="AK3" s="100" t="s">
        <v>4893</v>
      </c>
      <c r="AL3" s="167">
        <v>200</v>
      </c>
      <c r="AM3" s="207">
        <v>59</v>
      </c>
      <c r="AN3" s="171">
        <v>5401</v>
      </c>
      <c r="AO3" s="171">
        <v>0</v>
      </c>
      <c r="AP3" s="233">
        <v>67000</v>
      </c>
      <c r="AQ3" s="173">
        <v>21604000</v>
      </c>
      <c r="AR3" s="173">
        <v>4720000</v>
      </c>
      <c r="AS3" s="171">
        <v>0</v>
      </c>
      <c r="AT3" s="173">
        <v>5900000</v>
      </c>
      <c r="AU3" s="173">
        <v>1340000</v>
      </c>
      <c r="AV3" s="173">
        <v>33564000</v>
      </c>
      <c r="AW3" s="167" t="s">
        <v>3228</v>
      </c>
      <c r="AY3" s="167">
        <v>7</v>
      </c>
      <c r="AZ3" s="167">
        <v>7</v>
      </c>
      <c r="BA3" s="167"/>
      <c r="BB3" s="167"/>
      <c r="BC3" s="167"/>
      <c r="BD3" s="167"/>
      <c r="BE3" s="167"/>
      <c r="BF3" s="167"/>
      <c r="BG3" s="167"/>
      <c r="BH3" s="167">
        <v>7</v>
      </c>
      <c r="BI3" s="167">
        <v>7</v>
      </c>
      <c r="BJ3" s="167">
        <v>5</v>
      </c>
      <c r="BK3" s="167">
        <v>5</v>
      </c>
      <c r="BL3" s="167">
        <v>5</v>
      </c>
      <c r="BM3" s="167">
        <v>7</v>
      </c>
      <c r="BN3" s="174">
        <v>6.4</v>
      </c>
      <c r="BO3" s="167" t="s">
        <v>3228</v>
      </c>
      <c r="BP3" s="229" t="s">
        <v>4894</v>
      </c>
      <c r="BQ3" s="229" t="s">
        <v>4895</v>
      </c>
      <c r="BR3" s="229" t="s">
        <v>4900</v>
      </c>
      <c r="BS3" s="229" t="s">
        <v>4901</v>
      </c>
      <c r="BT3" s="229" t="s">
        <v>4898</v>
      </c>
      <c r="BU3" s="229" t="s">
        <v>4899</v>
      </c>
    </row>
    <row r="4" spans="1:74" s="100" customFormat="1" ht="14.1" customHeight="1" x14ac:dyDescent="0.3">
      <c r="A4" s="100">
        <v>14060</v>
      </c>
      <c r="B4" s="166" t="s">
        <v>24</v>
      </c>
      <c r="C4" s="166"/>
      <c r="D4" s="100">
        <v>2024</v>
      </c>
      <c r="E4" s="167" t="s">
        <v>625</v>
      </c>
      <c r="F4" s="100" t="s">
        <v>1862</v>
      </c>
      <c r="G4" s="100" t="s">
        <v>626</v>
      </c>
      <c r="J4" s="100" t="s">
        <v>3232</v>
      </c>
      <c r="K4" s="100" t="s">
        <v>716</v>
      </c>
      <c r="N4" s="100">
        <v>13</v>
      </c>
      <c r="O4" s="100" t="s">
        <v>1720</v>
      </c>
      <c r="P4" s="100" t="s">
        <v>690</v>
      </c>
      <c r="Q4" s="100" t="s">
        <v>3233</v>
      </c>
      <c r="R4" s="100" t="s">
        <v>401</v>
      </c>
      <c r="S4" s="100" t="s">
        <v>22</v>
      </c>
      <c r="T4" s="100" t="s">
        <v>3234</v>
      </c>
      <c r="U4" s="167">
        <v>20</v>
      </c>
      <c r="V4" s="167">
        <v>200</v>
      </c>
      <c r="W4" s="167">
        <v>0</v>
      </c>
      <c r="X4" s="167">
        <v>200</v>
      </c>
      <c r="Y4" s="167">
        <v>5</v>
      </c>
      <c r="Z4" s="167" t="s">
        <v>20</v>
      </c>
      <c r="AA4" s="167" t="s">
        <v>20</v>
      </c>
      <c r="AB4" s="167" t="s">
        <v>18</v>
      </c>
      <c r="AC4" s="166"/>
      <c r="AD4" s="166" t="s">
        <v>3235</v>
      </c>
      <c r="AE4" s="167" t="s">
        <v>20</v>
      </c>
      <c r="AF4" s="166" t="s">
        <v>2074</v>
      </c>
      <c r="AG4" s="167" t="s">
        <v>1868</v>
      </c>
      <c r="AH4" s="167">
        <v>3</v>
      </c>
      <c r="AI4" s="167">
        <v>1</v>
      </c>
      <c r="AJ4" s="100" t="s">
        <v>1100</v>
      </c>
      <c r="AK4" s="100" t="s">
        <v>4893</v>
      </c>
      <c r="AL4" s="167">
        <v>200</v>
      </c>
      <c r="AM4" s="207">
        <v>59</v>
      </c>
      <c r="AN4" s="171">
        <v>5401</v>
      </c>
      <c r="AO4" s="171">
        <v>0</v>
      </c>
      <c r="AP4" s="233">
        <v>67000</v>
      </c>
      <c r="AQ4" s="173">
        <v>21604000</v>
      </c>
      <c r="AR4" s="173">
        <v>4720000</v>
      </c>
      <c r="AS4" s="171">
        <v>0</v>
      </c>
      <c r="AT4" s="173">
        <v>5900000</v>
      </c>
      <c r="AU4" s="173">
        <v>1340000</v>
      </c>
      <c r="AV4" s="173">
        <v>33564000</v>
      </c>
      <c r="AW4" s="167" t="s">
        <v>3228</v>
      </c>
      <c r="AY4" s="167">
        <v>7</v>
      </c>
      <c r="AZ4" s="167">
        <v>7</v>
      </c>
      <c r="BA4" s="167"/>
      <c r="BB4" s="167"/>
      <c r="BC4" s="167"/>
      <c r="BD4" s="167"/>
      <c r="BE4" s="167"/>
      <c r="BF4" s="167"/>
      <c r="BG4" s="167"/>
      <c r="BH4" s="167">
        <v>7</v>
      </c>
      <c r="BI4" s="167">
        <v>7</v>
      </c>
      <c r="BJ4" s="167">
        <v>5</v>
      </c>
      <c r="BK4" s="167">
        <v>5</v>
      </c>
      <c r="BL4" s="167">
        <v>5</v>
      </c>
      <c r="BM4" s="167">
        <v>7</v>
      </c>
      <c r="BN4" s="174">
        <v>6.4</v>
      </c>
      <c r="BO4" s="167" t="s">
        <v>3228</v>
      </c>
      <c r="BP4" s="229" t="s">
        <v>4894</v>
      </c>
      <c r="BQ4" s="229" t="s">
        <v>4895</v>
      </c>
      <c r="BR4" s="229" t="s">
        <v>4902</v>
      </c>
      <c r="BS4" s="229" t="s">
        <v>4903</v>
      </c>
      <c r="BT4" t="s">
        <v>4898</v>
      </c>
      <c r="BU4" t="s">
        <v>4899</v>
      </c>
    </row>
    <row r="5" spans="1:74" s="100" customFormat="1" ht="14.1" customHeight="1" x14ac:dyDescent="0.3">
      <c r="A5" s="100">
        <v>14061</v>
      </c>
      <c r="B5" s="166" t="s">
        <v>24</v>
      </c>
      <c r="C5" s="166"/>
      <c r="D5" s="100">
        <v>2024</v>
      </c>
      <c r="E5" s="167" t="s">
        <v>625</v>
      </c>
      <c r="F5" s="100" t="s">
        <v>1862</v>
      </c>
      <c r="G5" s="100" t="s">
        <v>626</v>
      </c>
      <c r="J5" s="100" t="s">
        <v>3232</v>
      </c>
      <c r="K5" s="100" t="s">
        <v>716</v>
      </c>
      <c r="N5" s="100">
        <v>13</v>
      </c>
      <c r="O5" s="100" t="s">
        <v>1720</v>
      </c>
      <c r="P5" s="100" t="s">
        <v>690</v>
      </c>
      <c r="Q5" s="100" t="s">
        <v>3233</v>
      </c>
      <c r="R5" s="100" t="s">
        <v>401</v>
      </c>
      <c r="S5" s="100" t="s">
        <v>22</v>
      </c>
      <c r="T5" s="100" t="s">
        <v>3234</v>
      </c>
      <c r="U5" s="167">
        <v>20</v>
      </c>
      <c r="V5" s="167">
        <v>200</v>
      </c>
      <c r="W5" s="167">
        <v>0</v>
      </c>
      <c r="X5" s="167">
        <v>200</v>
      </c>
      <c r="Y5" s="167">
        <v>5</v>
      </c>
      <c r="Z5" s="167" t="s">
        <v>20</v>
      </c>
      <c r="AA5" s="167" t="s">
        <v>20</v>
      </c>
      <c r="AB5" s="167" t="s">
        <v>18</v>
      </c>
      <c r="AC5" s="166"/>
      <c r="AD5" s="166" t="s">
        <v>3235</v>
      </c>
      <c r="AE5" s="167" t="s">
        <v>20</v>
      </c>
      <c r="AF5" s="166" t="s">
        <v>2074</v>
      </c>
      <c r="AG5" s="167" t="s">
        <v>1868</v>
      </c>
      <c r="AH5" s="167">
        <v>3</v>
      </c>
      <c r="AI5" s="167">
        <v>1</v>
      </c>
      <c r="AJ5" s="100" t="s">
        <v>1100</v>
      </c>
      <c r="AK5" s="100" t="s">
        <v>4893</v>
      </c>
      <c r="AL5" s="167">
        <v>200</v>
      </c>
      <c r="AM5" s="207">
        <v>59</v>
      </c>
      <c r="AN5" s="171">
        <v>5401</v>
      </c>
      <c r="AO5" s="171">
        <v>0</v>
      </c>
      <c r="AP5" s="233">
        <v>67000</v>
      </c>
      <c r="AQ5" s="173">
        <v>21604000</v>
      </c>
      <c r="AR5" s="173">
        <v>4720000</v>
      </c>
      <c r="AS5" s="171">
        <v>0</v>
      </c>
      <c r="AT5" s="173">
        <v>5900000</v>
      </c>
      <c r="AU5" s="173">
        <v>1340000</v>
      </c>
      <c r="AV5" s="173">
        <v>33564000</v>
      </c>
      <c r="AW5" s="167" t="s">
        <v>3228</v>
      </c>
      <c r="AY5" s="167">
        <v>7</v>
      </c>
      <c r="AZ5" s="167">
        <v>7</v>
      </c>
      <c r="BA5" s="167"/>
      <c r="BB5" s="167"/>
      <c r="BC5" s="167"/>
      <c r="BD5" s="167"/>
      <c r="BE5" s="167"/>
      <c r="BF5" s="167"/>
      <c r="BG5" s="167"/>
      <c r="BH5" s="167">
        <v>7</v>
      </c>
      <c r="BI5" s="167">
        <v>7</v>
      </c>
      <c r="BJ5" s="167">
        <v>5</v>
      </c>
      <c r="BK5" s="167">
        <v>5</v>
      </c>
      <c r="BL5" s="167">
        <v>5</v>
      </c>
      <c r="BM5" s="167">
        <v>7</v>
      </c>
      <c r="BN5" s="174">
        <v>6.4</v>
      </c>
      <c r="BO5" s="167" t="s">
        <v>3228</v>
      </c>
      <c r="BP5" s="229" t="s">
        <v>4894</v>
      </c>
      <c r="BQ5" s="229" t="s">
        <v>4895</v>
      </c>
      <c r="BR5" s="229" t="s">
        <v>4904</v>
      </c>
      <c r="BS5" s="229" t="s">
        <v>4905</v>
      </c>
      <c r="BT5" s="229" t="s">
        <v>4898</v>
      </c>
      <c r="BU5" s="229" t="s">
        <v>4899</v>
      </c>
    </row>
    <row r="6" spans="1:74" s="100" customFormat="1" ht="14.1" customHeight="1" x14ac:dyDescent="0.3">
      <c r="B6" s="166"/>
      <c r="C6" s="166"/>
      <c r="E6" s="167"/>
      <c r="U6" s="167"/>
      <c r="V6" s="167"/>
      <c r="W6" s="167"/>
      <c r="X6" s="167"/>
      <c r="Y6" s="167"/>
      <c r="Z6" s="167"/>
      <c r="AA6" s="167"/>
      <c r="AB6" s="167"/>
      <c r="AC6" s="166"/>
      <c r="AD6" s="166"/>
      <c r="AE6" s="167"/>
      <c r="AF6" s="166"/>
      <c r="AG6" s="167"/>
      <c r="AH6" s="167"/>
      <c r="AI6" s="167"/>
      <c r="AL6" s="167"/>
      <c r="AM6" s="167"/>
      <c r="AN6" s="171"/>
      <c r="AO6" s="171"/>
      <c r="AP6" s="171"/>
      <c r="AQ6" s="171"/>
      <c r="AR6" s="171"/>
      <c r="AS6" s="171"/>
      <c r="AT6" s="171"/>
      <c r="AU6" s="171"/>
      <c r="AV6" s="171"/>
      <c r="AW6" s="167"/>
      <c r="AY6" s="167"/>
      <c r="AZ6" s="167"/>
      <c r="BA6" s="167"/>
      <c r="BB6" s="167"/>
      <c r="BC6" s="167"/>
      <c r="BD6" s="167"/>
      <c r="BE6" s="167"/>
      <c r="BF6" s="167"/>
      <c r="BG6" s="167"/>
      <c r="BH6" s="167"/>
      <c r="BI6" s="167"/>
      <c r="BJ6" s="167"/>
      <c r="BK6" s="167"/>
      <c r="BL6" s="167"/>
      <c r="BM6" s="167"/>
      <c r="BN6" s="174"/>
      <c r="BO6" s="167"/>
      <c r="BP6" s="229"/>
      <c r="BQ6" s="229"/>
      <c r="BR6" s="229"/>
      <c r="BS6" s="229"/>
      <c r="BT6" s="230"/>
      <c r="BU6" s="230"/>
    </row>
    <row r="7" spans="1:74" s="168" customFormat="1" ht="14.1" customHeight="1" x14ac:dyDescent="0.3">
      <c r="A7" s="100"/>
      <c r="B7" s="166"/>
      <c r="C7" s="166"/>
      <c r="D7" s="100"/>
      <c r="E7" s="167"/>
      <c r="F7" s="100"/>
      <c r="G7" s="100"/>
      <c r="J7" s="100"/>
      <c r="K7" s="100"/>
      <c r="L7" s="100"/>
      <c r="M7" s="100"/>
      <c r="N7" s="100"/>
      <c r="O7" s="100"/>
      <c r="P7" s="100"/>
      <c r="Q7" s="100"/>
      <c r="R7" s="100"/>
      <c r="S7" s="100"/>
      <c r="T7" s="100"/>
      <c r="U7" s="167"/>
      <c r="V7" s="167"/>
      <c r="W7" s="167"/>
      <c r="X7" s="167"/>
      <c r="Y7" s="167"/>
      <c r="Z7" s="167"/>
      <c r="AA7" s="167"/>
      <c r="AB7" s="167"/>
      <c r="AC7" s="166"/>
      <c r="AD7" s="166"/>
      <c r="AE7" s="167"/>
      <c r="AF7" s="166"/>
      <c r="AG7" s="167"/>
      <c r="AH7" s="167"/>
      <c r="AI7" s="167"/>
      <c r="AJ7" s="100"/>
      <c r="AL7" s="167"/>
      <c r="AM7" s="167"/>
      <c r="AN7" s="171"/>
      <c r="AO7" s="171"/>
      <c r="AP7" s="171"/>
      <c r="AQ7" s="171"/>
      <c r="AR7" s="171"/>
      <c r="AS7" s="171"/>
      <c r="AT7" s="171"/>
      <c r="AU7" s="171"/>
      <c r="AV7" s="171"/>
      <c r="AW7" s="167"/>
      <c r="AX7" s="100"/>
      <c r="AY7" s="167"/>
      <c r="AZ7" s="167"/>
      <c r="BA7" s="167"/>
      <c r="BB7" s="167"/>
      <c r="BC7" s="167"/>
      <c r="BD7" s="167"/>
      <c r="BE7" s="167"/>
      <c r="BF7" s="167"/>
      <c r="BG7" s="167"/>
      <c r="BH7" s="167"/>
      <c r="BI7" s="167"/>
      <c r="BJ7" s="167"/>
      <c r="BK7" s="167"/>
      <c r="BL7" s="167"/>
      <c r="BM7" s="167"/>
      <c r="BN7" s="174"/>
      <c r="BO7" s="167"/>
      <c r="BP7" s="229"/>
      <c r="BQ7" s="229"/>
      <c r="BR7" s="229"/>
      <c r="BS7" s="229"/>
      <c r="BT7" s="230"/>
      <c r="BU7" s="230"/>
    </row>
    <row r="8" spans="1:74" s="100" customFormat="1" ht="14.1" customHeight="1" x14ac:dyDescent="0.3">
      <c r="B8" s="166"/>
      <c r="C8" s="166"/>
      <c r="E8" s="167"/>
      <c r="U8" s="167"/>
      <c r="V8" s="167"/>
      <c r="W8" s="167"/>
      <c r="X8" s="167"/>
      <c r="Y8" s="167"/>
      <c r="Z8" s="167"/>
      <c r="AA8" s="167"/>
      <c r="AB8" s="167"/>
      <c r="AC8" s="166"/>
      <c r="AD8" s="166"/>
      <c r="AE8" s="167"/>
      <c r="AF8" s="166"/>
      <c r="AG8" s="167"/>
      <c r="AH8" s="167"/>
      <c r="AI8" s="167"/>
      <c r="AL8" s="167"/>
      <c r="AM8" s="167"/>
      <c r="AN8" s="171"/>
      <c r="AO8" s="171"/>
      <c r="AP8" s="171"/>
      <c r="AQ8" s="171"/>
      <c r="AR8" s="171"/>
      <c r="AS8" s="171"/>
      <c r="AT8" s="171"/>
      <c r="AU8" s="171"/>
      <c r="AV8" s="171"/>
      <c r="AW8" s="167"/>
      <c r="AY8" s="167"/>
      <c r="AZ8" s="167"/>
      <c r="BA8" s="167"/>
      <c r="BB8" s="167"/>
      <c r="BC8" s="167"/>
      <c r="BD8" s="167"/>
      <c r="BE8" s="167"/>
      <c r="BF8" s="167"/>
      <c r="BG8" s="167"/>
      <c r="BH8" s="167"/>
      <c r="BI8" s="167"/>
      <c r="BJ8" s="167"/>
      <c r="BK8" s="167"/>
      <c r="BL8" s="167"/>
      <c r="BM8" s="167"/>
      <c r="BN8" s="174"/>
      <c r="BO8" s="167"/>
      <c r="BP8" s="229"/>
      <c r="BQ8" s="229"/>
      <c r="BR8" s="229"/>
      <c r="BS8" s="229"/>
      <c r="BT8" s="229"/>
      <c r="BU8" s="229"/>
    </row>
    <row r="9" spans="1:74" s="100" customFormat="1" ht="14.1" customHeight="1" x14ac:dyDescent="0.3">
      <c r="B9" s="166"/>
      <c r="C9" s="166"/>
      <c r="E9" s="167"/>
      <c r="U9" s="167"/>
      <c r="V9" s="167"/>
      <c r="W9" s="167"/>
      <c r="X9" s="167"/>
      <c r="Y9" s="167"/>
      <c r="Z9" s="167"/>
      <c r="AA9" s="167"/>
      <c r="AB9" s="167"/>
      <c r="AC9" s="166"/>
      <c r="AD9" s="166"/>
      <c r="AE9" s="167"/>
      <c r="AF9" s="166"/>
      <c r="AG9" s="167"/>
      <c r="AH9" s="167"/>
      <c r="AI9" s="167"/>
      <c r="AL9" s="167"/>
      <c r="AM9" s="167"/>
      <c r="AN9" s="171"/>
      <c r="AO9" s="171"/>
      <c r="AP9" s="171"/>
      <c r="AQ9" s="171"/>
      <c r="AR9" s="171"/>
      <c r="AS9" s="171"/>
      <c r="AT9" s="171"/>
      <c r="AU9" s="171"/>
      <c r="AV9" s="171"/>
      <c r="AW9" s="167"/>
      <c r="AY9" s="167"/>
      <c r="AZ9" s="167"/>
      <c r="BA9" s="167"/>
      <c r="BB9" s="167"/>
      <c r="BC9" s="167"/>
      <c r="BD9" s="167"/>
      <c r="BE9" s="167"/>
      <c r="BF9" s="167"/>
      <c r="BG9" s="167"/>
      <c r="BH9" s="167"/>
      <c r="BI9" s="167"/>
      <c r="BJ9" s="167"/>
      <c r="BK9" s="167"/>
      <c r="BL9" s="167"/>
      <c r="BM9" s="167"/>
      <c r="BN9" s="174"/>
      <c r="BO9" s="167"/>
      <c r="BP9" s="229"/>
      <c r="BQ9" s="229"/>
      <c r="BR9" s="229"/>
      <c r="BS9" s="229"/>
      <c r="BT9" s="229"/>
      <c r="BU9" s="229"/>
    </row>
    <row r="10" spans="1:74" s="100" customFormat="1" ht="14.1" customHeight="1" x14ac:dyDescent="0.3">
      <c r="B10" s="166"/>
      <c r="C10" s="166"/>
      <c r="E10" s="167"/>
      <c r="U10" s="167"/>
      <c r="V10" s="167"/>
      <c r="W10" s="167"/>
      <c r="X10" s="167"/>
      <c r="Y10" s="167"/>
      <c r="Z10" s="167"/>
      <c r="AA10" s="167"/>
      <c r="AB10" s="167"/>
      <c r="AC10" s="166"/>
      <c r="AD10" s="166"/>
      <c r="AE10" s="167"/>
      <c r="AF10" s="166"/>
      <c r="AG10" s="167"/>
      <c r="AH10" s="167"/>
      <c r="AI10" s="167"/>
      <c r="AL10" s="167"/>
      <c r="AM10" s="167"/>
      <c r="AN10" s="171"/>
      <c r="AO10" s="171"/>
      <c r="AP10" s="171"/>
      <c r="AQ10" s="171"/>
      <c r="AR10" s="171"/>
      <c r="AS10" s="171"/>
      <c r="AT10" s="171"/>
      <c r="AU10" s="171"/>
      <c r="AV10" s="171"/>
      <c r="AW10" s="167"/>
      <c r="AY10" s="167"/>
      <c r="AZ10" s="167"/>
      <c r="BA10" s="167"/>
      <c r="BB10" s="167"/>
      <c r="BC10" s="167"/>
      <c r="BD10" s="167"/>
      <c r="BE10" s="167"/>
      <c r="BF10" s="167"/>
      <c r="BG10" s="167"/>
      <c r="BH10" s="167"/>
      <c r="BI10" s="167"/>
      <c r="BJ10" s="167"/>
      <c r="BK10" s="167"/>
      <c r="BL10" s="167"/>
      <c r="BM10" s="167"/>
      <c r="BN10" s="174"/>
      <c r="BO10" s="167"/>
      <c r="BP10" s="229"/>
      <c r="BQ10" s="229"/>
      <c r="BR10" s="229"/>
      <c r="BS10" s="229"/>
      <c r="BT10" s="229"/>
      <c r="BU10" s="229"/>
    </row>
    <row r="11" spans="1:74" s="100" customFormat="1" ht="14.1" customHeight="1" x14ac:dyDescent="0.3">
      <c r="B11" s="166"/>
      <c r="C11" s="166"/>
      <c r="E11" s="167"/>
      <c r="U11" s="167"/>
      <c r="V11" s="167"/>
      <c r="W11" s="167"/>
      <c r="X11" s="167"/>
      <c r="Y11" s="167"/>
      <c r="Z11" s="167"/>
      <c r="AA11" s="167"/>
      <c r="AB11" s="167"/>
      <c r="AC11" s="166"/>
      <c r="AD11" s="166"/>
      <c r="AE11" s="167"/>
      <c r="AF11" s="166"/>
      <c r="AG11" s="167"/>
      <c r="AH11" s="167"/>
      <c r="AI11" s="167"/>
      <c r="AL11" s="167"/>
      <c r="AM11" s="167"/>
      <c r="AN11" s="171"/>
      <c r="AO11" s="171"/>
      <c r="AP11" s="171"/>
      <c r="AQ11" s="171"/>
      <c r="AR11" s="171"/>
      <c r="AS11" s="171"/>
      <c r="AT11" s="171"/>
      <c r="AU11" s="171"/>
      <c r="AV11" s="171"/>
      <c r="AW11" s="167"/>
      <c r="AY11" s="167"/>
      <c r="AZ11" s="167"/>
      <c r="BA11" s="167"/>
      <c r="BB11" s="167"/>
      <c r="BC11" s="167"/>
      <c r="BD11" s="167"/>
      <c r="BE11" s="167"/>
      <c r="BF11" s="167"/>
      <c r="BG11" s="167"/>
      <c r="BH11" s="167"/>
      <c r="BI11" s="167"/>
      <c r="BJ11" s="167"/>
      <c r="BK11" s="167"/>
      <c r="BL11" s="167"/>
      <c r="BM11" s="167"/>
      <c r="BN11" s="174"/>
      <c r="BO11" s="167"/>
      <c r="BP11" s="228"/>
      <c r="BQ11" s="228"/>
      <c r="BR11" s="228"/>
      <c r="BS11" s="228"/>
      <c r="BT11" s="228"/>
      <c r="BU11" s="228"/>
    </row>
    <row r="12" spans="1:74" s="100" customFormat="1" ht="14.1" customHeight="1" x14ac:dyDescent="0.3">
      <c r="B12" s="166"/>
      <c r="C12" s="166"/>
      <c r="U12" s="167"/>
      <c r="V12" s="167"/>
      <c r="W12" s="167"/>
      <c r="X12" s="167"/>
      <c r="Y12" s="167"/>
      <c r="Z12" s="167"/>
      <c r="AA12" s="167"/>
      <c r="AB12" s="167"/>
      <c r="AC12" s="166"/>
      <c r="AD12" s="166"/>
      <c r="AE12" s="167"/>
      <c r="AF12" s="166"/>
      <c r="AG12" s="167"/>
      <c r="AH12" s="167"/>
      <c r="AI12" s="167"/>
      <c r="AL12" s="167"/>
      <c r="AM12" s="167"/>
      <c r="AN12" s="171"/>
      <c r="AO12" s="171"/>
      <c r="AP12" s="171"/>
      <c r="AQ12" s="171"/>
      <c r="AR12" s="171"/>
      <c r="AS12" s="171"/>
      <c r="AT12" s="171"/>
      <c r="AU12" s="171"/>
      <c r="AV12" s="173"/>
      <c r="AW12" s="167"/>
      <c r="AY12" s="167"/>
      <c r="AZ12" s="167"/>
      <c r="BA12" s="167"/>
      <c r="BB12" s="167"/>
      <c r="BC12" s="167"/>
      <c r="BD12" s="167"/>
      <c r="BE12" s="167"/>
      <c r="BF12" s="167"/>
      <c r="BG12" s="167"/>
      <c r="BH12" s="167"/>
      <c r="BI12" s="167"/>
      <c r="BJ12" s="167"/>
      <c r="BK12" s="167"/>
      <c r="BL12" s="167"/>
      <c r="BM12" s="167"/>
      <c r="BN12" s="174"/>
      <c r="BO12" s="176"/>
      <c r="BP12" s="229"/>
      <c r="BQ12" s="229"/>
      <c r="BR12" s="229"/>
      <c r="BS12" s="229"/>
      <c r="BT12" s="229"/>
      <c r="BU12" s="229"/>
    </row>
    <row r="13" spans="1:74" s="100" customFormat="1" ht="14.1" customHeight="1" x14ac:dyDescent="0.3">
      <c r="B13" s="166"/>
      <c r="C13" s="166"/>
      <c r="U13" s="167"/>
      <c r="V13" s="167"/>
      <c r="W13" s="167"/>
      <c r="X13" s="167"/>
      <c r="Y13" s="167"/>
      <c r="Z13" s="167"/>
      <c r="AA13" s="167"/>
      <c r="AB13" s="167"/>
      <c r="AC13" s="166"/>
      <c r="AD13" s="166"/>
      <c r="AE13" s="167"/>
      <c r="AF13" s="166"/>
      <c r="AG13" s="167"/>
      <c r="AH13" s="167"/>
      <c r="AI13" s="167"/>
      <c r="AL13" s="167"/>
      <c r="AM13" s="167"/>
      <c r="AN13" s="171"/>
      <c r="AO13" s="171"/>
      <c r="AP13" s="171"/>
      <c r="AQ13" s="171"/>
      <c r="AR13" s="171"/>
      <c r="AS13" s="171"/>
      <c r="AT13" s="171"/>
      <c r="AU13" s="171"/>
      <c r="AV13" s="171"/>
      <c r="AW13" s="167"/>
      <c r="AY13" s="167"/>
      <c r="AZ13" s="167"/>
      <c r="BA13" s="167"/>
      <c r="BB13" s="167"/>
      <c r="BC13" s="167"/>
      <c r="BD13" s="167"/>
      <c r="BE13" s="167"/>
      <c r="BF13" s="167"/>
      <c r="BG13" s="167"/>
      <c r="BH13" s="167"/>
      <c r="BI13" s="167"/>
      <c r="BJ13" s="167"/>
      <c r="BK13" s="167"/>
      <c r="BL13" s="167"/>
      <c r="BM13" s="167"/>
      <c r="BN13" s="174"/>
      <c r="BO13" s="176"/>
      <c r="BP13" s="229"/>
      <c r="BQ13" s="229"/>
      <c r="BR13" s="229"/>
      <c r="BS13" s="229"/>
      <c r="BT13" s="229"/>
      <c r="BU13" s="229"/>
    </row>
    <row r="14" spans="1:74" s="100" customFormat="1" ht="14.1" customHeight="1" x14ac:dyDescent="0.3">
      <c r="B14" s="166"/>
      <c r="C14" s="166"/>
      <c r="U14" s="167"/>
      <c r="V14" s="167"/>
      <c r="W14" s="167"/>
      <c r="X14" s="167"/>
      <c r="Y14" s="167"/>
      <c r="Z14" s="167"/>
      <c r="AA14" s="167"/>
      <c r="AB14" s="167"/>
      <c r="AC14" s="166"/>
      <c r="AD14" s="166"/>
      <c r="AE14" s="167"/>
      <c r="AF14" s="166"/>
      <c r="AG14" s="167"/>
      <c r="AH14" s="167"/>
      <c r="AI14" s="167"/>
      <c r="AL14" s="167"/>
      <c r="AM14" s="167"/>
      <c r="AN14" s="171"/>
      <c r="AO14" s="171"/>
      <c r="AP14" s="171"/>
      <c r="AQ14" s="171"/>
      <c r="AR14" s="171"/>
      <c r="AS14" s="171"/>
      <c r="AT14" s="171"/>
      <c r="AU14" s="171"/>
      <c r="AV14" s="171"/>
      <c r="AW14" s="167"/>
      <c r="AY14" s="167"/>
      <c r="AZ14" s="167"/>
      <c r="BA14" s="167"/>
      <c r="BB14" s="167"/>
      <c r="BC14" s="167"/>
      <c r="BD14" s="167"/>
      <c r="BE14" s="167"/>
      <c r="BF14" s="167"/>
      <c r="BG14" s="167"/>
      <c r="BH14" s="167"/>
      <c r="BI14" s="167"/>
      <c r="BJ14" s="167"/>
      <c r="BK14" s="167"/>
      <c r="BL14" s="167"/>
      <c r="BM14" s="167"/>
      <c r="BN14" s="174"/>
      <c r="BO14" s="167"/>
      <c r="BP14" s="229"/>
      <c r="BQ14" s="229"/>
      <c r="BR14" s="229"/>
      <c r="BS14" s="229"/>
      <c r="BT14" s="229"/>
      <c r="BU14" s="229"/>
    </row>
    <row r="15" spans="1:74" s="100" customFormat="1" ht="14.1" customHeight="1" x14ac:dyDescent="0.3">
      <c r="B15" s="166"/>
      <c r="C15" s="166"/>
      <c r="U15" s="167"/>
      <c r="V15" s="167"/>
      <c r="W15" s="167"/>
      <c r="X15" s="167"/>
      <c r="Y15" s="167"/>
      <c r="Z15" s="167"/>
      <c r="AA15" s="167"/>
      <c r="AB15" s="167"/>
      <c r="AC15" s="166"/>
      <c r="AD15" s="166"/>
      <c r="AE15" s="167"/>
      <c r="AF15" s="166"/>
      <c r="AG15" s="167"/>
      <c r="AH15" s="167"/>
      <c r="AI15" s="167"/>
      <c r="AL15" s="167"/>
      <c r="AM15" s="167"/>
      <c r="AN15" s="171"/>
      <c r="AO15" s="171"/>
      <c r="AP15" s="171"/>
      <c r="AQ15" s="171"/>
      <c r="AR15" s="171"/>
      <c r="AS15" s="171"/>
      <c r="AT15" s="171"/>
      <c r="AU15" s="171"/>
      <c r="AV15" s="171"/>
      <c r="AW15" s="167"/>
      <c r="AY15" s="167"/>
      <c r="AZ15" s="167"/>
      <c r="BA15" s="167"/>
      <c r="BB15" s="167"/>
      <c r="BC15" s="167"/>
      <c r="BD15" s="167"/>
      <c r="BE15" s="167"/>
      <c r="BF15" s="167"/>
      <c r="BG15" s="167"/>
      <c r="BH15" s="167"/>
      <c r="BI15" s="167"/>
      <c r="BJ15" s="167"/>
      <c r="BK15" s="167"/>
      <c r="BL15" s="167"/>
      <c r="BM15" s="167"/>
      <c r="BN15" s="174"/>
      <c r="BO15" s="176"/>
      <c r="BP15" s="228"/>
      <c r="BQ15" s="228"/>
      <c r="BR15" s="228"/>
      <c r="BS15" s="228"/>
      <c r="BT15" s="228"/>
      <c r="BU15" s="228"/>
    </row>
    <row r="16" spans="1:74" s="100" customFormat="1" ht="14.1" customHeight="1" x14ac:dyDescent="0.3">
      <c r="B16" s="166"/>
      <c r="C16" s="166"/>
      <c r="U16" s="167"/>
      <c r="V16" s="167"/>
      <c r="W16" s="167"/>
      <c r="X16" s="167"/>
      <c r="Y16" s="167"/>
      <c r="Z16" s="167"/>
      <c r="AA16" s="167"/>
      <c r="AB16" s="167"/>
      <c r="AC16" s="166"/>
      <c r="AD16" s="166"/>
      <c r="AE16" s="167"/>
      <c r="AF16" s="166"/>
      <c r="AG16" s="167"/>
      <c r="AH16" s="167"/>
      <c r="AI16" s="167"/>
      <c r="AL16" s="167"/>
      <c r="AM16" s="167"/>
      <c r="AN16" s="171"/>
      <c r="AO16" s="171"/>
      <c r="AP16" s="171"/>
      <c r="AQ16" s="171"/>
      <c r="AR16" s="171"/>
      <c r="AS16" s="171"/>
      <c r="AT16" s="171"/>
      <c r="AU16" s="171"/>
      <c r="AV16" s="171"/>
      <c r="AW16" s="167"/>
      <c r="AY16" s="167"/>
      <c r="AZ16" s="167"/>
      <c r="BA16" s="167"/>
      <c r="BB16" s="167"/>
      <c r="BC16" s="167"/>
      <c r="BD16" s="167"/>
      <c r="BE16" s="167"/>
      <c r="BF16" s="167"/>
      <c r="BG16" s="167"/>
      <c r="BH16" s="167"/>
      <c r="BI16" s="167"/>
      <c r="BJ16" s="167"/>
      <c r="BK16" s="167"/>
      <c r="BL16" s="167"/>
      <c r="BM16" s="167"/>
      <c r="BN16" s="174"/>
      <c r="BO16" s="176"/>
      <c r="BP16" s="228"/>
      <c r="BQ16" s="228"/>
      <c r="BR16" s="228"/>
      <c r="BS16" s="228"/>
      <c r="BT16" s="228"/>
      <c r="BU16" s="228"/>
    </row>
    <row r="17" spans="2:73" s="100" customFormat="1" ht="15" customHeight="1" x14ac:dyDescent="0.3">
      <c r="B17" s="166"/>
      <c r="C17" s="166"/>
      <c r="U17" s="167"/>
      <c r="V17" s="167"/>
      <c r="W17" s="167"/>
      <c r="X17" s="167"/>
      <c r="Y17" s="167"/>
      <c r="Z17" s="167"/>
      <c r="AA17" s="167"/>
      <c r="AB17" s="167"/>
      <c r="AC17" s="166"/>
      <c r="AD17" s="166"/>
      <c r="AE17" s="167"/>
      <c r="AF17" s="166"/>
      <c r="AG17" s="167"/>
      <c r="AH17" s="167"/>
      <c r="AI17" s="167"/>
      <c r="AL17" s="167"/>
      <c r="AM17" s="167"/>
      <c r="AN17" s="171"/>
      <c r="AO17" s="171"/>
      <c r="AP17" s="171"/>
      <c r="AQ17" s="171"/>
      <c r="AR17" s="171"/>
      <c r="AS17" s="171"/>
      <c r="AT17" s="171"/>
      <c r="AU17" s="171"/>
      <c r="AV17" s="171"/>
      <c r="AW17" s="167"/>
      <c r="AY17" s="167"/>
      <c r="AZ17" s="167"/>
      <c r="BA17" s="167"/>
      <c r="BB17" s="167"/>
      <c r="BC17" s="167"/>
      <c r="BD17" s="167"/>
      <c r="BE17" s="167"/>
      <c r="BF17" s="167"/>
      <c r="BG17" s="167"/>
      <c r="BH17" s="167"/>
      <c r="BI17" s="167"/>
      <c r="BJ17" s="167"/>
      <c r="BK17" s="167"/>
      <c r="BL17" s="167"/>
      <c r="BM17" s="167"/>
      <c r="BN17" s="174"/>
      <c r="BO17" s="176"/>
      <c r="BP17" s="228"/>
      <c r="BQ17" s="228"/>
      <c r="BR17" s="228"/>
      <c r="BS17" s="228"/>
      <c r="BT17" s="228"/>
      <c r="BU17" s="228"/>
    </row>
    <row r="18" spans="2:73" s="100" customFormat="1" ht="15" customHeight="1" x14ac:dyDescent="0.3">
      <c r="B18" s="166"/>
      <c r="C18" s="166"/>
      <c r="U18" s="167"/>
      <c r="V18" s="167"/>
      <c r="W18" s="167"/>
      <c r="X18" s="167"/>
      <c r="Y18" s="167"/>
      <c r="Z18" s="167"/>
      <c r="AA18" s="167"/>
      <c r="AB18" s="167"/>
      <c r="AC18" s="166"/>
      <c r="AD18" s="166"/>
      <c r="AE18" s="167"/>
      <c r="AF18" s="166"/>
      <c r="AG18" s="167"/>
      <c r="AH18" s="167"/>
      <c r="AI18" s="167"/>
      <c r="AL18" s="167"/>
      <c r="AM18" s="167"/>
      <c r="AN18" s="171"/>
      <c r="AO18" s="171"/>
      <c r="AP18" s="171"/>
      <c r="AQ18" s="171"/>
      <c r="AR18" s="171"/>
      <c r="AS18" s="171"/>
      <c r="AT18" s="171"/>
      <c r="AU18" s="171"/>
      <c r="AV18" s="171"/>
      <c r="AW18" s="167"/>
      <c r="AY18" s="167"/>
      <c r="AZ18" s="167"/>
      <c r="BA18" s="167"/>
      <c r="BB18" s="167"/>
      <c r="BC18" s="167"/>
      <c r="BD18" s="167"/>
      <c r="BE18" s="167"/>
      <c r="BF18" s="167"/>
      <c r="BG18" s="167"/>
      <c r="BH18" s="167"/>
      <c r="BI18" s="167"/>
      <c r="BJ18" s="167"/>
      <c r="BK18" s="167"/>
      <c r="BL18" s="167"/>
      <c r="BM18" s="167"/>
      <c r="BN18" s="174"/>
      <c r="BO18" s="176"/>
      <c r="BP18" s="228"/>
      <c r="BQ18" s="228"/>
      <c r="BR18" s="228"/>
      <c r="BS18" s="228"/>
      <c r="BT18" s="228"/>
      <c r="BU18" s="228"/>
    </row>
    <row r="19" spans="2:73" s="100" customFormat="1" ht="15" customHeight="1" x14ac:dyDescent="0.3">
      <c r="B19" s="166"/>
      <c r="C19" s="166"/>
      <c r="U19" s="167"/>
      <c r="V19" s="167"/>
      <c r="W19" s="167"/>
      <c r="X19" s="167"/>
      <c r="Y19" s="167"/>
      <c r="Z19" s="167"/>
      <c r="AA19" s="167"/>
      <c r="AB19" s="167"/>
      <c r="AC19" s="166"/>
      <c r="AD19" s="166"/>
      <c r="AE19" s="167"/>
      <c r="AF19" s="166"/>
      <c r="AG19" s="167"/>
      <c r="AH19" s="167"/>
      <c r="AI19" s="167"/>
      <c r="AL19" s="167"/>
      <c r="AM19" s="167"/>
      <c r="AN19" s="171"/>
      <c r="AO19" s="171"/>
      <c r="AP19" s="171"/>
      <c r="AQ19" s="171"/>
      <c r="AR19" s="171"/>
      <c r="AS19" s="171"/>
      <c r="AT19" s="171"/>
      <c r="AU19" s="171"/>
      <c r="AV19" s="171"/>
      <c r="AW19" s="167"/>
      <c r="AY19" s="167"/>
      <c r="AZ19" s="167"/>
      <c r="BA19" s="167"/>
      <c r="BB19" s="167"/>
      <c r="BC19" s="167"/>
      <c r="BD19" s="167"/>
      <c r="BE19" s="167"/>
      <c r="BF19" s="167"/>
      <c r="BG19" s="167"/>
      <c r="BH19" s="167"/>
      <c r="BI19" s="167"/>
      <c r="BJ19" s="167"/>
      <c r="BK19" s="167"/>
      <c r="BL19" s="167"/>
      <c r="BM19" s="167"/>
      <c r="BN19" s="174"/>
      <c r="BO19" s="176"/>
      <c r="BP19" s="228"/>
      <c r="BQ19" s="228"/>
      <c r="BR19" s="228"/>
      <c r="BS19" s="228"/>
      <c r="BT19" s="228"/>
      <c r="BU19" s="228"/>
    </row>
    <row r="20" spans="2:73" s="100" customFormat="1" ht="15" customHeight="1" x14ac:dyDescent="0.3">
      <c r="B20" s="166"/>
      <c r="C20" s="166"/>
      <c r="U20" s="167"/>
      <c r="V20" s="167"/>
      <c r="W20" s="167"/>
      <c r="X20" s="167"/>
      <c r="Y20" s="167"/>
      <c r="Z20" s="167"/>
      <c r="AA20" s="167"/>
      <c r="AB20" s="167"/>
      <c r="AC20" s="166"/>
      <c r="AD20" s="166"/>
      <c r="AE20" s="167"/>
      <c r="AF20" s="166"/>
      <c r="AG20" s="167"/>
      <c r="AH20" s="167"/>
      <c r="AI20" s="167"/>
      <c r="AL20" s="167"/>
      <c r="AM20" s="167"/>
      <c r="AN20" s="171"/>
      <c r="AO20" s="171"/>
      <c r="AP20" s="171"/>
      <c r="AQ20" s="171"/>
      <c r="AR20" s="171"/>
      <c r="AS20" s="171"/>
      <c r="AT20" s="171"/>
      <c r="AU20" s="171"/>
      <c r="AV20" s="171"/>
      <c r="AW20" s="167"/>
      <c r="AY20" s="167"/>
      <c r="AZ20" s="167"/>
      <c r="BA20" s="167"/>
      <c r="BB20" s="167"/>
      <c r="BC20" s="167"/>
      <c r="BD20" s="167"/>
      <c r="BE20" s="167"/>
      <c r="BF20" s="167"/>
      <c r="BG20" s="167"/>
      <c r="BH20" s="167"/>
      <c r="BI20" s="167"/>
      <c r="BJ20" s="167"/>
      <c r="BK20" s="167"/>
      <c r="BL20" s="167"/>
      <c r="BM20" s="167"/>
      <c r="BN20" s="174"/>
      <c r="BO20" s="167"/>
      <c r="BP20" s="228"/>
      <c r="BQ20" s="228"/>
      <c r="BR20" s="228"/>
      <c r="BS20" s="228"/>
      <c r="BT20" s="228"/>
      <c r="BU20" s="228"/>
    </row>
    <row r="21" spans="2:73" s="100" customFormat="1" ht="15" customHeight="1" x14ac:dyDescent="0.3">
      <c r="B21" s="166"/>
      <c r="C21" s="166"/>
      <c r="U21" s="167"/>
      <c r="V21" s="167"/>
      <c r="W21" s="167"/>
      <c r="X21" s="167"/>
      <c r="Y21" s="167"/>
      <c r="Z21" s="167"/>
      <c r="AA21" s="167"/>
      <c r="AB21" s="167"/>
      <c r="AC21" s="166"/>
      <c r="AD21" s="166"/>
      <c r="AE21" s="167"/>
      <c r="AF21" s="166"/>
      <c r="AG21" s="167"/>
      <c r="AH21" s="167"/>
      <c r="AI21" s="167"/>
      <c r="AL21" s="167"/>
      <c r="AM21" s="167"/>
      <c r="AN21" s="171"/>
      <c r="AO21" s="171"/>
      <c r="AP21" s="171"/>
      <c r="AQ21" s="171"/>
      <c r="AR21" s="171"/>
      <c r="AS21" s="171"/>
      <c r="AT21" s="171"/>
      <c r="AU21" s="171"/>
      <c r="AV21" s="171"/>
      <c r="AW21" s="167"/>
      <c r="AY21" s="167"/>
      <c r="AZ21" s="167"/>
      <c r="BA21" s="167"/>
      <c r="BB21" s="167"/>
      <c r="BC21" s="167"/>
      <c r="BD21" s="167"/>
      <c r="BE21" s="167"/>
      <c r="BF21" s="167"/>
      <c r="BG21" s="167"/>
      <c r="BH21" s="167"/>
      <c r="BI21" s="167"/>
      <c r="BJ21" s="167"/>
      <c r="BK21" s="167"/>
      <c r="BL21" s="167"/>
      <c r="BM21" s="167"/>
      <c r="BN21" s="174"/>
      <c r="BO21" s="176"/>
      <c r="BP21" s="229"/>
      <c r="BQ21" s="229"/>
      <c r="BR21" s="229"/>
      <c r="BS21" s="229"/>
      <c r="BT21" s="229"/>
      <c r="BU21" s="229"/>
    </row>
    <row r="22" spans="2:73" s="100" customFormat="1" ht="15" customHeight="1" x14ac:dyDescent="0.3">
      <c r="B22" s="166"/>
      <c r="C22" s="166"/>
      <c r="U22" s="167"/>
      <c r="V22" s="167"/>
      <c r="W22" s="167"/>
      <c r="X22" s="167"/>
      <c r="Y22" s="167"/>
      <c r="Z22" s="167"/>
      <c r="AA22" s="167"/>
      <c r="AB22" s="167"/>
      <c r="AC22" s="166"/>
      <c r="AD22" s="166"/>
      <c r="AE22" s="167"/>
      <c r="AF22" s="166"/>
      <c r="AG22" s="167"/>
      <c r="AH22" s="167"/>
      <c r="AI22" s="167"/>
      <c r="AL22" s="167"/>
      <c r="AM22" s="167"/>
      <c r="AN22" s="171"/>
      <c r="AO22" s="171"/>
      <c r="AP22" s="171"/>
      <c r="AQ22" s="171"/>
      <c r="AR22" s="171"/>
      <c r="AS22" s="171"/>
      <c r="AT22" s="171"/>
      <c r="AU22" s="171"/>
      <c r="AV22" s="171"/>
      <c r="AW22" s="167"/>
      <c r="AY22" s="167"/>
      <c r="AZ22" s="167"/>
      <c r="BA22" s="167"/>
      <c r="BB22" s="167"/>
      <c r="BC22" s="167"/>
      <c r="BD22" s="167"/>
      <c r="BE22" s="167"/>
      <c r="BF22" s="167"/>
      <c r="BG22" s="167"/>
      <c r="BH22" s="167"/>
      <c r="BI22" s="167"/>
      <c r="BJ22" s="167"/>
      <c r="BK22" s="167"/>
      <c r="BL22" s="167"/>
      <c r="BM22" s="167"/>
      <c r="BN22" s="174"/>
      <c r="BO22" s="176"/>
      <c r="BP22" s="229"/>
      <c r="BQ22" s="229"/>
      <c r="BR22" s="229"/>
      <c r="BS22" s="229"/>
      <c r="BT22" s="229"/>
      <c r="BU22" s="229"/>
    </row>
    <row r="23" spans="2:73" s="100" customFormat="1" ht="15" customHeight="1" x14ac:dyDescent="0.3">
      <c r="B23" s="166"/>
      <c r="C23" s="166"/>
      <c r="U23" s="167"/>
      <c r="V23" s="167"/>
      <c r="W23" s="167"/>
      <c r="X23" s="167"/>
      <c r="Y23" s="167"/>
      <c r="Z23" s="167"/>
      <c r="AA23" s="167"/>
      <c r="AB23" s="167"/>
      <c r="AC23" s="166"/>
      <c r="AD23" s="166"/>
      <c r="AE23" s="167"/>
      <c r="AF23" s="166"/>
      <c r="AG23" s="167"/>
      <c r="AH23" s="167"/>
      <c r="AI23" s="167"/>
      <c r="AL23" s="167"/>
      <c r="AM23" s="167"/>
      <c r="AN23" s="171"/>
      <c r="AO23" s="171"/>
      <c r="AP23" s="171"/>
      <c r="AQ23" s="171"/>
      <c r="AR23" s="171"/>
      <c r="AS23" s="171"/>
      <c r="AT23" s="171"/>
      <c r="AU23" s="171"/>
      <c r="AV23" s="171"/>
      <c r="AW23" s="167"/>
      <c r="AY23" s="167"/>
      <c r="AZ23" s="167"/>
      <c r="BA23" s="167"/>
      <c r="BB23" s="167"/>
      <c r="BC23" s="167"/>
      <c r="BD23" s="167"/>
      <c r="BE23" s="167"/>
      <c r="BF23" s="167"/>
      <c r="BG23" s="167"/>
      <c r="BH23" s="167"/>
      <c r="BI23" s="167"/>
      <c r="BJ23" s="167"/>
      <c r="BK23" s="167"/>
      <c r="BL23" s="167"/>
      <c r="BM23" s="167"/>
      <c r="BN23" s="174"/>
      <c r="BO23" s="176"/>
      <c r="BP23" s="229"/>
      <c r="BQ23" s="229"/>
      <c r="BR23" s="229"/>
      <c r="BS23" s="229"/>
      <c r="BT23" s="229"/>
      <c r="BU23" s="229"/>
    </row>
    <row r="24" spans="2:73" s="100" customFormat="1" ht="15" customHeight="1" x14ac:dyDescent="0.3">
      <c r="B24" s="166"/>
      <c r="C24" s="166"/>
      <c r="U24" s="167"/>
      <c r="V24" s="167"/>
      <c r="W24" s="167"/>
      <c r="X24" s="167"/>
      <c r="Y24" s="167"/>
      <c r="Z24" s="167"/>
      <c r="AA24" s="167"/>
      <c r="AB24" s="167"/>
      <c r="AC24" s="166"/>
      <c r="AD24" s="166"/>
      <c r="AE24" s="167"/>
      <c r="AF24" s="166"/>
      <c r="AG24" s="167"/>
      <c r="AH24" s="167"/>
      <c r="AI24" s="167"/>
      <c r="AL24" s="167"/>
      <c r="AM24" s="167"/>
      <c r="AN24" s="171"/>
      <c r="AO24" s="171"/>
      <c r="AP24" s="171"/>
      <c r="AQ24" s="171"/>
      <c r="AR24" s="171"/>
      <c r="AS24" s="171"/>
      <c r="AT24" s="171"/>
      <c r="AU24" s="171"/>
      <c r="AV24" s="171"/>
      <c r="AW24" s="167"/>
      <c r="AY24" s="167"/>
      <c r="AZ24" s="167"/>
      <c r="BA24" s="167"/>
      <c r="BB24" s="167"/>
      <c r="BC24" s="167"/>
      <c r="BD24" s="167"/>
      <c r="BE24" s="167"/>
      <c r="BF24" s="167"/>
      <c r="BG24" s="167"/>
      <c r="BH24" s="167"/>
      <c r="BI24" s="167"/>
      <c r="BJ24" s="167"/>
      <c r="BK24" s="167"/>
      <c r="BL24" s="167"/>
      <c r="BM24" s="167"/>
      <c r="BN24" s="174"/>
      <c r="BO24" s="176"/>
      <c r="BP24" s="229"/>
      <c r="BQ24" s="229"/>
      <c r="BR24" s="229"/>
      <c r="BS24" s="229"/>
      <c r="BT24" s="229"/>
      <c r="BU24" s="229"/>
    </row>
    <row r="25" spans="2:73" s="100" customFormat="1" ht="15" customHeight="1" x14ac:dyDescent="0.3">
      <c r="B25" s="166"/>
      <c r="C25" s="166"/>
      <c r="U25" s="167"/>
      <c r="V25" s="167"/>
      <c r="W25" s="167"/>
      <c r="X25" s="167"/>
      <c r="Y25" s="167"/>
      <c r="Z25" s="167"/>
      <c r="AA25" s="167"/>
      <c r="AB25" s="167"/>
      <c r="AC25" s="166"/>
      <c r="AD25" s="166"/>
      <c r="AE25" s="167"/>
      <c r="AF25" s="166"/>
      <c r="AG25" s="167"/>
      <c r="AH25" s="167"/>
      <c r="AI25" s="167"/>
      <c r="AL25" s="167"/>
      <c r="AM25" s="167"/>
      <c r="AN25" s="171"/>
      <c r="AO25" s="171"/>
      <c r="AP25" s="171"/>
      <c r="AQ25" s="171"/>
      <c r="AR25" s="171"/>
      <c r="AS25" s="171"/>
      <c r="AT25" s="171"/>
      <c r="AU25" s="171"/>
      <c r="AV25" s="171"/>
      <c r="AW25" s="167"/>
      <c r="AY25" s="167"/>
      <c r="AZ25" s="167"/>
      <c r="BA25" s="167"/>
      <c r="BB25" s="167"/>
      <c r="BC25" s="167"/>
      <c r="BD25" s="167"/>
      <c r="BE25" s="167"/>
      <c r="BF25" s="167"/>
      <c r="BG25" s="167"/>
      <c r="BH25" s="167"/>
      <c r="BI25" s="167"/>
      <c r="BJ25" s="167"/>
      <c r="BK25" s="167"/>
      <c r="BL25" s="167"/>
      <c r="BM25" s="167"/>
      <c r="BN25" s="174"/>
      <c r="BO25" s="176"/>
      <c r="BP25" s="229"/>
      <c r="BQ25" s="229"/>
      <c r="BR25" s="229"/>
      <c r="BS25" s="229"/>
      <c r="BT25" s="229"/>
      <c r="BU25" s="229"/>
    </row>
    <row r="26" spans="2:73" s="100" customFormat="1" ht="15" customHeight="1" x14ac:dyDescent="0.3">
      <c r="B26" s="166"/>
      <c r="C26" s="166"/>
      <c r="U26" s="167"/>
      <c r="V26" s="167"/>
      <c r="W26" s="167"/>
      <c r="X26" s="167"/>
      <c r="Y26" s="167"/>
      <c r="Z26" s="167"/>
      <c r="AA26" s="167"/>
      <c r="AB26" s="167"/>
      <c r="AC26" s="166"/>
      <c r="AD26" s="166"/>
      <c r="AE26" s="167"/>
      <c r="AF26" s="166"/>
      <c r="AG26" s="167"/>
      <c r="AH26" s="167"/>
      <c r="AI26" s="167"/>
      <c r="AL26" s="167"/>
      <c r="AM26" s="167"/>
      <c r="AN26" s="171"/>
      <c r="AO26" s="171"/>
      <c r="AP26" s="171"/>
      <c r="AQ26" s="171"/>
      <c r="AR26" s="171"/>
      <c r="AS26" s="171"/>
      <c r="AT26" s="171"/>
      <c r="AU26" s="171"/>
      <c r="AV26" s="171"/>
      <c r="AW26" s="167"/>
      <c r="AY26" s="167"/>
      <c r="AZ26" s="167"/>
      <c r="BA26" s="167"/>
      <c r="BB26" s="167"/>
      <c r="BC26" s="167"/>
      <c r="BD26" s="167"/>
      <c r="BE26" s="167"/>
      <c r="BF26" s="167"/>
      <c r="BG26" s="167"/>
      <c r="BH26" s="167"/>
      <c r="BI26" s="167"/>
      <c r="BJ26" s="167"/>
      <c r="BK26" s="167"/>
      <c r="BL26" s="167"/>
      <c r="BM26" s="167"/>
      <c r="BN26" s="174"/>
      <c r="BO26" s="176"/>
      <c r="BP26" s="229"/>
      <c r="BQ26" s="229"/>
      <c r="BR26" s="229"/>
      <c r="BS26" s="229"/>
      <c r="BT26" s="229"/>
      <c r="BU26" s="229"/>
    </row>
    <row r="27" spans="2:73" s="100" customFormat="1" ht="15" customHeight="1" x14ac:dyDescent="0.3">
      <c r="B27" s="166"/>
      <c r="C27" s="166"/>
      <c r="U27" s="167"/>
      <c r="V27" s="167"/>
      <c r="W27" s="167"/>
      <c r="X27" s="167"/>
      <c r="Y27" s="167"/>
      <c r="Z27" s="167"/>
      <c r="AA27" s="167"/>
      <c r="AB27" s="167"/>
      <c r="AC27" s="166"/>
      <c r="AD27" s="166"/>
      <c r="AE27" s="167"/>
      <c r="AF27" s="166"/>
      <c r="AG27" s="167"/>
      <c r="AH27" s="167"/>
      <c r="AI27" s="167"/>
      <c r="AL27" s="167"/>
      <c r="AM27" s="167"/>
      <c r="AN27" s="171"/>
      <c r="AO27" s="171"/>
      <c r="AP27" s="171"/>
      <c r="AQ27" s="171"/>
      <c r="AR27" s="171"/>
      <c r="AS27" s="171"/>
      <c r="AT27" s="171"/>
      <c r="AU27" s="171"/>
      <c r="AV27" s="171"/>
      <c r="AW27" s="167"/>
      <c r="AY27" s="167"/>
      <c r="AZ27" s="167"/>
      <c r="BA27" s="167"/>
      <c r="BB27" s="167"/>
      <c r="BC27" s="167"/>
      <c r="BD27" s="167"/>
      <c r="BE27" s="167"/>
      <c r="BF27" s="167"/>
      <c r="BG27" s="167"/>
      <c r="BH27" s="167"/>
      <c r="BI27" s="167"/>
      <c r="BJ27" s="167"/>
      <c r="BK27" s="167"/>
      <c r="BL27" s="167"/>
      <c r="BM27" s="167"/>
      <c r="BN27" s="174"/>
      <c r="BO27" s="176"/>
      <c r="BP27" s="229"/>
      <c r="BQ27" s="229"/>
      <c r="BR27" s="229"/>
      <c r="BS27" s="229"/>
      <c r="BT27" s="229"/>
      <c r="BU27" s="229"/>
    </row>
    <row r="28" spans="2:73" s="100" customFormat="1" ht="15" customHeight="1" x14ac:dyDescent="0.3">
      <c r="B28" s="166"/>
      <c r="C28" s="166"/>
      <c r="K28" s="169"/>
      <c r="U28" s="167"/>
      <c r="V28" s="167"/>
      <c r="W28" s="167"/>
      <c r="X28" s="167"/>
      <c r="Y28" s="167"/>
      <c r="Z28" s="167"/>
      <c r="AA28" s="167"/>
      <c r="AB28" s="167"/>
      <c r="AC28" s="166"/>
      <c r="AD28" s="166"/>
      <c r="AE28" s="167"/>
      <c r="AF28" s="166"/>
      <c r="AG28" s="167"/>
      <c r="AH28" s="167"/>
      <c r="AI28" s="167"/>
      <c r="AL28" s="167"/>
      <c r="AM28" s="167"/>
      <c r="AN28" s="171"/>
      <c r="AO28" s="171"/>
      <c r="AP28" s="171"/>
      <c r="AQ28" s="171"/>
      <c r="AR28" s="171"/>
      <c r="AS28" s="171"/>
      <c r="AT28" s="171"/>
      <c r="AU28" s="171"/>
      <c r="AV28" s="171"/>
      <c r="AW28" s="167"/>
      <c r="AY28" s="167"/>
      <c r="AZ28" s="167"/>
      <c r="BA28" s="167"/>
      <c r="BB28" s="167"/>
      <c r="BC28" s="167"/>
      <c r="BD28" s="167"/>
      <c r="BE28" s="167"/>
      <c r="BF28" s="167"/>
      <c r="BG28" s="167"/>
      <c r="BH28" s="167"/>
      <c r="BI28" s="167"/>
      <c r="BJ28" s="167"/>
      <c r="BK28" s="167"/>
      <c r="BL28" s="167"/>
      <c r="BM28" s="167"/>
      <c r="BN28" s="174"/>
      <c r="BO28" s="176"/>
      <c r="BP28" s="229"/>
      <c r="BQ28" s="229"/>
      <c r="BR28" s="229"/>
      <c r="BS28" s="229"/>
      <c r="BT28" s="229"/>
      <c r="BU28" s="229"/>
    </row>
    <row r="29" spans="2:73" s="100" customFormat="1" ht="15" customHeight="1" x14ac:dyDescent="0.3">
      <c r="B29" s="166"/>
      <c r="C29" s="166"/>
      <c r="U29" s="167"/>
      <c r="V29" s="167"/>
      <c r="W29" s="167"/>
      <c r="X29" s="167"/>
      <c r="Y29" s="167"/>
      <c r="Z29" s="167"/>
      <c r="AA29" s="167"/>
      <c r="AB29" s="167"/>
      <c r="AC29" s="166"/>
      <c r="AD29" s="166"/>
      <c r="AE29" s="167"/>
      <c r="AF29" s="166"/>
      <c r="AG29" s="167"/>
      <c r="AH29" s="167"/>
      <c r="AI29" s="167"/>
      <c r="AL29" s="167"/>
      <c r="AM29" s="167"/>
      <c r="AN29" s="171"/>
      <c r="AO29" s="171"/>
      <c r="AP29" s="171"/>
      <c r="AQ29" s="171"/>
      <c r="AR29" s="171"/>
      <c r="AS29" s="171"/>
      <c r="AT29" s="171"/>
      <c r="AU29" s="171"/>
      <c r="AV29" s="171"/>
      <c r="AW29" s="167"/>
      <c r="AY29" s="167"/>
      <c r="AZ29" s="167"/>
      <c r="BA29" s="167"/>
      <c r="BB29" s="167"/>
      <c r="BC29" s="167"/>
      <c r="BD29" s="167"/>
      <c r="BE29" s="167"/>
      <c r="BF29" s="167"/>
      <c r="BG29" s="167"/>
      <c r="BH29" s="167"/>
      <c r="BI29" s="167"/>
      <c r="BJ29" s="167"/>
      <c r="BK29" s="167"/>
      <c r="BL29" s="167"/>
      <c r="BM29" s="167"/>
      <c r="BN29" s="174"/>
      <c r="BO29" s="176"/>
      <c r="BP29" s="229"/>
      <c r="BQ29" s="229"/>
      <c r="BR29" s="229"/>
      <c r="BS29" s="229"/>
      <c r="BT29" s="229"/>
      <c r="BU29" s="229"/>
    </row>
    <row r="30" spans="2:73" s="100" customFormat="1" ht="15" customHeight="1" x14ac:dyDescent="0.3">
      <c r="B30" s="166"/>
      <c r="C30" s="166"/>
      <c r="U30" s="167"/>
      <c r="V30" s="167"/>
      <c r="W30" s="167"/>
      <c r="X30" s="167"/>
      <c r="Y30" s="167"/>
      <c r="Z30" s="167"/>
      <c r="AA30" s="167"/>
      <c r="AB30" s="167"/>
      <c r="AC30" s="166"/>
      <c r="AD30" s="166"/>
      <c r="AE30" s="167"/>
      <c r="AF30" s="166"/>
      <c r="AG30" s="167"/>
      <c r="AH30" s="167"/>
      <c r="AI30" s="167"/>
      <c r="AL30" s="167"/>
      <c r="AM30" s="167"/>
      <c r="AN30" s="171"/>
      <c r="AO30" s="171"/>
      <c r="AP30" s="171"/>
      <c r="AQ30" s="171"/>
      <c r="AR30" s="171"/>
      <c r="AS30" s="171"/>
      <c r="AT30" s="171"/>
      <c r="AU30" s="171"/>
      <c r="AV30" s="171"/>
      <c r="AW30" s="167"/>
      <c r="AY30" s="167"/>
      <c r="AZ30" s="167"/>
      <c r="BA30" s="167"/>
      <c r="BB30" s="167"/>
      <c r="BC30" s="167"/>
      <c r="BD30" s="167"/>
      <c r="BE30" s="167"/>
      <c r="BF30" s="167"/>
      <c r="BG30" s="167"/>
      <c r="BH30" s="167"/>
      <c r="BI30" s="167"/>
      <c r="BJ30" s="167"/>
      <c r="BK30" s="167"/>
      <c r="BL30" s="167"/>
      <c r="BM30" s="167"/>
      <c r="BN30" s="174"/>
      <c r="BO30" s="167"/>
      <c r="BP30" s="229"/>
      <c r="BQ30" s="229"/>
      <c r="BR30" s="229"/>
      <c r="BS30" s="229"/>
      <c r="BT30" s="229"/>
      <c r="BU30"/>
    </row>
    <row r="31" spans="2:73" s="100" customFormat="1" ht="15" customHeight="1" x14ac:dyDescent="0.3">
      <c r="B31" s="166"/>
      <c r="C31" s="166"/>
      <c r="U31" s="167"/>
      <c r="V31" s="167"/>
      <c r="W31" s="167"/>
      <c r="X31" s="167"/>
      <c r="Y31" s="167"/>
      <c r="Z31" s="167"/>
      <c r="AA31" s="167"/>
      <c r="AB31" s="167"/>
      <c r="AC31" s="166"/>
      <c r="AD31" s="166"/>
      <c r="AE31" s="167"/>
      <c r="AF31" s="166"/>
      <c r="AG31" s="167"/>
      <c r="AH31" s="167"/>
      <c r="AI31" s="167"/>
      <c r="AL31" s="167"/>
      <c r="AM31" s="167"/>
      <c r="AN31" s="171"/>
      <c r="AO31" s="171"/>
      <c r="AP31" s="171"/>
      <c r="AQ31" s="171"/>
      <c r="AR31" s="171"/>
      <c r="AS31" s="171"/>
      <c r="AT31" s="171"/>
      <c r="AU31" s="171"/>
      <c r="AV31" s="171"/>
      <c r="AW31" s="167"/>
      <c r="AY31" s="167"/>
      <c r="AZ31" s="167"/>
      <c r="BA31" s="167"/>
      <c r="BB31" s="167"/>
      <c r="BC31" s="167"/>
      <c r="BD31" s="167"/>
      <c r="BE31" s="167"/>
      <c r="BF31" s="167"/>
      <c r="BG31" s="167"/>
      <c r="BH31" s="167"/>
      <c r="BI31" s="167"/>
      <c r="BJ31" s="167"/>
      <c r="BK31" s="167"/>
      <c r="BL31" s="167"/>
      <c r="BM31" s="167"/>
      <c r="BN31" s="174"/>
      <c r="BO31" s="167"/>
      <c r="BP31" s="229"/>
      <c r="BQ31" s="229"/>
      <c r="BR31" s="229"/>
      <c r="BS31" s="229"/>
      <c r="BT31" s="229"/>
      <c r="BU31" s="229"/>
    </row>
    <row r="32" spans="2:73" s="100" customFormat="1" ht="15" customHeight="1" x14ac:dyDescent="0.3">
      <c r="B32" s="166"/>
      <c r="C32" s="166"/>
      <c r="U32" s="167"/>
      <c r="V32" s="167"/>
      <c r="W32" s="167"/>
      <c r="X32" s="167"/>
      <c r="Y32" s="167"/>
      <c r="Z32" s="167"/>
      <c r="AA32" s="167"/>
      <c r="AB32" s="167"/>
      <c r="AC32" s="166"/>
      <c r="AD32" s="166"/>
      <c r="AE32" s="167"/>
      <c r="AF32" s="166"/>
      <c r="AG32" s="167"/>
      <c r="AH32" s="167"/>
      <c r="AI32" s="167"/>
      <c r="AL32" s="167"/>
      <c r="AM32" s="167"/>
      <c r="AN32" s="171"/>
      <c r="AO32" s="171"/>
      <c r="AP32" s="171"/>
      <c r="AQ32" s="171"/>
      <c r="AR32" s="171"/>
      <c r="AS32" s="171"/>
      <c r="AT32" s="171"/>
      <c r="AU32" s="171"/>
      <c r="AV32" s="171"/>
      <c r="AW32" s="167"/>
      <c r="AY32" s="167"/>
      <c r="AZ32" s="167"/>
      <c r="BA32" s="167"/>
      <c r="BB32" s="167"/>
      <c r="BC32" s="167"/>
      <c r="BD32" s="167"/>
      <c r="BE32" s="167"/>
      <c r="BF32" s="167"/>
      <c r="BG32" s="167"/>
      <c r="BH32" s="167"/>
      <c r="BI32" s="167"/>
      <c r="BJ32" s="167"/>
      <c r="BK32" s="167"/>
      <c r="BL32" s="167"/>
      <c r="BM32" s="167"/>
      <c r="BN32" s="174"/>
      <c r="BO32" s="176"/>
      <c r="BP32" s="229"/>
      <c r="BQ32" s="229"/>
      <c r="BR32" s="229"/>
      <c r="BS32" s="229"/>
      <c r="BT32" s="229"/>
      <c r="BU32" s="229"/>
    </row>
    <row r="33" spans="2:73" s="100" customFormat="1" ht="15" customHeight="1" x14ac:dyDescent="0.3">
      <c r="B33" s="166"/>
      <c r="C33" s="166"/>
      <c r="K33" s="169"/>
      <c r="U33" s="167"/>
      <c r="V33" s="167"/>
      <c r="W33" s="167"/>
      <c r="X33" s="167"/>
      <c r="Y33" s="167"/>
      <c r="Z33" s="167"/>
      <c r="AA33" s="167"/>
      <c r="AB33" s="167"/>
      <c r="AC33" s="166"/>
      <c r="AD33" s="166"/>
      <c r="AE33" s="167"/>
      <c r="AF33" s="166"/>
      <c r="AG33" s="167"/>
      <c r="AH33" s="167"/>
      <c r="AI33" s="167"/>
      <c r="AL33" s="167"/>
      <c r="AM33" s="167"/>
      <c r="AN33" s="171"/>
      <c r="AO33" s="171"/>
      <c r="AP33" s="171"/>
      <c r="AQ33" s="171"/>
      <c r="AR33" s="171"/>
      <c r="AS33" s="171"/>
      <c r="AT33" s="171"/>
      <c r="AU33" s="171"/>
      <c r="AV33" s="171"/>
      <c r="AW33" s="167"/>
      <c r="AY33" s="167"/>
      <c r="AZ33" s="167"/>
      <c r="BA33" s="167"/>
      <c r="BB33" s="167"/>
      <c r="BC33" s="167"/>
      <c r="BD33" s="167"/>
      <c r="BE33" s="167"/>
      <c r="BF33" s="167"/>
      <c r="BG33" s="167"/>
      <c r="BH33" s="167"/>
      <c r="BI33" s="167"/>
      <c r="BJ33" s="167"/>
      <c r="BK33" s="167"/>
      <c r="BL33" s="167"/>
      <c r="BM33" s="167"/>
      <c r="BN33" s="174"/>
      <c r="BO33" s="176"/>
      <c r="BP33" s="229"/>
      <c r="BQ33" s="229"/>
      <c r="BR33" s="229"/>
      <c r="BS33" s="229"/>
      <c r="BT33" s="229"/>
      <c r="BU33" s="229"/>
    </row>
    <row r="34" spans="2:73" s="100" customFormat="1" ht="15" customHeight="1" x14ac:dyDescent="0.3">
      <c r="B34" s="166"/>
      <c r="C34" s="166"/>
      <c r="U34" s="167"/>
      <c r="V34" s="167"/>
      <c r="W34" s="167"/>
      <c r="X34" s="167"/>
      <c r="Y34" s="167"/>
      <c r="Z34" s="167"/>
      <c r="AA34" s="167"/>
      <c r="AB34" s="167"/>
      <c r="AC34" s="166"/>
      <c r="AD34" s="166"/>
      <c r="AE34" s="167"/>
      <c r="AF34" s="166"/>
      <c r="AG34" s="167"/>
      <c r="AH34" s="167"/>
      <c r="AI34" s="167"/>
      <c r="AL34" s="167"/>
      <c r="AM34" s="167"/>
      <c r="AN34" s="171"/>
      <c r="AO34" s="171"/>
      <c r="AP34" s="171"/>
      <c r="AQ34" s="171"/>
      <c r="AR34" s="171"/>
      <c r="AS34" s="171"/>
      <c r="AT34" s="171"/>
      <c r="AU34" s="171"/>
      <c r="AV34" s="171"/>
      <c r="AW34" s="167"/>
      <c r="AY34" s="167"/>
      <c r="AZ34" s="167"/>
      <c r="BA34" s="167"/>
      <c r="BB34" s="167"/>
      <c r="BC34" s="167"/>
      <c r="BD34" s="167"/>
      <c r="BE34" s="167"/>
      <c r="BF34" s="167"/>
      <c r="BG34" s="167"/>
      <c r="BH34" s="167"/>
      <c r="BI34" s="167"/>
      <c r="BJ34" s="167"/>
      <c r="BK34" s="167"/>
      <c r="BL34" s="167"/>
      <c r="BM34" s="167"/>
      <c r="BN34" s="174"/>
      <c r="BO34" s="176"/>
      <c r="BP34" s="229"/>
      <c r="BQ34" s="229"/>
      <c r="BR34" s="229"/>
      <c r="BS34" s="229"/>
      <c r="BT34" s="2"/>
      <c r="BU34" s="2"/>
    </row>
    <row r="35" spans="2:73" s="100" customFormat="1" ht="15" customHeight="1" x14ac:dyDescent="0.3">
      <c r="B35" s="166"/>
      <c r="C35" s="166"/>
      <c r="U35" s="167"/>
      <c r="V35" s="167"/>
      <c r="W35" s="167"/>
      <c r="X35" s="167"/>
      <c r="Y35" s="167"/>
      <c r="Z35" s="167"/>
      <c r="AA35" s="167"/>
      <c r="AB35" s="167"/>
      <c r="AC35" s="166"/>
      <c r="AD35" s="166"/>
      <c r="AE35" s="167"/>
      <c r="AF35" s="166"/>
      <c r="AG35" s="167"/>
      <c r="AH35" s="167"/>
      <c r="AI35" s="167"/>
      <c r="AL35" s="167"/>
      <c r="AM35" s="167"/>
      <c r="AN35" s="171"/>
      <c r="AO35" s="171"/>
      <c r="AP35" s="171"/>
      <c r="AQ35" s="171"/>
      <c r="AR35" s="171"/>
      <c r="AS35" s="171"/>
      <c r="AT35" s="171"/>
      <c r="AU35" s="171"/>
      <c r="AV35" s="171"/>
      <c r="AW35" s="167"/>
      <c r="AY35" s="167"/>
      <c r="AZ35" s="167"/>
      <c r="BA35" s="167"/>
      <c r="BB35" s="167"/>
      <c r="BC35" s="167"/>
      <c r="BD35" s="167"/>
      <c r="BE35" s="167"/>
      <c r="BF35" s="167"/>
      <c r="BG35" s="167"/>
      <c r="BH35" s="167"/>
      <c r="BI35" s="167"/>
      <c r="BJ35" s="167"/>
      <c r="BK35" s="167"/>
      <c r="BL35" s="167"/>
      <c r="BM35" s="167"/>
      <c r="BN35" s="174"/>
      <c r="BO35" s="176"/>
      <c r="BP35" s="229"/>
      <c r="BQ35" s="229"/>
      <c r="BR35" s="229"/>
      <c r="BS35" s="229"/>
      <c r="BT35" s="231"/>
      <c r="BU35"/>
    </row>
    <row r="36" spans="2:73" s="100" customFormat="1" ht="15" customHeight="1" x14ac:dyDescent="0.3">
      <c r="B36" s="166"/>
      <c r="C36" s="166"/>
      <c r="U36" s="167"/>
      <c r="V36" s="167"/>
      <c r="W36" s="167"/>
      <c r="X36" s="167"/>
      <c r="Y36" s="167"/>
      <c r="Z36" s="167"/>
      <c r="AA36" s="167"/>
      <c r="AB36" s="167"/>
      <c r="AC36" s="166"/>
      <c r="AD36" s="166"/>
      <c r="AE36" s="167"/>
      <c r="AF36" s="166"/>
      <c r="AG36" s="167"/>
      <c r="AH36" s="167"/>
      <c r="AI36" s="167"/>
      <c r="AL36" s="167"/>
      <c r="AM36" s="167"/>
      <c r="AN36" s="171"/>
      <c r="AO36" s="171"/>
      <c r="AP36" s="171"/>
      <c r="AQ36" s="171"/>
      <c r="AR36" s="171"/>
      <c r="AS36" s="171"/>
      <c r="AT36" s="171"/>
      <c r="AU36" s="171"/>
      <c r="AV36" s="171"/>
      <c r="AW36" s="167"/>
      <c r="AY36" s="167"/>
      <c r="AZ36" s="167"/>
      <c r="BA36" s="167"/>
      <c r="BB36" s="167"/>
      <c r="BC36" s="167"/>
      <c r="BD36" s="167"/>
      <c r="BE36" s="167"/>
      <c r="BF36" s="167"/>
      <c r="BG36" s="167"/>
      <c r="BH36" s="167"/>
      <c r="BI36" s="167"/>
      <c r="BJ36" s="167"/>
      <c r="BK36" s="167"/>
      <c r="BL36" s="167"/>
      <c r="BM36" s="167"/>
      <c r="BN36" s="174"/>
      <c r="BO36" s="167"/>
      <c r="BP36" s="228"/>
      <c r="BQ36" s="228"/>
      <c r="BR36" s="228"/>
      <c r="BS36" s="228"/>
      <c r="BT36" s="228"/>
      <c r="BU36" s="228"/>
    </row>
    <row r="37" spans="2:73" s="100" customFormat="1" ht="15" customHeight="1" x14ac:dyDescent="0.3">
      <c r="B37" s="166"/>
      <c r="C37" s="166"/>
      <c r="U37" s="167"/>
      <c r="V37" s="167"/>
      <c r="W37" s="167"/>
      <c r="X37" s="167"/>
      <c r="Y37" s="167"/>
      <c r="Z37" s="167"/>
      <c r="AA37" s="167"/>
      <c r="AB37" s="167"/>
      <c r="AC37" s="166"/>
      <c r="AD37" s="166"/>
      <c r="AE37" s="167"/>
      <c r="AF37" s="166"/>
      <c r="AG37" s="167"/>
      <c r="AH37" s="167"/>
      <c r="AI37" s="167"/>
      <c r="AL37" s="167"/>
      <c r="AM37" s="167"/>
      <c r="AN37" s="171"/>
      <c r="AO37" s="171"/>
      <c r="AP37" s="171"/>
      <c r="AQ37" s="171"/>
      <c r="AR37" s="171"/>
      <c r="AS37" s="171"/>
      <c r="AT37" s="171"/>
      <c r="AU37" s="171"/>
      <c r="AV37" s="171"/>
      <c r="AW37" s="167"/>
      <c r="AY37" s="167"/>
      <c r="AZ37" s="167"/>
      <c r="BA37" s="167"/>
      <c r="BB37" s="167"/>
      <c r="BC37" s="167"/>
      <c r="BD37" s="167"/>
      <c r="BE37" s="167"/>
      <c r="BF37" s="167"/>
      <c r="BG37" s="167"/>
      <c r="BH37" s="167"/>
      <c r="BI37" s="167"/>
      <c r="BJ37" s="167"/>
      <c r="BK37" s="167"/>
      <c r="BL37" s="167"/>
      <c r="BM37" s="167"/>
      <c r="BN37" s="174"/>
      <c r="BO37" s="176"/>
      <c r="BP37" s="228"/>
      <c r="BQ37" s="228"/>
      <c r="BR37" s="228"/>
      <c r="BS37" s="228"/>
      <c r="BT37" s="228"/>
      <c r="BU37" s="228"/>
    </row>
    <row r="38" spans="2:73" s="100" customFormat="1" ht="15" customHeight="1" x14ac:dyDescent="0.3">
      <c r="B38" s="166"/>
      <c r="C38" s="166"/>
      <c r="U38" s="167"/>
      <c r="V38" s="167"/>
      <c r="W38" s="167"/>
      <c r="X38" s="167"/>
      <c r="Y38" s="167"/>
      <c r="Z38" s="167"/>
      <c r="AA38" s="167"/>
      <c r="AB38" s="167"/>
      <c r="AC38" s="166"/>
      <c r="AD38" s="166"/>
      <c r="AE38" s="167"/>
      <c r="AF38" s="166"/>
      <c r="AG38" s="167"/>
      <c r="AH38" s="167"/>
      <c r="AI38" s="167"/>
      <c r="AL38" s="167"/>
      <c r="AM38" s="167"/>
      <c r="AN38" s="171"/>
      <c r="AO38" s="171"/>
      <c r="AP38" s="171"/>
      <c r="AQ38" s="171"/>
      <c r="AR38" s="171"/>
      <c r="AS38" s="171"/>
      <c r="AT38" s="171"/>
      <c r="AU38" s="171"/>
      <c r="AV38" s="171"/>
      <c r="AW38" s="167"/>
      <c r="AY38" s="167"/>
      <c r="AZ38" s="167"/>
      <c r="BA38" s="167"/>
      <c r="BB38" s="167"/>
      <c r="BC38" s="167"/>
      <c r="BD38" s="167"/>
      <c r="BE38" s="167"/>
      <c r="BF38" s="167"/>
      <c r="BG38" s="167"/>
      <c r="BH38" s="167"/>
      <c r="BI38" s="167"/>
      <c r="BJ38" s="167"/>
      <c r="BK38" s="167"/>
      <c r="BL38" s="167"/>
      <c r="BM38" s="167"/>
      <c r="BN38" s="174"/>
      <c r="BO38" s="176"/>
      <c r="BP38" s="228"/>
      <c r="BQ38" s="228"/>
      <c r="BR38" s="228"/>
      <c r="BS38" s="228"/>
      <c r="BT38" s="228"/>
      <c r="BU38" s="228"/>
    </row>
    <row r="39" spans="2:73" s="100" customFormat="1" ht="15" customHeight="1" x14ac:dyDescent="0.3">
      <c r="B39" s="166"/>
      <c r="C39" s="166"/>
      <c r="U39" s="167"/>
      <c r="V39" s="167"/>
      <c r="W39" s="167"/>
      <c r="X39" s="167"/>
      <c r="Y39" s="167"/>
      <c r="Z39" s="167"/>
      <c r="AA39" s="167"/>
      <c r="AB39" s="167"/>
      <c r="AC39" s="166"/>
      <c r="AD39" s="166"/>
      <c r="AE39" s="167"/>
      <c r="AF39" s="166"/>
      <c r="AG39" s="167"/>
      <c r="AH39" s="167"/>
      <c r="AI39" s="167"/>
      <c r="AL39" s="167"/>
      <c r="AM39" s="167"/>
      <c r="AN39" s="171"/>
      <c r="AO39" s="171"/>
      <c r="AP39" s="171"/>
      <c r="AQ39" s="171"/>
      <c r="AR39" s="171"/>
      <c r="AS39" s="171"/>
      <c r="AT39" s="171"/>
      <c r="AU39" s="171"/>
      <c r="AV39" s="171"/>
      <c r="AW39" s="167"/>
      <c r="AY39" s="167"/>
      <c r="AZ39" s="167"/>
      <c r="BA39" s="167"/>
      <c r="BB39" s="167"/>
      <c r="BC39" s="167"/>
      <c r="BD39" s="167"/>
      <c r="BE39" s="167"/>
      <c r="BF39" s="167"/>
      <c r="BG39" s="167"/>
      <c r="BH39" s="167"/>
      <c r="BI39" s="167"/>
      <c r="BJ39" s="167"/>
      <c r="BK39" s="167"/>
      <c r="BL39" s="167"/>
      <c r="BM39" s="167"/>
      <c r="BN39" s="174"/>
      <c r="BO39" s="176"/>
      <c r="BP39" s="228"/>
      <c r="BQ39" s="228"/>
      <c r="BR39" s="228"/>
      <c r="BS39" s="228"/>
      <c r="BT39" s="228"/>
      <c r="BU39" s="228"/>
    </row>
    <row r="40" spans="2:73" s="100" customFormat="1" ht="15" customHeight="1" x14ac:dyDescent="0.3">
      <c r="B40" s="166"/>
      <c r="C40" s="166"/>
      <c r="U40" s="167"/>
      <c r="V40" s="167"/>
      <c r="W40" s="167"/>
      <c r="X40" s="167"/>
      <c r="Y40" s="167"/>
      <c r="Z40" s="167"/>
      <c r="AA40" s="167"/>
      <c r="AB40" s="167"/>
      <c r="AC40" s="166"/>
      <c r="AD40" s="166"/>
      <c r="AE40" s="167"/>
      <c r="AF40" s="166"/>
      <c r="AG40" s="167"/>
      <c r="AH40" s="167"/>
      <c r="AI40" s="167"/>
      <c r="AL40" s="167"/>
      <c r="AM40" s="167"/>
      <c r="AN40" s="171"/>
      <c r="AO40" s="171"/>
      <c r="AP40" s="171"/>
      <c r="AQ40" s="171"/>
      <c r="AR40" s="171"/>
      <c r="AS40" s="171"/>
      <c r="AT40" s="171"/>
      <c r="AU40" s="171"/>
      <c r="AV40" s="171"/>
      <c r="AW40" s="167"/>
      <c r="AY40" s="167"/>
      <c r="AZ40" s="167"/>
      <c r="BA40" s="167"/>
      <c r="BB40" s="167"/>
      <c r="BC40" s="167"/>
      <c r="BD40" s="167"/>
      <c r="BE40" s="167"/>
      <c r="BF40" s="167"/>
      <c r="BG40" s="167"/>
      <c r="BH40" s="167"/>
      <c r="BI40" s="167"/>
      <c r="BJ40" s="167"/>
      <c r="BK40" s="167"/>
      <c r="BL40" s="167"/>
      <c r="BM40" s="167"/>
      <c r="BN40" s="174"/>
      <c r="BO40" s="176"/>
      <c r="BP40" s="228"/>
      <c r="BQ40" s="228"/>
      <c r="BR40" s="228"/>
      <c r="BS40" s="228"/>
      <c r="BT40" s="228"/>
      <c r="BU40" s="228"/>
    </row>
    <row r="41" spans="2:73" s="100" customFormat="1" ht="15" customHeight="1" x14ac:dyDescent="0.3">
      <c r="B41" s="166"/>
      <c r="C41" s="166"/>
      <c r="U41" s="167"/>
      <c r="V41" s="167"/>
      <c r="W41" s="167"/>
      <c r="X41" s="167"/>
      <c r="Y41" s="167"/>
      <c r="Z41" s="167"/>
      <c r="AA41" s="167"/>
      <c r="AB41" s="167"/>
      <c r="AC41" s="166"/>
      <c r="AD41" s="166"/>
      <c r="AE41" s="167"/>
      <c r="AF41" s="166"/>
      <c r="AG41" s="167"/>
      <c r="AH41" s="167"/>
      <c r="AI41" s="167"/>
      <c r="AL41" s="167"/>
      <c r="AM41" s="167"/>
      <c r="AN41" s="171"/>
      <c r="AO41" s="171"/>
      <c r="AP41" s="171"/>
      <c r="AQ41" s="171"/>
      <c r="AR41" s="171"/>
      <c r="AS41" s="171"/>
      <c r="AT41" s="171"/>
      <c r="AU41" s="171"/>
      <c r="AV41" s="171"/>
      <c r="AW41" s="167"/>
      <c r="AY41" s="167"/>
      <c r="AZ41" s="167"/>
      <c r="BA41" s="167"/>
      <c r="BB41" s="167"/>
      <c r="BC41" s="167"/>
      <c r="BD41" s="167"/>
      <c r="BE41" s="167"/>
      <c r="BF41" s="167"/>
      <c r="BG41" s="167"/>
      <c r="BH41" s="167"/>
      <c r="BI41" s="167"/>
      <c r="BJ41" s="167"/>
      <c r="BK41" s="167"/>
      <c r="BL41" s="167"/>
      <c r="BM41" s="167"/>
      <c r="BN41" s="174"/>
      <c r="BO41" s="167"/>
      <c r="BP41" s="228"/>
      <c r="BQ41" s="228"/>
      <c r="BR41" s="228"/>
      <c r="BS41" s="228"/>
      <c r="BT41" s="228"/>
      <c r="BU41" s="228"/>
    </row>
    <row r="42" spans="2:73" s="100" customFormat="1" ht="15" customHeight="1" x14ac:dyDescent="0.3">
      <c r="B42" s="166"/>
      <c r="C42" s="166"/>
      <c r="U42" s="167"/>
      <c r="V42" s="167"/>
      <c r="W42" s="167"/>
      <c r="X42" s="167"/>
      <c r="Y42" s="167"/>
      <c r="Z42" s="167"/>
      <c r="AA42" s="167"/>
      <c r="AB42" s="167"/>
      <c r="AC42" s="166"/>
      <c r="AD42" s="166"/>
      <c r="AE42" s="167"/>
      <c r="AF42" s="166"/>
      <c r="AG42" s="167"/>
      <c r="AH42" s="167"/>
      <c r="AI42" s="167"/>
      <c r="AL42" s="167"/>
      <c r="AM42" s="167"/>
      <c r="AN42" s="171"/>
      <c r="AO42" s="171"/>
      <c r="AP42" s="171"/>
      <c r="AQ42" s="171"/>
      <c r="AR42" s="171"/>
      <c r="AS42" s="171"/>
      <c r="AT42" s="171"/>
      <c r="AU42" s="171"/>
      <c r="AV42" s="171"/>
      <c r="AW42" s="167"/>
      <c r="AY42" s="167"/>
      <c r="AZ42" s="167"/>
      <c r="BA42" s="167"/>
      <c r="BB42" s="167"/>
      <c r="BC42" s="167"/>
      <c r="BD42" s="167"/>
      <c r="BE42" s="167"/>
      <c r="BF42" s="167"/>
      <c r="BG42" s="167"/>
      <c r="BH42" s="167"/>
      <c r="BI42" s="167"/>
      <c r="BJ42" s="167"/>
      <c r="BK42" s="167"/>
      <c r="BL42" s="167"/>
      <c r="BM42" s="167"/>
      <c r="BN42" s="174"/>
      <c r="BO42" s="176"/>
      <c r="BP42" s="228"/>
      <c r="BQ42" s="228"/>
      <c r="BR42" s="228"/>
      <c r="BS42" s="228"/>
      <c r="BT42" s="228"/>
      <c r="BU42" s="228"/>
    </row>
    <row r="43" spans="2:73" s="100" customFormat="1" ht="15" customHeight="1" x14ac:dyDescent="0.3">
      <c r="B43" s="166"/>
      <c r="C43" s="166"/>
      <c r="U43" s="167"/>
      <c r="V43" s="167"/>
      <c r="W43" s="167"/>
      <c r="X43" s="167"/>
      <c r="Y43" s="167"/>
      <c r="Z43" s="167"/>
      <c r="AA43" s="167"/>
      <c r="AB43" s="167"/>
      <c r="AC43" s="166"/>
      <c r="AD43" s="166"/>
      <c r="AE43" s="167"/>
      <c r="AF43" s="166"/>
      <c r="AG43" s="167"/>
      <c r="AH43" s="167"/>
      <c r="AI43" s="167"/>
      <c r="AL43" s="167"/>
      <c r="AM43" s="167"/>
      <c r="AN43" s="171"/>
      <c r="AO43" s="171"/>
      <c r="AP43" s="171"/>
      <c r="AQ43" s="171"/>
      <c r="AR43" s="171"/>
      <c r="AS43" s="171"/>
      <c r="AT43" s="171"/>
      <c r="AU43" s="171"/>
      <c r="AV43" s="171"/>
      <c r="AW43" s="167"/>
      <c r="AY43" s="167"/>
      <c r="AZ43" s="167"/>
      <c r="BA43" s="167"/>
      <c r="BB43" s="167"/>
      <c r="BC43" s="167"/>
      <c r="BD43" s="167"/>
      <c r="BE43" s="167"/>
      <c r="BF43" s="167"/>
      <c r="BG43" s="167"/>
      <c r="BH43" s="167"/>
      <c r="BI43" s="167"/>
      <c r="BJ43" s="167"/>
      <c r="BK43" s="167"/>
      <c r="BL43" s="167"/>
      <c r="BM43" s="167"/>
      <c r="BN43" s="174"/>
      <c r="BO43" s="176"/>
      <c r="BP43" s="228"/>
      <c r="BQ43" s="228"/>
      <c r="BR43" s="228"/>
      <c r="BS43" s="228"/>
      <c r="BT43" s="228"/>
      <c r="BU43" s="228"/>
    </row>
    <row r="44" spans="2:73" s="100" customFormat="1" ht="15" customHeight="1" x14ac:dyDescent="0.3">
      <c r="B44" s="166"/>
      <c r="C44" s="166"/>
      <c r="U44" s="167"/>
      <c r="V44" s="167"/>
      <c r="W44" s="167"/>
      <c r="X44" s="167"/>
      <c r="Y44" s="167"/>
      <c r="Z44" s="167"/>
      <c r="AA44" s="167"/>
      <c r="AB44" s="167"/>
      <c r="AC44" s="166"/>
      <c r="AD44" s="166"/>
      <c r="AE44" s="167"/>
      <c r="AF44" s="166"/>
      <c r="AG44" s="167"/>
      <c r="AH44" s="167"/>
      <c r="AI44" s="167"/>
      <c r="AL44" s="167"/>
      <c r="AM44" s="167"/>
      <c r="AN44" s="171"/>
      <c r="AO44" s="171"/>
      <c r="AP44" s="171"/>
      <c r="AQ44" s="171"/>
      <c r="AR44" s="171"/>
      <c r="AS44" s="171"/>
      <c r="AT44" s="171"/>
      <c r="AU44" s="171"/>
      <c r="AV44" s="171"/>
      <c r="AW44" s="167"/>
      <c r="AY44" s="167"/>
      <c r="AZ44" s="167"/>
      <c r="BA44" s="167"/>
      <c r="BB44" s="167"/>
      <c r="BC44" s="167"/>
      <c r="BD44" s="167"/>
      <c r="BE44" s="167"/>
      <c r="BF44" s="167"/>
      <c r="BG44" s="167"/>
      <c r="BH44" s="167"/>
      <c r="BI44" s="167"/>
      <c r="BJ44" s="167"/>
      <c r="BK44" s="167"/>
      <c r="BL44" s="167"/>
      <c r="BM44" s="167"/>
      <c r="BN44" s="174"/>
      <c r="BO44" s="176"/>
      <c r="BP44" s="228"/>
      <c r="BQ44" s="228"/>
      <c r="BR44" s="228"/>
      <c r="BS44" s="228"/>
      <c r="BT44" s="228"/>
      <c r="BU44" s="228"/>
    </row>
    <row r="45" spans="2:73" s="100" customFormat="1" ht="15" customHeight="1" x14ac:dyDescent="0.3">
      <c r="B45" s="166"/>
      <c r="C45" s="166"/>
      <c r="U45" s="167"/>
      <c r="V45" s="167"/>
      <c r="W45" s="167"/>
      <c r="X45" s="167"/>
      <c r="Y45" s="167"/>
      <c r="Z45" s="167"/>
      <c r="AA45" s="167"/>
      <c r="AB45" s="167"/>
      <c r="AC45" s="166"/>
      <c r="AD45" s="166"/>
      <c r="AE45" s="167"/>
      <c r="AF45" s="166"/>
      <c r="AG45" s="167"/>
      <c r="AH45" s="167"/>
      <c r="AI45" s="167"/>
      <c r="AL45" s="167"/>
      <c r="AM45" s="167"/>
      <c r="AN45" s="171"/>
      <c r="AO45" s="171"/>
      <c r="AP45" s="171"/>
      <c r="AQ45" s="171"/>
      <c r="AR45" s="171"/>
      <c r="AS45" s="171"/>
      <c r="AT45" s="171"/>
      <c r="AU45" s="171"/>
      <c r="AV45" s="171"/>
      <c r="AW45" s="167"/>
      <c r="AY45" s="167"/>
      <c r="AZ45" s="167"/>
      <c r="BA45" s="167"/>
      <c r="BB45" s="167"/>
      <c r="BC45" s="167"/>
      <c r="BD45" s="167"/>
      <c r="BE45" s="167"/>
      <c r="BF45" s="167"/>
      <c r="BG45" s="167"/>
      <c r="BH45" s="167"/>
      <c r="BI45" s="167"/>
      <c r="BJ45" s="167"/>
      <c r="BK45" s="167"/>
      <c r="BL45" s="167"/>
      <c r="BM45" s="167"/>
      <c r="BN45" s="174"/>
      <c r="BO45" s="167"/>
      <c r="BP45" s="228"/>
      <c r="BQ45" s="228"/>
      <c r="BR45" s="228"/>
      <c r="BS45" s="228"/>
      <c r="BT45" s="228"/>
      <c r="BU45" s="228"/>
    </row>
    <row r="46" spans="2:73" s="100" customFormat="1" ht="15" customHeight="1" x14ac:dyDescent="0.3">
      <c r="B46" s="166"/>
      <c r="C46" s="166"/>
      <c r="U46" s="167"/>
      <c r="V46" s="167"/>
      <c r="W46" s="167"/>
      <c r="X46" s="167"/>
      <c r="Y46" s="167"/>
      <c r="Z46" s="167"/>
      <c r="AA46" s="167"/>
      <c r="AB46" s="167"/>
      <c r="AC46" s="166"/>
      <c r="AD46" s="166"/>
      <c r="AE46" s="167"/>
      <c r="AF46" s="166"/>
      <c r="AG46" s="167"/>
      <c r="AH46" s="167"/>
      <c r="AI46" s="167"/>
      <c r="AL46" s="167"/>
      <c r="AM46" s="167"/>
      <c r="AN46" s="171"/>
      <c r="AO46" s="171"/>
      <c r="AP46" s="171"/>
      <c r="AQ46" s="171"/>
      <c r="AR46" s="171"/>
      <c r="AS46" s="171"/>
      <c r="AT46" s="171"/>
      <c r="AU46" s="171"/>
      <c r="AV46" s="171"/>
      <c r="AW46" s="167"/>
      <c r="AY46" s="167"/>
      <c r="AZ46" s="167"/>
      <c r="BA46" s="167"/>
      <c r="BB46" s="167"/>
      <c r="BC46" s="167"/>
      <c r="BD46" s="167"/>
      <c r="BE46" s="167"/>
      <c r="BF46" s="167"/>
      <c r="BG46" s="167"/>
      <c r="BH46" s="167"/>
      <c r="BI46" s="167"/>
      <c r="BJ46" s="167"/>
      <c r="BK46" s="167"/>
      <c r="BL46" s="167"/>
      <c r="BM46" s="167"/>
      <c r="BN46" s="174"/>
      <c r="BO46" s="176"/>
      <c r="BP46" s="228"/>
      <c r="BQ46" s="228"/>
      <c r="BR46" s="228"/>
      <c r="BS46" s="228"/>
      <c r="BT46" s="228"/>
      <c r="BU46" s="228"/>
    </row>
    <row r="47" spans="2:73" s="100" customFormat="1" ht="15" customHeight="1" x14ac:dyDescent="0.3">
      <c r="B47" s="166"/>
      <c r="C47" s="166"/>
      <c r="U47" s="167"/>
      <c r="V47" s="167"/>
      <c r="W47" s="167"/>
      <c r="X47" s="167"/>
      <c r="Y47" s="167"/>
      <c r="Z47" s="167"/>
      <c r="AA47" s="167"/>
      <c r="AB47" s="167"/>
      <c r="AC47" s="166"/>
      <c r="AD47" s="166"/>
      <c r="AE47" s="167"/>
      <c r="AF47" s="166"/>
      <c r="AG47" s="167"/>
      <c r="AH47" s="167"/>
      <c r="AI47" s="167"/>
      <c r="AL47" s="167"/>
      <c r="AM47" s="167"/>
      <c r="AN47" s="171"/>
      <c r="AO47" s="171"/>
      <c r="AP47" s="171"/>
      <c r="AQ47" s="171"/>
      <c r="AR47" s="171"/>
      <c r="AS47" s="171"/>
      <c r="AT47" s="171"/>
      <c r="AU47" s="171"/>
      <c r="AV47" s="171"/>
      <c r="AW47" s="167"/>
      <c r="AY47" s="167"/>
      <c r="AZ47" s="167"/>
      <c r="BA47" s="167"/>
      <c r="BB47" s="167"/>
      <c r="BC47" s="167"/>
      <c r="BD47" s="167"/>
      <c r="BE47" s="167"/>
      <c r="BF47" s="167"/>
      <c r="BG47" s="167"/>
      <c r="BH47" s="167"/>
      <c r="BI47" s="167"/>
      <c r="BJ47" s="167"/>
      <c r="BK47" s="167"/>
      <c r="BL47" s="167"/>
      <c r="BM47" s="167"/>
      <c r="BN47" s="174"/>
      <c r="BO47" s="176"/>
      <c r="BP47" s="228"/>
      <c r="BQ47" s="228"/>
      <c r="BR47" s="228"/>
      <c r="BS47" s="228"/>
      <c r="BT47" s="228"/>
      <c r="BU47" s="228"/>
    </row>
    <row r="48" spans="2:73" s="100" customFormat="1" ht="15" customHeight="1" x14ac:dyDescent="0.3">
      <c r="B48" s="166"/>
      <c r="C48" s="166"/>
      <c r="U48" s="167"/>
      <c r="V48" s="167"/>
      <c r="W48" s="167"/>
      <c r="X48" s="167"/>
      <c r="Y48" s="167"/>
      <c r="Z48" s="167"/>
      <c r="AA48" s="167"/>
      <c r="AB48" s="167"/>
      <c r="AC48" s="166"/>
      <c r="AD48" s="166"/>
      <c r="AE48" s="167"/>
      <c r="AF48" s="166"/>
      <c r="AG48" s="167"/>
      <c r="AH48" s="167"/>
      <c r="AI48" s="167"/>
      <c r="AL48" s="167"/>
      <c r="AM48" s="167"/>
      <c r="AN48" s="171"/>
      <c r="AO48" s="171"/>
      <c r="AP48" s="171"/>
      <c r="AQ48" s="171"/>
      <c r="AR48" s="171"/>
      <c r="AS48" s="171"/>
      <c r="AT48" s="171"/>
      <c r="AU48" s="171"/>
      <c r="AV48" s="171"/>
      <c r="AW48" s="167"/>
      <c r="AY48" s="167"/>
      <c r="AZ48" s="167"/>
      <c r="BA48" s="167"/>
      <c r="BB48" s="167"/>
      <c r="BC48" s="167"/>
      <c r="BD48" s="167"/>
      <c r="BE48" s="167"/>
      <c r="BF48" s="167"/>
      <c r="BG48" s="167"/>
      <c r="BH48" s="167"/>
      <c r="BI48" s="167"/>
      <c r="BJ48" s="167"/>
      <c r="BK48" s="167"/>
      <c r="BL48" s="167"/>
      <c r="BM48" s="167"/>
      <c r="BN48" s="174"/>
      <c r="BO48" s="176"/>
      <c r="BP48" s="228"/>
      <c r="BQ48" s="228"/>
      <c r="BR48" s="228"/>
      <c r="BS48" s="228"/>
      <c r="BT48" s="228"/>
      <c r="BU48" s="228"/>
    </row>
    <row r="49" spans="2:73" s="100" customFormat="1" ht="15" customHeight="1" x14ac:dyDescent="0.3">
      <c r="B49" s="166"/>
      <c r="C49" s="166"/>
      <c r="U49" s="167"/>
      <c r="V49" s="167"/>
      <c r="W49" s="167"/>
      <c r="X49" s="167"/>
      <c r="Y49" s="167"/>
      <c r="Z49" s="167"/>
      <c r="AA49" s="167"/>
      <c r="AB49" s="167"/>
      <c r="AC49" s="166"/>
      <c r="AD49" s="166"/>
      <c r="AE49" s="167"/>
      <c r="AF49" s="166"/>
      <c r="AG49" s="167"/>
      <c r="AH49" s="167"/>
      <c r="AI49" s="167"/>
      <c r="AL49" s="167"/>
      <c r="AM49" s="167"/>
      <c r="AN49" s="171"/>
      <c r="AO49" s="171"/>
      <c r="AP49" s="171"/>
      <c r="AQ49" s="171"/>
      <c r="AR49" s="171"/>
      <c r="AS49" s="171"/>
      <c r="AT49" s="171"/>
      <c r="AU49" s="171"/>
      <c r="AV49" s="171"/>
      <c r="AW49" s="167"/>
      <c r="AY49" s="167"/>
      <c r="AZ49" s="167"/>
      <c r="BA49" s="167"/>
      <c r="BB49" s="167"/>
      <c r="BC49" s="167"/>
      <c r="BD49" s="167"/>
      <c r="BE49" s="167"/>
      <c r="BF49" s="167"/>
      <c r="BG49" s="167"/>
      <c r="BH49" s="167"/>
      <c r="BI49" s="167"/>
      <c r="BJ49" s="167"/>
      <c r="BK49" s="167"/>
      <c r="BL49" s="167"/>
      <c r="BM49" s="167"/>
      <c r="BN49" s="174"/>
      <c r="BO49" s="176"/>
      <c r="BP49" s="228"/>
      <c r="BQ49" s="228"/>
      <c r="BR49" s="228"/>
      <c r="BS49" s="228"/>
      <c r="BT49" s="228"/>
      <c r="BU49" s="228"/>
    </row>
    <row r="50" spans="2:73" s="100" customFormat="1" ht="15" customHeight="1" x14ac:dyDescent="0.3">
      <c r="B50" s="166"/>
      <c r="C50" s="166"/>
      <c r="U50" s="167"/>
      <c r="V50" s="167"/>
      <c r="W50" s="167"/>
      <c r="X50" s="167"/>
      <c r="Y50" s="167"/>
      <c r="Z50" s="167"/>
      <c r="AA50" s="167"/>
      <c r="AB50" s="167"/>
      <c r="AC50" s="166"/>
      <c r="AD50" s="166"/>
      <c r="AE50" s="167"/>
      <c r="AF50" s="166"/>
      <c r="AG50" s="167"/>
      <c r="AH50" s="167"/>
      <c r="AI50" s="167"/>
      <c r="AL50" s="167"/>
      <c r="AM50" s="167"/>
      <c r="AN50" s="171"/>
      <c r="AO50" s="171"/>
      <c r="AP50" s="171"/>
      <c r="AQ50" s="171"/>
      <c r="AR50" s="171"/>
      <c r="AS50" s="171"/>
      <c r="AT50" s="171"/>
      <c r="AU50" s="171"/>
      <c r="AV50" s="171"/>
      <c r="AW50" s="167"/>
      <c r="AY50" s="167"/>
      <c r="AZ50" s="167"/>
      <c r="BA50" s="167"/>
      <c r="BB50" s="167"/>
      <c r="BC50" s="167"/>
      <c r="BD50" s="167"/>
      <c r="BE50" s="167"/>
      <c r="BF50" s="167"/>
      <c r="BG50" s="167"/>
      <c r="BH50" s="167"/>
      <c r="BI50" s="167"/>
      <c r="BJ50" s="167"/>
      <c r="BK50" s="167"/>
      <c r="BL50" s="167"/>
      <c r="BM50" s="167"/>
      <c r="BN50" s="174"/>
      <c r="BO50" s="176"/>
      <c r="BP50" s="228"/>
      <c r="BQ50" s="228"/>
      <c r="BR50" s="228"/>
      <c r="BS50" s="228"/>
      <c r="BT50" s="228"/>
      <c r="BU50" s="228"/>
    </row>
    <row r="51" spans="2:73" s="100" customFormat="1" ht="15" customHeight="1" x14ac:dyDescent="0.3">
      <c r="B51" s="166"/>
      <c r="C51" s="166"/>
      <c r="U51" s="167"/>
      <c r="V51" s="167"/>
      <c r="W51" s="167"/>
      <c r="X51" s="167"/>
      <c r="Y51" s="167"/>
      <c r="Z51" s="167"/>
      <c r="AA51" s="167"/>
      <c r="AB51" s="167"/>
      <c r="AC51" s="166"/>
      <c r="AD51" s="166"/>
      <c r="AE51" s="167"/>
      <c r="AF51" s="166"/>
      <c r="AG51" s="167"/>
      <c r="AH51" s="167"/>
      <c r="AI51" s="167"/>
      <c r="AL51" s="167"/>
      <c r="AM51" s="167"/>
      <c r="AN51" s="171"/>
      <c r="AO51" s="171"/>
      <c r="AP51" s="171"/>
      <c r="AQ51" s="171"/>
      <c r="AR51" s="171"/>
      <c r="AS51" s="171"/>
      <c r="AT51" s="171"/>
      <c r="AU51" s="171"/>
      <c r="AV51" s="171"/>
      <c r="AW51" s="167"/>
      <c r="AY51" s="167"/>
      <c r="AZ51" s="167"/>
      <c r="BA51" s="167"/>
      <c r="BB51" s="167"/>
      <c r="BC51" s="167"/>
      <c r="BD51" s="167"/>
      <c r="BE51" s="167"/>
      <c r="BF51" s="167"/>
      <c r="BG51" s="167"/>
      <c r="BH51" s="167"/>
      <c r="BI51" s="167"/>
      <c r="BJ51" s="167"/>
      <c r="BK51" s="167"/>
      <c r="BL51" s="167"/>
      <c r="BM51" s="167"/>
      <c r="BN51" s="174"/>
      <c r="BO51" s="176"/>
      <c r="BP51" s="229"/>
      <c r="BQ51" s="229"/>
      <c r="BR51" s="229"/>
      <c r="BS51" s="229"/>
      <c r="BT51" s="229"/>
      <c r="BU51" s="229"/>
    </row>
    <row r="52" spans="2:73" s="100" customFormat="1" ht="15" customHeight="1" x14ac:dyDescent="0.3">
      <c r="B52" s="166"/>
      <c r="C52" s="166"/>
      <c r="U52" s="167"/>
      <c r="V52" s="167"/>
      <c r="W52" s="167"/>
      <c r="X52" s="167"/>
      <c r="Y52" s="167"/>
      <c r="Z52" s="167"/>
      <c r="AA52" s="167"/>
      <c r="AB52" s="167"/>
      <c r="AC52" s="166"/>
      <c r="AD52" s="166"/>
      <c r="AE52" s="167"/>
      <c r="AF52" s="166"/>
      <c r="AG52" s="167"/>
      <c r="AH52" s="167"/>
      <c r="AI52" s="167"/>
      <c r="AL52" s="167"/>
      <c r="AM52" s="167"/>
      <c r="AN52" s="171"/>
      <c r="AO52" s="171"/>
      <c r="AP52" s="171"/>
      <c r="AQ52" s="171"/>
      <c r="AR52" s="171"/>
      <c r="AS52" s="171"/>
      <c r="AT52" s="171"/>
      <c r="AU52" s="171"/>
      <c r="AV52" s="171"/>
      <c r="AW52" s="167"/>
      <c r="AY52" s="167"/>
      <c r="AZ52" s="167"/>
      <c r="BA52" s="167"/>
      <c r="BB52" s="167"/>
      <c r="BC52" s="167"/>
      <c r="BD52" s="167"/>
      <c r="BE52" s="167"/>
      <c r="BF52" s="167"/>
      <c r="BG52" s="167"/>
      <c r="BH52" s="167"/>
      <c r="BI52" s="167"/>
      <c r="BJ52" s="167"/>
      <c r="BK52" s="167"/>
      <c r="BL52" s="167"/>
      <c r="BM52" s="167"/>
      <c r="BN52" s="174"/>
      <c r="BO52" s="167"/>
      <c r="BP52" s="229"/>
      <c r="BQ52" s="229"/>
      <c r="BR52" s="229"/>
      <c r="BS52" s="229"/>
      <c r="BT52" s="229"/>
      <c r="BU52" s="229"/>
    </row>
    <row r="53" spans="2:73" s="100" customFormat="1" ht="15" customHeight="1" x14ac:dyDescent="0.3">
      <c r="B53" s="166"/>
      <c r="C53" s="166"/>
      <c r="U53" s="167"/>
      <c r="V53" s="167"/>
      <c r="W53" s="167"/>
      <c r="X53" s="167"/>
      <c r="Y53" s="167"/>
      <c r="Z53" s="167"/>
      <c r="AA53" s="167"/>
      <c r="AB53" s="167"/>
      <c r="AC53" s="166"/>
      <c r="AD53" s="166"/>
      <c r="AE53" s="167"/>
      <c r="AF53" s="166"/>
      <c r="AG53" s="167"/>
      <c r="AH53" s="167"/>
      <c r="AI53" s="167"/>
      <c r="AL53" s="167"/>
      <c r="AM53" s="167"/>
      <c r="AN53" s="171"/>
      <c r="AO53" s="171"/>
      <c r="AP53" s="171"/>
      <c r="AQ53" s="171"/>
      <c r="AR53" s="171"/>
      <c r="AS53" s="171"/>
      <c r="AT53" s="171"/>
      <c r="AU53" s="171"/>
      <c r="AV53" s="171"/>
      <c r="AW53" s="167"/>
      <c r="AY53" s="167"/>
      <c r="AZ53" s="167"/>
      <c r="BA53" s="167"/>
      <c r="BB53" s="167"/>
      <c r="BC53" s="167"/>
      <c r="BD53" s="167"/>
      <c r="BE53" s="167"/>
      <c r="BF53" s="167"/>
      <c r="BG53" s="167"/>
      <c r="BH53" s="167"/>
      <c r="BI53" s="167"/>
      <c r="BJ53" s="167"/>
      <c r="BK53" s="167"/>
      <c r="BL53" s="167"/>
      <c r="BM53" s="167"/>
      <c r="BN53" s="174"/>
      <c r="BO53" s="176"/>
      <c r="BP53" s="229"/>
      <c r="BQ53" s="229"/>
      <c r="BR53" s="229"/>
      <c r="BS53" s="229"/>
      <c r="BT53" s="229"/>
      <c r="BU53" s="229"/>
    </row>
    <row r="54" spans="2:73" s="100" customFormat="1" ht="15" customHeight="1" x14ac:dyDescent="0.3">
      <c r="B54" s="166"/>
      <c r="C54" s="166"/>
      <c r="U54" s="167"/>
      <c r="V54" s="167"/>
      <c r="W54" s="167"/>
      <c r="X54" s="167"/>
      <c r="Y54" s="167"/>
      <c r="Z54" s="167"/>
      <c r="AA54" s="167"/>
      <c r="AB54" s="167"/>
      <c r="AC54" s="166"/>
      <c r="AD54" s="166"/>
      <c r="AE54" s="167"/>
      <c r="AF54" s="166"/>
      <c r="AG54" s="167"/>
      <c r="AH54" s="167"/>
      <c r="AI54" s="167"/>
      <c r="AL54" s="167"/>
      <c r="AM54" s="167"/>
      <c r="AN54" s="171"/>
      <c r="AO54" s="171"/>
      <c r="AP54" s="171"/>
      <c r="AQ54" s="171"/>
      <c r="AR54" s="171"/>
      <c r="AS54" s="171"/>
      <c r="AT54" s="171"/>
      <c r="AU54" s="171"/>
      <c r="AV54" s="171"/>
      <c r="AW54" s="167"/>
      <c r="AY54" s="167"/>
      <c r="AZ54" s="167"/>
      <c r="BA54" s="167"/>
      <c r="BB54" s="167"/>
      <c r="BC54" s="167"/>
      <c r="BD54" s="167"/>
      <c r="BE54" s="167"/>
      <c r="BF54" s="167"/>
      <c r="BG54" s="167"/>
      <c r="BH54" s="167"/>
      <c r="BI54" s="167"/>
      <c r="BJ54" s="167"/>
      <c r="BK54" s="167"/>
      <c r="BL54" s="167"/>
      <c r="BM54" s="167"/>
      <c r="BN54" s="174"/>
      <c r="BO54" s="176"/>
      <c r="BP54" s="229"/>
      <c r="BQ54" s="229"/>
      <c r="BR54" s="229"/>
      <c r="BS54" s="229"/>
      <c r="BT54" s="229"/>
      <c r="BU54" s="229"/>
    </row>
    <row r="55" spans="2:73" s="100" customFormat="1" ht="15" customHeight="1" x14ac:dyDescent="0.3">
      <c r="B55" s="166"/>
      <c r="C55" s="166"/>
      <c r="U55" s="167"/>
      <c r="V55" s="167"/>
      <c r="W55" s="167"/>
      <c r="X55" s="167"/>
      <c r="Y55" s="167"/>
      <c r="Z55" s="167"/>
      <c r="AA55" s="167"/>
      <c r="AB55" s="167"/>
      <c r="AC55" s="166"/>
      <c r="AD55" s="166"/>
      <c r="AE55" s="167"/>
      <c r="AF55" s="166"/>
      <c r="AG55" s="167"/>
      <c r="AH55" s="167"/>
      <c r="AI55" s="167"/>
      <c r="AL55" s="167"/>
      <c r="AM55" s="167"/>
      <c r="AN55" s="171"/>
      <c r="AO55" s="171"/>
      <c r="AP55" s="171"/>
      <c r="AQ55" s="171"/>
      <c r="AR55" s="171"/>
      <c r="AS55" s="171"/>
      <c r="AT55" s="171"/>
      <c r="AU55" s="171"/>
      <c r="AV55" s="171"/>
      <c r="AW55" s="167"/>
      <c r="AY55" s="167"/>
      <c r="AZ55" s="167"/>
      <c r="BA55" s="167"/>
      <c r="BB55" s="167"/>
      <c r="BC55" s="167"/>
      <c r="BD55" s="167"/>
      <c r="BE55" s="167"/>
      <c r="BF55" s="167"/>
      <c r="BG55" s="167"/>
      <c r="BH55" s="167"/>
      <c r="BI55" s="167"/>
      <c r="BJ55" s="167"/>
      <c r="BK55" s="167"/>
      <c r="BL55" s="167"/>
      <c r="BM55" s="167"/>
      <c r="BN55" s="174"/>
      <c r="BO55" s="176"/>
      <c r="BP55" s="229"/>
      <c r="BQ55" s="229"/>
      <c r="BR55" s="229"/>
      <c r="BS55" s="229"/>
      <c r="BT55" s="229"/>
      <c r="BU55" s="229"/>
    </row>
    <row r="56" spans="2:73" s="100" customFormat="1" ht="15" customHeight="1" x14ac:dyDescent="0.3">
      <c r="B56" s="166"/>
      <c r="C56" s="166"/>
      <c r="K56" s="169"/>
      <c r="U56" s="167"/>
      <c r="V56" s="167"/>
      <c r="W56" s="167"/>
      <c r="X56" s="167"/>
      <c r="Y56" s="167"/>
      <c r="Z56" s="167"/>
      <c r="AA56" s="167"/>
      <c r="AB56" s="167"/>
      <c r="AC56" s="166"/>
      <c r="AD56" s="166"/>
      <c r="AE56" s="167"/>
      <c r="AF56" s="166"/>
      <c r="AG56" s="167"/>
      <c r="AH56" s="167"/>
      <c r="AI56" s="167"/>
      <c r="AL56" s="167"/>
      <c r="AM56" s="167"/>
      <c r="AN56" s="171"/>
      <c r="AO56" s="171"/>
      <c r="AP56" s="171"/>
      <c r="AQ56" s="171"/>
      <c r="AR56" s="171"/>
      <c r="AS56" s="171"/>
      <c r="AT56" s="171"/>
      <c r="AU56" s="171"/>
      <c r="AV56" s="171"/>
      <c r="AW56" s="167"/>
      <c r="AY56" s="167"/>
      <c r="AZ56" s="167"/>
      <c r="BA56" s="167"/>
      <c r="BB56" s="167"/>
      <c r="BC56" s="167"/>
      <c r="BD56" s="167"/>
      <c r="BE56" s="167"/>
      <c r="BF56" s="167"/>
      <c r="BG56" s="167"/>
      <c r="BH56" s="167"/>
      <c r="BI56" s="167"/>
      <c r="BJ56" s="167"/>
      <c r="BK56" s="167"/>
      <c r="BL56" s="167"/>
      <c r="BM56" s="167"/>
      <c r="BN56" s="174"/>
      <c r="BO56" s="176"/>
      <c r="BP56" s="229"/>
      <c r="BQ56" s="229"/>
      <c r="BR56" s="229"/>
      <c r="BS56" s="229"/>
      <c r="BT56" s="229"/>
      <c r="BU56" s="229"/>
    </row>
    <row r="57" spans="2:73" s="100" customFormat="1" ht="15" customHeight="1" x14ac:dyDescent="0.3">
      <c r="B57" s="166"/>
      <c r="C57" s="166"/>
      <c r="K57" s="169"/>
      <c r="U57" s="167"/>
      <c r="V57" s="167"/>
      <c r="W57" s="167"/>
      <c r="X57" s="167"/>
      <c r="Y57" s="167"/>
      <c r="Z57" s="167"/>
      <c r="AA57" s="167"/>
      <c r="AB57" s="167"/>
      <c r="AC57" s="166"/>
      <c r="AD57" s="166"/>
      <c r="AE57" s="167"/>
      <c r="AF57" s="166"/>
      <c r="AG57" s="167"/>
      <c r="AH57" s="167"/>
      <c r="AI57" s="167"/>
      <c r="AL57" s="167"/>
      <c r="AM57" s="167"/>
      <c r="AN57" s="171"/>
      <c r="AO57" s="171"/>
      <c r="AP57" s="171"/>
      <c r="AQ57" s="171"/>
      <c r="AR57" s="171"/>
      <c r="AS57" s="171"/>
      <c r="AT57" s="171"/>
      <c r="AU57" s="171"/>
      <c r="AV57" s="171"/>
      <c r="AW57" s="167"/>
      <c r="AY57" s="167"/>
      <c r="AZ57" s="167"/>
      <c r="BA57" s="167"/>
      <c r="BB57" s="167"/>
      <c r="BC57" s="167"/>
      <c r="BD57" s="167"/>
      <c r="BE57" s="167"/>
      <c r="BF57" s="167"/>
      <c r="BG57" s="167"/>
      <c r="BH57" s="167"/>
      <c r="BI57" s="167"/>
      <c r="BJ57" s="167"/>
      <c r="BK57" s="167"/>
      <c r="BL57" s="167"/>
      <c r="BM57" s="167"/>
      <c r="BN57" s="174"/>
      <c r="BO57" s="176"/>
      <c r="BP57" s="229"/>
      <c r="BQ57" s="229"/>
      <c r="BR57" s="229"/>
      <c r="BS57" s="229"/>
      <c r="BT57" s="229"/>
      <c r="BU57" s="229"/>
    </row>
    <row r="58" spans="2:73" s="100" customFormat="1" ht="15" customHeight="1" x14ac:dyDescent="0.3">
      <c r="B58" s="166"/>
      <c r="C58" s="166"/>
      <c r="K58" s="169"/>
      <c r="U58" s="167"/>
      <c r="V58" s="167"/>
      <c r="W58" s="167"/>
      <c r="X58" s="167"/>
      <c r="Y58" s="167"/>
      <c r="Z58" s="167"/>
      <c r="AA58" s="167"/>
      <c r="AB58" s="167"/>
      <c r="AC58" s="166"/>
      <c r="AD58" s="166"/>
      <c r="AE58" s="167"/>
      <c r="AF58" s="166"/>
      <c r="AG58" s="167"/>
      <c r="AH58" s="167"/>
      <c r="AI58" s="167"/>
      <c r="AL58" s="167"/>
      <c r="AM58" s="167"/>
      <c r="AN58" s="171"/>
      <c r="AO58" s="171"/>
      <c r="AP58" s="171"/>
      <c r="AQ58" s="171"/>
      <c r="AR58" s="171"/>
      <c r="AS58" s="171"/>
      <c r="AT58" s="171"/>
      <c r="AU58" s="171"/>
      <c r="AV58" s="171"/>
      <c r="AW58" s="167"/>
      <c r="AY58" s="167"/>
      <c r="AZ58" s="167"/>
      <c r="BA58" s="167"/>
      <c r="BB58" s="167"/>
      <c r="BC58" s="167"/>
      <c r="BD58" s="167"/>
      <c r="BE58" s="167"/>
      <c r="BF58" s="167"/>
      <c r="BG58" s="167"/>
      <c r="BH58" s="167"/>
      <c r="BI58" s="167"/>
      <c r="BJ58" s="167"/>
      <c r="BK58" s="167"/>
      <c r="BL58" s="167"/>
      <c r="BM58" s="167"/>
      <c r="BN58" s="174"/>
      <c r="BO58" s="176"/>
      <c r="BP58" s="229"/>
      <c r="BQ58" s="229"/>
      <c r="BR58" s="229"/>
      <c r="BS58" s="229"/>
      <c r="BT58" s="229"/>
      <c r="BU58" s="229"/>
    </row>
    <row r="59" spans="2:73" s="100" customFormat="1" ht="15" customHeight="1" x14ac:dyDescent="0.3">
      <c r="B59" s="166"/>
      <c r="C59" s="166"/>
      <c r="K59" s="169"/>
      <c r="U59" s="167"/>
      <c r="V59" s="167"/>
      <c r="W59" s="167"/>
      <c r="X59" s="167"/>
      <c r="Y59" s="167"/>
      <c r="Z59" s="167"/>
      <c r="AA59" s="167"/>
      <c r="AB59" s="167"/>
      <c r="AC59" s="166"/>
      <c r="AD59" s="166"/>
      <c r="AE59" s="167"/>
      <c r="AF59" s="166"/>
      <c r="AG59" s="167"/>
      <c r="AH59" s="167"/>
      <c r="AI59" s="167"/>
      <c r="AL59" s="167"/>
      <c r="AM59" s="167"/>
      <c r="AN59" s="171"/>
      <c r="AO59" s="171"/>
      <c r="AP59" s="171"/>
      <c r="AQ59" s="171"/>
      <c r="AR59" s="171"/>
      <c r="AS59" s="171"/>
      <c r="AT59" s="171"/>
      <c r="AU59" s="171"/>
      <c r="AV59" s="171"/>
      <c r="AW59" s="167"/>
      <c r="AY59" s="167"/>
      <c r="AZ59" s="167"/>
      <c r="BA59" s="167"/>
      <c r="BB59" s="167"/>
      <c r="BC59" s="167"/>
      <c r="BD59" s="167"/>
      <c r="BE59" s="167"/>
      <c r="BF59" s="167"/>
      <c r="BG59" s="167"/>
      <c r="BH59" s="167"/>
      <c r="BI59" s="167"/>
      <c r="BJ59" s="167"/>
      <c r="BK59" s="167"/>
      <c r="BL59" s="167"/>
      <c r="BM59" s="167"/>
      <c r="BN59" s="174"/>
      <c r="BO59" s="176"/>
      <c r="BP59" s="229"/>
      <c r="BQ59" s="229"/>
      <c r="BR59" s="229"/>
      <c r="BS59" s="229"/>
      <c r="BT59" s="229"/>
      <c r="BU59" s="229"/>
    </row>
    <row r="60" spans="2:73" s="100" customFormat="1" ht="15" customHeight="1" x14ac:dyDescent="0.3">
      <c r="B60" s="166"/>
      <c r="C60" s="166"/>
      <c r="K60" s="169"/>
      <c r="U60" s="167"/>
      <c r="V60" s="167"/>
      <c r="W60" s="167"/>
      <c r="X60" s="167"/>
      <c r="Y60" s="167"/>
      <c r="Z60" s="167"/>
      <c r="AA60" s="167"/>
      <c r="AB60" s="167"/>
      <c r="AC60" s="166"/>
      <c r="AD60" s="166"/>
      <c r="AE60" s="167"/>
      <c r="AF60" s="166"/>
      <c r="AG60" s="167"/>
      <c r="AH60" s="167"/>
      <c r="AI60" s="167"/>
      <c r="AL60" s="167"/>
      <c r="AM60" s="167"/>
      <c r="AN60" s="171"/>
      <c r="AO60" s="171"/>
      <c r="AP60" s="171"/>
      <c r="AQ60" s="171"/>
      <c r="AR60" s="171"/>
      <c r="AS60" s="171"/>
      <c r="AT60" s="171"/>
      <c r="AU60" s="171"/>
      <c r="AV60" s="171"/>
      <c r="AW60" s="167"/>
      <c r="AY60" s="167"/>
      <c r="AZ60" s="167"/>
      <c r="BA60" s="167"/>
      <c r="BB60" s="167"/>
      <c r="BC60" s="167"/>
      <c r="BD60" s="167"/>
      <c r="BE60" s="167"/>
      <c r="BF60" s="167"/>
      <c r="BG60" s="167"/>
      <c r="BH60" s="167"/>
      <c r="BI60" s="167"/>
      <c r="BJ60" s="167"/>
      <c r="BK60" s="167"/>
      <c r="BL60" s="167"/>
      <c r="BM60" s="167"/>
      <c r="BN60" s="174"/>
      <c r="BO60" s="167"/>
      <c r="BP60" s="229"/>
      <c r="BQ60" s="229"/>
      <c r="BR60" s="229"/>
      <c r="BS60" s="229"/>
      <c r="BT60" s="229"/>
      <c r="BU60" s="229"/>
    </row>
    <row r="61" spans="2:73" s="100" customFormat="1" ht="15" customHeight="1" x14ac:dyDescent="0.3">
      <c r="B61" s="166"/>
      <c r="C61" s="166"/>
      <c r="U61" s="167"/>
      <c r="V61" s="167"/>
      <c r="W61" s="167"/>
      <c r="X61" s="167"/>
      <c r="Y61" s="167"/>
      <c r="Z61" s="167"/>
      <c r="AA61" s="167"/>
      <c r="AB61" s="167"/>
      <c r="AC61" s="166"/>
      <c r="AD61" s="166"/>
      <c r="AE61" s="167"/>
      <c r="AF61" s="166"/>
      <c r="AG61" s="167"/>
      <c r="AH61" s="167"/>
      <c r="AI61" s="167"/>
      <c r="AL61" s="167"/>
      <c r="AM61" s="167"/>
      <c r="AN61" s="171"/>
      <c r="AO61" s="171"/>
      <c r="AP61" s="171"/>
      <c r="AQ61" s="171"/>
      <c r="AR61" s="171"/>
      <c r="AS61" s="171"/>
      <c r="AT61" s="171"/>
      <c r="AU61" s="171"/>
      <c r="AV61" s="171"/>
      <c r="AW61" s="167"/>
      <c r="AY61" s="167"/>
      <c r="AZ61" s="167"/>
      <c r="BA61" s="167"/>
      <c r="BB61" s="167"/>
      <c r="BC61" s="167"/>
      <c r="BD61" s="167"/>
      <c r="BE61" s="167"/>
      <c r="BF61" s="167"/>
      <c r="BG61" s="167"/>
      <c r="BH61" s="167"/>
      <c r="BI61" s="167"/>
      <c r="BJ61" s="167"/>
      <c r="BK61" s="167"/>
      <c r="BL61" s="167"/>
      <c r="BM61" s="167"/>
      <c r="BN61" s="174"/>
      <c r="BO61" s="176"/>
      <c r="BP61" s="229"/>
      <c r="BQ61" s="229"/>
      <c r="BR61" s="229"/>
      <c r="BS61" s="229"/>
      <c r="BT61" s="229"/>
      <c r="BU61" s="229"/>
    </row>
    <row r="62" spans="2:73" s="100" customFormat="1" ht="15" customHeight="1" x14ac:dyDescent="0.3">
      <c r="B62" s="166"/>
      <c r="C62" s="166"/>
      <c r="U62" s="167"/>
      <c r="V62" s="167"/>
      <c r="W62" s="167"/>
      <c r="X62" s="167"/>
      <c r="Y62" s="167"/>
      <c r="Z62" s="167"/>
      <c r="AA62" s="167"/>
      <c r="AB62" s="167"/>
      <c r="AC62" s="166"/>
      <c r="AD62" s="166"/>
      <c r="AE62" s="167"/>
      <c r="AF62" s="166"/>
      <c r="AG62" s="167"/>
      <c r="AH62" s="167"/>
      <c r="AI62" s="167"/>
      <c r="AL62" s="167"/>
      <c r="AM62" s="167"/>
      <c r="AN62" s="171"/>
      <c r="AO62" s="171"/>
      <c r="AP62" s="171"/>
      <c r="AQ62" s="171"/>
      <c r="AR62" s="171"/>
      <c r="AS62" s="171"/>
      <c r="AT62" s="171"/>
      <c r="AU62" s="171"/>
      <c r="AV62" s="171"/>
      <c r="AW62" s="167"/>
      <c r="AY62" s="167"/>
      <c r="AZ62" s="167"/>
      <c r="BA62" s="167"/>
      <c r="BB62" s="167"/>
      <c r="BC62" s="167"/>
      <c r="BD62" s="167"/>
      <c r="BE62" s="167"/>
      <c r="BF62" s="167"/>
      <c r="BG62" s="167"/>
      <c r="BH62" s="167"/>
      <c r="BI62" s="167"/>
      <c r="BJ62" s="167"/>
      <c r="BK62" s="167"/>
      <c r="BL62" s="167"/>
      <c r="BM62" s="167"/>
      <c r="BN62" s="174"/>
      <c r="BO62" s="176"/>
      <c r="BP62" s="229"/>
      <c r="BQ62" s="229"/>
      <c r="BR62" s="229"/>
      <c r="BS62" s="229"/>
      <c r="BT62" s="229"/>
      <c r="BU62" s="229"/>
    </row>
    <row r="63" spans="2:73" s="100" customFormat="1" ht="15" customHeight="1" x14ac:dyDescent="0.3">
      <c r="B63" s="166"/>
      <c r="C63" s="166"/>
      <c r="K63" s="169"/>
      <c r="U63" s="167"/>
      <c r="V63" s="167"/>
      <c r="W63" s="167"/>
      <c r="X63" s="167"/>
      <c r="Y63" s="167"/>
      <c r="Z63" s="167"/>
      <c r="AA63" s="167"/>
      <c r="AB63" s="167"/>
      <c r="AC63" s="166"/>
      <c r="AD63" s="166"/>
      <c r="AE63" s="167"/>
      <c r="AF63" s="166"/>
      <c r="AG63" s="167"/>
      <c r="AH63" s="167"/>
      <c r="AI63" s="167"/>
      <c r="AL63" s="167"/>
      <c r="AM63" s="167"/>
      <c r="AN63" s="171"/>
      <c r="AO63" s="171"/>
      <c r="AP63" s="171"/>
      <c r="AQ63" s="171"/>
      <c r="AR63" s="171"/>
      <c r="AS63" s="171"/>
      <c r="AT63" s="171"/>
      <c r="AU63" s="171"/>
      <c r="AV63" s="171"/>
      <c r="AW63" s="167"/>
      <c r="AY63" s="167"/>
      <c r="AZ63" s="167"/>
      <c r="BA63" s="167"/>
      <c r="BB63" s="167"/>
      <c r="BC63" s="167"/>
      <c r="BD63" s="167"/>
      <c r="BE63" s="167"/>
      <c r="BF63" s="167"/>
      <c r="BG63" s="167"/>
      <c r="BH63" s="167"/>
      <c r="BI63" s="167"/>
      <c r="BJ63" s="167"/>
      <c r="BK63" s="167"/>
      <c r="BL63" s="167"/>
      <c r="BM63" s="167"/>
      <c r="BN63" s="174"/>
      <c r="BO63" s="176"/>
      <c r="BP63" s="229"/>
      <c r="BQ63" s="229"/>
      <c r="BR63" s="229"/>
      <c r="BS63" s="229"/>
      <c r="BT63" s="229"/>
      <c r="BU63" s="229"/>
    </row>
    <row r="64" spans="2:73" s="100" customFormat="1" ht="15" customHeight="1" x14ac:dyDescent="0.3">
      <c r="B64" s="166"/>
      <c r="C64" s="166"/>
      <c r="U64" s="167"/>
      <c r="V64" s="167"/>
      <c r="W64" s="167"/>
      <c r="X64" s="167"/>
      <c r="Y64" s="167"/>
      <c r="Z64" s="167"/>
      <c r="AA64" s="167"/>
      <c r="AB64" s="167"/>
      <c r="AC64" s="166"/>
      <c r="AD64" s="166"/>
      <c r="AE64" s="167"/>
      <c r="AF64" s="166"/>
      <c r="AG64" s="167"/>
      <c r="AH64" s="167"/>
      <c r="AI64" s="167"/>
      <c r="AL64" s="167"/>
      <c r="AM64" s="167"/>
      <c r="AN64" s="171"/>
      <c r="AO64" s="171"/>
      <c r="AP64" s="171"/>
      <c r="AQ64" s="171"/>
      <c r="AR64" s="171"/>
      <c r="AS64" s="171"/>
      <c r="AT64" s="171"/>
      <c r="AU64" s="171"/>
      <c r="AV64" s="171"/>
      <c r="AW64" s="167"/>
      <c r="AY64" s="167"/>
      <c r="AZ64" s="167"/>
      <c r="BA64" s="167"/>
      <c r="BB64" s="167"/>
      <c r="BC64" s="167"/>
      <c r="BD64" s="167"/>
      <c r="BE64" s="167"/>
      <c r="BF64" s="167"/>
      <c r="BG64" s="167"/>
      <c r="BH64" s="167"/>
      <c r="BI64" s="167"/>
      <c r="BJ64" s="167"/>
      <c r="BK64" s="167"/>
      <c r="BL64" s="167"/>
      <c r="BM64" s="167"/>
      <c r="BN64" s="174"/>
      <c r="BO64" s="176"/>
      <c r="BP64" s="228"/>
      <c r="BQ64" s="228"/>
      <c r="BR64" s="228"/>
      <c r="BS64" s="228"/>
      <c r="BT64" s="228"/>
      <c r="BU64" s="228"/>
    </row>
    <row r="65" spans="2:73" s="100" customFormat="1" ht="15" customHeight="1" x14ac:dyDescent="0.3">
      <c r="B65" s="166"/>
      <c r="C65" s="166"/>
      <c r="U65" s="167"/>
      <c r="V65" s="167"/>
      <c r="W65" s="167"/>
      <c r="X65" s="167"/>
      <c r="Y65" s="167"/>
      <c r="Z65" s="167"/>
      <c r="AA65" s="167"/>
      <c r="AB65" s="167"/>
      <c r="AC65" s="166"/>
      <c r="AD65" s="166"/>
      <c r="AE65" s="167"/>
      <c r="AF65" s="166"/>
      <c r="AG65" s="167"/>
      <c r="AH65" s="167"/>
      <c r="AI65" s="167"/>
      <c r="AL65" s="167"/>
      <c r="AM65" s="167"/>
      <c r="AN65" s="171"/>
      <c r="AO65" s="171"/>
      <c r="AP65" s="171"/>
      <c r="AQ65" s="171"/>
      <c r="AR65" s="171"/>
      <c r="AS65" s="171"/>
      <c r="AT65" s="171"/>
      <c r="AU65" s="171"/>
      <c r="AV65" s="171"/>
      <c r="AW65" s="167"/>
      <c r="AY65" s="167"/>
      <c r="AZ65" s="167"/>
      <c r="BA65" s="167"/>
      <c r="BB65" s="167"/>
      <c r="BC65" s="167"/>
      <c r="BD65" s="167"/>
      <c r="BE65" s="167"/>
      <c r="BF65" s="167"/>
      <c r="BG65" s="167"/>
      <c r="BH65" s="167"/>
      <c r="BI65" s="167"/>
      <c r="BJ65" s="167"/>
      <c r="BK65" s="167"/>
      <c r="BL65" s="167"/>
      <c r="BM65" s="167"/>
      <c r="BN65" s="174"/>
      <c r="BO65" s="167"/>
      <c r="BP65" s="228"/>
      <c r="BQ65" s="228"/>
      <c r="BR65" s="228"/>
      <c r="BS65" s="228"/>
      <c r="BT65" s="228"/>
      <c r="BU65" s="228"/>
    </row>
    <row r="66" spans="2:73" s="100" customFormat="1" ht="15" customHeight="1" x14ac:dyDescent="0.3">
      <c r="B66" s="166"/>
      <c r="C66" s="166"/>
      <c r="U66" s="167"/>
      <c r="V66" s="167"/>
      <c r="W66" s="167"/>
      <c r="X66" s="167"/>
      <c r="Y66" s="167"/>
      <c r="Z66" s="167"/>
      <c r="AA66" s="167"/>
      <c r="AB66" s="167"/>
      <c r="AC66" s="166"/>
      <c r="AD66" s="166"/>
      <c r="AE66" s="167"/>
      <c r="AF66" s="166"/>
      <c r="AG66" s="167"/>
      <c r="AH66" s="167"/>
      <c r="AI66" s="167"/>
      <c r="AL66" s="167"/>
      <c r="AM66" s="167"/>
      <c r="AN66" s="171"/>
      <c r="AO66" s="171"/>
      <c r="AP66" s="171"/>
      <c r="AQ66" s="171"/>
      <c r="AR66" s="171"/>
      <c r="AS66" s="171"/>
      <c r="AT66" s="171"/>
      <c r="AU66" s="171"/>
      <c r="AV66" s="171"/>
      <c r="AW66" s="167"/>
      <c r="AY66" s="167"/>
      <c r="AZ66" s="167"/>
      <c r="BA66" s="167"/>
      <c r="BB66" s="167"/>
      <c r="BC66" s="167"/>
      <c r="BD66" s="167"/>
      <c r="BE66" s="167"/>
      <c r="BF66" s="167"/>
      <c r="BG66" s="167"/>
      <c r="BH66" s="167"/>
      <c r="BI66" s="167"/>
      <c r="BJ66" s="167"/>
      <c r="BK66" s="167"/>
      <c r="BL66" s="167"/>
      <c r="BM66" s="167"/>
      <c r="BN66" s="174"/>
      <c r="BO66" s="176"/>
      <c r="BP66" s="229"/>
      <c r="BQ66" s="229"/>
      <c r="BR66" s="229"/>
      <c r="BS66" s="229"/>
      <c r="BT66" s="229"/>
      <c r="BU66" s="229"/>
    </row>
    <row r="67" spans="2:73" s="100" customFormat="1" ht="15" customHeight="1" x14ac:dyDescent="0.3">
      <c r="B67" s="166"/>
      <c r="C67" s="166"/>
      <c r="U67" s="167"/>
      <c r="V67" s="167"/>
      <c r="W67" s="167"/>
      <c r="X67" s="167"/>
      <c r="Y67" s="167"/>
      <c r="Z67" s="167"/>
      <c r="AA67" s="167"/>
      <c r="AB67" s="167"/>
      <c r="AC67" s="166"/>
      <c r="AD67" s="166"/>
      <c r="AE67" s="167"/>
      <c r="AF67" s="166"/>
      <c r="AG67" s="167"/>
      <c r="AH67" s="167"/>
      <c r="AI67" s="167"/>
      <c r="AL67" s="167"/>
      <c r="AM67" s="167"/>
      <c r="AN67" s="171"/>
      <c r="AO67" s="171"/>
      <c r="AP67" s="171"/>
      <c r="AQ67" s="171"/>
      <c r="AR67" s="171"/>
      <c r="AS67" s="171"/>
      <c r="AT67" s="171"/>
      <c r="AU67" s="171"/>
      <c r="AV67" s="171"/>
      <c r="AW67" s="167"/>
      <c r="AY67" s="167"/>
      <c r="AZ67" s="167"/>
      <c r="BA67" s="167"/>
      <c r="BB67" s="167"/>
      <c r="BC67" s="167"/>
      <c r="BD67" s="167"/>
      <c r="BE67" s="167"/>
      <c r="BF67" s="167"/>
      <c r="BG67" s="167"/>
      <c r="BH67" s="167"/>
      <c r="BI67" s="167"/>
      <c r="BJ67" s="167"/>
      <c r="BK67" s="167"/>
      <c r="BL67" s="167"/>
      <c r="BM67" s="167"/>
      <c r="BN67" s="174"/>
      <c r="BO67" s="176"/>
      <c r="BP67" s="229"/>
      <c r="BQ67" s="229"/>
      <c r="BR67" s="229"/>
      <c r="BS67" s="229"/>
      <c r="BT67" s="229"/>
      <c r="BU67" s="229"/>
    </row>
    <row r="68" spans="2:73" s="100" customFormat="1" ht="15" customHeight="1" x14ac:dyDescent="0.3">
      <c r="B68" s="166"/>
      <c r="C68" s="166"/>
      <c r="U68" s="167"/>
      <c r="V68" s="167"/>
      <c r="W68" s="167"/>
      <c r="X68" s="167"/>
      <c r="Y68" s="167"/>
      <c r="Z68" s="167"/>
      <c r="AA68" s="167"/>
      <c r="AB68" s="167"/>
      <c r="AC68" s="166"/>
      <c r="AD68" s="166"/>
      <c r="AE68" s="167"/>
      <c r="AF68" s="166"/>
      <c r="AG68" s="167"/>
      <c r="AH68" s="167"/>
      <c r="AI68" s="167"/>
      <c r="AL68" s="167"/>
      <c r="AM68" s="167"/>
      <c r="AN68" s="171"/>
      <c r="AO68" s="171"/>
      <c r="AP68" s="171"/>
      <c r="AQ68" s="171"/>
      <c r="AR68" s="171"/>
      <c r="AS68" s="171"/>
      <c r="AT68" s="171"/>
      <c r="AU68" s="171"/>
      <c r="AV68" s="171"/>
      <c r="AW68" s="167"/>
      <c r="AY68" s="167"/>
      <c r="AZ68" s="167"/>
      <c r="BA68" s="167"/>
      <c r="BB68" s="167"/>
      <c r="BC68" s="167"/>
      <c r="BD68" s="167"/>
      <c r="BE68" s="167"/>
      <c r="BF68" s="167"/>
      <c r="BG68" s="167"/>
      <c r="BH68" s="167"/>
      <c r="BI68" s="167"/>
      <c r="BJ68" s="167"/>
      <c r="BK68" s="167"/>
      <c r="BL68" s="167"/>
      <c r="BM68" s="167"/>
      <c r="BN68" s="174"/>
      <c r="BO68" s="176"/>
      <c r="BP68" s="229"/>
      <c r="BQ68" s="229"/>
      <c r="BR68" s="229"/>
      <c r="BS68" s="229"/>
      <c r="BT68" s="229"/>
      <c r="BU68" s="229"/>
    </row>
    <row r="69" spans="2:73" s="100" customFormat="1" ht="15" customHeight="1" x14ac:dyDescent="0.3">
      <c r="B69" s="166"/>
      <c r="C69" s="166"/>
      <c r="U69" s="167"/>
      <c r="V69" s="167"/>
      <c r="W69" s="167"/>
      <c r="X69" s="167"/>
      <c r="Y69" s="167"/>
      <c r="Z69" s="167"/>
      <c r="AA69" s="167"/>
      <c r="AB69" s="167"/>
      <c r="AC69" s="166"/>
      <c r="AD69" s="166"/>
      <c r="AE69" s="167"/>
      <c r="AF69" s="166"/>
      <c r="AG69" s="167"/>
      <c r="AH69" s="167"/>
      <c r="AI69" s="167"/>
      <c r="AL69" s="167"/>
      <c r="AM69" s="167"/>
      <c r="AN69" s="171"/>
      <c r="AO69" s="171"/>
      <c r="AP69" s="171"/>
      <c r="AQ69" s="171"/>
      <c r="AR69" s="171"/>
      <c r="AS69" s="171"/>
      <c r="AT69" s="171"/>
      <c r="AU69" s="171"/>
      <c r="AV69" s="171"/>
      <c r="AW69" s="167"/>
      <c r="AY69" s="167"/>
      <c r="AZ69" s="167"/>
      <c r="BA69" s="167"/>
      <c r="BB69" s="167"/>
      <c r="BC69" s="167"/>
      <c r="BD69" s="167"/>
      <c r="BE69" s="167"/>
      <c r="BF69" s="167"/>
      <c r="BG69" s="167"/>
      <c r="BH69" s="167"/>
      <c r="BI69" s="167"/>
      <c r="BJ69" s="167"/>
      <c r="BK69" s="167"/>
      <c r="BL69" s="167"/>
      <c r="BM69" s="167"/>
      <c r="BN69" s="174"/>
      <c r="BO69" s="176"/>
      <c r="BP69" s="229"/>
      <c r="BQ69" s="229"/>
      <c r="BR69" s="229"/>
      <c r="BS69" s="229"/>
      <c r="BT69" s="229"/>
      <c r="BU69" s="229"/>
    </row>
    <row r="70" spans="2:73" s="100" customFormat="1" ht="15" customHeight="1" x14ac:dyDescent="0.3">
      <c r="B70" s="166"/>
      <c r="C70" s="166"/>
      <c r="U70" s="167"/>
      <c r="V70" s="167"/>
      <c r="W70" s="167"/>
      <c r="X70" s="167"/>
      <c r="Y70" s="167"/>
      <c r="Z70" s="167"/>
      <c r="AA70" s="167"/>
      <c r="AB70" s="167"/>
      <c r="AC70" s="166"/>
      <c r="AD70" s="166"/>
      <c r="AE70" s="167"/>
      <c r="AF70" s="166"/>
      <c r="AG70" s="167"/>
      <c r="AH70" s="167"/>
      <c r="AI70" s="167"/>
      <c r="AL70" s="167"/>
      <c r="AM70" s="167"/>
      <c r="AN70" s="171"/>
      <c r="AO70" s="171"/>
      <c r="AP70" s="171"/>
      <c r="AQ70" s="171"/>
      <c r="AR70" s="171"/>
      <c r="AS70" s="171"/>
      <c r="AT70" s="171"/>
      <c r="AU70" s="171"/>
      <c r="AV70" s="171"/>
      <c r="AW70" s="167"/>
      <c r="AY70" s="167"/>
      <c r="AZ70" s="167"/>
      <c r="BA70" s="167"/>
      <c r="BB70" s="167"/>
      <c r="BC70" s="167"/>
      <c r="BD70" s="167"/>
      <c r="BE70" s="167"/>
      <c r="BF70" s="167"/>
      <c r="BG70" s="167"/>
      <c r="BH70" s="167"/>
      <c r="BI70" s="167"/>
      <c r="BJ70" s="167"/>
      <c r="BK70" s="167"/>
      <c r="BL70" s="167"/>
      <c r="BM70" s="167"/>
      <c r="BN70" s="174"/>
      <c r="BO70" s="176"/>
      <c r="BP70" s="229"/>
      <c r="BQ70" s="229"/>
      <c r="BR70" s="229"/>
      <c r="BS70" s="229"/>
      <c r="BT70" s="2"/>
      <c r="BU70" s="229"/>
    </row>
    <row r="71" spans="2:73" s="100" customFormat="1" ht="15" customHeight="1" x14ac:dyDescent="0.3">
      <c r="B71" s="166"/>
      <c r="C71" s="166"/>
      <c r="U71" s="167"/>
      <c r="V71" s="167"/>
      <c r="W71" s="167"/>
      <c r="X71" s="167"/>
      <c r="Y71" s="167"/>
      <c r="Z71" s="167"/>
      <c r="AA71" s="167"/>
      <c r="AB71" s="167"/>
      <c r="AC71" s="166"/>
      <c r="AD71" s="166"/>
      <c r="AE71" s="167"/>
      <c r="AF71" s="166"/>
      <c r="AG71" s="167"/>
      <c r="AH71" s="167"/>
      <c r="AI71" s="167"/>
      <c r="AL71" s="167"/>
      <c r="AM71" s="167"/>
      <c r="AN71" s="171"/>
      <c r="AO71" s="171"/>
      <c r="AP71" s="171"/>
      <c r="AQ71" s="171"/>
      <c r="AR71" s="171"/>
      <c r="AS71" s="171"/>
      <c r="AT71" s="171"/>
      <c r="AU71" s="171"/>
      <c r="AV71" s="171"/>
      <c r="AW71" s="167"/>
      <c r="AY71" s="167"/>
      <c r="AZ71" s="167"/>
      <c r="BA71" s="167"/>
      <c r="BB71" s="167"/>
      <c r="BC71" s="167"/>
      <c r="BD71" s="167"/>
      <c r="BE71" s="167"/>
      <c r="BF71" s="167"/>
      <c r="BG71" s="167"/>
      <c r="BH71" s="167"/>
      <c r="BI71" s="167"/>
      <c r="BJ71" s="167"/>
      <c r="BK71" s="167"/>
      <c r="BL71" s="167"/>
      <c r="BM71" s="167"/>
      <c r="BN71" s="174"/>
      <c r="BO71" s="176"/>
      <c r="BP71" s="229"/>
      <c r="BQ71" s="229"/>
      <c r="BR71" s="229"/>
      <c r="BS71" s="229"/>
      <c r="BT71" s="2"/>
      <c r="BU71" s="2"/>
    </row>
    <row r="72" spans="2:73" s="100" customFormat="1" ht="15" customHeight="1" x14ac:dyDescent="0.3">
      <c r="B72" s="166"/>
      <c r="C72" s="166"/>
      <c r="U72" s="167"/>
      <c r="V72" s="167"/>
      <c r="W72" s="167"/>
      <c r="X72" s="167"/>
      <c r="Y72" s="167"/>
      <c r="Z72" s="167"/>
      <c r="AA72" s="167"/>
      <c r="AB72" s="167"/>
      <c r="AC72" s="166"/>
      <c r="AD72" s="166"/>
      <c r="AE72" s="167"/>
      <c r="AF72" s="166"/>
      <c r="AG72" s="167"/>
      <c r="AH72" s="167"/>
      <c r="AI72" s="167"/>
      <c r="AL72" s="167"/>
      <c r="AM72" s="167"/>
      <c r="AN72" s="171"/>
      <c r="AO72" s="171"/>
      <c r="AP72" s="171"/>
      <c r="AQ72" s="171"/>
      <c r="AR72" s="171"/>
      <c r="AS72" s="171"/>
      <c r="AT72" s="171"/>
      <c r="AU72" s="171"/>
      <c r="AV72" s="171"/>
      <c r="AW72" s="167"/>
      <c r="AY72" s="167"/>
      <c r="AZ72" s="167"/>
      <c r="BA72" s="167"/>
      <c r="BB72" s="167"/>
      <c r="BC72" s="167"/>
      <c r="BD72" s="167"/>
      <c r="BE72" s="167"/>
      <c r="BF72" s="167"/>
      <c r="BG72" s="167"/>
      <c r="BH72" s="167"/>
      <c r="BI72" s="167"/>
      <c r="BJ72" s="167"/>
      <c r="BK72" s="167"/>
      <c r="BL72" s="167"/>
      <c r="BM72" s="167"/>
      <c r="BN72" s="174"/>
      <c r="BO72" s="176"/>
      <c r="BP72" s="229"/>
      <c r="BQ72" s="229"/>
      <c r="BR72" s="229"/>
      <c r="BS72" s="229"/>
      <c r="BT72" s="231"/>
      <c r="BU72" s="229"/>
    </row>
    <row r="73" spans="2:73" s="100" customFormat="1" ht="15" customHeight="1" x14ac:dyDescent="0.3">
      <c r="B73" s="166"/>
      <c r="C73" s="166"/>
      <c r="K73" s="169"/>
      <c r="U73" s="167"/>
      <c r="V73" s="167"/>
      <c r="W73" s="167"/>
      <c r="X73" s="167"/>
      <c r="Y73" s="167"/>
      <c r="Z73" s="167"/>
      <c r="AA73" s="167"/>
      <c r="AB73" s="167"/>
      <c r="AC73" s="166"/>
      <c r="AD73" s="166"/>
      <c r="AE73" s="167"/>
      <c r="AF73" s="166"/>
      <c r="AG73" s="167"/>
      <c r="AH73" s="167"/>
      <c r="AI73" s="167"/>
      <c r="AL73" s="167"/>
      <c r="AM73" s="167"/>
      <c r="AN73" s="171"/>
      <c r="AO73" s="171"/>
      <c r="AP73" s="171"/>
      <c r="AQ73" s="171"/>
      <c r="AR73" s="171"/>
      <c r="AS73" s="171"/>
      <c r="AT73" s="171"/>
      <c r="AU73" s="171"/>
      <c r="AV73" s="171"/>
      <c r="AW73" s="167"/>
      <c r="AY73" s="167"/>
      <c r="AZ73" s="167"/>
      <c r="BA73" s="167"/>
      <c r="BB73" s="167"/>
      <c r="BC73" s="167"/>
      <c r="BD73" s="167"/>
      <c r="BE73" s="167"/>
      <c r="BF73" s="167"/>
      <c r="BG73" s="167"/>
      <c r="BH73" s="167"/>
      <c r="BI73" s="167"/>
      <c r="BJ73" s="167"/>
      <c r="BK73" s="167"/>
      <c r="BL73" s="167"/>
      <c r="BM73" s="167"/>
      <c r="BN73" s="174"/>
      <c r="BO73" s="176"/>
      <c r="BP73" s="229"/>
      <c r="BQ73" s="229"/>
      <c r="BR73" s="229"/>
      <c r="BS73" s="229"/>
      <c r="BT73" s="229"/>
      <c r="BU73" s="229"/>
    </row>
    <row r="74" spans="2:73" s="100" customFormat="1" ht="15" customHeight="1" x14ac:dyDescent="0.3">
      <c r="B74" s="166"/>
      <c r="C74" s="166"/>
      <c r="U74" s="167"/>
      <c r="V74" s="167"/>
      <c r="W74" s="167"/>
      <c r="X74" s="167"/>
      <c r="Y74" s="167"/>
      <c r="Z74" s="167"/>
      <c r="AA74" s="167"/>
      <c r="AB74" s="167"/>
      <c r="AC74" s="166"/>
      <c r="AD74" s="166"/>
      <c r="AE74" s="167"/>
      <c r="AF74" s="166"/>
      <c r="AG74" s="167"/>
      <c r="AH74" s="167"/>
      <c r="AI74" s="167"/>
      <c r="AL74" s="167"/>
      <c r="AM74" s="167"/>
      <c r="AN74" s="171"/>
      <c r="AO74" s="171"/>
      <c r="AP74" s="171"/>
      <c r="AQ74" s="171"/>
      <c r="AR74" s="171"/>
      <c r="AS74" s="171"/>
      <c r="AT74" s="171"/>
      <c r="AU74" s="171"/>
      <c r="AV74" s="171"/>
      <c r="AW74" s="167"/>
      <c r="AY74" s="167"/>
      <c r="AZ74" s="167"/>
      <c r="BA74" s="167"/>
      <c r="BB74" s="167"/>
      <c r="BC74" s="167"/>
      <c r="BD74" s="167"/>
      <c r="BE74" s="167"/>
      <c r="BF74" s="167"/>
      <c r="BG74" s="167"/>
      <c r="BH74" s="167"/>
      <c r="BI74" s="167"/>
      <c r="BJ74" s="167"/>
      <c r="BK74" s="167"/>
      <c r="BL74" s="167"/>
      <c r="BM74" s="167"/>
      <c r="BN74" s="174"/>
      <c r="BO74" s="176"/>
      <c r="BP74" s="229"/>
      <c r="BQ74" s="229"/>
      <c r="BR74" s="229"/>
      <c r="BS74" s="229"/>
      <c r="BT74" s="229"/>
      <c r="BU74" s="229"/>
    </row>
    <row r="75" spans="2:73" s="100" customFormat="1" ht="15" customHeight="1" x14ac:dyDescent="0.3">
      <c r="B75" s="166"/>
      <c r="C75" s="166"/>
      <c r="U75" s="167"/>
      <c r="V75" s="167"/>
      <c r="W75" s="167"/>
      <c r="X75" s="167"/>
      <c r="Y75" s="167"/>
      <c r="Z75" s="167"/>
      <c r="AA75" s="167"/>
      <c r="AB75" s="167"/>
      <c r="AC75" s="166"/>
      <c r="AD75" s="166"/>
      <c r="AE75" s="167"/>
      <c r="AF75" s="166"/>
      <c r="AG75" s="167"/>
      <c r="AH75" s="167"/>
      <c r="AI75" s="167"/>
      <c r="AL75" s="167"/>
      <c r="AM75" s="167"/>
      <c r="AN75" s="171"/>
      <c r="AO75" s="171"/>
      <c r="AP75" s="171"/>
      <c r="AQ75" s="171"/>
      <c r="AR75" s="171"/>
      <c r="AS75" s="171"/>
      <c r="AT75" s="171"/>
      <c r="AU75" s="171"/>
      <c r="AV75" s="171"/>
      <c r="AW75" s="167"/>
      <c r="AY75" s="167"/>
      <c r="AZ75" s="167"/>
      <c r="BA75" s="167"/>
      <c r="BB75" s="167"/>
      <c r="BC75" s="167"/>
      <c r="BD75" s="167"/>
      <c r="BE75" s="167"/>
      <c r="BF75" s="167"/>
      <c r="BG75" s="167"/>
      <c r="BH75" s="167"/>
      <c r="BI75" s="167"/>
      <c r="BJ75" s="167"/>
      <c r="BK75" s="167"/>
      <c r="BL75" s="167"/>
      <c r="BM75" s="167"/>
      <c r="BN75" s="174"/>
      <c r="BO75" s="176"/>
      <c r="BP75" s="229"/>
      <c r="BQ75" s="229"/>
      <c r="BR75" s="229"/>
      <c r="BS75" s="229"/>
      <c r="BT75" s="229"/>
      <c r="BU75" s="229"/>
    </row>
    <row r="76" spans="2:73" s="100" customFormat="1" ht="15" customHeight="1" x14ac:dyDescent="0.3">
      <c r="B76" s="166"/>
      <c r="C76" s="166"/>
      <c r="K76" s="169"/>
      <c r="U76" s="167"/>
      <c r="V76" s="167"/>
      <c r="W76" s="167"/>
      <c r="X76" s="167"/>
      <c r="Y76" s="167"/>
      <c r="Z76" s="167"/>
      <c r="AA76" s="167"/>
      <c r="AB76" s="167"/>
      <c r="AC76" s="166"/>
      <c r="AD76" s="166"/>
      <c r="AE76" s="167"/>
      <c r="AF76" s="166"/>
      <c r="AG76" s="167"/>
      <c r="AH76" s="167"/>
      <c r="AI76" s="167"/>
      <c r="AL76" s="167"/>
      <c r="AM76" s="167"/>
      <c r="AN76" s="171"/>
      <c r="AO76" s="171"/>
      <c r="AP76" s="171"/>
      <c r="AQ76" s="171"/>
      <c r="AR76" s="171"/>
      <c r="AS76" s="171"/>
      <c r="AT76" s="171"/>
      <c r="AU76" s="171"/>
      <c r="AV76" s="171"/>
      <c r="AW76" s="167"/>
      <c r="AY76" s="167"/>
      <c r="AZ76" s="167"/>
      <c r="BA76" s="167"/>
      <c r="BB76" s="167"/>
      <c r="BC76" s="167"/>
      <c r="BD76" s="167"/>
      <c r="BE76" s="167"/>
      <c r="BF76" s="167"/>
      <c r="BG76" s="167"/>
      <c r="BH76" s="167"/>
      <c r="BI76" s="167"/>
      <c r="BJ76" s="167"/>
      <c r="BK76" s="167"/>
      <c r="BL76" s="167"/>
      <c r="BM76" s="167"/>
      <c r="BN76" s="174"/>
      <c r="BO76" s="176"/>
      <c r="BP76" s="229"/>
      <c r="BQ76" s="229"/>
      <c r="BR76" s="229"/>
      <c r="BS76" s="229"/>
      <c r="BT76" s="229"/>
      <c r="BU76" s="229"/>
    </row>
    <row r="77" spans="2:73" s="100" customFormat="1" ht="15" customHeight="1" x14ac:dyDescent="0.3">
      <c r="B77" s="166"/>
      <c r="C77" s="166"/>
      <c r="K77" s="169"/>
      <c r="U77" s="167"/>
      <c r="V77" s="167"/>
      <c r="W77" s="167"/>
      <c r="X77" s="167"/>
      <c r="Y77" s="167"/>
      <c r="Z77" s="167"/>
      <c r="AA77" s="167"/>
      <c r="AB77" s="167"/>
      <c r="AC77" s="166"/>
      <c r="AD77" s="166"/>
      <c r="AE77" s="167"/>
      <c r="AF77" s="166"/>
      <c r="AG77" s="167"/>
      <c r="AH77" s="167"/>
      <c r="AI77" s="167"/>
      <c r="AL77" s="167"/>
      <c r="AM77" s="167"/>
      <c r="AN77" s="171"/>
      <c r="AO77" s="171"/>
      <c r="AP77" s="171"/>
      <c r="AQ77" s="171"/>
      <c r="AR77" s="171"/>
      <c r="AS77" s="171"/>
      <c r="AT77" s="171"/>
      <c r="AU77" s="171"/>
      <c r="AV77" s="171"/>
      <c r="AW77" s="167"/>
      <c r="AY77" s="167"/>
      <c r="AZ77" s="167"/>
      <c r="BA77" s="167"/>
      <c r="BB77" s="167"/>
      <c r="BC77" s="167"/>
      <c r="BD77" s="167"/>
      <c r="BE77" s="167"/>
      <c r="BF77" s="167"/>
      <c r="BG77" s="167"/>
      <c r="BH77" s="167"/>
      <c r="BI77" s="167"/>
      <c r="BJ77" s="167"/>
      <c r="BK77" s="167"/>
      <c r="BL77" s="167"/>
      <c r="BM77" s="167"/>
      <c r="BN77" s="174"/>
      <c r="BO77" s="176"/>
      <c r="BP77" s="229"/>
      <c r="BQ77" s="229"/>
      <c r="BR77" s="229"/>
      <c r="BS77" s="229"/>
      <c r="BT77" s="229"/>
      <c r="BU77" s="229"/>
    </row>
    <row r="78" spans="2:73" s="100" customFormat="1" ht="15" customHeight="1" x14ac:dyDescent="0.3">
      <c r="B78" s="166"/>
      <c r="C78" s="166"/>
      <c r="K78" s="169"/>
      <c r="U78" s="167"/>
      <c r="V78" s="167"/>
      <c r="W78" s="167"/>
      <c r="X78" s="167"/>
      <c r="Y78" s="167"/>
      <c r="Z78" s="167"/>
      <c r="AA78" s="167"/>
      <c r="AB78" s="167"/>
      <c r="AC78" s="166"/>
      <c r="AD78" s="166"/>
      <c r="AE78" s="167"/>
      <c r="AF78" s="166"/>
      <c r="AG78" s="167"/>
      <c r="AH78" s="167"/>
      <c r="AI78" s="167"/>
      <c r="AL78" s="167"/>
      <c r="AM78" s="167"/>
      <c r="AN78" s="171"/>
      <c r="AO78" s="171"/>
      <c r="AP78" s="171"/>
      <c r="AQ78" s="171"/>
      <c r="AR78" s="171"/>
      <c r="AS78" s="171"/>
      <c r="AT78" s="171"/>
      <c r="AU78" s="171"/>
      <c r="AV78" s="171"/>
      <c r="AW78" s="167"/>
      <c r="AY78" s="167"/>
      <c r="AZ78" s="167"/>
      <c r="BA78" s="167"/>
      <c r="BB78" s="167"/>
      <c r="BC78" s="167"/>
      <c r="BD78" s="167"/>
      <c r="BE78" s="167"/>
      <c r="BF78" s="167"/>
      <c r="BG78" s="167"/>
      <c r="BH78" s="167"/>
      <c r="BI78" s="167"/>
      <c r="BJ78" s="167"/>
      <c r="BK78" s="167"/>
      <c r="BL78" s="167"/>
      <c r="BM78" s="167"/>
      <c r="BN78" s="174"/>
      <c r="BO78" s="176"/>
      <c r="BP78" s="229"/>
      <c r="BQ78" s="229"/>
      <c r="BR78" s="229"/>
      <c r="BS78" s="229"/>
      <c r="BT78" s="229"/>
      <c r="BU78" s="229"/>
    </row>
    <row r="79" spans="2:73" s="100" customFormat="1" ht="15" customHeight="1" x14ac:dyDescent="0.3">
      <c r="B79" s="166"/>
      <c r="C79" s="166"/>
      <c r="K79" s="169"/>
      <c r="U79" s="167"/>
      <c r="V79" s="167"/>
      <c r="W79" s="167"/>
      <c r="X79" s="167"/>
      <c r="Y79" s="167"/>
      <c r="Z79" s="167"/>
      <c r="AA79" s="167"/>
      <c r="AB79" s="167"/>
      <c r="AC79" s="166"/>
      <c r="AD79" s="166"/>
      <c r="AE79" s="167"/>
      <c r="AF79" s="166"/>
      <c r="AG79" s="167"/>
      <c r="AH79" s="167"/>
      <c r="AI79" s="167"/>
      <c r="AL79" s="167"/>
      <c r="AM79" s="167"/>
      <c r="AN79" s="171"/>
      <c r="AO79" s="171"/>
      <c r="AP79" s="171"/>
      <c r="AQ79" s="171"/>
      <c r="AR79" s="171"/>
      <c r="AS79" s="171"/>
      <c r="AT79" s="171"/>
      <c r="AU79" s="171"/>
      <c r="AV79" s="171"/>
      <c r="AW79" s="167"/>
      <c r="AY79" s="167"/>
      <c r="AZ79" s="167"/>
      <c r="BA79" s="167"/>
      <c r="BB79" s="167"/>
      <c r="BC79" s="167"/>
      <c r="BD79" s="167"/>
      <c r="BE79" s="167"/>
      <c r="BF79" s="167"/>
      <c r="BG79" s="167"/>
      <c r="BH79" s="167"/>
      <c r="BI79" s="167"/>
      <c r="BJ79" s="167"/>
      <c r="BK79" s="167"/>
      <c r="BL79" s="167"/>
      <c r="BM79" s="167"/>
      <c r="BN79" s="174"/>
      <c r="BO79" s="176"/>
      <c r="BP79" s="229"/>
      <c r="BQ79" s="229"/>
      <c r="BR79" s="229"/>
      <c r="BS79" s="229"/>
      <c r="BT79" s="229"/>
      <c r="BU79" s="229"/>
    </row>
    <row r="80" spans="2:73" s="100" customFormat="1" ht="15" customHeight="1" x14ac:dyDescent="0.3">
      <c r="B80" s="166"/>
      <c r="C80" s="166"/>
      <c r="U80" s="167"/>
      <c r="V80" s="167"/>
      <c r="W80" s="167"/>
      <c r="X80" s="167"/>
      <c r="Y80" s="167"/>
      <c r="Z80" s="167"/>
      <c r="AA80" s="167"/>
      <c r="AB80" s="167"/>
      <c r="AC80" s="166"/>
      <c r="AD80" s="166"/>
      <c r="AE80" s="167"/>
      <c r="AF80" s="166"/>
      <c r="AG80" s="167"/>
      <c r="AH80" s="167"/>
      <c r="AI80" s="167"/>
      <c r="AL80" s="167"/>
      <c r="AM80" s="167"/>
      <c r="AN80" s="171"/>
      <c r="AO80" s="171"/>
      <c r="AP80" s="171"/>
      <c r="AQ80" s="171"/>
      <c r="AR80" s="171"/>
      <c r="AS80" s="171"/>
      <c r="AT80" s="171"/>
      <c r="AU80" s="171"/>
      <c r="AV80" s="171"/>
      <c r="AW80" s="167"/>
      <c r="AY80" s="167"/>
      <c r="AZ80" s="167"/>
      <c r="BA80" s="167"/>
      <c r="BB80" s="167"/>
      <c r="BC80" s="167"/>
      <c r="BD80" s="167"/>
      <c r="BE80" s="167"/>
      <c r="BF80" s="167"/>
      <c r="BG80" s="167"/>
      <c r="BH80" s="167"/>
      <c r="BI80" s="167"/>
      <c r="BJ80" s="167"/>
      <c r="BK80" s="167"/>
      <c r="BL80" s="167"/>
      <c r="BM80" s="167"/>
      <c r="BN80" s="174"/>
      <c r="BO80" s="176"/>
      <c r="BP80" s="229"/>
      <c r="BQ80" s="229"/>
      <c r="BR80" s="229"/>
      <c r="BS80" s="229"/>
      <c r="BT80" s="229"/>
      <c r="BU80" s="229"/>
    </row>
    <row r="81" spans="2:73" s="100" customFormat="1" ht="15" customHeight="1" x14ac:dyDescent="0.3">
      <c r="B81" s="166"/>
      <c r="C81" s="166"/>
      <c r="U81" s="167"/>
      <c r="V81" s="167"/>
      <c r="W81" s="167"/>
      <c r="X81" s="167"/>
      <c r="Y81" s="167"/>
      <c r="Z81" s="167"/>
      <c r="AA81" s="167"/>
      <c r="AB81" s="167"/>
      <c r="AC81" s="166"/>
      <c r="AD81" s="166"/>
      <c r="AE81" s="167"/>
      <c r="AF81" s="166"/>
      <c r="AG81" s="167"/>
      <c r="AH81" s="167"/>
      <c r="AI81" s="167"/>
      <c r="AL81" s="167"/>
      <c r="AM81" s="167"/>
      <c r="AN81" s="171"/>
      <c r="AO81" s="171"/>
      <c r="AP81" s="171"/>
      <c r="AQ81" s="171"/>
      <c r="AR81" s="171"/>
      <c r="AS81" s="171"/>
      <c r="AT81" s="171"/>
      <c r="AU81" s="171"/>
      <c r="AV81" s="171"/>
      <c r="AW81" s="167"/>
      <c r="AY81" s="167"/>
      <c r="AZ81" s="167"/>
      <c r="BA81" s="167"/>
      <c r="BB81" s="167"/>
      <c r="BC81" s="167"/>
      <c r="BD81" s="167"/>
      <c r="BE81" s="167"/>
      <c r="BF81" s="167"/>
      <c r="BG81" s="167"/>
      <c r="BH81" s="167"/>
      <c r="BI81" s="167"/>
      <c r="BJ81" s="167"/>
      <c r="BK81" s="167"/>
      <c r="BL81" s="167"/>
      <c r="BM81" s="167"/>
      <c r="BN81" s="174"/>
      <c r="BO81" s="176"/>
      <c r="BP81" s="229"/>
      <c r="BQ81" s="229"/>
      <c r="BR81" s="229"/>
      <c r="BS81" s="229"/>
      <c r="BT81" s="229"/>
      <c r="BU81" s="229"/>
    </row>
    <row r="82" spans="2:73" s="100" customFormat="1" ht="15" customHeight="1" x14ac:dyDescent="0.3">
      <c r="B82" s="166"/>
      <c r="C82" s="166"/>
      <c r="U82" s="167"/>
      <c r="V82" s="167"/>
      <c r="W82" s="167"/>
      <c r="X82" s="167"/>
      <c r="Y82" s="167"/>
      <c r="Z82" s="167"/>
      <c r="AA82" s="167"/>
      <c r="AB82" s="167"/>
      <c r="AC82" s="166"/>
      <c r="AD82" s="166"/>
      <c r="AE82" s="167"/>
      <c r="AF82" s="166"/>
      <c r="AG82" s="167"/>
      <c r="AH82" s="167"/>
      <c r="AI82" s="167"/>
      <c r="AL82" s="167"/>
      <c r="AM82" s="167"/>
      <c r="AN82" s="171"/>
      <c r="AO82" s="171"/>
      <c r="AP82" s="171"/>
      <c r="AQ82" s="171"/>
      <c r="AR82" s="171"/>
      <c r="AS82" s="171"/>
      <c r="AT82" s="171"/>
      <c r="AU82" s="171"/>
      <c r="AV82" s="171"/>
      <c r="AW82" s="167"/>
      <c r="AY82" s="167"/>
      <c r="AZ82" s="167"/>
      <c r="BA82" s="167"/>
      <c r="BB82" s="167"/>
      <c r="BC82" s="167"/>
      <c r="BD82" s="167"/>
      <c r="BE82" s="167"/>
      <c r="BF82" s="167"/>
      <c r="BG82" s="167"/>
      <c r="BH82" s="167"/>
      <c r="BI82" s="167"/>
      <c r="BJ82" s="167"/>
      <c r="BK82" s="167"/>
      <c r="BL82" s="167"/>
      <c r="BM82" s="167"/>
      <c r="BN82" s="174"/>
      <c r="BO82" s="176"/>
      <c r="BP82" s="229"/>
      <c r="BQ82" s="229"/>
      <c r="BR82" s="229"/>
      <c r="BS82" s="229"/>
      <c r="BT82" s="229"/>
      <c r="BU82" s="229"/>
    </row>
    <row r="83" spans="2:73" s="100" customFormat="1" ht="15" customHeight="1" x14ac:dyDescent="0.3">
      <c r="B83" s="166"/>
      <c r="C83" s="166"/>
      <c r="U83" s="167"/>
      <c r="V83" s="167"/>
      <c r="W83" s="167"/>
      <c r="X83" s="167"/>
      <c r="Y83" s="167"/>
      <c r="Z83" s="167"/>
      <c r="AA83" s="167"/>
      <c r="AB83" s="167"/>
      <c r="AC83" s="166"/>
      <c r="AD83" s="166"/>
      <c r="AE83" s="167"/>
      <c r="AF83" s="166"/>
      <c r="AG83" s="167"/>
      <c r="AH83" s="167"/>
      <c r="AI83" s="167"/>
      <c r="AL83" s="167"/>
      <c r="AM83" s="167"/>
      <c r="AN83" s="171"/>
      <c r="AO83" s="171"/>
      <c r="AP83" s="171"/>
      <c r="AQ83" s="171"/>
      <c r="AR83" s="171"/>
      <c r="AS83" s="171"/>
      <c r="AT83" s="171"/>
      <c r="AU83" s="171"/>
      <c r="AV83" s="171"/>
      <c r="AW83" s="167"/>
      <c r="AY83" s="167"/>
      <c r="AZ83" s="167"/>
      <c r="BA83" s="167"/>
      <c r="BB83" s="167"/>
      <c r="BC83" s="167"/>
      <c r="BD83" s="167"/>
      <c r="BE83" s="167"/>
      <c r="BF83" s="167"/>
      <c r="BG83" s="167"/>
      <c r="BH83" s="167"/>
      <c r="BI83" s="167"/>
      <c r="BJ83" s="167"/>
      <c r="BK83" s="167"/>
      <c r="BL83" s="167"/>
      <c r="BM83" s="167"/>
      <c r="BN83" s="174"/>
      <c r="BO83" s="176"/>
      <c r="BP83" s="229"/>
      <c r="BQ83" s="229"/>
      <c r="BR83" s="229"/>
      <c r="BS83" s="229"/>
      <c r="BT83" s="229"/>
      <c r="BU83" s="229"/>
    </row>
    <row r="84" spans="2:73" s="100" customFormat="1" ht="15" customHeight="1" x14ac:dyDescent="0.3">
      <c r="B84" s="166"/>
      <c r="C84" s="166"/>
      <c r="K84" s="169"/>
      <c r="U84" s="167"/>
      <c r="V84" s="167"/>
      <c r="W84" s="167"/>
      <c r="X84" s="167"/>
      <c r="Y84" s="167"/>
      <c r="Z84" s="167"/>
      <c r="AA84" s="167"/>
      <c r="AB84" s="167"/>
      <c r="AC84" s="166"/>
      <c r="AD84" s="166"/>
      <c r="AE84" s="167"/>
      <c r="AF84" s="166"/>
      <c r="AG84" s="167"/>
      <c r="AH84" s="167"/>
      <c r="AI84" s="167"/>
      <c r="AL84" s="167"/>
      <c r="AM84" s="167"/>
      <c r="AN84" s="171"/>
      <c r="AO84" s="171"/>
      <c r="AP84" s="171"/>
      <c r="AQ84" s="171"/>
      <c r="AR84" s="171"/>
      <c r="AS84" s="171"/>
      <c r="AT84" s="171"/>
      <c r="AU84" s="171"/>
      <c r="AV84" s="171"/>
      <c r="AW84" s="167"/>
      <c r="AY84" s="167"/>
      <c r="AZ84" s="167"/>
      <c r="BA84" s="167"/>
      <c r="BB84" s="167"/>
      <c r="BC84" s="167"/>
      <c r="BD84" s="167"/>
      <c r="BE84" s="167"/>
      <c r="BF84" s="167"/>
      <c r="BG84" s="167"/>
      <c r="BH84" s="167"/>
      <c r="BI84" s="167"/>
      <c r="BJ84" s="167"/>
      <c r="BK84" s="167"/>
      <c r="BL84" s="167"/>
      <c r="BM84" s="167"/>
      <c r="BN84" s="174"/>
      <c r="BO84" s="176"/>
      <c r="BP84" s="229"/>
      <c r="BQ84" s="229"/>
      <c r="BR84" s="229"/>
      <c r="BS84" s="229"/>
      <c r="BT84"/>
      <c r="BU84"/>
    </row>
    <row r="85" spans="2:73" s="100" customFormat="1" ht="15" customHeight="1" x14ac:dyDescent="0.3">
      <c r="B85" s="166"/>
      <c r="C85" s="166"/>
      <c r="U85" s="167"/>
      <c r="V85" s="167"/>
      <c r="W85" s="167"/>
      <c r="X85" s="167"/>
      <c r="Y85" s="167"/>
      <c r="Z85" s="167"/>
      <c r="AA85" s="167"/>
      <c r="AB85" s="167"/>
      <c r="AC85" s="166"/>
      <c r="AD85" s="166"/>
      <c r="AE85" s="167"/>
      <c r="AF85" s="166"/>
      <c r="AG85" s="167"/>
      <c r="AH85" s="167"/>
      <c r="AI85" s="167"/>
      <c r="AL85" s="167"/>
      <c r="AM85" s="167"/>
      <c r="AN85" s="171"/>
      <c r="AO85" s="171"/>
      <c r="AP85" s="171"/>
      <c r="AQ85" s="171"/>
      <c r="AR85" s="171"/>
      <c r="AS85" s="171"/>
      <c r="AT85" s="171"/>
      <c r="AU85" s="171"/>
      <c r="AV85" s="171"/>
      <c r="AW85" s="167"/>
      <c r="AY85" s="167"/>
      <c r="AZ85" s="167"/>
      <c r="BA85" s="167"/>
      <c r="BB85" s="167"/>
      <c r="BC85" s="167"/>
      <c r="BD85" s="167"/>
      <c r="BE85" s="167"/>
      <c r="BF85" s="167"/>
      <c r="BG85" s="167"/>
      <c r="BH85" s="167"/>
      <c r="BI85" s="167"/>
      <c r="BJ85" s="167"/>
      <c r="BK85" s="167"/>
      <c r="BL85" s="167"/>
      <c r="BM85" s="167"/>
      <c r="BN85" s="174"/>
      <c r="BO85" s="167"/>
      <c r="BP85" s="229"/>
      <c r="BQ85" s="229"/>
      <c r="BR85" s="229"/>
      <c r="BS85" s="229"/>
      <c r="BT85" s="229"/>
      <c r="BU85" s="229"/>
    </row>
    <row r="86" spans="2:73" s="100" customFormat="1" ht="15" customHeight="1" x14ac:dyDescent="0.3">
      <c r="B86" s="166"/>
      <c r="C86" s="166"/>
      <c r="U86" s="167"/>
      <c r="V86" s="167"/>
      <c r="W86" s="167"/>
      <c r="X86" s="167"/>
      <c r="Y86" s="167"/>
      <c r="Z86" s="167"/>
      <c r="AA86" s="167"/>
      <c r="AB86" s="167"/>
      <c r="AC86" s="166"/>
      <c r="AD86" s="166"/>
      <c r="AE86" s="167"/>
      <c r="AF86" s="166"/>
      <c r="AG86" s="167"/>
      <c r="AH86" s="167"/>
      <c r="AI86" s="167"/>
      <c r="AL86" s="167"/>
      <c r="AM86" s="167"/>
      <c r="AN86" s="171"/>
      <c r="AO86" s="171"/>
      <c r="AP86" s="171"/>
      <c r="AQ86" s="171"/>
      <c r="AR86" s="171"/>
      <c r="AS86" s="171"/>
      <c r="AT86" s="171"/>
      <c r="AU86" s="171"/>
      <c r="AV86" s="171"/>
      <c r="AW86" s="167"/>
      <c r="AY86" s="167"/>
      <c r="AZ86" s="167"/>
      <c r="BA86" s="167"/>
      <c r="BB86" s="167"/>
      <c r="BC86" s="167"/>
      <c r="BD86" s="167"/>
      <c r="BE86" s="167"/>
      <c r="BF86" s="167"/>
      <c r="BG86" s="167"/>
      <c r="BH86" s="167"/>
      <c r="BI86" s="167"/>
      <c r="BJ86" s="167"/>
      <c r="BK86" s="167"/>
      <c r="BL86" s="167"/>
      <c r="BM86" s="167"/>
      <c r="BN86" s="174"/>
      <c r="BO86" s="176"/>
      <c r="BP86" s="229"/>
      <c r="BQ86" s="229"/>
      <c r="BR86" s="229"/>
      <c r="BS86" s="229"/>
      <c r="BT86" s="229"/>
      <c r="BU86" s="229"/>
    </row>
    <row r="87" spans="2:73" s="100" customFormat="1" ht="15" customHeight="1" x14ac:dyDescent="0.3">
      <c r="B87" s="166"/>
      <c r="C87" s="166"/>
      <c r="K87" s="169"/>
      <c r="U87" s="167"/>
      <c r="V87" s="167"/>
      <c r="W87" s="167"/>
      <c r="X87" s="167"/>
      <c r="Y87" s="167"/>
      <c r="Z87" s="167"/>
      <c r="AA87" s="167"/>
      <c r="AB87" s="167"/>
      <c r="AC87" s="166"/>
      <c r="AD87" s="166"/>
      <c r="AE87" s="167"/>
      <c r="AF87" s="166"/>
      <c r="AG87" s="167"/>
      <c r="AH87" s="167"/>
      <c r="AI87" s="167"/>
      <c r="AL87" s="167"/>
      <c r="AM87" s="167"/>
      <c r="AN87" s="171"/>
      <c r="AO87" s="171"/>
      <c r="AP87" s="171"/>
      <c r="AQ87" s="171"/>
      <c r="AR87" s="171"/>
      <c r="AS87" s="171"/>
      <c r="AT87" s="171"/>
      <c r="AU87" s="171"/>
      <c r="AV87" s="171"/>
      <c r="AW87" s="167"/>
      <c r="AY87" s="167"/>
      <c r="AZ87" s="167"/>
      <c r="BA87" s="167"/>
      <c r="BB87" s="167"/>
      <c r="BC87" s="167"/>
      <c r="BD87" s="167"/>
      <c r="BE87" s="167"/>
      <c r="BF87" s="167"/>
      <c r="BG87" s="167"/>
      <c r="BH87" s="167"/>
      <c r="BI87" s="167"/>
      <c r="BJ87" s="167"/>
      <c r="BK87" s="167"/>
      <c r="BL87" s="167"/>
      <c r="BM87" s="167"/>
      <c r="BN87" s="174"/>
      <c r="BO87" s="176"/>
      <c r="BP87" s="229"/>
      <c r="BQ87" s="229"/>
      <c r="BR87" s="229"/>
      <c r="BS87" s="229"/>
      <c r="BT87" s="229"/>
      <c r="BU87" s="229"/>
    </row>
    <row r="88" spans="2:73" s="100" customFormat="1" ht="15" customHeight="1" x14ac:dyDescent="0.3">
      <c r="B88" s="166"/>
      <c r="C88" s="166"/>
      <c r="U88" s="167"/>
      <c r="V88" s="167"/>
      <c r="W88" s="167"/>
      <c r="X88" s="167"/>
      <c r="Y88" s="167"/>
      <c r="Z88" s="167"/>
      <c r="AA88" s="167"/>
      <c r="AB88" s="167"/>
      <c r="AC88" s="166"/>
      <c r="AD88" s="166"/>
      <c r="AE88" s="167"/>
      <c r="AF88" s="166"/>
      <c r="AG88" s="167"/>
      <c r="AH88" s="167"/>
      <c r="AI88" s="167"/>
      <c r="AL88" s="167"/>
      <c r="AM88" s="167"/>
      <c r="AN88" s="171"/>
      <c r="AO88" s="171"/>
      <c r="AP88" s="171"/>
      <c r="AQ88" s="171"/>
      <c r="AR88" s="171"/>
      <c r="AS88" s="171"/>
      <c r="AT88" s="171"/>
      <c r="AU88" s="171"/>
      <c r="AV88" s="171"/>
      <c r="AW88" s="167"/>
      <c r="AY88" s="167"/>
      <c r="AZ88" s="167"/>
      <c r="BA88" s="167"/>
      <c r="BB88" s="167"/>
      <c r="BC88" s="167"/>
      <c r="BD88" s="167"/>
      <c r="BE88" s="167"/>
      <c r="BF88" s="167"/>
      <c r="BG88" s="167"/>
      <c r="BH88" s="167"/>
      <c r="BI88" s="167"/>
      <c r="BJ88" s="167"/>
      <c r="BK88" s="167"/>
      <c r="BL88" s="167"/>
      <c r="BM88" s="167"/>
      <c r="BN88" s="174"/>
      <c r="BO88" s="176"/>
      <c r="BP88" s="229"/>
      <c r="BQ88" s="229"/>
      <c r="BR88" s="229"/>
      <c r="BS88" s="229"/>
      <c r="BT88" s="229"/>
      <c r="BU88" s="229"/>
    </row>
    <row r="89" spans="2:73" s="100" customFormat="1" ht="15" customHeight="1" x14ac:dyDescent="0.3">
      <c r="B89" s="166"/>
      <c r="C89" s="166"/>
      <c r="U89" s="167"/>
      <c r="V89" s="167"/>
      <c r="W89" s="167"/>
      <c r="X89" s="167"/>
      <c r="Y89" s="167"/>
      <c r="Z89" s="167"/>
      <c r="AA89" s="167"/>
      <c r="AB89" s="167"/>
      <c r="AC89" s="166"/>
      <c r="AD89" s="166"/>
      <c r="AE89" s="167"/>
      <c r="AF89" s="166"/>
      <c r="AG89" s="167"/>
      <c r="AH89" s="167"/>
      <c r="AI89" s="167"/>
      <c r="AL89" s="167"/>
      <c r="AM89" s="167"/>
      <c r="AN89" s="171"/>
      <c r="AO89" s="171"/>
      <c r="AP89" s="171"/>
      <c r="AQ89" s="171"/>
      <c r="AR89" s="171"/>
      <c r="AS89" s="171"/>
      <c r="AT89" s="171"/>
      <c r="AU89" s="171"/>
      <c r="AV89" s="171"/>
      <c r="AW89" s="167"/>
      <c r="AY89" s="167"/>
      <c r="AZ89" s="167"/>
      <c r="BA89" s="167"/>
      <c r="BB89" s="167"/>
      <c r="BC89" s="167"/>
      <c r="BD89" s="167"/>
      <c r="BE89" s="167"/>
      <c r="BF89" s="167"/>
      <c r="BG89" s="167"/>
      <c r="BH89" s="167"/>
      <c r="BI89" s="167"/>
      <c r="BJ89" s="167"/>
      <c r="BK89" s="167"/>
      <c r="BL89" s="167"/>
      <c r="BM89" s="167"/>
      <c r="BN89" s="174"/>
      <c r="BO89" s="176"/>
      <c r="BP89" s="228"/>
      <c r="BQ89" s="228"/>
      <c r="BR89" s="228"/>
      <c r="BS89" s="228"/>
      <c r="BT89" s="228"/>
      <c r="BU89" s="228"/>
    </row>
    <row r="90" spans="2:73" s="100" customFormat="1" ht="15" customHeight="1" x14ac:dyDescent="0.3">
      <c r="B90" s="166"/>
      <c r="C90" s="166"/>
      <c r="U90" s="167"/>
      <c r="V90" s="167"/>
      <c r="W90" s="167"/>
      <c r="X90" s="167"/>
      <c r="Y90" s="167"/>
      <c r="Z90" s="167"/>
      <c r="AA90" s="167"/>
      <c r="AB90" s="167"/>
      <c r="AC90" s="166"/>
      <c r="AD90" s="166"/>
      <c r="AE90" s="167"/>
      <c r="AF90" s="166"/>
      <c r="AG90" s="167"/>
      <c r="AH90" s="167"/>
      <c r="AI90" s="167"/>
      <c r="AL90" s="167"/>
      <c r="AM90" s="167"/>
      <c r="AN90" s="171"/>
      <c r="AO90" s="171"/>
      <c r="AP90" s="171"/>
      <c r="AQ90" s="171"/>
      <c r="AR90" s="171"/>
      <c r="AS90" s="171"/>
      <c r="AT90" s="171"/>
      <c r="AU90" s="171"/>
      <c r="AV90" s="171"/>
      <c r="AW90" s="167"/>
      <c r="AY90" s="167"/>
      <c r="AZ90" s="167"/>
      <c r="BA90" s="167"/>
      <c r="BB90" s="167"/>
      <c r="BC90" s="167"/>
      <c r="BD90" s="167"/>
      <c r="BE90" s="167"/>
      <c r="BF90" s="167"/>
      <c r="BG90" s="167"/>
      <c r="BH90" s="167"/>
      <c r="BI90" s="167"/>
      <c r="BJ90" s="167"/>
      <c r="BK90" s="167"/>
      <c r="BL90" s="167"/>
      <c r="BM90" s="167"/>
      <c r="BN90" s="174"/>
      <c r="BO90" s="176"/>
      <c r="BP90" s="228"/>
      <c r="BQ90" s="228"/>
      <c r="BR90" s="228"/>
      <c r="BS90" s="228"/>
      <c r="BT90" s="228"/>
      <c r="BU90" s="228"/>
    </row>
    <row r="91" spans="2:73" s="100" customFormat="1" ht="15" customHeight="1" x14ac:dyDescent="0.3">
      <c r="B91" s="166"/>
      <c r="C91" s="166"/>
      <c r="U91" s="167"/>
      <c r="V91" s="167"/>
      <c r="W91" s="167"/>
      <c r="X91" s="167"/>
      <c r="Y91" s="167"/>
      <c r="Z91" s="167"/>
      <c r="AA91" s="167"/>
      <c r="AB91" s="167"/>
      <c r="AC91" s="166"/>
      <c r="AD91" s="166"/>
      <c r="AE91" s="167"/>
      <c r="AF91" s="166"/>
      <c r="AG91" s="167"/>
      <c r="AH91" s="167"/>
      <c r="AI91" s="167"/>
      <c r="AL91" s="167"/>
      <c r="AM91" s="167"/>
      <c r="AN91" s="171"/>
      <c r="AO91" s="171"/>
      <c r="AP91" s="171"/>
      <c r="AQ91" s="171"/>
      <c r="AR91" s="171"/>
      <c r="AS91" s="171"/>
      <c r="AT91" s="171"/>
      <c r="AU91" s="171"/>
      <c r="AV91" s="171"/>
      <c r="AW91" s="167"/>
      <c r="AY91" s="167"/>
      <c r="AZ91" s="167"/>
      <c r="BA91" s="167"/>
      <c r="BB91" s="167"/>
      <c r="BC91" s="167"/>
      <c r="BD91" s="167"/>
      <c r="BE91" s="167"/>
      <c r="BF91" s="167"/>
      <c r="BG91" s="167"/>
      <c r="BH91" s="167"/>
      <c r="BI91" s="167"/>
      <c r="BJ91" s="167"/>
      <c r="BK91" s="167"/>
      <c r="BL91" s="167"/>
      <c r="BM91" s="167"/>
      <c r="BN91" s="174"/>
      <c r="BO91" s="176"/>
      <c r="BP91" s="229"/>
      <c r="BQ91" s="229"/>
      <c r="BR91" s="229"/>
      <c r="BS91" s="229"/>
      <c r="BT91" s="229"/>
      <c r="BU91" s="229"/>
    </row>
    <row r="92" spans="2:73" s="100" customFormat="1" ht="15" customHeight="1" x14ac:dyDescent="0.3">
      <c r="B92" s="166"/>
      <c r="C92" s="166"/>
      <c r="U92" s="167"/>
      <c r="V92" s="167"/>
      <c r="W92" s="167"/>
      <c r="X92" s="167"/>
      <c r="Y92" s="167"/>
      <c r="Z92" s="167"/>
      <c r="AA92" s="167"/>
      <c r="AB92" s="167"/>
      <c r="AC92" s="166"/>
      <c r="AD92" s="166"/>
      <c r="AE92" s="167"/>
      <c r="AF92" s="166"/>
      <c r="AG92" s="167"/>
      <c r="AH92" s="167"/>
      <c r="AI92" s="167"/>
      <c r="AL92" s="167"/>
      <c r="AM92" s="167"/>
      <c r="AN92" s="171"/>
      <c r="AO92" s="171"/>
      <c r="AP92" s="171"/>
      <c r="AQ92" s="171"/>
      <c r="AR92" s="171"/>
      <c r="AS92" s="171"/>
      <c r="AT92" s="171"/>
      <c r="AU92" s="171"/>
      <c r="AV92" s="171"/>
      <c r="AW92" s="167"/>
      <c r="AY92" s="167"/>
      <c r="AZ92" s="167"/>
      <c r="BA92" s="167"/>
      <c r="BB92" s="167"/>
      <c r="BC92" s="167"/>
      <c r="BD92" s="167"/>
      <c r="BE92" s="167"/>
      <c r="BF92" s="167"/>
      <c r="BG92" s="167"/>
      <c r="BH92" s="167"/>
      <c r="BI92" s="167"/>
      <c r="BJ92" s="167"/>
      <c r="BK92" s="167"/>
      <c r="BL92" s="167"/>
      <c r="BM92" s="167"/>
      <c r="BN92" s="174"/>
      <c r="BO92" s="176"/>
      <c r="BP92" s="229"/>
      <c r="BQ92" s="229"/>
      <c r="BR92" s="229"/>
      <c r="BS92" s="229"/>
      <c r="BT92" s="229"/>
      <c r="BU92" s="229"/>
    </row>
    <row r="93" spans="2:73" s="100" customFormat="1" ht="15" customHeight="1" x14ac:dyDescent="0.3">
      <c r="B93" s="166"/>
      <c r="C93" s="166"/>
      <c r="U93" s="167"/>
      <c r="V93" s="167"/>
      <c r="W93" s="167"/>
      <c r="X93" s="167"/>
      <c r="Y93" s="167"/>
      <c r="Z93" s="167"/>
      <c r="AA93" s="167"/>
      <c r="AB93" s="167"/>
      <c r="AC93" s="166"/>
      <c r="AD93" s="166"/>
      <c r="AE93" s="167"/>
      <c r="AF93" s="166"/>
      <c r="AG93" s="167"/>
      <c r="AH93" s="167"/>
      <c r="AI93" s="167"/>
      <c r="AL93" s="167"/>
      <c r="AM93" s="167"/>
      <c r="AN93" s="171"/>
      <c r="AO93" s="171"/>
      <c r="AP93" s="171"/>
      <c r="AQ93" s="171"/>
      <c r="AR93" s="171"/>
      <c r="AS93" s="171"/>
      <c r="AT93" s="171"/>
      <c r="AU93" s="171"/>
      <c r="AV93" s="171"/>
      <c r="AW93" s="167"/>
      <c r="AY93" s="167"/>
      <c r="AZ93" s="167"/>
      <c r="BA93" s="167"/>
      <c r="BB93" s="167"/>
      <c r="BC93" s="167"/>
      <c r="BD93" s="167"/>
      <c r="BE93" s="167"/>
      <c r="BF93" s="167"/>
      <c r="BG93" s="167"/>
      <c r="BH93" s="167"/>
      <c r="BI93" s="167"/>
      <c r="BJ93" s="167"/>
      <c r="BK93" s="167"/>
      <c r="BL93" s="167"/>
      <c r="BM93" s="167"/>
      <c r="BN93" s="174"/>
      <c r="BO93" s="176"/>
      <c r="BP93" s="229"/>
      <c r="BQ93" s="229"/>
      <c r="BR93" s="229"/>
      <c r="BS93" s="229"/>
      <c r="BT93" s="229"/>
      <c r="BU93" s="229"/>
    </row>
    <row r="94" spans="2:73" s="100" customFormat="1" ht="15" customHeight="1" x14ac:dyDescent="0.3">
      <c r="B94" s="166"/>
      <c r="C94" s="166"/>
      <c r="U94" s="167"/>
      <c r="V94" s="167"/>
      <c r="W94" s="167"/>
      <c r="X94" s="167"/>
      <c r="Y94" s="167"/>
      <c r="Z94" s="167"/>
      <c r="AA94" s="167"/>
      <c r="AB94" s="167"/>
      <c r="AC94" s="166"/>
      <c r="AD94" s="166"/>
      <c r="AE94" s="167"/>
      <c r="AF94" s="166"/>
      <c r="AG94" s="167"/>
      <c r="AH94" s="167"/>
      <c r="AI94" s="167"/>
      <c r="AL94" s="167"/>
      <c r="AM94" s="167"/>
      <c r="AN94" s="171"/>
      <c r="AO94" s="171"/>
      <c r="AP94" s="171"/>
      <c r="AQ94" s="171"/>
      <c r="AR94" s="171"/>
      <c r="AS94" s="171"/>
      <c r="AT94" s="171"/>
      <c r="AU94" s="171"/>
      <c r="AV94" s="171"/>
      <c r="AW94" s="167"/>
      <c r="AY94" s="167"/>
      <c r="AZ94" s="167"/>
      <c r="BA94" s="167"/>
      <c r="BB94" s="167"/>
      <c r="BC94" s="167"/>
      <c r="BD94" s="167"/>
      <c r="BE94" s="167"/>
      <c r="BF94" s="167"/>
      <c r="BG94" s="167"/>
      <c r="BH94" s="167"/>
      <c r="BI94" s="167"/>
      <c r="BJ94" s="167"/>
      <c r="BK94" s="167"/>
      <c r="BL94" s="167"/>
      <c r="BM94" s="167"/>
      <c r="BN94" s="174"/>
      <c r="BO94" s="176"/>
      <c r="BP94" s="229"/>
      <c r="BQ94" s="229"/>
      <c r="BR94" s="229"/>
      <c r="BS94" s="229"/>
      <c r="BT94" s="2"/>
      <c r="BU94" s="229"/>
    </row>
    <row r="95" spans="2:73" s="100" customFormat="1" ht="15" customHeight="1" x14ac:dyDescent="0.3">
      <c r="B95" s="166"/>
      <c r="C95" s="166"/>
      <c r="K95" s="169"/>
      <c r="U95" s="167"/>
      <c r="V95" s="167"/>
      <c r="W95" s="167"/>
      <c r="X95" s="167"/>
      <c r="Y95" s="167"/>
      <c r="Z95" s="167"/>
      <c r="AA95" s="167"/>
      <c r="AB95" s="167"/>
      <c r="AC95" s="166"/>
      <c r="AD95" s="166"/>
      <c r="AE95" s="167"/>
      <c r="AF95" s="166"/>
      <c r="AG95" s="167"/>
      <c r="AH95" s="167"/>
      <c r="AI95" s="167"/>
      <c r="AL95" s="167"/>
      <c r="AM95" s="167"/>
      <c r="AN95" s="171"/>
      <c r="AO95" s="171"/>
      <c r="AP95" s="171"/>
      <c r="AQ95" s="171"/>
      <c r="AR95" s="171"/>
      <c r="AS95" s="171"/>
      <c r="AT95" s="171"/>
      <c r="AU95" s="171"/>
      <c r="AV95" s="171"/>
      <c r="AW95" s="167"/>
      <c r="AY95" s="167"/>
      <c r="AZ95" s="167"/>
      <c r="BA95" s="167"/>
      <c r="BB95" s="167"/>
      <c r="BC95" s="167"/>
      <c r="BD95" s="167"/>
      <c r="BE95" s="167"/>
      <c r="BF95" s="167"/>
      <c r="BG95" s="167"/>
      <c r="BH95" s="167"/>
      <c r="BI95" s="167"/>
      <c r="BJ95" s="167"/>
      <c r="BK95" s="167"/>
      <c r="BL95" s="167"/>
      <c r="BM95" s="167"/>
      <c r="BN95" s="174"/>
      <c r="BO95" s="176"/>
      <c r="BP95" s="229"/>
      <c r="BQ95" s="229"/>
      <c r="BR95" s="229"/>
      <c r="BS95" s="229"/>
      <c r="BT95" s="2"/>
      <c r="BU95" s="230"/>
    </row>
    <row r="96" spans="2:73" s="215" customFormat="1" ht="15" customHeight="1" x14ac:dyDescent="0.3">
      <c r="B96" s="216"/>
      <c r="C96" s="216"/>
      <c r="K96" s="217"/>
      <c r="U96" s="218"/>
      <c r="V96" s="218"/>
      <c r="W96" s="218"/>
      <c r="X96" s="218"/>
      <c r="Y96" s="218"/>
      <c r="Z96" s="218"/>
      <c r="AA96" s="218"/>
      <c r="AB96" s="218"/>
      <c r="AC96" s="216"/>
      <c r="AD96" s="216"/>
      <c r="AE96" s="218"/>
      <c r="AF96" s="216"/>
      <c r="AG96" s="218"/>
      <c r="AH96" s="218"/>
      <c r="AI96" s="218"/>
      <c r="AL96" s="218"/>
      <c r="AM96" s="218"/>
      <c r="AN96" s="219"/>
      <c r="AO96" s="219"/>
      <c r="AP96" s="219"/>
      <c r="AQ96" s="219"/>
      <c r="AR96" s="219"/>
      <c r="AS96" s="219"/>
      <c r="AT96" s="219"/>
      <c r="AU96" s="219"/>
      <c r="AV96" s="219"/>
      <c r="AW96" s="167"/>
      <c r="AY96" s="218"/>
      <c r="AZ96" s="218"/>
      <c r="BA96" s="218"/>
      <c r="BB96" s="218"/>
      <c r="BC96" s="218"/>
      <c r="BD96" s="218"/>
      <c r="BE96" s="218"/>
      <c r="BF96" s="218"/>
      <c r="BG96" s="218"/>
      <c r="BH96" s="218"/>
      <c r="BI96" s="218"/>
      <c r="BJ96" s="218"/>
      <c r="BK96" s="218"/>
      <c r="BL96" s="218"/>
      <c r="BM96" s="218"/>
      <c r="BN96" s="220"/>
      <c r="BO96" s="221"/>
      <c r="BP96" s="229"/>
      <c r="BQ96" s="229"/>
      <c r="BR96" s="229"/>
      <c r="BS96" s="229"/>
      <c r="BT96" s="2"/>
      <c r="BU96" s="230"/>
    </row>
    <row r="97" spans="2:73" s="100" customFormat="1" ht="15" customHeight="1" x14ac:dyDescent="0.3">
      <c r="B97" s="166"/>
      <c r="C97" s="166"/>
      <c r="U97" s="167"/>
      <c r="V97" s="167"/>
      <c r="W97" s="167"/>
      <c r="X97" s="167"/>
      <c r="Y97" s="167"/>
      <c r="Z97" s="167"/>
      <c r="AA97" s="167"/>
      <c r="AB97" s="167"/>
      <c r="AC97" s="166"/>
      <c r="AD97" s="166"/>
      <c r="AE97" s="167"/>
      <c r="AF97" s="166"/>
      <c r="AG97" s="167"/>
      <c r="AH97" s="167"/>
      <c r="AI97" s="167"/>
      <c r="AL97" s="167"/>
      <c r="AM97" s="167"/>
      <c r="AN97" s="171"/>
      <c r="AO97" s="171"/>
      <c r="AP97" s="171"/>
      <c r="AQ97" s="171"/>
      <c r="AR97" s="171"/>
      <c r="AS97" s="171"/>
      <c r="AT97" s="171"/>
      <c r="AU97" s="171"/>
      <c r="AV97" s="171"/>
      <c r="AW97" s="167"/>
      <c r="AY97" s="167"/>
      <c r="AZ97" s="167"/>
      <c r="BA97" s="167"/>
      <c r="BB97" s="167"/>
      <c r="BC97" s="167"/>
      <c r="BD97" s="167"/>
      <c r="BE97" s="167"/>
      <c r="BF97" s="167"/>
      <c r="BG97" s="167"/>
      <c r="BH97" s="167"/>
      <c r="BI97" s="167"/>
      <c r="BJ97" s="167"/>
      <c r="BK97" s="167"/>
      <c r="BL97" s="167"/>
      <c r="BM97" s="167"/>
      <c r="BN97" s="174"/>
      <c r="BO97" s="176"/>
      <c r="BP97" s="229"/>
      <c r="BQ97" s="229"/>
      <c r="BR97" s="229"/>
      <c r="BS97" s="229"/>
      <c r="BT97" s="229"/>
      <c r="BU97" s="229"/>
    </row>
    <row r="98" spans="2:73" s="100" customFormat="1" ht="15" customHeight="1" x14ac:dyDescent="0.3">
      <c r="B98" s="166"/>
      <c r="C98" s="166"/>
      <c r="U98" s="167"/>
      <c r="V98" s="167"/>
      <c r="W98" s="167"/>
      <c r="X98" s="167"/>
      <c r="Y98" s="167"/>
      <c r="Z98" s="167"/>
      <c r="AA98" s="167"/>
      <c r="AB98" s="167"/>
      <c r="AC98" s="166"/>
      <c r="AD98" s="166"/>
      <c r="AE98" s="167"/>
      <c r="AF98" s="166"/>
      <c r="AG98" s="167"/>
      <c r="AH98" s="167"/>
      <c r="AI98" s="167"/>
      <c r="AL98" s="167"/>
      <c r="AM98" s="167"/>
      <c r="AN98" s="171"/>
      <c r="AO98" s="171"/>
      <c r="AP98" s="171"/>
      <c r="AQ98" s="171"/>
      <c r="AR98" s="171"/>
      <c r="AS98" s="171"/>
      <c r="AT98" s="171"/>
      <c r="AU98" s="171"/>
      <c r="AV98" s="171"/>
      <c r="AW98" s="167"/>
      <c r="AY98" s="167"/>
      <c r="AZ98" s="167"/>
      <c r="BA98" s="167"/>
      <c r="BB98" s="167"/>
      <c r="BC98" s="167"/>
      <c r="BD98" s="167"/>
      <c r="BE98" s="167"/>
      <c r="BF98" s="167"/>
      <c r="BG98" s="167"/>
      <c r="BH98" s="167"/>
      <c r="BI98" s="167"/>
      <c r="BJ98" s="167"/>
      <c r="BK98" s="167"/>
      <c r="BL98" s="167"/>
      <c r="BM98" s="167"/>
      <c r="BN98" s="174"/>
      <c r="BO98" s="176"/>
      <c r="BP98" s="229"/>
      <c r="BQ98" s="229"/>
      <c r="BR98" s="229"/>
      <c r="BS98" s="229"/>
      <c r="BT98" s="229"/>
      <c r="BU98" s="229"/>
    </row>
    <row r="99" spans="2:73" s="100" customFormat="1" ht="15" customHeight="1" x14ac:dyDescent="0.3">
      <c r="B99" s="166"/>
      <c r="C99" s="166"/>
      <c r="U99" s="167"/>
      <c r="V99" s="167"/>
      <c r="W99" s="167"/>
      <c r="X99" s="167"/>
      <c r="Y99" s="167"/>
      <c r="Z99" s="167"/>
      <c r="AA99" s="167"/>
      <c r="AB99" s="167"/>
      <c r="AC99" s="166"/>
      <c r="AD99" s="166"/>
      <c r="AE99" s="167"/>
      <c r="AF99" s="166"/>
      <c r="AG99" s="167"/>
      <c r="AH99" s="167"/>
      <c r="AI99" s="167"/>
      <c r="AL99" s="167"/>
      <c r="AM99" s="167"/>
      <c r="AN99" s="171"/>
      <c r="AO99" s="171"/>
      <c r="AP99" s="171"/>
      <c r="AQ99" s="171"/>
      <c r="AR99" s="171"/>
      <c r="AS99" s="171"/>
      <c r="AT99" s="171"/>
      <c r="AU99" s="171"/>
      <c r="AV99" s="171"/>
      <c r="AW99" s="167"/>
      <c r="AY99" s="167"/>
      <c r="AZ99" s="167"/>
      <c r="BA99" s="167"/>
      <c r="BB99" s="167"/>
      <c r="BC99" s="167"/>
      <c r="BD99" s="167"/>
      <c r="BE99" s="167"/>
      <c r="BF99" s="167"/>
      <c r="BG99" s="167"/>
      <c r="BH99" s="167"/>
      <c r="BI99" s="167"/>
      <c r="BJ99" s="167"/>
      <c r="BK99" s="167"/>
      <c r="BL99" s="167"/>
      <c r="BM99" s="167"/>
      <c r="BN99" s="174"/>
      <c r="BO99" s="176"/>
      <c r="BP99" s="229"/>
      <c r="BQ99" s="229"/>
      <c r="BR99" s="229"/>
      <c r="BS99" s="229"/>
      <c r="BT99" s="229"/>
      <c r="BU99" s="229"/>
    </row>
    <row r="100" spans="2:73" s="100" customFormat="1" ht="15" customHeight="1" x14ac:dyDescent="0.3">
      <c r="B100" s="166"/>
      <c r="C100" s="166"/>
      <c r="K100" s="169"/>
      <c r="U100" s="167"/>
      <c r="V100" s="167"/>
      <c r="W100" s="167"/>
      <c r="X100" s="167"/>
      <c r="Y100" s="167"/>
      <c r="Z100" s="167"/>
      <c r="AA100" s="167"/>
      <c r="AB100" s="167"/>
      <c r="AC100" s="166"/>
      <c r="AD100" s="166"/>
      <c r="AE100" s="167"/>
      <c r="AF100" s="166"/>
      <c r="AG100" s="167"/>
      <c r="AH100" s="167"/>
      <c r="AI100" s="167"/>
      <c r="AL100" s="167"/>
      <c r="AM100" s="167"/>
      <c r="AN100" s="171"/>
      <c r="AO100" s="171"/>
      <c r="AP100" s="171"/>
      <c r="AQ100" s="171"/>
      <c r="AR100" s="171"/>
      <c r="AS100" s="171"/>
      <c r="AT100" s="171"/>
      <c r="AU100" s="171"/>
      <c r="AV100" s="171"/>
      <c r="AW100" s="167"/>
      <c r="AY100" s="167"/>
      <c r="AZ100" s="167"/>
      <c r="BA100" s="167"/>
      <c r="BB100" s="167"/>
      <c r="BC100" s="167"/>
      <c r="BD100" s="167"/>
      <c r="BE100" s="167"/>
      <c r="BF100" s="167"/>
      <c r="BG100" s="167"/>
      <c r="BH100" s="167"/>
      <c r="BI100" s="167"/>
      <c r="BJ100" s="167"/>
      <c r="BK100" s="167"/>
      <c r="BL100" s="167"/>
      <c r="BM100" s="167"/>
      <c r="BN100" s="174"/>
      <c r="BO100" s="176"/>
      <c r="BP100" s="229"/>
      <c r="BQ100" s="229"/>
      <c r="BR100" s="229"/>
      <c r="BS100" s="229"/>
      <c r="BT100" s="229"/>
      <c r="BU100" s="229"/>
    </row>
    <row r="101" spans="2:73" s="100" customFormat="1" ht="15" customHeight="1" x14ac:dyDescent="0.3">
      <c r="B101" s="166"/>
      <c r="C101" s="166"/>
      <c r="K101" s="169"/>
      <c r="U101" s="167"/>
      <c r="V101" s="167"/>
      <c r="W101" s="167"/>
      <c r="X101" s="167"/>
      <c r="Y101" s="167"/>
      <c r="Z101" s="167"/>
      <c r="AA101" s="167"/>
      <c r="AB101" s="167"/>
      <c r="AC101" s="166"/>
      <c r="AD101" s="166"/>
      <c r="AE101" s="167"/>
      <c r="AF101" s="166"/>
      <c r="AG101" s="167"/>
      <c r="AH101" s="167"/>
      <c r="AI101" s="167"/>
      <c r="AL101" s="167"/>
      <c r="AM101" s="167"/>
      <c r="AN101" s="171"/>
      <c r="AO101" s="171"/>
      <c r="AP101" s="171"/>
      <c r="AQ101" s="171"/>
      <c r="AR101" s="171"/>
      <c r="AS101" s="171"/>
      <c r="AT101" s="171"/>
      <c r="AU101" s="171"/>
      <c r="AV101" s="171"/>
      <c r="AW101" s="167"/>
      <c r="AY101" s="167"/>
      <c r="AZ101" s="167"/>
      <c r="BA101" s="167"/>
      <c r="BB101" s="167"/>
      <c r="BC101" s="167"/>
      <c r="BD101" s="167"/>
      <c r="BE101" s="167"/>
      <c r="BF101" s="167"/>
      <c r="BG101" s="167"/>
      <c r="BH101" s="167"/>
      <c r="BI101" s="167"/>
      <c r="BJ101" s="167"/>
      <c r="BK101" s="167"/>
      <c r="BL101" s="167"/>
      <c r="BM101" s="167"/>
      <c r="BN101" s="174"/>
      <c r="BO101" s="176"/>
      <c r="BP101" s="229"/>
      <c r="BQ101" s="229"/>
      <c r="BR101" s="229"/>
      <c r="BS101" s="229"/>
      <c r="BT101" s="229"/>
      <c r="BU101" s="229"/>
    </row>
    <row r="102" spans="2:73" s="100" customFormat="1" ht="15" customHeight="1" x14ac:dyDescent="0.3">
      <c r="B102" s="166"/>
      <c r="C102" s="166"/>
      <c r="K102" s="169"/>
      <c r="U102" s="167"/>
      <c r="V102" s="167"/>
      <c r="W102" s="167"/>
      <c r="X102" s="167"/>
      <c r="Y102" s="167"/>
      <c r="Z102" s="167"/>
      <c r="AA102" s="167"/>
      <c r="AB102" s="167"/>
      <c r="AC102" s="166"/>
      <c r="AD102" s="166"/>
      <c r="AE102" s="167"/>
      <c r="AF102" s="166"/>
      <c r="AG102" s="167"/>
      <c r="AH102" s="167"/>
      <c r="AI102" s="167"/>
      <c r="AL102" s="167"/>
      <c r="AM102" s="167"/>
      <c r="AN102" s="171"/>
      <c r="AO102" s="171"/>
      <c r="AP102" s="171"/>
      <c r="AQ102" s="171"/>
      <c r="AR102" s="171"/>
      <c r="AS102" s="171"/>
      <c r="AT102" s="171"/>
      <c r="AU102" s="171"/>
      <c r="AV102" s="171"/>
      <c r="AW102" s="167"/>
      <c r="AY102" s="167"/>
      <c r="AZ102" s="167"/>
      <c r="BA102" s="167"/>
      <c r="BB102" s="167"/>
      <c r="BC102" s="167"/>
      <c r="BD102" s="167"/>
      <c r="BE102" s="167"/>
      <c r="BF102" s="167"/>
      <c r="BG102" s="167"/>
      <c r="BH102" s="167"/>
      <c r="BI102" s="167"/>
      <c r="BJ102" s="167"/>
      <c r="BK102" s="167"/>
      <c r="BL102" s="167"/>
      <c r="BM102" s="167"/>
      <c r="BN102" s="174"/>
      <c r="BO102" s="167"/>
      <c r="BP102" s="229"/>
      <c r="BQ102" s="229"/>
      <c r="BR102" s="229"/>
      <c r="BS102" s="229"/>
      <c r="BT102" s="229"/>
      <c r="BU102" s="229"/>
    </row>
    <row r="103" spans="2:73" s="100" customFormat="1" ht="15" customHeight="1" x14ac:dyDescent="0.3">
      <c r="B103" s="166"/>
      <c r="C103" s="166"/>
      <c r="U103" s="167"/>
      <c r="V103" s="167"/>
      <c r="W103" s="167"/>
      <c r="X103" s="167"/>
      <c r="Y103" s="167"/>
      <c r="Z103" s="167"/>
      <c r="AA103" s="167"/>
      <c r="AB103" s="167"/>
      <c r="AC103" s="166"/>
      <c r="AD103" s="166"/>
      <c r="AE103" s="167"/>
      <c r="AF103" s="166"/>
      <c r="AG103" s="167"/>
      <c r="AH103" s="167"/>
      <c r="AI103" s="167"/>
      <c r="AL103" s="167"/>
      <c r="AM103" s="167"/>
      <c r="AN103" s="171"/>
      <c r="AO103" s="171"/>
      <c r="AP103" s="171"/>
      <c r="AQ103" s="171"/>
      <c r="AR103" s="171"/>
      <c r="AS103" s="171"/>
      <c r="AT103" s="171"/>
      <c r="AU103" s="171"/>
      <c r="AV103" s="171"/>
      <c r="AW103" s="167"/>
      <c r="AY103" s="167"/>
      <c r="AZ103" s="167"/>
      <c r="BA103" s="167"/>
      <c r="BB103" s="167"/>
      <c r="BC103" s="167"/>
      <c r="BD103" s="167"/>
      <c r="BE103" s="167"/>
      <c r="BF103" s="167"/>
      <c r="BG103" s="167"/>
      <c r="BH103" s="167"/>
      <c r="BI103" s="167"/>
      <c r="BJ103" s="167"/>
      <c r="BK103" s="167"/>
      <c r="BL103" s="167"/>
      <c r="BM103" s="167"/>
      <c r="BN103" s="174"/>
      <c r="BO103" s="176"/>
      <c r="BP103" s="229"/>
      <c r="BQ103" s="229"/>
      <c r="BR103" s="229"/>
      <c r="BS103" s="229"/>
      <c r="BT103" s="229"/>
      <c r="BU103" s="229"/>
    </row>
    <row r="104" spans="2:73" s="100" customFormat="1" ht="15" customHeight="1" x14ac:dyDescent="0.3">
      <c r="B104" s="166"/>
      <c r="C104" s="166"/>
      <c r="K104" s="169"/>
      <c r="U104" s="167"/>
      <c r="V104" s="167"/>
      <c r="W104" s="167"/>
      <c r="X104" s="167"/>
      <c r="Y104" s="167"/>
      <c r="Z104" s="167"/>
      <c r="AA104" s="167"/>
      <c r="AB104" s="167"/>
      <c r="AC104" s="166"/>
      <c r="AD104" s="166"/>
      <c r="AE104" s="167"/>
      <c r="AF104" s="166"/>
      <c r="AG104" s="167"/>
      <c r="AH104" s="167"/>
      <c r="AI104" s="167"/>
      <c r="AL104" s="167"/>
      <c r="AM104" s="167"/>
      <c r="AN104" s="171"/>
      <c r="AO104" s="171"/>
      <c r="AP104" s="171"/>
      <c r="AQ104" s="171"/>
      <c r="AR104" s="171"/>
      <c r="AS104" s="171"/>
      <c r="AT104" s="171"/>
      <c r="AU104" s="171"/>
      <c r="AV104" s="171"/>
      <c r="AW104" s="167"/>
      <c r="AY104" s="167"/>
      <c r="AZ104" s="167"/>
      <c r="BA104" s="167"/>
      <c r="BB104" s="167"/>
      <c r="BC104" s="167"/>
      <c r="BD104" s="167"/>
      <c r="BE104" s="167"/>
      <c r="BF104" s="167"/>
      <c r="BG104" s="167"/>
      <c r="BH104" s="167"/>
      <c r="BI104" s="167"/>
      <c r="BJ104" s="167"/>
      <c r="BK104" s="167"/>
      <c r="BL104" s="167"/>
      <c r="BM104" s="167"/>
      <c r="BN104" s="174"/>
      <c r="BO104" s="176"/>
      <c r="BP104" s="229"/>
      <c r="BQ104" s="229"/>
      <c r="BR104" s="229"/>
      <c r="BS104" s="229"/>
      <c r="BT104" s="230"/>
      <c r="BU104" s="230"/>
    </row>
    <row r="105" spans="2:73" s="100" customFormat="1" ht="15" customHeight="1" x14ac:dyDescent="0.3">
      <c r="B105" s="166"/>
      <c r="C105" s="166"/>
      <c r="K105" s="169"/>
      <c r="U105" s="167"/>
      <c r="V105" s="167"/>
      <c r="W105" s="167"/>
      <c r="X105" s="167"/>
      <c r="Y105" s="167"/>
      <c r="Z105" s="167"/>
      <c r="AA105" s="167"/>
      <c r="AB105" s="167"/>
      <c r="AC105" s="166"/>
      <c r="AD105" s="166"/>
      <c r="AE105" s="167"/>
      <c r="AF105" s="166"/>
      <c r="AG105" s="167"/>
      <c r="AH105" s="167"/>
      <c r="AI105" s="167"/>
      <c r="AL105" s="167"/>
      <c r="AM105" s="167"/>
      <c r="AN105" s="171"/>
      <c r="AO105" s="171"/>
      <c r="AP105" s="171"/>
      <c r="AQ105" s="171"/>
      <c r="AR105" s="171"/>
      <c r="AS105" s="171"/>
      <c r="AT105" s="171"/>
      <c r="AU105" s="171"/>
      <c r="AV105" s="171"/>
      <c r="AW105" s="167"/>
      <c r="AY105" s="167"/>
      <c r="AZ105" s="167"/>
      <c r="BA105" s="167"/>
      <c r="BB105" s="167"/>
      <c r="BC105" s="167"/>
      <c r="BD105" s="167"/>
      <c r="BE105" s="167"/>
      <c r="BF105" s="167"/>
      <c r="BG105" s="167"/>
      <c r="BH105" s="167"/>
      <c r="BI105" s="167"/>
      <c r="BJ105" s="167"/>
      <c r="BK105" s="167"/>
      <c r="BL105" s="167"/>
      <c r="BM105" s="167"/>
      <c r="BN105" s="174"/>
      <c r="BO105" s="176"/>
      <c r="BP105" s="229"/>
      <c r="BQ105" s="229"/>
      <c r="BR105" s="229"/>
      <c r="BS105" s="229"/>
      <c r="BT105" s="229"/>
      <c r="BU105" s="229"/>
    </row>
    <row r="106" spans="2:73" s="100" customFormat="1" ht="15" customHeight="1" x14ac:dyDescent="0.3">
      <c r="B106" s="166"/>
      <c r="C106" s="166"/>
      <c r="K106" s="169"/>
      <c r="U106" s="167"/>
      <c r="V106" s="167"/>
      <c r="W106" s="167"/>
      <c r="X106" s="167"/>
      <c r="Y106" s="167"/>
      <c r="Z106" s="167"/>
      <c r="AA106" s="167"/>
      <c r="AB106" s="167"/>
      <c r="AC106" s="166"/>
      <c r="AD106" s="166"/>
      <c r="AE106" s="167"/>
      <c r="AF106" s="166"/>
      <c r="AG106" s="167"/>
      <c r="AH106" s="167"/>
      <c r="AI106" s="167"/>
      <c r="AL106" s="167"/>
      <c r="AM106" s="167"/>
      <c r="AN106" s="171"/>
      <c r="AO106" s="171"/>
      <c r="AP106" s="171"/>
      <c r="AQ106" s="171"/>
      <c r="AR106" s="171"/>
      <c r="AS106" s="171"/>
      <c r="AT106" s="171"/>
      <c r="AU106" s="171"/>
      <c r="AV106" s="171"/>
      <c r="AW106" s="167"/>
      <c r="AY106" s="167"/>
      <c r="AZ106" s="167"/>
      <c r="BA106" s="167"/>
      <c r="BB106" s="167"/>
      <c r="BC106" s="167"/>
      <c r="BD106" s="167"/>
      <c r="BE106" s="167"/>
      <c r="BF106" s="167"/>
      <c r="BG106" s="167"/>
      <c r="BH106" s="167"/>
      <c r="BI106" s="167"/>
      <c r="BJ106" s="167"/>
      <c r="BK106" s="167"/>
      <c r="BL106" s="167"/>
      <c r="BM106" s="167"/>
      <c r="BN106" s="174"/>
      <c r="BO106" s="176"/>
      <c r="BP106" s="229"/>
      <c r="BQ106" s="229"/>
      <c r="BR106" s="229"/>
      <c r="BS106" s="229"/>
      <c r="BT106" s="229"/>
      <c r="BU106" s="229"/>
    </row>
    <row r="107" spans="2:73" s="100" customFormat="1" ht="15" customHeight="1" x14ac:dyDescent="0.3">
      <c r="B107" s="166"/>
      <c r="C107" s="166"/>
      <c r="U107" s="167"/>
      <c r="V107" s="167"/>
      <c r="W107" s="167"/>
      <c r="X107" s="167"/>
      <c r="Y107" s="167"/>
      <c r="Z107" s="167"/>
      <c r="AA107" s="167"/>
      <c r="AB107" s="167"/>
      <c r="AC107" s="166"/>
      <c r="AD107" s="166"/>
      <c r="AE107" s="167"/>
      <c r="AF107" s="166"/>
      <c r="AG107" s="167"/>
      <c r="AH107" s="167"/>
      <c r="AI107" s="167"/>
      <c r="AL107" s="167"/>
      <c r="AM107" s="167"/>
      <c r="AN107" s="171"/>
      <c r="AO107" s="171"/>
      <c r="AP107" s="171"/>
      <c r="AQ107" s="171"/>
      <c r="AR107" s="171"/>
      <c r="AS107" s="171"/>
      <c r="AT107" s="171"/>
      <c r="AU107" s="171"/>
      <c r="AV107" s="171"/>
      <c r="AW107" s="167"/>
      <c r="AY107" s="167"/>
      <c r="AZ107" s="167"/>
      <c r="BA107" s="167"/>
      <c r="BB107" s="167"/>
      <c r="BC107" s="167"/>
      <c r="BD107" s="167"/>
      <c r="BE107" s="167"/>
      <c r="BF107" s="167"/>
      <c r="BG107" s="167"/>
      <c r="BH107" s="167"/>
      <c r="BI107" s="167"/>
      <c r="BJ107" s="167"/>
      <c r="BK107" s="167"/>
      <c r="BL107" s="167"/>
      <c r="BM107" s="167"/>
      <c r="BN107" s="174"/>
      <c r="BO107" s="167"/>
      <c r="BP107" s="229"/>
      <c r="BQ107" s="229"/>
      <c r="BR107" s="229"/>
      <c r="BS107" s="229"/>
      <c r="BT107" s="229"/>
      <c r="BU107" s="229"/>
    </row>
    <row r="108" spans="2:73" s="100" customFormat="1" ht="15" customHeight="1" x14ac:dyDescent="0.3">
      <c r="B108" s="166"/>
      <c r="C108" s="166"/>
      <c r="K108" s="169"/>
      <c r="U108" s="167"/>
      <c r="V108" s="167"/>
      <c r="W108" s="167"/>
      <c r="X108" s="167"/>
      <c r="Y108" s="167"/>
      <c r="Z108" s="167"/>
      <c r="AA108" s="167"/>
      <c r="AB108" s="167"/>
      <c r="AC108" s="166"/>
      <c r="AD108" s="166"/>
      <c r="AE108" s="167"/>
      <c r="AF108" s="166"/>
      <c r="AG108" s="167"/>
      <c r="AH108" s="167"/>
      <c r="AI108" s="167"/>
      <c r="AL108" s="167"/>
      <c r="AM108" s="167"/>
      <c r="AN108" s="171"/>
      <c r="AO108" s="171"/>
      <c r="AP108" s="171"/>
      <c r="AQ108" s="171"/>
      <c r="AR108" s="171"/>
      <c r="AS108" s="171"/>
      <c r="AT108" s="171"/>
      <c r="AU108" s="171"/>
      <c r="AV108" s="171"/>
      <c r="AW108" s="167"/>
      <c r="AY108" s="167"/>
      <c r="AZ108" s="167"/>
      <c r="BA108" s="167"/>
      <c r="BB108" s="167"/>
      <c r="BC108" s="167"/>
      <c r="BD108" s="167"/>
      <c r="BE108" s="167"/>
      <c r="BF108" s="167"/>
      <c r="BG108" s="167"/>
      <c r="BH108" s="167"/>
      <c r="BI108" s="167"/>
      <c r="BJ108" s="167"/>
      <c r="BK108" s="167"/>
      <c r="BL108" s="167"/>
      <c r="BM108" s="167"/>
      <c r="BN108" s="174"/>
      <c r="BO108" s="176"/>
      <c r="BP108" s="229"/>
      <c r="BQ108" s="229"/>
      <c r="BR108" s="229"/>
      <c r="BS108" s="229"/>
      <c r="BT108" s="229"/>
      <c r="BU108" s="229"/>
    </row>
    <row r="109" spans="2:73" s="100" customFormat="1" ht="15" customHeight="1" x14ac:dyDescent="0.3">
      <c r="B109" s="166"/>
      <c r="C109" s="166"/>
      <c r="U109" s="167"/>
      <c r="V109" s="167"/>
      <c r="W109" s="167"/>
      <c r="X109" s="167"/>
      <c r="Y109" s="167"/>
      <c r="Z109" s="167"/>
      <c r="AA109" s="167"/>
      <c r="AB109" s="167"/>
      <c r="AC109" s="166"/>
      <c r="AD109" s="166"/>
      <c r="AE109" s="167"/>
      <c r="AF109" s="166"/>
      <c r="AG109" s="167"/>
      <c r="AH109" s="167"/>
      <c r="AI109" s="167"/>
      <c r="AL109" s="167"/>
      <c r="AM109" s="167"/>
      <c r="AN109" s="171"/>
      <c r="AO109" s="171"/>
      <c r="AP109" s="171"/>
      <c r="AQ109" s="171"/>
      <c r="AR109" s="171"/>
      <c r="AS109" s="171"/>
      <c r="AT109" s="171"/>
      <c r="AU109" s="171"/>
      <c r="AV109" s="171"/>
      <c r="AW109" s="167"/>
      <c r="AY109" s="167"/>
      <c r="AZ109" s="167"/>
      <c r="BA109" s="167"/>
      <c r="BB109" s="167"/>
      <c r="BC109" s="167"/>
      <c r="BD109" s="167"/>
      <c r="BE109" s="167"/>
      <c r="BF109" s="167"/>
      <c r="BG109" s="167"/>
      <c r="BH109" s="167"/>
      <c r="BI109" s="167"/>
      <c r="BJ109" s="167"/>
      <c r="BK109" s="167"/>
      <c r="BL109" s="167"/>
      <c r="BM109" s="167"/>
      <c r="BN109" s="174"/>
      <c r="BO109" s="176"/>
      <c r="BP109" s="229"/>
      <c r="BQ109" s="229"/>
      <c r="BR109" s="229"/>
      <c r="BS109" s="229"/>
      <c r="BT109" s="229"/>
      <c r="BU109" s="229"/>
    </row>
    <row r="110" spans="2:73" s="100" customFormat="1" ht="15" customHeight="1" x14ac:dyDescent="0.3">
      <c r="B110" s="166"/>
      <c r="C110" s="166"/>
      <c r="U110" s="167"/>
      <c r="V110" s="167"/>
      <c r="W110" s="167"/>
      <c r="X110" s="167"/>
      <c r="Y110" s="167"/>
      <c r="Z110" s="167"/>
      <c r="AA110" s="167"/>
      <c r="AB110" s="167"/>
      <c r="AC110" s="166"/>
      <c r="AD110" s="166"/>
      <c r="AE110" s="167"/>
      <c r="AF110" s="166"/>
      <c r="AG110" s="167"/>
      <c r="AH110" s="167"/>
      <c r="AI110" s="167"/>
      <c r="AL110" s="167"/>
      <c r="AM110" s="167"/>
      <c r="AN110" s="171"/>
      <c r="AO110" s="171"/>
      <c r="AP110" s="171"/>
      <c r="AQ110" s="171"/>
      <c r="AR110" s="171"/>
      <c r="AS110" s="171"/>
      <c r="AT110" s="171"/>
      <c r="AU110" s="171"/>
      <c r="AV110" s="171"/>
      <c r="AW110" s="167"/>
      <c r="AY110" s="167"/>
      <c r="AZ110" s="167"/>
      <c r="BA110" s="167"/>
      <c r="BB110" s="167"/>
      <c r="BC110" s="167"/>
      <c r="BD110" s="167"/>
      <c r="BE110" s="167"/>
      <c r="BF110" s="167"/>
      <c r="BG110" s="167"/>
      <c r="BH110" s="167"/>
      <c r="BI110" s="167"/>
      <c r="BJ110" s="167"/>
      <c r="BK110" s="167"/>
      <c r="BL110" s="167"/>
      <c r="BM110" s="167"/>
      <c r="BN110" s="174"/>
      <c r="BO110" s="176"/>
      <c r="BP110" s="229"/>
      <c r="BQ110" s="229"/>
      <c r="BR110" s="229"/>
      <c r="BS110" s="229"/>
      <c r="BT110" s="229"/>
      <c r="BU110" s="229"/>
    </row>
    <row r="111" spans="2:73" s="100" customFormat="1" ht="15" customHeight="1" x14ac:dyDescent="0.3">
      <c r="B111" s="166"/>
      <c r="C111" s="166"/>
      <c r="K111" s="169"/>
      <c r="U111" s="167"/>
      <c r="V111" s="167"/>
      <c r="W111" s="167"/>
      <c r="X111" s="167"/>
      <c r="Y111" s="167"/>
      <c r="Z111" s="167"/>
      <c r="AA111" s="167"/>
      <c r="AB111" s="167"/>
      <c r="AC111" s="166"/>
      <c r="AD111" s="166"/>
      <c r="AE111" s="167"/>
      <c r="AF111" s="166"/>
      <c r="AG111" s="167"/>
      <c r="AH111" s="167"/>
      <c r="AI111" s="167"/>
      <c r="AL111" s="167"/>
      <c r="AM111" s="167"/>
      <c r="AN111" s="171"/>
      <c r="AO111" s="171"/>
      <c r="AP111" s="171"/>
      <c r="AQ111" s="171"/>
      <c r="AR111" s="171"/>
      <c r="AS111" s="171"/>
      <c r="AT111" s="171"/>
      <c r="AU111" s="171"/>
      <c r="AV111" s="171"/>
      <c r="AW111" s="167"/>
      <c r="AY111" s="167"/>
      <c r="AZ111" s="167"/>
      <c r="BA111" s="167"/>
      <c r="BB111" s="167"/>
      <c r="BC111" s="167"/>
      <c r="BD111" s="167"/>
      <c r="BE111" s="167"/>
      <c r="BF111" s="167"/>
      <c r="BG111" s="167"/>
      <c r="BH111" s="167"/>
      <c r="BI111" s="167"/>
      <c r="BJ111" s="167"/>
      <c r="BK111" s="167"/>
      <c r="BL111" s="167"/>
      <c r="BM111" s="167"/>
      <c r="BN111" s="174"/>
      <c r="BO111" s="176"/>
      <c r="BP111" s="229"/>
      <c r="BQ111" s="229"/>
      <c r="BR111" s="229"/>
      <c r="BS111" s="229"/>
      <c r="BT111" s="229"/>
      <c r="BU111" s="229"/>
    </row>
    <row r="112" spans="2:73" s="100" customFormat="1" ht="15" customHeight="1" x14ac:dyDescent="0.3">
      <c r="B112" s="166"/>
      <c r="C112" s="166"/>
      <c r="K112" s="169"/>
      <c r="U112" s="167"/>
      <c r="V112" s="167"/>
      <c r="W112" s="167"/>
      <c r="X112" s="167"/>
      <c r="Y112" s="167"/>
      <c r="Z112" s="167"/>
      <c r="AA112" s="167"/>
      <c r="AB112" s="167"/>
      <c r="AC112" s="166"/>
      <c r="AD112" s="166"/>
      <c r="AE112" s="167"/>
      <c r="AF112" s="166"/>
      <c r="AG112" s="167"/>
      <c r="AH112" s="167"/>
      <c r="AI112" s="167"/>
      <c r="AL112" s="167"/>
      <c r="AM112" s="167"/>
      <c r="AN112" s="171"/>
      <c r="AO112" s="171"/>
      <c r="AP112" s="171"/>
      <c r="AQ112" s="171"/>
      <c r="AR112" s="171"/>
      <c r="AS112" s="171"/>
      <c r="AT112" s="171"/>
      <c r="AU112" s="171"/>
      <c r="AV112" s="171"/>
      <c r="AW112" s="167"/>
      <c r="AY112" s="167"/>
      <c r="AZ112" s="167"/>
      <c r="BA112" s="167"/>
      <c r="BB112" s="167"/>
      <c r="BC112" s="167"/>
      <c r="BD112" s="167"/>
      <c r="BE112" s="167"/>
      <c r="BF112" s="167"/>
      <c r="BG112" s="167"/>
      <c r="BH112" s="167"/>
      <c r="BI112" s="167"/>
      <c r="BJ112" s="167"/>
      <c r="BK112" s="167"/>
      <c r="BL112" s="167"/>
      <c r="BM112" s="167"/>
      <c r="BN112" s="174"/>
      <c r="BO112" s="176"/>
      <c r="BP112" s="229"/>
      <c r="BQ112" s="229"/>
      <c r="BR112" s="229"/>
      <c r="BS112" s="229"/>
      <c r="BT112" s="229"/>
      <c r="BU112" s="229"/>
    </row>
    <row r="113" spans="2:73" s="100" customFormat="1" ht="15" customHeight="1" x14ac:dyDescent="0.3">
      <c r="B113" s="166"/>
      <c r="C113" s="166"/>
      <c r="K113" s="169"/>
      <c r="U113" s="167"/>
      <c r="V113" s="167"/>
      <c r="W113" s="167"/>
      <c r="X113" s="167"/>
      <c r="Y113" s="167"/>
      <c r="Z113" s="167"/>
      <c r="AA113" s="167"/>
      <c r="AB113" s="167"/>
      <c r="AC113" s="166"/>
      <c r="AD113" s="166"/>
      <c r="AE113" s="167"/>
      <c r="AF113" s="166"/>
      <c r="AG113" s="167"/>
      <c r="AH113" s="167"/>
      <c r="AI113" s="167"/>
      <c r="AL113" s="167"/>
      <c r="AM113" s="167"/>
      <c r="AN113" s="171"/>
      <c r="AO113" s="171"/>
      <c r="AP113" s="171"/>
      <c r="AQ113" s="171"/>
      <c r="AR113" s="171"/>
      <c r="AS113" s="171"/>
      <c r="AT113" s="171"/>
      <c r="AU113" s="171"/>
      <c r="AV113" s="171"/>
      <c r="AW113" s="167"/>
      <c r="AY113" s="167"/>
      <c r="AZ113" s="167"/>
      <c r="BA113" s="167"/>
      <c r="BB113" s="167"/>
      <c r="BC113" s="167"/>
      <c r="BD113" s="167"/>
      <c r="BE113" s="167"/>
      <c r="BF113" s="167"/>
      <c r="BG113" s="167"/>
      <c r="BH113" s="167"/>
      <c r="BI113" s="167"/>
      <c r="BJ113" s="167"/>
      <c r="BK113" s="167"/>
      <c r="BL113" s="167"/>
      <c r="BM113" s="167"/>
      <c r="BN113" s="174"/>
      <c r="BO113" s="176"/>
      <c r="BP113" s="229"/>
      <c r="BQ113" s="229"/>
      <c r="BR113" s="229"/>
      <c r="BS113" s="229"/>
      <c r="BT113" s="229"/>
      <c r="BU113" s="229"/>
    </row>
    <row r="114" spans="2:73" s="100" customFormat="1" ht="15" customHeight="1" x14ac:dyDescent="0.3">
      <c r="B114" s="166"/>
      <c r="C114" s="166"/>
      <c r="K114" s="169"/>
      <c r="U114" s="167"/>
      <c r="V114" s="167"/>
      <c r="W114" s="167"/>
      <c r="X114" s="167"/>
      <c r="Y114" s="167"/>
      <c r="Z114" s="167"/>
      <c r="AA114" s="167"/>
      <c r="AB114" s="167"/>
      <c r="AC114" s="166"/>
      <c r="AD114" s="166"/>
      <c r="AE114" s="167"/>
      <c r="AF114" s="166"/>
      <c r="AG114" s="167"/>
      <c r="AH114" s="167"/>
      <c r="AI114" s="167"/>
      <c r="AL114" s="167"/>
      <c r="AM114" s="167"/>
      <c r="AN114" s="171"/>
      <c r="AO114" s="171"/>
      <c r="AP114" s="171"/>
      <c r="AQ114" s="171"/>
      <c r="AR114" s="171"/>
      <c r="AS114" s="171"/>
      <c r="AT114" s="171"/>
      <c r="AU114" s="171"/>
      <c r="AV114" s="171"/>
      <c r="AW114" s="167"/>
      <c r="AY114" s="167"/>
      <c r="AZ114" s="167"/>
      <c r="BA114" s="167"/>
      <c r="BB114" s="167"/>
      <c r="BC114" s="167"/>
      <c r="BD114" s="167"/>
      <c r="BE114" s="167"/>
      <c r="BF114" s="167"/>
      <c r="BG114" s="167"/>
      <c r="BH114" s="167"/>
      <c r="BI114" s="167"/>
      <c r="BJ114" s="167"/>
      <c r="BK114" s="167"/>
      <c r="BL114" s="167"/>
      <c r="BM114" s="167"/>
      <c r="BN114" s="174"/>
      <c r="BO114" s="176"/>
      <c r="BP114" s="229"/>
      <c r="BQ114" s="229"/>
      <c r="BR114" s="229"/>
      <c r="BS114" s="229"/>
      <c r="BT114" s="229"/>
      <c r="BU114" s="229"/>
    </row>
    <row r="115" spans="2:73" s="100" customFormat="1" ht="15" customHeight="1" x14ac:dyDescent="0.3">
      <c r="B115" s="166"/>
      <c r="C115" s="166"/>
      <c r="K115" s="169"/>
      <c r="U115" s="167"/>
      <c r="V115" s="167"/>
      <c r="W115" s="167"/>
      <c r="X115" s="167"/>
      <c r="Y115" s="167"/>
      <c r="Z115" s="167"/>
      <c r="AA115" s="167"/>
      <c r="AB115" s="167"/>
      <c r="AC115" s="166"/>
      <c r="AD115" s="166"/>
      <c r="AE115" s="167"/>
      <c r="AF115" s="166"/>
      <c r="AG115" s="167"/>
      <c r="AH115" s="167"/>
      <c r="AI115" s="167"/>
      <c r="AL115" s="167"/>
      <c r="AM115" s="167"/>
      <c r="AN115" s="171"/>
      <c r="AO115" s="171"/>
      <c r="AP115" s="171"/>
      <c r="AQ115" s="171"/>
      <c r="AR115" s="171"/>
      <c r="AS115" s="171"/>
      <c r="AT115" s="171"/>
      <c r="AU115" s="171"/>
      <c r="AV115" s="171"/>
      <c r="AW115" s="167"/>
      <c r="AY115" s="167"/>
      <c r="AZ115" s="167"/>
      <c r="BA115" s="167"/>
      <c r="BB115" s="167"/>
      <c r="BC115" s="167"/>
      <c r="BD115" s="167"/>
      <c r="BE115" s="167"/>
      <c r="BF115" s="167"/>
      <c r="BG115" s="167"/>
      <c r="BH115" s="167"/>
      <c r="BI115" s="167"/>
      <c r="BJ115" s="167"/>
      <c r="BK115" s="167"/>
      <c r="BL115" s="167"/>
      <c r="BM115" s="167"/>
      <c r="BN115" s="174"/>
      <c r="BO115" s="167"/>
      <c r="BP115" s="229"/>
      <c r="BQ115" s="229"/>
      <c r="BR115" s="229"/>
      <c r="BS115" s="229"/>
      <c r="BT115"/>
      <c r="BU115" s="230"/>
    </row>
    <row r="116" spans="2:73" s="100" customFormat="1" ht="15" customHeight="1" x14ac:dyDescent="0.3">
      <c r="B116" s="166"/>
      <c r="C116" s="166"/>
      <c r="U116" s="167"/>
      <c r="V116" s="167"/>
      <c r="W116" s="167"/>
      <c r="X116" s="167"/>
      <c r="Y116" s="167"/>
      <c r="Z116" s="167"/>
      <c r="AA116" s="167"/>
      <c r="AB116" s="167"/>
      <c r="AC116" s="166"/>
      <c r="AD116" s="166"/>
      <c r="AE116" s="167"/>
      <c r="AF116" s="166"/>
      <c r="AG116" s="167"/>
      <c r="AH116" s="167"/>
      <c r="AI116" s="167"/>
      <c r="AL116" s="167"/>
      <c r="AM116" s="167"/>
      <c r="AN116" s="171"/>
      <c r="AO116" s="171"/>
      <c r="AP116" s="171"/>
      <c r="AQ116" s="171"/>
      <c r="AR116" s="171"/>
      <c r="AS116" s="171"/>
      <c r="AT116" s="171"/>
      <c r="AU116" s="171"/>
      <c r="AV116" s="171"/>
      <c r="AW116" s="167"/>
      <c r="AY116" s="167"/>
      <c r="AZ116" s="167"/>
      <c r="BA116" s="167"/>
      <c r="BB116" s="167"/>
      <c r="BC116" s="167"/>
      <c r="BD116" s="167"/>
      <c r="BE116" s="167"/>
      <c r="BF116" s="167"/>
      <c r="BG116" s="167"/>
      <c r="BH116" s="167"/>
      <c r="BI116" s="167"/>
      <c r="BJ116" s="167"/>
      <c r="BK116" s="167"/>
      <c r="BL116" s="167"/>
      <c r="BM116" s="167"/>
      <c r="BN116" s="174"/>
      <c r="BO116" s="176"/>
      <c r="BP116" s="229"/>
      <c r="BQ116" s="229"/>
      <c r="BR116" s="229"/>
      <c r="BS116" s="229"/>
      <c r="BT116" s="229"/>
      <c r="BU116" s="229"/>
    </row>
    <row r="117" spans="2:73" s="100" customFormat="1" ht="15" customHeight="1" x14ac:dyDescent="0.3">
      <c r="B117" s="166"/>
      <c r="C117" s="166"/>
      <c r="U117" s="167"/>
      <c r="V117" s="167"/>
      <c r="W117" s="167"/>
      <c r="X117" s="167"/>
      <c r="Y117" s="167"/>
      <c r="Z117" s="167"/>
      <c r="AA117" s="167"/>
      <c r="AB117" s="167"/>
      <c r="AC117" s="166"/>
      <c r="AD117" s="166"/>
      <c r="AE117" s="167"/>
      <c r="AF117" s="166"/>
      <c r="AG117" s="167"/>
      <c r="AH117" s="167"/>
      <c r="AI117" s="167"/>
      <c r="AL117" s="167"/>
      <c r="AM117" s="167"/>
      <c r="AN117" s="171"/>
      <c r="AO117" s="171"/>
      <c r="AP117" s="171"/>
      <c r="AQ117" s="171"/>
      <c r="AR117" s="171"/>
      <c r="AS117" s="171"/>
      <c r="AT117" s="171"/>
      <c r="AU117" s="171"/>
      <c r="AV117" s="171"/>
      <c r="AW117" s="167"/>
      <c r="AY117" s="167"/>
      <c r="AZ117" s="167"/>
      <c r="BA117" s="167"/>
      <c r="BB117" s="167"/>
      <c r="BC117" s="167"/>
      <c r="BD117" s="167"/>
      <c r="BE117" s="167"/>
      <c r="BF117" s="167"/>
      <c r="BG117" s="167"/>
      <c r="BH117" s="167"/>
      <c r="BI117" s="167"/>
      <c r="BJ117" s="167"/>
      <c r="BK117" s="167"/>
      <c r="BL117" s="167"/>
      <c r="BM117" s="167"/>
      <c r="BN117" s="174"/>
      <c r="BO117" s="176"/>
      <c r="BP117" s="229"/>
      <c r="BQ117" s="229"/>
      <c r="BR117" s="229"/>
      <c r="BS117" s="229"/>
      <c r="BT117" s="2"/>
      <c r="BU117" s="2"/>
    </row>
    <row r="118" spans="2:73" s="100" customFormat="1" ht="15" customHeight="1" x14ac:dyDescent="0.3">
      <c r="B118" s="166"/>
      <c r="C118" s="166"/>
      <c r="U118" s="167"/>
      <c r="V118" s="167"/>
      <c r="W118" s="167"/>
      <c r="X118" s="167"/>
      <c r="Y118" s="167"/>
      <c r="Z118" s="167"/>
      <c r="AA118" s="167"/>
      <c r="AB118" s="167"/>
      <c r="AC118" s="166"/>
      <c r="AD118" s="166"/>
      <c r="AE118" s="167"/>
      <c r="AF118" s="166"/>
      <c r="AG118" s="167"/>
      <c r="AH118" s="167"/>
      <c r="AI118" s="167"/>
      <c r="AL118" s="167"/>
      <c r="AM118" s="167"/>
      <c r="AN118" s="171"/>
      <c r="AO118" s="171"/>
      <c r="AP118" s="171"/>
      <c r="AQ118" s="171"/>
      <c r="AR118" s="171"/>
      <c r="AS118" s="171"/>
      <c r="AT118" s="171"/>
      <c r="AU118" s="171"/>
      <c r="AV118" s="171"/>
      <c r="AW118" s="167"/>
      <c r="AY118" s="167"/>
      <c r="AZ118" s="167"/>
      <c r="BA118" s="167"/>
      <c r="BB118" s="167"/>
      <c r="BC118" s="167"/>
      <c r="BD118" s="167"/>
      <c r="BE118" s="167"/>
      <c r="BF118" s="167"/>
      <c r="BG118" s="167"/>
      <c r="BH118" s="167"/>
      <c r="BI118" s="167"/>
      <c r="BJ118" s="167"/>
      <c r="BK118" s="167"/>
      <c r="BL118" s="167"/>
      <c r="BM118" s="167"/>
      <c r="BN118" s="174"/>
      <c r="BO118" s="176"/>
      <c r="BP118" s="229"/>
      <c r="BQ118" s="229"/>
      <c r="BR118" s="229"/>
      <c r="BS118" s="229"/>
      <c r="BT118" s="2"/>
      <c r="BU118" s="2"/>
    </row>
    <row r="119" spans="2:73" s="100" customFormat="1" ht="15" customHeight="1" x14ac:dyDescent="0.3">
      <c r="B119" s="166"/>
      <c r="C119" s="166"/>
      <c r="U119" s="167"/>
      <c r="V119" s="167"/>
      <c r="W119" s="167"/>
      <c r="X119" s="167"/>
      <c r="Y119" s="167"/>
      <c r="Z119" s="167"/>
      <c r="AA119" s="167"/>
      <c r="AB119" s="167"/>
      <c r="AC119" s="166"/>
      <c r="AD119" s="166"/>
      <c r="AE119" s="167"/>
      <c r="AF119" s="166"/>
      <c r="AG119" s="167"/>
      <c r="AH119" s="167"/>
      <c r="AI119" s="167"/>
      <c r="AL119" s="167"/>
      <c r="AM119" s="167"/>
      <c r="AN119" s="171"/>
      <c r="AO119" s="171"/>
      <c r="AP119" s="171"/>
      <c r="AQ119" s="171"/>
      <c r="AR119" s="171"/>
      <c r="AS119" s="171"/>
      <c r="AT119" s="171"/>
      <c r="AU119" s="171"/>
      <c r="AV119" s="171"/>
      <c r="AW119" s="167"/>
      <c r="AY119" s="167"/>
      <c r="AZ119" s="167"/>
      <c r="BA119" s="167"/>
      <c r="BB119" s="167"/>
      <c r="BC119" s="167"/>
      <c r="BD119" s="167"/>
      <c r="BE119" s="167"/>
      <c r="BF119" s="167"/>
      <c r="BG119" s="167"/>
      <c r="BH119" s="167"/>
      <c r="BI119" s="167"/>
      <c r="BJ119" s="167"/>
      <c r="BK119" s="167"/>
      <c r="BL119" s="167"/>
      <c r="BM119" s="167"/>
      <c r="BN119" s="174"/>
      <c r="BO119" s="176"/>
      <c r="BP119" s="229"/>
      <c r="BQ119" s="229"/>
      <c r="BR119" s="229"/>
      <c r="BS119" s="229"/>
      <c r="BT119" s="229"/>
      <c r="BU119" s="229"/>
    </row>
    <row r="120" spans="2:73" s="100" customFormat="1" ht="15" customHeight="1" x14ac:dyDescent="0.3">
      <c r="B120" s="166"/>
      <c r="C120" s="166"/>
      <c r="U120" s="167"/>
      <c r="V120" s="167"/>
      <c r="W120" s="167"/>
      <c r="X120" s="167"/>
      <c r="Y120" s="167"/>
      <c r="Z120" s="167"/>
      <c r="AA120" s="167"/>
      <c r="AB120" s="167"/>
      <c r="AC120" s="166"/>
      <c r="AD120" s="166"/>
      <c r="AE120" s="167"/>
      <c r="AF120" s="166"/>
      <c r="AG120" s="167"/>
      <c r="AH120" s="167"/>
      <c r="AI120" s="167"/>
      <c r="AL120" s="167"/>
      <c r="AM120" s="167"/>
      <c r="AN120" s="171"/>
      <c r="AO120" s="171"/>
      <c r="AP120" s="171"/>
      <c r="AQ120" s="171"/>
      <c r="AR120" s="171"/>
      <c r="AS120" s="171"/>
      <c r="AT120" s="171"/>
      <c r="AU120" s="171"/>
      <c r="AV120" s="171"/>
      <c r="AW120" s="167"/>
      <c r="AY120" s="167"/>
      <c r="AZ120" s="167"/>
      <c r="BA120" s="167"/>
      <c r="BB120" s="167"/>
      <c r="BC120" s="167"/>
      <c r="BD120" s="167"/>
      <c r="BE120" s="167"/>
      <c r="BF120" s="167"/>
      <c r="BG120" s="167"/>
      <c r="BH120" s="167"/>
      <c r="BI120" s="167"/>
      <c r="BJ120" s="167"/>
      <c r="BK120" s="167"/>
      <c r="BL120" s="167"/>
      <c r="BM120" s="167"/>
      <c r="BN120" s="174"/>
      <c r="BO120" s="167"/>
      <c r="BP120" s="229"/>
      <c r="BQ120" s="229"/>
      <c r="BR120" s="229"/>
      <c r="BS120" s="229"/>
      <c r="BT120" s="229"/>
      <c r="BU120" s="229"/>
    </row>
    <row r="121" spans="2:73" s="100" customFormat="1" ht="15" customHeight="1" x14ac:dyDescent="0.3">
      <c r="B121" s="166"/>
      <c r="C121" s="166"/>
      <c r="U121" s="167"/>
      <c r="V121" s="167"/>
      <c r="W121" s="167"/>
      <c r="X121" s="167"/>
      <c r="Y121" s="167"/>
      <c r="Z121" s="167"/>
      <c r="AA121" s="167"/>
      <c r="AB121" s="167"/>
      <c r="AC121" s="166"/>
      <c r="AD121" s="166"/>
      <c r="AE121" s="167"/>
      <c r="AF121" s="166"/>
      <c r="AG121" s="167"/>
      <c r="AH121" s="167"/>
      <c r="AI121" s="167"/>
      <c r="AL121" s="167"/>
      <c r="AM121" s="167"/>
      <c r="AN121" s="171"/>
      <c r="AO121" s="171"/>
      <c r="AP121" s="171"/>
      <c r="AQ121" s="171"/>
      <c r="AR121" s="171"/>
      <c r="AS121" s="171"/>
      <c r="AT121" s="171"/>
      <c r="AU121" s="171"/>
      <c r="AV121" s="171"/>
      <c r="AW121" s="167"/>
      <c r="AY121" s="167"/>
      <c r="AZ121" s="167"/>
      <c r="BA121" s="167"/>
      <c r="BB121" s="167"/>
      <c r="BC121" s="167"/>
      <c r="BD121" s="167"/>
      <c r="BE121" s="167"/>
      <c r="BF121" s="167"/>
      <c r="BG121" s="167"/>
      <c r="BH121" s="167"/>
      <c r="BI121" s="167"/>
      <c r="BJ121" s="167"/>
      <c r="BK121" s="167"/>
      <c r="BL121" s="167"/>
      <c r="BM121" s="167"/>
      <c r="BN121" s="174"/>
      <c r="BO121" s="176"/>
      <c r="BP121" s="229"/>
      <c r="BQ121" s="229"/>
      <c r="BR121" s="229"/>
      <c r="BS121" s="229"/>
      <c r="BT121" s="229"/>
      <c r="BU121" s="229"/>
    </row>
    <row r="122" spans="2:73" s="100" customFormat="1" ht="15" customHeight="1" x14ac:dyDescent="0.3">
      <c r="B122" s="166"/>
      <c r="C122" s="166"/>
      <c r="U122" s="167"/>
      <c r="V122" s="167"/>
      <c r="W122" s="167"/>
      <c r="X122" s="167"/>
      <c r="Y122" s="167"/>
      <c r="Z122" s="167"/>
      <c r="AA122" s="167"/>
      <c r="AB122" s="167"/>
      <c r="AC122" s="166"/>
      <c r="AD122" s="166"/>
      <c r="AE122" s="167"/>
      <c r="AF122" s="166"/>
      <c r="AG122" s="167"/>
      <c r="AH122" s="167"/>
      <c r="AI122" s="167"/>
      <c r="AL122" s="167"/>
      <c r="AM122" s="167"/>
      <c r="AN122" s="171"/>
      <c r="AO122" s="171"/>
      <c r="AP122" s="171"/>
      <c r="AQ122" s="171"/>
      <c r="AR122" s="171"/>
      <c r="AS122" s="171"/>
      <c r="AT122" s="171"/>
      <c r="AU122" s="171"/>
      <c r="AV122" s="171"/>
      <c r="AW122" s="167"/>
      <c r="AY122" s="167"/>
      <c r="AZ122" s="167"/>
      <c r="BA122" s="167"/>
      <c r="BB122" s="167"/>
      <c r="BC122" s="167"/>
      <c r="BD122" s="167"/>
      <c r="BE122" s="167"/>
      <c r="BF122" s="167"/>
      <c r="BG122" s="167"/>
      <c r="BH122" s="167"/>
      <c r="BI122" s="167"/>
      <c r="BJ122" s="167"/>
      <c r="BK122" s="167"/>
      <c r="BL122" s="167"/>
      <c r="BM122" s="167"/>
      <c r="BN122" s="174"/>
      <c r="BO122" s="167"/>
      <c r="BP122" s="229"/>
      <c r="BQ122" s="229"/>
      <c r="BR122" s="229"/>
      <c r="BS122" s="229"/>
      <c r="BT122" s="229"/>
      <c r="BU122" s="229"/>
    </row>
    <row r="123" spans="2:73" s="100" customFormat="1" ht="15" customHeight="1" x14ac:dyDescent="0.3">
      <c r="B123" s="166"/>
      <c r="C123" s="166"/>
      <c r="U123" s="167"/>
      <c r="V123" s="167"/>
      <c r="W123" s="167"/>
      <c r="X123" s="167"/>
      <c r="Y123" s="167"/>
      <c r="Z123" s="167"/>
      <c r="AA123" s="167"/>
      <c r="AB123" s="167"/>
      <c r="AC123" s="166"/>
      <c r="AD123" s="166"/>
      <c r="AE123" s="167"/>
      <c r="AF123" s="166"/>
      <c r="AG123" s="167"/>
      <c r="AH123" s="167"/>
      <c r="AI123" s="167"/>
      <c r="AL123" s="167"/>
      <c r="AM123" s="167"/>
      <c r="AN123" s="171"/>
      <c r="AO123" s="171"/>
      <c r="AP123" s="171"/>
      <c r="AQ123" s="171"/>
      <c r="AR123" s="171"/>
      <c r="AS123" s="171"/>
      <c r="AT123" s="171"/>
      <c r="AU123" s="171"/>
      <c r="AV123" s="171"/>
      <c r="AW123" s="167"/>
      <c r="AY123" s="167"/>
      <c r="AZ123" s="167"/>
      <c r="BA123" s="167"/>
      <c r="BB123" s="167"/>
      <c r="BC123" s="167"/>
      <c r="BD123" s="167"/>
      <c r="BE123" s="167"/>
      <c r="BF123" s="167"/>
      <c r="BG123" s="167"/>
      <c r="BH123" s="167"/>
      <c r="BI123" s="167"/>
      <c r="BJ123" s="167"/>
      <c r="BK123" s="167"/>
      <c r="BL123" s="167"/>
      <c r="BM123" s="167"/>
      <c r="BN123" s="174"/>
      <c r="BO123" s="167"/>
      <c r="BP123" s="229"/>
      <c r="BQ123" s="229"/>
      <c r="BR123" s="229"/>
      <c r="BS123" s="229"/>
      <c r="BT123" s="2"/>
      <c r="BU123" s="229"/>
    </row>
    <row r="124" spans="2:73" s="100" customFormat="1" ht="15" customHeight="1" x14ac:dyDescent="0.3">
      <c r="B124" s="166"/>
      <c r="C124" s="166"/>
      <c r="U124" s="167"/>
      <c r="V124" s="167"/>
      <c r="W124" s="167"/>
      <c r="X124" s="167"/>
      <c r="Y124" s="167"/>
      <c r="Z124" s="167"/>
      <c r="AA124" s="167"/>
      <c r="AB124" s="167"/>
      <c r="AC124" s="166"/>
      <c r="AD124" s="166"/>
      <c r="AE124" s="167"/>
      <c r="AF124" s="166"/>
      <c r="AG124" s="167"/>
      <c r="AH124" s="167"/>
      <c r="AI124" s="167"/>
      <c r="AL124" s="167"/>
      <c r="AM124" s="167"/>
      <c r="AN124" s="171"/>
      <c r="AO124" s="171"/>
      <c r="AP124" s="171"/>
      <c r="AQ124" s="171"/>
      <c r="AR124" s="171"/>
      <c r="AS124" s="171"/>
      <c r="AT124" s="171"/>
      <c r="AU124" s="171"/>
      <c r="AV124" s="171"/>
      <c r="AW124" s="167"/>
      <c r="AY124" s="167"/>
      <c r="AZ124" s="167"/>
      <c r="BA124" s="167"/>
      <c r="BB124" s="167"/>
      <c r="BC124" s="167"/>
      <c r="BD124" s="167"/>
      <c r="BE124" s="167"/>
      <c r="BF124" s="167"/>
      <c r="BG124" s="167"/>
      <c r="BH124" s="167"/>
      <c r="BI124" s="167"/>
      <c r="BJ124" s="167"/>
      <c r="BK124" s="167"/>
      <c r="BL124" s="167"/>
      <c r="BM124" s="167"/>
      <c r="BN124" s="174"/>
      <c r="BO124" s="176"/>
      <c r="BP124" s="229"/>
      <c r="BQ124" s="229"/>
      <c r="BR124" s="229"/>
      <c r="BS124" s="229"/>
      <c r="BT124" s="229"/>
      <c r="BU124" s="229"/>
    </row>
    <row r="125" spans="2:73" s="100" customFormat="1" ht="15" customHeight="1" x14ac:dyDescent="0.3">
      <c r="B125" s="166"/>
      <c r="C125" s="166"/>
      <c r="U125" s="167"/>
      <c r="V125" s="167"/>
      <c r="W125" s="167"/>
      <c r="X125" s="167"/>
      <c r="Y125" s="167"/>
      <c r="Z125" s="167"/>
      <c r="AA125" s="167"/>
      <c r="AB125" s="167"/>
      <c r="AC125" s="166"/>
      <c r="AD125" s="166"/>
      <c r="AE125" s="167"/>
      <c r="AF125" s="166"/>
      <c r="AG125" s="167"/>
      <c r="AH125" s="167"/>
      <c r="AI125" s="167"/>
      <c r="AL125" s="167"/>
      <c r="AM125" s="167"/>
      <c r="AN125" s="171"/>
      <c r="AO125" s="171"/>
      <c r="AP125" s="171"/>
      <c r="AQ125" s="171"/>
      <c r="AR125" s="171"/>
      <c r="AS125" s="171"/>
      <c r="AT125" s="171"/>
      <c r="AU125" s="171"/>
      <c r="AV125" s="171"/>
      <c r="AW125" s="167"/>
      <c r="AY125" s="167"/>
      <c r="AZ125" s="167"/>
      <c r="BA125" s="167"/>
      <c r="BB125" s="167"/>
      <c r="BC125" s="167"/>
      <c r="BD125" s="167"/>
      <c r="BE125" s="167"/>
      <c r="BF125" s="167"/>
      <c r="BG125" s="167"/>
      <c r="BH125" s="167"/>
      <c r="BI125" s="167"/>
      <c r="BJ125" s="167"/>
      <c r="BK125" s="167"/>
      <c r="BL125" s="167"/>
      <c r="BM125" s="167"/>
      <c r="BN125" s="174"/>
      <c r="BO125" s="176"/>
      <c r="BP125" s="229"/>
      <c r="BQ125" s="229"/>
      <c r="BR125" s="229"/>
      <c r="BS125" s="229"/>
      <c r="BT125" s="229"/>
      <c r="BU125" s="229"/>
    </row>
    <row r="126" spans="2:73" s="100" customFormat="1" ht="15" customHeight="1" x14ac:dyDescent="0.3">
      <c r="B126" s="166"/>
      <c r="C126" s="166"/>
      <c r="U126" s="167"/>
      <c r="V126" s="167"/>
      <c r="W126" s="167"/>
      <c r="X126" s="167"/>
      <c r="Y126" s="167"/>
      <c r="Z126" s="167"/>
      <c r="AA126" s="167"/>
      <c r="AB126" s="167"/>
      <c r="AC126" s="166"/>
      <c r="AD126" s="166"/>
      <c r="AE126" s="167"/>
      <c r="AF126" s="166"/>
      <c r="AG126" s="167"/>
      <c r="AH126" s="167"/>
      <c r="AI126" s="167"/>
      <c r="AL126" s="167"/>
      <c r="AM126" s="167"/>
      <c r="AN126" s="171"/>
      <c r="AO126" s="171"/>
      <c r="AP126" s="171"/>
      <c r="AQ126" s="171"/>
      <c r="AR126" s="171"/>
      <c r="AS126" s="171"/>
      <c r="AT126" s="171"/>
      <c r="AU126" s="171"/>
      <c r="AV126" s="171"/>
      <c r="AW126" s="167"/>
      <c r="AY126" s="167"/>
      <c r="AZ126" s="167"/>
      <c r="BA126" s="167"/>
      <c r="BB126" s="167"/>
      <c r="BC126" s="167"/>
      <c r="BD126" s="167"/>
      <c r="BE126" s="167"/>
      <c r="BF126" s="167"/>
      <c r="BG126" s="167"/>
      <c r="BH126" s="167"/>
      <c r="BI126" s="167"/>
      <c r="BJ126" s="167"/>
      <c r="BK126" s="167"/>
      <c r="BL126" s="167"/>
      <c r="BM126" s="167"/>
      <c r="BN126" s="174"/>
      <c r="BO126" s="176"/>
      <c r="BP126" s="229"/>
      <c r="BQ126" s="229"/>
      <c r="BR126" s="229"/>
      <c r="BS126" s="229"/>
      <c r="BT126" s="2"/>
      <c r="BU126" s="2"/>
    </row>
    <row r="127" spans="2:73" s="100" customFormat="1" ht="15" customHeight="1" x14ac:dyDescent="0.3">
      <c r="B127" s="166"/>
      <c r="C127" s="166"/>
      <c r="U127" s="167"/>
      <c r="V127" s="167"/>
      <c r="W127" s="167"/>
      <c r="X127" s="167"/>
      <c r="Y127" s="167"/>
      <c r="Z127" s="167"/>
      <c r="AA127" s="167"/>
      <c r="AB127" s="167"/>
      <c r="AC127" s="166"/>
      <c r="AD127" s="166"/>
      <c r="AE127" s="167"/>
      <c r="AF127" s="166"/>
      <c r="AG127" s="167"/>
      <c r="AH127" s="167"/>
      <c r="AI127" s="167"/>
      <c r="AL127" s="167"/>
      <c r="AM127" s="167"/>
      <c r="AN127" s="171"/>
      <c r="AO127" s="171"/>
      <c r="AP127" s="171"/>
      <c r="AQ127" s="171"/>
      <c r="AR127" s="171"/>
      <c r="AS127" s="171"/>
      <c r="AT127" s="171"/>
      <c r="AU127" s="171"/>
      <c r="AV127" s="171"/>
      <c r="AW127" s="167"/>
      <c r="AY127" s="167"/>
      <c r="AZ127" s="167"/>
      <c r="BA127" s="167"/>
      <c r="BB127" s="167"/>
      <c r="BC127" s="167"/>
      <c r="BD127" s="167"/>
      <c r="BE127" s="167"/>
      <c r="BF127" s="167"/>
      <c r="BG127" s="167"/>
      <c r="BH127" s="167"/>
      <c r="BI127" s="167"/>
      <c r="BJ127" s="167"/>
      <c r="BK127" s="167"/>
      <c r="BL127" s="167"/>
      <c r="BM127" s="167"/>
      <c r="BN127" s="174"/>
      <c r="BO127" s="176"/>
      <c r="BP127" s="229"/>
      <c r="BQ127" s="229"/>
      <c r="BR127" s="229"/>
      <c r="BS127" s="229"/>
      <c r="BT127" s="229"/>
      <c r="BU127" s="229"/>
    </row>
    <row r="128" spans="2:73" s="100" customFormat="1" ht="15" customHeight="1" x14ac:dyDescent="0.3">
      <c r="B128" s="166"/>
      <c r="C128" s="166"/>
      <c r="U128" s="167"/>
      <c r="V128" s="167"/>
      <c r="W128" s="167"/>
      <c r="X128" s="167"/>
      <c r="Y128" s="167"/>
      <c r="Z128" s="167"/>
      <c r="AA128" s="167"/>
      <c r="AB128" s="167"/>
      <c r="AC128" s="166"/>
      <c r="AD128" s="166"/>
      <c r="AE128" s="167"/>
      <c r="AF128" s="166"/>
      <c r="AG128" s="167"/>
      <c r="AH128" s="167"/>
      <c r="AI128" s="167"/>
      <c r="AL128" s="167"/>
      <c r="AM128" s="167"/>
      <c r="AN128" s="171"/>
      <c r="AO128" s="171"/>
      <c r="AP128" s="171"/>
      <c r="AQ128" s="171"/>
      <c r="AR128" s="171"/>
      <c r="AS128" s="171"/>
      <c r="AT128" s="171"/>
      <c r="AU128" s="171"/>
      <c r="AV128" s="171"/>
      <c r="AW128" s="167"/>
      <c r="AY128" s="167"/>
      <c r="AZ128" s="167"/>
      <c r="BA128" s="167"/>
      <c r="BB128" s="167"/>
      <c r="BC128" s="167"/>
      <c r="BD128" s="167"/>
      <c r="BE128" s="167"/>
      <c r="BF128" s="167"/>
      <c r="BG128" s="167"/>
      <c r="BH128" s="167"/>
      <c r="BI128" s="167"/>
      <c r="BJ128" s="167"/>
      <c r="BK128" s="167"/>
      <c r="BL128" s="167"/>
      <c r="BM128" s="167"/>
      <c r="BN128" s="174"/>
      <c r="BO128" s="176"/>
      <c r="BP128" s="229"/>
      <c r="BQ128" s="229"/>
      <c r="BR128" s="229"/>
      <c r="BS128" s="229"/>
      <c r="BT128" s="229"/>
      <c r="BU128" s="229"/>
    </row>
    <row r="129" spans="2:73" s="100" customFormat="1" ht="15" customHeight="1" x14ac:dyDescent="0.3">
      <c r="B129" s="166"/>
      <c r="C129" s="166"/>
      <c r="U129" s="167"/>
      <c r="V129" s="167"/>
      <c r="W129" s="167"/>
      <c r="X129" s="167"/>
      <c r="Y129" s="167"/>
      <c r="Z129" s="167"/>
      <c r="AA129" s="167"/>
      <c r="AB129" s="167"/>
      <c r="AC129" s="166"/>
      <c r="AD129" s="166"/>
      <c r="AE129" s="167"/>
      <c r="AF129" s="166"/>
      <c r="AG129" s="167"/>
      <c r="AH129" s="167"/>
      <c r="AI129" s="167"/>
      <c r="AL129" s="167"/>
      <c r="AM129" s="167"/>
      <c r="AN129" s="171"/>
      <c r="AO129" s="171"/>
      <c r="AP129" s="171"/>
      <c r="AQ129" s="171"/>
      <c r="AR129" s="171"/>
      <c r="AS129" s="171"/>
      <c r="AT129" s="171"/>
      <c r="AU129" s="171"/>
      <c r="AV129" s="171"/>
      <c r="AW129" s="167"/>
      <c r="AY129" s="167"/>
      <c r="AZ129" s="167"/>
      <c r="BA129" s="167"/>
      <c r="BB129" s="167"/>
      <c r="BC129" s="167"/>
      <c r="BD129" s="167"/>
      <c r="BE129" s="167"/>
      <c r="BF129" s="167"/>
      <c r="BG129" s="167"/>
      <c r="BH129" s="167"/>
      <c r="BI129" s="167"/>
      <c r="BJ129" s="167"/>
      <c r="BK129" s="167"/>
      <c r="BL129" s="167"/>
      <c r="BM129" s="167"/>
      <c r="BN129" s="174"/>
      <c r="BO129" s="176"/>
      <c r="BP129" s="229"/>
      <c r="BQ129" s="229"/>
      <c r="BR129" s="229"/>
      <c r="BS129" s="229"/>
      <c r="BT129" s="2"/>
      <c r="BU129" s="2"/>
    </row>
    <row r="130" spans="2:73" s="100" customFormat="1" ht="15" customHeight="1" x14ac:dyDescent="0.3">
      <c r="B130" s="166"/>
      <c r="C130" s="166"/>
      <c r="K130" s="169"/>
      <c r="U130" s="167"/>
      <c r="V130" s="167"/>
      <c r="W130" s="167"/>
      <c r="X130" s="167"/>
      <c r="Y130" s="167"/>
      <c r="Z130" s="167"/>
      <c r="AA130" s="167"/>
      <c r="AB130" s="167"/>
      <c r="AC130" s="166"/>
      <c r="AD130" s="166"/>
      <c r="AE130" s="167"/>
      <c r="AF130" s="166"/>
      <c r="AG130" s="167"/>
      <c r="AH130" s="167"/>
      <c r="AI130" s="167"/>
      <c r="AL130" s="167"/>
      <c r="AM130" s="167"/>
      <c r="AN130" s="171"/>
      <c r="AO130" s="171"/>
      <c r="AP130" s="171"/>
      <c r="AQ130" s="171"/>
      <c r="AR130" s="171"/>
      <c r="AS130" s="171"/>
      <c r="AT130" s="171"/>
      <c r="AU130" s="171"/>
      <c r="AV130" s="171"/>
      <c r="AW130" s="167"/>
      <c r="AY130" s="167"/>
      <c r="AZ130" s="167"/>
      <c r="BA130" s="167"/>
      <c r="BB130" s="167"/>
      <c r="BC130" s="167"/>
      <c r="BD130" s="167"/>
      <c r="BE130" s="167"/>
      <c r="BF130" s="167"/>
      <c r="BG130" s="167"/>
      <c r="BH130" s="167"/>
      <c r="BI130" s="167"/>
      <c r="BJ130" s="167"/>
      <c r="BK130" s="167"/>
      <c r="BL130" s="167"/>
      <c r="BM130" s="167"/>
      <c r="BN130" s="174"/>
      <c r="BO130" s="176"/>
      <c r="BP130" s="229"/>
      <c r="BQ130" s="229"/>
      <c r="BR130" s="229"/>
      <c r="BS130" s="229"/>
      <c r="BT130" s="229"/>
      <c r="BU130" s="2"/>
    </row>
    <row r="131" spans="2:73" s="100" customFormat="1" ht="15" customHeight="1" x14ac:dyDescent="0.3">
      <c r="B131" s="166"/>
      <c r="C131" s="166"/>
      <c r="K131" s="169"/>
      <c r="U131" s="167"/>
      <c r="V131" s="167"/>
      <c r="W131" s="167"/>
      <c r="X131" s="167"/>
      <c r="Y131" s="167"/>
      <c r="Z131" s="167"/>
      <c r="AA131" s="167"/>
      <c r="AB131" s="167"/>
      <c r="AC131" s="166"/>
      <c r="AD131" s="166"/>
      <c r="AE131" s="167"/>
      <c r="AF131" s="166"/>
      <c r="AG131" s="167"/>
      <c r="AH131" s="167"/>
      <c r="AI131" s="167"/>
      <c r="AL131" s="167"/>
      <c r="AM131" s="167"/>
      <c r="AN131" s="171"/>
      <c r="AO131" s="171"/>
      <c r="AP131" s="171"/>
      <c r="AQ131" s="171"/>
      <c r="AR131" s="171"/>
      <c r="AS131" s="171"/>
      <c r="AT131" s="171"/>
      <c r="AU131" s="171"/>
      <c r="AV131" s="171"/>
      <c r="AW131" s="167"/>
      <c r="AY131" s="167"/>
      <c r="AZ131" s="167"/>
      <c r="BA131" s="167"/>
      <c r="BB131" s="167"/>
      <c r="BC131" s="167"/>
      <c r="BD131" s="167"/>
      <c r="BE131" s="167"/>
      <c r="BF131" s="167"/>
      <c r="BG131" s="167"/>
      <c r="BH131" s="167"/>
      <c r="BI131" s="167"/>
      <c r="BJ131" s="167"/>
      <c r="BK131" s="167"/>
      <c r="BL131" s="167"/>
      <c r="BM131" s="167"/>
      <c r="BN131" s="174"/>
      <c r="BO131" s="176"/>
      <c r="BP131" s="229"/>
      <c r="BQ131" s="229"/>
      <c r="BR131" s="229"/>
      <c r="BS131" s="229"/>
      <c r="BT131" s="2"/>
      <c r="BU131" s="2"/>
    </row>
    <row r="132" spans="2:73" s="100" customFormat="1" ht="15" customHeight="1" x14ac:dyDescent="0.3">
      <c r="B132" s="166"/>
      <c r="C132" s="166"/>
      <c r="U132" s="167"/>
      <c r="V132" s="167"/>
      <c r="W132" s="167"/>
      <c r="X132" s="167"/>
      <c r="Y132" s="167"/>
      <c r="Z132" s="167"/>
      <c r="AA132" s="167"/>
      <c r="AB132" s="167"/>
      <c r="AC132" s="166"/>
      <c r="AD132" s="166"/>
      <c r="AE132" s="167"/>
      <c r="AF132" s="166"/>
      <c r="AG132" s="167"/>
      <c r="AH132" s="167"/>
      <c r="AI132" s="167"/>
      <c r="AL132" s="167"/>
      <c r="AM132" s="167"/>
      <c r="AN132" s="171"/>
      <c r="AO132" s="171"/>
      <c r="AP132" s="171"/>
      <c r="AQ132" s="171"/>
      <c r="AR132" s="171"/>
      <c r="AS132" s="171"/>
      <c r="AT132" s="171"/>
      <c r="AU132" s="171"/>
      <c r="AV132" s="171"/>
      <c r="AW132" s="167"/>
      <c r="AY132" s="167"/>
      <c r="AZ132" s="167"/>
      <c r="BA132" s="167"/>
      <c r="BB132" s="167"/>
      <c r="BC132" s="167"/>
      <c r="BD132" s="167"/>
      <c r="BE132" s="167"/>
      <c r="BF132" s="167"/>
      <c r="BG132" s="167"/>
      <c r="BH132" s="167"/>
      <c r="BI132" s="167"/>
      <c r="BJ132" s="167"/>
      <c r="BK132" s="167"/>
      <c r="BL132" s="167"/>
      <c r="BM132" s="167"/>
      <c r="BN132" s="174"/>
      <c r="BO132" s="176"/>
      <c r="BP132" s="229"/>
      <c r="BQ132" s="229"/>
      <c r="BR132" s="229"/>
      <c r="BS132" s="229"/>
      <c r="BT132" s="2"/>
      <c r="BU132" s="2"/>
    </row>
    <row r="133" spans="2:73" s="100" customFormat="1" ht="15" customHeight="1" x14ac:dyDescent="0.3">
      <c r="B133" s="166"/>
      <c r="C133" s="166"/>
      <c r="U133" s="167"/>
      <c r="V133" s="167"/>
      <c r="W133" s="167"/>
      <c r="X133" s="167"/>
      <c r="Y133" s="167"/>
      <c r="Z133" s="167"/>
      <c r="AA133" s="167"/>
      <c r="AB133" s="167"/>
      <c r="AC133" s="166"/>
      <c r="AD133" s="166"/>
      <c r="AE133" s="167"/>
      <c r="AF133" s="166"/>
      <c r="AG133" s="167"/>
      <c r="AH133" s="167"/>
      <c r="AI133" s="167"/>
      <c r="AL133" s="167"/>
      <c r="AM133" s="167"/>
      <c r="AN133" s="171"/>
      <c r="AO133" s="171"/>
      <c r="AP133" s="171"/>
      <c r="AQ133" s="171"/>
      <c r="AR133" s="171"/>
      <c r="AS133" s="171"/>
      <c r="AT133" s="171"/>
      <c r="AU133" s="171"/>
      <c r="AV133" s="171"/>
      <c r="AW133" s="167"/>
      <c r="AY133" s="167"/>
      <c r="AZ133" s="167"/>
      <c r="BA133" s="167"/>
      <c r="BB133" s="167"/>
      <c r="BC133" s="167"/>
      <c r="BD133" s="167"/>
      <c r="BE133" s="167"/>
      <c r="BF133" s="167"/>
      <c r="BG133" s="167"/>
      <c r="BH133" s="167"/>
      <c r="BI133" s="167"/>
      <c r="BJ133" s="167"/>
      <c r="BK133" s="167"/>
      <c r="BL133" s="167"/>
      <c r="BM133" s="167"/>
      <c r="BN133" s="174"/>
      <c r="BO133" s="176"/>
      <c r="BP133" s="229"/>
      <c r="BQ133" s="229"/>
      <c r="BR133" s="229"/>
      <c r="BS133" s="229"/>
      <c r="BT133" s="2"/>
      <c r="BU133" s="2"/>
    </row>
    <row r="134" spans="2:73" s="100" customFormat="1" ht="15" customHeight="1" x14ac:dyDescent="0.3">
      <c r="B134" s="166"/>
      <c r="C134" s="166"/>
      <c r="U134" s="167"/>
      <c r="V134" s="167"/>
      <c r="W134" s="167"/>
      <c r="X134" s="167"/>
      <c r="Y134" s="167"/>
      <c r="Z134" s="167"/>
      <c r="AA134" s="167"/>
      <c r="AB134" s="167"/>
      <c r="AC134" s="166"/>
      <c r="AD134" s="166"/>
      <c r="AE134" s="167"/>
      <c r="AF134" s="166"/>
      <c r="AG134" s="167"/>
      <c r="AH134" s="167"/>
      <c r="AI134" s="167"/>
      <c r="AL134" s="167"/>
      <c r="AM134" s="167"/>
      <c r="AN134" s="171"/>
      <c r="AO134" s="171"/>
      <c r="AP134" s="171"/>
      <c r="AQ134" s="171"/>
      <c r="AR134" s="171"/>
      <c r="AS134" s="171"/>
      <c r="AT134" s="171"/>
      <c r="AU134" s="171"/>
      <c r="AV134" s="171"/>
      <c r="AW134" s="167"/>
      <c r="AY134" s="167"/>
      <c r="AZ134" s="167"/>
      <c r="BA134" s="167"/>
      <c r="BB134" s="167"/>
      <c r="BC134" s="167"/>
      <c r="BD134" s="167"/>
      <c r="BE134" s="167"/>
      <c r="BF134" s="167"/>
      <c r="BG134" s="167"/>
      <c r="BH134" s="167"/>
      <c r="BI134" s="167"/>
      <c r="BJ134" s="167"/>
      <c r="BK134" s="167"/>
      <c r="BL134" s="167"/>
      <c r="BM134" s="167"/>
      <c r="BN134" s="174"/>
      <c r="BO134" s="167"/>
      <c r="BP134" s="229"/>
      <c r="BQ134" s="229"/>
      <c r="BR134" s="229"/>
      <c r="BS134" s="229"/>
      <c r="BT134" s="229"/>
      <c r="BU134" s="229"/>
    </row>
    <row r="135" spans="2:73" s="100" customFormat="1" ht="15" customHeight="1" x14ac:dyDescent="0.3">
      <c r="B135" s="166"/>
      <c r="C135" s="166"/>
      <c r="U135" s="167"/>
      <c r="V135" s="167"/>
      <c r="W135" s="167"/>
      <c r="X135" s="167"/>
      <c r="Y135" s="167"/>
      <c r="Z135" s="167"/>
      <c r="AA135" s="167"/>
      <c r="AB135" s="167"/>
      <c r="AC135" s="166"/>
      <c r="AD135" s="166"/>
      <c r="AE135" s="167"/>
      <c r="AF135" s="166"/>
      <c r="AG135" s="167"/>
      <c r="AH135" s="167"/>
      <c r="AI135" s="167"/>
      <c r="AL135" s="167"/>
      <c r="AM135" s="167"/>
      <c r="AN135" s="171"/>
      <c r="AO135" s="171"/>
      <c r="AP135" s="171"/>
      <c r="AQ135" s="171"/>
      <c r="AR135" s="171"/>
      <c r="AS135" s="171"/>
      <c r="AT135" s="171"/>
      <c r="AU135" s="171"/>
      <c r="AV135" s="171"/>
      <c r="AW135" s="167"/>
      <c r="AY135" s="167"/>
      <c r="AZ135" s="167"/>
      <c r="BA135" s="167"/>
      <c r="BB135" s="167"/>
      <c r="BC135" s="167"/>
      <c r="BD135" s="167"/>
      <c r="BE135" s="167"/>
      <c r="BF135" s="167"/>
      <c r="BG135" s="167"/>
      <c r="BH135" s="167"/>
      <c r="BI135" s="167"/>
      <c r="BJ135" s="167"/>
      <c r="BK135" s="167"/>
      <c r="BL135" s="167"/>
      <c r="BM135" s="167"/>
      <c r="BN135" s="174"/>
      <c r="BO135" s="167"/>
      <c r="BP135" s="229"/>
      <c r="BQ135" s="229"/>
      <c r="BR135" s="229"/>
      <c r="BS135" s="229"/>
      <c r="BT135" s="229"/>
      <c r="BU135" s="229"/>
    </row>
    <row r="136" spans="2:73" s="100" customFormat="1" ht="15" customHeight="1" x14ac:dyDescent="0.3">
      <c r="B136" s="166"/>
      <c r="C136" s="166"/>
      <c r="K136" s="169"/>
      <c r="U136" s="167"/>
      <c r="V136" s="167"/>
      <c r="W136" s="167"/>
      <c r="X136" s="167"/>
      <c r="Y136" s="167"/>
      <c r="Z136" s="167"/>
      <c r="AA136" s="167"/>
      <c r="AB136" s="167"/>
      <c r="AC136" s="166"/>
      <c r="AD136" s="166"/>
      <c r="AE136" s="167"/>
      <c r="AF136" s="166"/>
      <c r="AG136" s="167"/>
      <c r="AH136" s="167"/>
      <c r="AI136" s="167"/>
      <c r="AL136" s="167"/>
      <c r="AM136" s="167"/>
      <c r="AN136" s="171"/>
      <c r="AO136" s="171"/>
      <c r="AP136" s="171"/>
      <c r="AQ136" s="171"/>
      <c r="AR136" s="171"/>
      <c r="AS136" s="171"/>
      <c r="AT136" s="171"/>
      <c r="AU136" s="171"/>
      <c r="AV136" s="171"/>
      <c r="AW136" s="167"/>
      <c r="AY136" s="167"/>
      <c r="AZ136" s="167"/>
      <c r="BA136" s="167"/>
      <c r="BB136" s="167"/>
      <c r="BC136" s="167"/>
      <c r="BD136" s="167"/>
      <c r="BE136" s="167"/>
      <c r="BF136" s="167"/>
      <c r="BG136" s="167"/>
      <c r="BH136" s="167"/>
      <c r="BI136" s="167"/>
      <c r="BJ136" s="167"/>
      <c r="BK136" s="167"/>
      <c r="BL136" s="167"/>
      <c r="BM136" s="167"/>
      <c r="BN136" s="174"/>
      <c r="BO136" s="167"/>
      <c r="BP136" s="229"/>
      <c r="BQ136" s="229"/>
      <c r="BR136" s="229"/>
      <c r="BS136" s="229"/>
      <c r="BT136" s="229"/>
      <c r="BU136" s="229"/>
    </row>
    <row r="137" spans="2:73" s="100" customFormat="1" ht="15" customHeight="1" x14ac:dyDescent="0.3">
      <c r="B137" s="166"/>
      <c r="C137" s="166"/>
      <c r="K137" s="169"/>
      <c r="U137" s="167"/>
      <c r="V137" s="167"/>
      <c r="W137" s="167"/>
      <c r="X137" s="167"/>
      <c r="Y137" s="167"/>
      <c r="Z137" s="167"/>
      <c r="AA137" s="167"/>
      <c r="AB137" s="167"/>
      <c r="AC137" s="166"/>
      <c r="AD137" s="166"/>
      <c r="AE137" s="167"/>
      <c r="AF137" s="166"/>
      <c r="AG137" s="167"/>
      <c r="AH137" s="167"/>
      <c r="AI137" s="167"/>
      <c r="AL137" s="167"/>
      <c r="AM137" s="167"/>
      <c r="AN137" s="171"/>
      <c r="AO137" s="171"/>
      <c r="AP137" s="171"/>
      <c r="AQ137" s="171"/>
      <c r="AR137" s="171"/>
      <c r="AS137" s="171"/>
      <c r="AT137" s="171"/>
      <c r="AU137" s="171"/>
      <c r="AV137" s="171"/>
      <c r="AW137" s="167"/>
      <c r="AY137" s="167"/>
      <c r="AZ137" s="167"/>
      <c r="BA137" s="167"/>
      <c r="BB137" s="167"/>
      <c r="BC137" s="167"/>
      <c r="BD137" s="167"/>
      <c r="BE137" s="167"/>
      <c r="BF137" s="167"/>
      <c r="BG137" s="167"/>
      <c r="BH137" s="167"/>
      <c r="BI137" s="167"/>
      <c r="BJ137" s="167"/>
      <c r="BK137" s="167"/>
      <c r="BL137" s="167"/>
      <c r="BM137" s="167"/>
      <c r="BN137" s="174"/>
      <c r="BO137" s="176"/>
      <c r="BP137" s="229"/>
      <c r="BQ137" s="229"/>
      <c r="BR137" s="229"/>
      <c r="BS137" s="229"/>
      <c r="BT137" s="229"/>
      <c r="BU137" s="229"/>
    </row>
    <row r="138" spans="2:73" s="100" customFormat="1" ht="15" customHeight="1" x14ac:dyDescent="0.3">
      <c r="B138" s="166"/>
      <c r="C138" s="166"/>
      <c r="K138" s="169"/>
      <c r="U138" s="167"/>
      <c r="V138" s="167"/>
      <c r="W138" s="167"/>
      <c r="X138" s="167"/>
      <c r="Y138" s="167"/>
      <c r="Z138" s="167"/>
      <c r="AA138" s="167"/>
      <c r="AB138" s="167"/>
      <c r="AC138" s="166"/>
      <c r="AD138" s="166"/>
      <c r="AE138" s="167"/>
      <c r="AF138" s="166"/>
      <c r="AG138" s="167"/>
      <c r="AH138" s="167"/>
      <c r="AI138" s="167"/>
      <c r="AL138" s="167"/>
      <c r="AM138" s="167"/>
      <c r="AN138" s="171"/>
      <c r="AO138" s="171"/>
      <c r="AP138" s="171"/>
      <c r="AQ138" s="171"/>
      <c r="AR138" s="171"/>
      <c r="AS138" s="171"/>
      <c r="AT138" s="171"/>
      <c r="AU138" s="171"/>
      <c r="AV138" s="171"/>
      <c r="AW138" s="167"/>
      <c r="AY138" s="167"/>
      <c r="AZ138" s="167"/>
      <c r="BA138" s="167"/>
      <c r="BB138" s="167"/>
      <c r="BC138" s="167"/>
      <c r="BD138" s="167"/>
      <c r="BE138" s="167"/>
      <c r="BF138" s="167"/>
      <c r="BG138" s="167"/>
      <c r="BH138" s="167"/>
      <c r="BI138" s="167"/>
      <c r="BJ138" s="167"/>
      <c r="BK138" s="167"/>
      <c r="BL138" s="167"/>
      <c r="BM138" s="167"/>
      <c r="BN138" s="174"/>
      <c r="BO138" s="176"/>
      <c r="BP138" s="229"/>
      <c r="BQ138" s="229"/>
      <c r="BR138" s="229"/>
      <c r="BS138" s="229"/>
      <c r="BT138" s="229"/>
      <c r="BU138" s="229"/>
    </row>
    <row r="139" spans="2:73" s="100" customFormat="1" ht="15" customHeight="1" x14ac:dyDescent="0.3">
      <c r="B139" s="166"/>
      <c r="C139" s="166"/>
      <c r="K139" s="169"/>
      <c r="U139" s="167"/>
      <c r="V139" s="167"/>
      <c r="W139" s="167"/>
      <c r="X139" s="167"/>
      <c r="Y139" s="167"/>
      <c r="Z139" s="167"/>
      <c r="AA139" s="167"/>
      <c r="AB139" s="167"/>
      <c r="AC139" s="166"/>
      <c r="AD139" s="166"/>
      <c r="AE139" s="167"/>
      <c r="AF139" s="166"/>
      <c r="AG139" s="167"/>
      <c r="AH139" s="167"/>
      <c r="AI139" s="167"/>
      <c r="AL139" s="167"/>
      <c r="AM139" s="167"/>
      <c r="AN139" s="171"/>
      <c r="AO139" s="171"/>
      <c r="AP139" s="171"/>
      <c r="AQ139" s="171"/>
      <c r="AR139" s="171"/>
      <c r="AS139" s="171"/>
      <c r="AT139" s="171"/>
      <c r="AU139" s="171"/>
      <c r="AV139" s="171"/>
      <c r="AW139" s="167"/>
      <c r="AY139" s="167"/>
      <c r="AZ139" s="167"/>
      <c r="BA139" s="167"/>
      <c r="BB139" s="167"/>
      <c r="BC139" s="167"/>
      <c r="BD139" s="167"/>
      <c r="BE139" s="167"/>
      <c r="BF139" s="167"/>
      <c r="BG139" s="167"/>
      <c r="BH139" s="167"/>
      <c r="BI139" s="167"/>
      <c r="BJ139" s="167"/>
      <c r="BK139" s="167"/>
      <c r="BL139" s="167"/>
      <c r="BM139" s="167"/>
      <c r="BN139" s="174"/>
      <c r="BO139" s="176"/>
      <c r="BP139" s="229"/>
      <c r="BQ139" s="229"/>
      <c r="BR139" s="229"/>
      <c r="BS139" s="229"/>
      <c r="BT139" s="229"/>
      <c r="BU139" s="229"/>
    </row>
    <row r="140" spans="2:73" s="100" customFormat="1" ht="15" customHeight="1" x14ac:dyDescent="0.3">
      <c r="B140" s="166"/>
      <c r="C140" s="166"/>
      <c r="K140" s="169"/>
      <c r="U140" s="167"/>
      <c r="V140" s="167"/>
      <c r="W140" s="167"/>
      <c r="X140" s="167"/>
      <c r="Y140" s="167"/>
      <c r="Z140" s="167"/>
      <c r="AA140" s="167"/>
      <c r="AB140" s="167"/>
      <c r="AC140" s="166"/>
      <c r="AD140" s="166"/>
      <c r="AE140" s="167"/>
      <c r="AF140" s="166"/>
      <c r="AG140" s="167"/>
      <c r="AH140" s="167"/>
      <c r="AI140" s="167"/>
      <c r="AL140" s="167"/>
      <c r="AM140" s="167"/>
      <c r="AN140" s="171"/>
      <c r="AO140" s="171"/>
      <c r="AP140" s="171"/>
      <c r="AQ140" s="171"/>
      <c r="AR140" s="171"/>
      <c r="AS140" s="171"/>
      <c r="AT140" s="171"/>
      <c r="AU140" s="171"/>
      <c r="AV140" s="171"/>
      <c r="AW140" s="167"/>
      <c r="AY140" s="167"/>
      <c r="AZ140" s="167"/>
      <c r="BA140" s="167"/>
      <c r="BB140" s="167"/>
      <c r="BC140" s="167"/>
      <c r="BD140" s="167"/>
      <c r="BE140" s="167"/>
      <c r="BF140" s="167"/>
      <c r="BG140" s="167"/>
      <c r="BH140" s="167"/>
      <c r="BI140" s="167"/>
      <c r="BJ140" s="167"/>
      <c r="BK140" s="167"/>
      <c r="BL140" s="167"/>
      <c r="BM140" s="167"/>
      <c r="BN140" s="174"/>
      <c r="BO140" s="176"/>
      <c r="BP140" s="229"/>
      <c r="BQ140" s="229"/>
      <c r="BR140" s="229"/>
      <c r="BS140" s="229"/>
      <c r="BT140" s="229"/>
      <c r="BU140" s="229"/>
    </row>
    <row r="141" spans="2:73" s="100" customFormat="1" ht="15" customHeight="1" x14ac:dyDescent="0.3">
      <c r="B141" s="166"/>
      <c r="C141" s="166"/>
      <c r="K141" s="169"/>
      <c r="U141" s="167"/>
      <c r="V141" s="167"/>
      <c r="W141" s="167"/>
      <c r="X141" s="167"/>
      <c r="Y141" s="167"/>
      <c r="Z141" s="167"/>
      <c r="AA141" s="167"/>
      <c r="AB141" s="167"/>
      <c r="AC141" s="166"/>
      <c r="AD141" s="166"/>
      <c r="AE141" s="167"/>
      <c r="AF141" s="166"/>
      <c r="AG141" s="167"/>
      <c r="AH141" s="167"/>
      <c r="AI141" s="167"/>
      <c r="AL141" s="167"/>
      <c r="AM141" s="167"/>
      <c r="AN141" s="171"/>
      <c r="AO141" s="171"/>
      <c r="AP141" s="171"/>
      <c r="AQ141" s="171"/>
      <c r="AR141" s="171"/>
      <c r="AS141" s="171"/>
      <c r="AT141" s="171"/>
      <c r="AU141" s="171"/>
      <c r="AV141" s="171"/>
      <c r="AW141" s="167"/>
      <c r="AY141" s="167"/>
      <c r="AZ141" s="167"/>
      <c r="BA141" s="167"/>
      <c r="BB141" s="167"/>
      <c r="BC141" s="167"/>
      <c r="BD141" s="167"/>
      <c r="BE141" s="167"/>
      <c r="BF141" s="167"/>
      <c r="BG141" s="167"/>
      <c r="BH141" s="167"/>
      <c r="BI141" s="167"/>
      <c r="BJ141" s="167"/>
      <c r="BK141" s="167"/>
      <c r="BL141" s="167"/>
      <c r="BM141" s="167"/>
      <c r="BN141" s="174"/>
      <c r="BO141" s="176"/>
      <c r="BP141" s="229"/>
      <c r="BQ141" s="229"/>
      <c r="BR141" s="229"/>
      <c r="BS141" s="229"/>
      <c r="BT141" s="229"/>
      <c r="BU141" s="229"/>
    </row>
    <row r="142" spans="2:73" s="100" customFormat="1" ht="15" customHeight="1" x14ac:dyDescent="0.3">
      <c r="B142" s="166"/>
      <c r="C142" s="166"/>
      <c r="U142" s="167"/>
      <c r="V142" s="167"/>
      <c r="W142" s="167"/>
      <c r="X142" s="167"/>
      <c r="Y142" s="167"/>
      <c r="Z142" s="167"/>
      <c r="AA142" s="167"/>
      <c r="AB142" s="167"/>
      <c r="AC142" s="166"/>
      <c r="AD142" s="166"/>
      <c r="AE142" s="167"/>
      <c r="AF142" s="166"/>
      <c r="AG142" s="167"/>
      <c r="AH142" s="167"/>
      <c r="AI142" s="167"/>
      <c r="AL142" s="167"/>
      <c r="AM142" s="167"/>
      <c r="AN142" s="171"/>
      <c r="AO142" s="171"/>
      <c r="AP142" s="171"/>
      <c r="AQ142" s="171"/>
      <c r="AR142" s="171"/>
      <c r="AS142" s="171"/>
      <c r="AT142" s="171"/>
      <c r="AU142" s="171"/>
      <c r="AV142" s="171"/>
      <c r="AW142" s="167"/>
      <c r="AY142" s="167"/>
      <c r="AZ142" s="167"/>
      <c r="BA142" s="167"/>
      <c r="BB142" s="167"/>
      <c r="BC142" s="167"/>
      <c r="BD142" s="167"/>
      <c r="BE142" s="167"/>
      <c r="BF142" s="167"/>
      <c r="BG142" s="167"/>
      <c r="BH142" s="167"/>
      <c r="BI142" s="167"/>
      <c r="BJ142" s="167"/>
      <c r="BK142" s="167"/>
      <c r="BL142" s="167"/>
      <c r="BM142" s="167"/>
      <c r="BN142" s="174"/>
      <c r="BO142" s="176"/>
      <c r="BP142" s="229"/>
      <c r="BQ142" s="229"/>
      <c r="BR142" s="229"/>
      <c r="BS142" s="229"/>
      <c r="BT142" s="229"/>
      <c r="BU142" s="229"/>
    </row>
    <row r="143" spans="2:73" s="100" customFormat="1" ht="15" customHeight="1" x14ac:dyDescent="0.3">
      <c r="B143" s="166"/>
      <c r="C143" s="166"/>
      <c r="U143" s="167"/>
      <c r="V143" s="167"/>
      <c r="W143" s="167"/>
      <c r="X143" s="167"/>
      <c r="Y143" s="167"/>
      <c r="Z143" s="167"/>
      <c r="AA143" s="167"/>
      <c r="AB143" s="167"/>
      <c r="AC143" s="166"/>
      <c r="AD143" s="166"/>
      <c r="AE143" s="167"/>
      <c r="AF143" s="166"/>
      <c r="AG143" s="167"/>
      <c r="AH143" s="167"/>
      <c r="AI143" s="167"/>
      <c r="AL143" s="167"/>
      <c r="AM143" s="167"/>
      <c r="AN143" s="171"/>
      <c r="AO143" s="171"/>
      <c r="AP143" s="171"/>
      <c r="AQ143" s="171"/>
      <c r="AR143" s="171"/>
      <c r="AS143" s="171"/>
      <c r="AT143" s="171"/>
      <c r="AU143" s="171"/>
      <c r="AV143" s="171"/>
      <c r="AW143" s="167"/>
      <c r="AY143" s="167"/>
      <c r="AZ143" s="167"/>
      <c r="BA143" s="167"/>
      <c r="BB143" s="167"/>
      <c r="BC143" s="167"/>
      <c r="BD143" s="167"/>
      <c r="BE143" s="167"/>
      <c r="BF143" s="167"/>
      <c r="BG143" s="167"/>
      <c r="BH143" s="167"/>
      <c r="BI143" s="167"/>
      <c r="BJ143" s="167"/>
      <c r="BK143" s="167"/>
      <c r="BL143" s="167"/>
      <c r="BM143" s="167"/>
      <c r="BN143" s="174"/>
      <c r="BO143" s="176"/>
      <c r="BP143" s="229"/>
      <c r="BQ143" s="229"/>
      <c r="BR143" s="229"/>
      <c r="BS143" s="229"/>
      <c r="BT143" s="229"/>
      <c r="BU143" s="229"/>
    </row>
    <row r="144" spans="2:73" s="100" customFormat="1" ht="15" customHeight="1" x14ac:dyDescent="0.3">
      <c r="B144" s="166"/>
      <c r="C144" s="166"/>
      <c r="U144" s="167"/>
      <c r="V144" s="167"/>
      <c r="W144" s="167"/>
      <c r="X144" s="167"/>
      <c r="Y144" s="167"/>
      <c r="Z144" s="167"/>
      <c r="AA144" s="167"/>
      <c r="AB144" s="167"/>
      <c r="AC144" s="166"/>
      <c r="AD144" s="166"/>
      <c r="AE144" s="167"/>
      <c r="AF144" s="166"/>
      <c r="AG144" s="167"/>
      <c r="AH144" s="167"/>
      <c r="AI144" s="167"/>
      <c r="AL144" s="167"/>
      <c r="AM144" s="167"/>
      <c r="AN144" s="171"/>
      <c r="AO144" s="171"/>
      <c r="AP144" s="171"/>
      <c r="AQ144" s="171"/>
      <c r="AR144" s="171"/>
      <c r="AS144" s="171"/>
      <c r="AT144" s="171"/>
      <c r="AU144" s="171"/>
      <c r="AV144" s="171"/>
      <c r="AW144" s="167"/>
      <c r="AY144" s="167"/>
      <c r="AZ144" s="167"/>
      <c r="BA144" s="167"/>
      <c r="BB144" s="167"/>
      <c r="BC144" s="167"/>
      <c r="BD144" s="167"/>
      <c r="BE144" s="167"/>
      <c r="BF144" s="167"/>
      <c r="BG144" s="167"/>
      <c r="BH144" s="167"/>
      <c r="BI144" s="167"/>
      <c r="BJ144" s="167"/>
      <c r="BK144" s="167"/>
      <c r="BL144" s="167"/>
      <c r="BM144" s="167"/>
      <c r="BN144" s="174"/>
      <c r="BO144" s="176"/>
      <c r="BP144" s="229"/>
      <c r="BQ144" s="229"/>
      <c r="BR144" s="229"/>
      <c r="BS144" s="229"/>
      <c r="BT144" s="229"/>
      <c r="BU144" s="229"/>
    </row>
    <row r="145" spans="2:73" s="100" customFormat="1" ht="15" customHeight="1" x14ac:dyDescent="0.3">
      <c r="B145" s="166"/>
      <c r="C145" s="166"/>
      <c r="U145" s="167"/>
      <c r="V145" s="167"/>
      <c r="W145" s="167"/>
      <c r="X145" s="167"/>
      <c r="Y145" s="167"/>
      <c r="Z145" s="167"/>
      <c r="AA145" s="167"/>
      <c r="AB145" s="167"/>
      <c r="AC145" s="166"/>
      <c r="AD145" s="166"/>
      <c r="AE145" s="167"/>
      <c r="AF145" s="166"/>
      <c r="AG145" s="167"/>
      <c r="AH145" s="167"/>
      <c r="AI145" s="167"/>
      <c r="AL145" s="167"/>
      <c r="AM145" s="167"/>
      <c r="AN145" s="171"/>
      <c r="AO145" s="171"/>
      <c r="AP145" s="171"/>
      <c r="AQ145" s="171"/>
      <c r="AR145" s="171"/>
      <c r="AS145" s="171"/>
      <c r="AT145" s="171"/>
      <c r="AU145" s="171"/>
      <c r="AV145" s="171"/>
      <c r="AW145" s="167"/>
      <c r="AY145" s="167"/>
      <c r="AZ145" s="167"/>
      <c r="BA145" s="167"/>
      <c r="BB145" s="167"/>
      <c r="BC145" s="167"/>
      <c r="BD145" s="167"/>
      <c r="BE145" s="167"/>
      <c r="BF145" s="167"/>
      <c r="BG145" s="167"/>
      <c r="BH145" s="167"/>
      <c r="BI145" s="167"/>
      <c r="BJ145" s="167"/>
      <c r="BK145" s="167"/>
      <c r="BL145" s="167"/>
      <c r="BM145" s="167"/>
      <c r="BN145" s="174"/>
      <c r="BO145" s="176"/>
      <c r="BP145" s="229"/>
      <c r="BQ145" s="229"/>
      <c r="BR145" s="229"/>
      <c r="BS145" s="229"/>
      <c r="BT145" s="229"/>
      <c r="BU145" s="229"/>
    </row>
    <row r="146" spans="2:73" s="100" customFormat="1" ht="15" customHeight="1" x14ac:dyDescent="0.3">
      <c r="B146" s="166"/>
      <c r="C146" s="166"/>
      <c r="U146" s="167"/>
      <c r="V146" s="167"/>
      <c r="W146" s="167"/>
      <c r="X146" s="167"/>
      <c r="Y146" s="167"/>
      <c r="Z146" s="167"/>
      <c r="AA146" s="167"/>
      <c r="AB146" s="167"/>
      <c r="AC146" s="166"/>
      <c r="AD146" s="166"/>
      <c r="AE146" s="167"/>
      <c r="AF146" s="166"/>
      <c r="AG146" s="167"/>
      <c r="AH146" s="167"/>
      <c r="AI146" s="167"/>
      <c r="AL146" s="167"/>
      <c r="AM146" s="167"/>
      <c r="AN146" s="171"/>
      <c r="AO146" s="171"/>
      <c r="AP146" s="171"/>
      <c r="AQ146" s="171"/>
      <c r="AR146" s="171"/>
      <c r="AS146" s="171"/>
      <c r="AT146" s="171"/>
      <c r="AU146" s="171"/>
      <c r="AV146" s="171"/>
      <c r="AW146" s="167"/>
      <c r="AY146" s="167"/>
      <c r="AZ146" s="167"/>
      <c r="BA146" s="167"/>
      <c r="BB146" s="167"/>
      <c r="BC146" s="167"/>
      <c r="BD146" s="167"/>
      <c r="BE146" s="167"/>
      <c r="BF146" s="167"/>
      <c r="BG146" s="167"/>
      <c r="BH146" s="167"/>
      <c r="BI146" s="167"/>
      <c r="BJ146" s="167"/>
      <c r="BK146" s="167"/>
      <c r="BL146" s="167"/>
      <c r="BM146" s="167"/>
      <c r="BN146" s="174"/>
      <c r="BO146" s="176"/>
      <c r="BP146" s="229"/>
      <c r="BQ146" s="229"/>
      <c r="BR146" s="229"/>
      <c r="BS146" s="229"/>
      <c r="BT146" s="229"/>
      <c r="BU146" s="229"/>
    </row>
    <row r="147" spans="2:73" s="100" customFormat="1" ht="15" customHeight="1" x14ac:dyDescent="0.3">
      <c r="B147" s="166"/>
      <c r="C147" s="166"/>
      <c r="U147" s="167"/>
      <c r="V147" s="167"/>
      <c r="W147" s="167"/>
      <c r="X147" s="167"/>
      <c r="Y147" s="167"/>
      <c r="Z147" s="167"/>
      <c r="AA147" s="167"/>
      <c r="AB147" s="167"/>
      <c r="AC147" s="166"/>
      <c r="AD147" s="166"/>
      <c r="AE147" s="167"/>
      <c r="AF147" s="166"/>
      <c r="AG147" s="167"/>
      <c r="AH147" s="167"/>
      <c r="AI147" s="167"/>
      <c r="AL147" s="167"/>
      <c r="AM147" s="167"/>
      <c r="AN147" s="171"/>
      <c r="AO147" s="171"/>
      <c r="AP147" s="171"/>
      <c r="AQ147" s="171"/>
      <c r="AR147" s="171"/>
      <c r="AS147" s="171"/>
      <c r="AT147" s="171"/>
      <c r="AU147" s="171"/>
      <c r="AV147" s="171"/>
      <c r="AW147" s="167"/>
      <c r="AY147" s="167"/>
      <c r="AZ147" s="167"/>
      <c r="BA147" s="167"/>
      <c r="BB147" s="167"/>
      <c r="BC147" s="167"/>
      <c r="BD147" s="167"/>
      <c r="BE147" s="167"/>
      <c r="BF147" s="167"/>
      <c r="BG147" s="167"/>
      <c r="BH147" s="167"/>
      <c r="BI147" s="167"/>
      <c r="BJ147" s="167"/>
      <c r="BK147" s="167"/>
      <c r="BL147" s="167"/>
      <c r="BM147" s="167"/>
      <c r="BN147" s="174"/>
      <c r="BO147" s="167"/>
      <c r="BP147" s="229"/>
      <c r="BQ147" s="229"/>
      <c r="BR147" s="229"/>
      <c r="BS147" s="229"/>
      <c r="BT147" s="229"/>
      <c r="BU147" s="229"/>
    </row>
    <row r="148" spans="2:73" s="100" customFormat="1" ht="15" customHeight="1" x14ac:dyDescent="0.3">
      <c r="B148" s="166"/>
      <c r="C148" s="166"/>
      <c r="U148" s="167"/>
      <c r="V148" s="167"/>
      <c r="W148" s="167"/>
      <c r="X148" s="167"/>
      <c r="Y148" s="167"/>
      <c r="Z148" s="167"/>
      <c r="AA148" s="167"/>
      <c r="AB148" s="167"/>
      <c r="AC148" s="166"/>
      <c r="AD148" s="166"/>
      <c r="AE148" s="167"/>
      <c r="AF148" s="166"/>
      <c r="AG148" s="167"/>
      <c r="AH148" s="167"/>
      <c r="AI148" s="167"/>
      <c r="AL148" s="167"/>
      <c r="AM148" s="167"/>
      <c r="AN148" s="171"/>
      <c r="AO148" s="171"/>
      <c r="AP148" s="171"/>
      <c r="AQ148" s="171"/>
      <c r="AR148" s="171"/>
      <c r="AS148" s="171"/>
      <c r="AT148" s="171"/>
      <c r="AU148" s="171"/>
      <c r="AV148" s="171"/>
      <c r="AW148" s="167"/>
      <c r="AY148" s="167"/>
      <c r="AZ148" s="167"/>
      <c r="BA148" s="167"/>
      <c r="BB148" s="167"/>
      <c r="BC148" s="167"/>
      <c r="BD148" s="167"/>
      <c r="BE148" s="167"/>
      <c r="BF148" s="167"/>
      <c r="BG148" s="167"/>
      <c r="BH148" s="167"/>
      <c r="BI148" s="167"/>
      <c r="BJ148" s="167"/>
      <c r="BK148" s="167"/>
      <c r="BL148" s="167"/>
      <c r="BM148" s="167"/>
      <c r="BN148" s="174"/>
      <c r="BO148" s="167"/>
      <c r="BP148" s="229"/>
      <c r="BQ148" s="229"/>
      <c r="BR148" s="229"/>
      <c r="BS148" s="229"/>
      <c r="BT148" s="229"/>
      <c r="BU148" s="229"/>
    </row>
    <row r="149" spans="2:73" s="100" customFormat="1" ht="15" customHeight="1" x14ac:dyDescent="0.3">
      <c r="B149" s="166"/>
      <c r="C149" s="166"/>
      <c r="K149" s="169"/>
      <c r="U149" s="167"/>
      <c r="V149" s="167"/>
      <c r="W149" s="167"/>
      <c r="X149" s="167"/>
      <c r="Y149" s="167"/>
      <c r="Z149" s="167"/>
      <c r="AA149" s="167"/>
      <c r="AB149" s="167"/>
      <c r="AC149" s="166"/>
      <c r="AD149" s="166"/>
      <c r="AE149" s="167"/>
      <c r="AF149" s="166"/>
      <c r="AG149" s="167"/>
      <c r="AH149" s="167"/>
      <c r="AI149" s="167"/>
      <c r="AL149" s="167"/>
      <c r="AM149" s="167"/>
      <c r="AN149" s="171"/>
      <c r="AO149" s="171"/>
      <c r="AP149" s="171"/>
      <c r="AQ149" s="171"/>
      <c r="AR149" s="171"/>
      <c r="AS149" s="171"/>
      <c r="AT149" s="171"/>
      <c r="AU149" s="171"/>
      <c r="AV149" s="171"/>
      <c r="AW149" s="167"/>
      <c r="AY149" s="167"/>
      <c r="AZ149" s="167"/>
      <c r="BA149" s="167"/>
      <c r="BB149" s="167"/>
      <c r="BC149" s="167"/>
      <c r="BD149" s="167"/>
      <c r="BE149" s="167"/>
      <c r="BF149" s="167"/>
      <c r="BG149" s="167"/>
      <c r="BH149" s="167"/>
      <c r="BI149" s="167"/>
      <c r="BJ149" s="167"/>
      <c r="BK149" s="167"/>
      <c r="BL149" s="167"/>
      <c r="BM149" s="167"/>
      <c r="BN149" s="174"/>
      <c r="BO149" s="167"/>
      <c r="BP149" s="229"/>
      <c r="BQ149" s="229"/>
      <c r="BR149" s="229"/>
      <c r="BS149" s="229"/>
      <c r="BT149" s="229"/>
      <c r="BU149" s="229"/>
    </row>
    <row r="150" spans="2:73" s="100" customFormat="1" ht="15.9" customHeight="1" x14ac:dyDescent="0.3">
      <c r="B150" s="166"/>
      <c r="C150" s="166"/>
      <c r="U150" s="167"/>
      <c r="V150" s="167"/>
      <c r="W150" s="167"/>
      <c r="X150" s="167"/>
      <c r="Y150" s="167"/>
      <c r="Z150" s="167"/>
      <c r="AA150" s="167"/>
      <c r="AB150" s="167"/>
      <c r="AC150" s="166"/>
      <c r="AD150" s="166"/>
      <c r="AE150" s="167"/>
      <c r="AF150" s="166"/>
      <c r="AG150" s="167"/>
      <c r="AH150" s="167"/>
      <c r="AI150" s="167"/>
      <c r="AL150" s="167"/>
      <c r="AM150" s="167"/>
      <c r="AN150" s="171"/>
      <c r="AO150" s="171"/>
      <c r="AP150" s="171"/>
      <c r="AQ150" s="171"/>
      <c r="AR150" s="171"/>
      <c r="AS150" s="171"/>
      <c r="AT150" s="171"/>
      <c r="AU150" s="171"/>
      <c r="AV150" s="171"/>
      <c r="AW150" s="167"/>
      <c r="AY150" s="167"/>
      <c r="AZ150" s="167"/>
      <c r="BA150" s="167"/>
      <c r="BB150" s="167"/>
      <c r="BC150" s="167"/>
      <c r="BD150" s="167"/>
      <c r="BE150" s="167"/>
      <c r="BF150" s="167"/>
      <c r="BG150" s="167"/>
      <c r="BH150" s="167"/>
      <c r="BI150" s="167"/>
      <c r="BJ150" s="167"/>
      <c r="BK150" s="167"/>
      <c r="BL150" s="167"/>
      <c r="BM150" s="167"/>
      <c r="BN150" s="174"/>
      <c r="BO150" s="167"/>
      <c r="BP150" s="229"/>
      <c r="BQ150" s="229"/>
      <c r="BR150" s="229"/>
      <c r="BS150" s="229"/>
      <c r="BT150" s="229"/>
      <c r="BU150" s="229"/>
    </row>
    <row r="151" spans="2:73" s="100" customFormat="1" ht="15" customHeight="1" x14ac:dyDescent="0.3">
      <c r="B151" s="166"/>
      <c r="C151" s="166"/>
      <c r="K151" s="169"/>
      <c r="U151" s="167"/>
      <c r="V151" s="167"/>
      <c r="W151" s="167"/>
      <c r="X151" s="167"/>
      <c r="Y151" s="167"/>
      <c r="Z151" s="167"/>
      <c r="AA151" s="167"/>
      <c r="AB151" s="167"/>
      <c r="AC151" s="166"/>
      <c r="AD151" s="166"/>
      <c r="AE151" s="167"/>
      <c r="AF151" s="166"/>
      <c r="AG151" s="167"/>
      <c r="AH151" s="167"/>
      <c r="AI151" s="167"/>
      <c r="AL151" s="167"/>
      <c r="AM151" s="167"/>
      <c r="AN151" s="171"/>
      <c r="AO151" s="171"/>
      <c r="AP151" s="171"/>
      <c r="AQ151" s="171"/>
      <c r="AR151" s="171"/>
      <c r="AS151" s="171"/>
      <c r="AT151" s="171"/>
      <c r="AU151" s="171"/>
      <c r="AV151" s="171"/>
      <c r="AW151" s="167"/>
      <c r="AY151" s="167"/>
      <c r="AZ151" s="167"/>
      <c r="BA151" s="167"/>
      <c r="BB151" s="167"/>
      <c r="BC151" s="167"/>
      <c r="BD151" s="167"/>
      <c r="BE151" s="167"/>
      <c r="BF151" s="167"/>
      <c r="BG151" s="167"/>
      <c r="BH151" s="167"/>
      <c r="BI151" s="167"/>
      <c r="BJ151" s="167"/>
      <c r="BK151" s="167"/>
      <c r="BL151" s="167"/>
      <c r="BM151" s="167"/>
      <c r="BN151" s="174"/>
      <c r="BO151" s="167"/>
      <c r="BP151" s="229"/>
      <c r="BQ151" s="229"/>
      <c r="BR151" s="229"/>
      <c r="BS151" s="229"/>
      <c r="BT151" s="229"/>
      <c r="BU151" s="229"/>
    </row>
    <row r="152" spans="2:73" s="100" customFormat="1" ht="15" customHeight="1" x14ac:dyDescent="0.3">
      <c r="B152" s="166"/>
      <c r="C152" s="166"/>
      <c r="K152" s="169"/>
      <c r="U152" s="167"/>
      <c r="V152" s="167"/>
      <c r="W152" s="167"/>
      <c r="X152" s="167"/>
      <c r="Y152" s="167"/>
      <c r="Z152" s="167"/>
      <c r="AA152" s="167"/>
      <c r="AB152" s="167"/>
      <c r="AC152" s="166"/>
      <c r="AD152" s="166"/>
      <c r="AE152" s="167"/>
      <c r="AF152" s="166"/>
      <c r="AG152" s="167"/>
      <c r="AH152" s="167"/>
      <c r="AI152" s="167"/>
      <c r="AL152" s="167"/>
      <c r="AM152" s="167"/>
      <c r="AN152" s="171"/>
      <c r="AO152" s="171"/>
      <c r="AP152" s="171"/>
      <c r="AQ152" s="171"/>
      <c r="AR152" s="171"/>
      <c r="AS152" s="171"/>
      <c r="AT152" s="171"/>
      <c r="AU152" s="171"/>
      <c r="AV152" s="171"/>
      <c r="AW152" s="167"/>
      <c r="AY152" s="167"/>
      <c r="AZ152" s="167"/>
      <c r="BA152" s="167"/>
      <c r="BB152" s="167"/>
      <c r="BC152" s="167"/>
      <c r="BD152" s="167"/>
      <c r="BE152" s="167"/>
      <c r="BF152" s="167"/>
      <c r="BG152" s="167"/>
      <c r="BH152" s="167"/>
      <c r="BI152" s="167"/>
      <c r="BJ152" s="167"/>
      <c r="BK152" s="167"/>
      <c r="BL152" s="167"/>
      <c r="BM152" s="167"/>
      <c r="BN152" s="174"/>
      <c r="BO152" s="167"/>
      <c r="BP152" s="229"/>
      <c r="BQ152" s="229"/>
      <c r="BR152" s="229"/>
      <c r="BS152" s="229"/>
      <c r="BT152" s="229"/>
      <c r="BU152" s="229"/>
    </row>
    <row r="153" spans="2:73" s="100" customFormat="1" ht="15" customHeight="1" x14ac:dyDescent="0.3">
      <c r="B153" s="166"/>
      <c r="C153" s="166"/>
      <c r="K153" s="169"/>
      <c r="U153" s="167"/>
      <c r="V153" s="167"/>
      <c r="W153" s="167"/>
      <c r="X153" s="167"/>
      <c r="Y153" s="167"/>
      <c r="Z153" s="167"/>
      <c r="AA153" s="167"/>
      <c r="AB153" s="167"/>
      <c r="AC153" s="166"/>
      <c r="AD153" s="166"/>
      <c r="AE153" s="167"/>
      <c r="AF153" s="166"/>
      <c r="AG153" s="167"/>
      <c r="AH153" s="167"/>
      <c r="AI153" s="167"/>
      <c r="AL153" s="167"/>
      <c r="AM153" s="167"/>
      <c r="AN153" s="171"/>
      <c r="AO153" s="171"/>
      <c r="AP153" s="171"/>
      <c r="AQ153" s="171"/>
      <c r="AR153" s="171"/>
      <c r="AS153" s="171"/>
      <c r="AT153" s="171"/>
      <c r="AU153" s="171"/>
      <c r="AV153" s="171"/>
      <c r="AW153" s="167"/>
      <c r="AY153" s="167"/>
      <c r="AZ153" s="167"/>
      <c r="BA153" s="167"/>
      <c r="BB153" s="167"/>
      <c r="BC153" s="167"/>
      <c r="BD153" s="167"/>
      <c r="BE153" s="167"/>
      <c r="BF153" s="167"/>
      <c r="BG153" s="167"/>
      <c r="BH153" s="167"/>
      <c r="BI153" s="167"/>
      <c r="BJ153" s="167"/>
      <c r="BK153" s="167"/>
      <c r="BL153" s="167"/>
      <c r="BM153" s="167"/>
      <c r="BN153" s="174"/>
      <c r="BO153" s="167"/>
      <c r="BP153" s="229"/>
      <c r="BQ153" s="229"/>
      <c r="BR153" s="229"/>
      <c r="BS153" s="229"/>
      <c r="BT153" s="229"/>
      <c r="BU153" s="229"/>
    </row>
    <row r="154" spans="2:73" s="100" customFormat="1" ht="15" customHeight="1" x14ac:dyDescent="0.3">
      <c r="B154" s="166"/>
      <c r="C154" s="166"/>
      <c r="K154" s="169"/>
      <c r="U154" s="167"/>
      <c r="V154" s="167"/>
      <c r="W154" s="167"/>
      <c r="X154" s="167"/>
      <c r="Y154" s="167"/>
      <c r="Z154" s="167"/>
      <c r="AA154" s="167"/>
      <c r="AB154" s="167"/>
      <c r="AC154" s="166"/>
      <c r="AD154" s="166"/>
      <c r="AE154" s="167"/>
      <c r="AF154" s="166"/>
      <c r="AG154" s="167"/>
      <c r="AH154" s="167"/>
      <c r="AI154" s="167"/>
      <c r="AL154" s="167"/>
      <c r="AM154" s="167"/>
      <c r="AN154" s="171"/>
      <c r="AO154" s="171"/>
      <c r="AP154" s="171"/>
      <c r="AQ154" s="171"/>
      <c r="AR154" s="171"/>
      <c r="AS154" s="171"/>
      <c r="AT154" s="171"/>
      <c r="AU154" s="171"/>
      <c r="AV154" s="171"/>
      <c r="AW154" s="167"/>
      <c r="AY154" s="167"/>
      <c r="AZ154" s="167"/>
      <c r="BA154" s="167"/>
      <c r="BB154" s="167"/>
      <c r="BC154" s="167"/>
      <c r="BD154" s="167"/>
      <c r="BE154" s="167"/>
      <c r="BF154" s="167"/>
      <c r="BG154" s="167"/>
      <c r="BH154" s="167"/>
      <c r="BI154" s="167"/>
      <c r="BJ154" s="167"/>
      <c r="BK154" s="167"/>
      <c r="BL154" s="167"/>
      <c r="BM154" s="167"/>
      <c r="BN154" s="174"/>
      <c r="BO154" s="167"/>
      <c r="BP154" s="229"/>
      <c r="BQ154" s="229"/>
      <c r="BR154" s="229"/>
      <c r="BS154" s="229"/>
      <c r="BT154" s="229"/>
      <c r="BU154" s="229"/>
    </row>
    <row r="155" spans="2:73" s="100" customFormat="1" ht="15" customHeight="1" x14ac:dyDescent="0.3">
      <c r="B155" s="166"/>
      <c r="C155" s="166"/>
      <c r="K155" s="169"/>
      <c r="U155" s="167"/>
      <c r="V155" s="167"/>
      <c r="W155" s="167"/>
      <c r="X155" s="167"/>
      <c r="Y155" s="167"/>
      <c r="Z155" s="167"/>
      <c r="AA155" s="167"/>
      <c r="AB155" s="167"/>
      <c r="AC155" s="166"/>
      <c r="AD155" s="166"/>
      <c r="AE155" s="167"/>
      <c r="AF155" s="166"/>
      <c r="AG155" s="167"/>
      <c r="AH155" s="167"/>
      <c r="AI155" s="167"/>
      <c r="AL155" s="167"/>
      <c r="AM155" s="167"/>
      <c r="AN155" s="171"/>
      <c r="AO155" s="171"/>
      <c r="AP155" s="171"/>
      <c r="AQ155" s="171"/>
      <c r="AR155" s="171"/>
      <c r="AS155" s="171"/>
      <c r="AT155" s="171"/>
      <c r="AU155" s="171"/>
      <c r="AV155" s="171"/>
      <c r="AW155" s="167"/>
      <c r="AY155" s="167"/>
      <c r="AZ155" s="167"/>
      <c r="BA155" s="167"/>
      <c r="BB155" s="167"/>
      <c r="BC155" s="167"/>
      <c r="BD155" s="167"/>
      <c r="BE155" s="167"/>
      <c r="BF155" s="167"/>
      <c r="BG155" s="167"/>
      <c r="BH155" s="167"/>
      <c r="BI155" s="167"/>
      <c r="BJ155" s="167"/>
      <c r="BK155" s="167"/>
      <c r="BL155" s="167"/>
      <c r="BM155" s="167"/>
      <c r="BN155" s="174"/>
      <c r="BO155" s="176"/>
      <c r="BP155" s="229"/>
      <c r="BQ155" s="229"/>
      <c r="BR155" s="229"/>
      <c r="BS155" s="229"/>
      <c r="BT155" s="229"/>
      <c r="BU155" s="229"/>
    </row>
    <row r="156" spans="2:73" s="100" customFormat="1" ht="15" customHeight="1" x14ac:dyDescent="0.3">
      <c r="B156" s="166"/>
      <c r="C156" s="166"/>
      <c r="U156" s="167"/>
      <c r="V156" s="167"/>
      <c r="W156" s="167"/>
      <c r="X156" s="167"/>
      <c r="Y156" s="167"/>
      <c r="Z156" s="167"/>
      <c r="AA156" s="167"/>
      <c r="AB156" s="167"/>
      <c r="AC156" s="166"/>
      <c r="AD156" s="166"/>
      <c r="AE156" s="167"/>
      <c r="AF156" s="166"/>
      <c r="AG156" s="167"/>
      <c r="AH156" s="167"/>
      <c r="AI156" s="167"/>
      <c r="AL156" s="167"/>
      <c r="AM156" s="167"/>
      <c r="AN156" s="171"/>
      <c r="AO156" s="171"/>
      <c r="AP156" s="171"/>
      <c r="AQ156" s="171"/>
      <c r="AR156" s="171"/>
      <c r="AS156" s="171"/>
      <c r="AT156" s="171"/>
      <c r="AU156" s="171"/>
      <c r="AV156" s="171"/>
      <c r="AW156" s="167"/>
      <c r="AY156" s="167"/>
      <c r="AZ156" s="167"/>
      <c r="BA156" s="167"/>
      <c r="BB156" s="167"/>
      <c r="BC156" s="167"/>
      <c r="BD156" s="167"/>
      <c r="BE156" s="167"/>
      <c r="BF156" s="167"/>
      <c r="BG156" s="167"/>
      <c r="BH156" s="167"/>
      <c r="BI156" s="167"/>
      <c r="BJ156" s="167"/>
      <c r="BK156" s="167"/>
      <c r="BL156" s="167"/>
      <c r="BM156" s="167"/>
      <c r="BN156" s="174"/>
      <c r="BO156" s="176"/>
      <c r="BP156" s="229"/>
      <c r="BQ156" s="229"/>
      <c r="BR156" s="229"/>
      <c r="BS156" s="229"/>
      <c r="BT156" s="229"/>
      <c r="BU156" s="229"/>
    </row>
    <row r="157" spans="2:73" s="100" customFormat="1" ht="15" customHeight="1" x14ac:dyDescent="0.3">
      <c r="B157" s="166"/>
      <c r="C157" s="166"/>
      <c r="U157" s="167"/>
      <c r="V157" s="167"/>
      <c r="W157" s="167"/>
      <c r="X157" s="167"/>
      <c r="Y157" s="167"/>
      <c r="Z157" s="167"/>
      <c r="AA157" s="167"/>
      <c r="AB157" s="167"/>
      <c r="AC157" s="166"/>
      <c r="AD157" s="166"/>
      <c r="AE157" s="167"/>
      <c r="AF157" s="166"/>
      <c r="AG157" s="167"/>
      <c r="AH157" s="167"/>
      <c r="AI157" s="167"/>
      <c r="AL157" s="167"/>
      <c r="AM157" s="167"/>
      <c r="AN157" s="171"/>
      <c r="AO157" s="171"/>
      <c r="AP157" s="171"/>
      <c r="AQ157" s="171"/>
      <c r="AR157" s="171"/>
      <c r="AS157" s="171"/>
      <c r="AT157" s="171"/>
      <c r="AU157" s="171"/>
      <c r="AV157" s="171"/>
      <c r="AW157" s="167"/>
      <c r="AY157" s="167"/>
      <c r="AZ157" s="167"/>
      <c r="BA157" s="167"/>
      <c r="BB157" s="167"/>
      <c r="BC157" s="167"/>
      <c r="BD157" s="167"/>
      <c r="BE157" s="167"/>
      <c r="BF157" s="167"/>
      <c r="BG157" s="167"/>
      <c r="BH157" s="167"/>
      <c r="BI157" s="167"/>
      <c r="BJ157" s="167"/>
      <c r="BK157" s="167"/>
      <c r="BL157" s="167"/>
      <c r="BM157" s="167"/>
      <c r="BN157" s="174"/>
      <c r="BO157" s="176"/>
      <c r="BP157" s="229"/>
      <c r="BQ157" s="229"/>
      <c r="BR157" s="229"/>
      <c r="BS157" s="229"/>
      <c r="BT157" s="229"/>
      <c r="BU157" s="229"/>
    </row>
    <row r="158" spans="2:73" s="100" customFormat="1" ht="15" customHeight="1" x14ac:dyDescent="0.3">
      <c r="B158" s="166"/>
      <c r="C158" s="166"/>
      <c r="U158" s="167"/>
      <c r="V158" s="167"/>
      <c r="W158" s="167"/>
      <c r="X158" s="167"/>
      <c r="Y158" s="167"/>
      <c r="Z158" s="167"/>
      <c r="AA158" s="167"/>
      <c r="AB158" s="167"/>
      <c r="AC158" s="166"/>
      <c r="AD158" s="166"/>
      <c r="AE158" s="167"/>
      <c r="AF158" s="166"/>
      <c r="AG158" s="167"/>
      <c r="AH158" s="167"/>
      <c r="AI158" s="167"/>
      <c r="AL158" s="167"/>
      <c r="AM158" s="167"/>
      <c r="AN158" s="171"/>
      <c r="AO158" s="171"/>
      <c r="AP158" s="171"/>
      <c r="AQ158" s="171"/>
      <c r="AR158" s="171"/>
      <c r="AS158" s="171"/>
      <c r="AT158" s="171"/>
      <c r="AU158" s="171"/>
      <c r="AV158" s="171"/>
      <c r="AW158" s="167"/>
      <c r="AY158" s="167"/>
      <c r="AZ158" s="167"/>
      <c r="BA158" s="167"/>
      <c r="BB158" s="167"/>
      <c r="BC158" s="167"/>
      <c r="BD158" s="167"/>
      <c r="BE158" s="167"/>
      <c r="BF158" s="167"/>
      <c r="BG158" s="167"/>
      <c r="BH158" s="167"/>
      <c r="BI158" s="167"/>
      <c r="BJ158" s="167"/>
      <c r="BK158" s="167"/>
      <c r="BL158" s="167"/>
      <c r="BM158" s="167"/>
      <c r="BN158" s="174"/>
      <c r="BO158" s="176"/>
      <c r="BP158" s="229"/>
      <c r="BQ158" s="229"/>
      <c r="BR158" s="229"/>
      <c r="BS158" s="229"/>
      <c r="BT158" s="229"/>
      <c r="BU158" s="229"/>
    </row>
    <row r="159" spans="2:73" s="100" customFormat="1" ht="15" customHeight="1" x14ac:dyDescent="0.3">
      <c r="B159" s="166"/>
      <c r="C159" s="166"/>
      <c r="U159" s="167"/>
      <c r="V159" s="167"/>
      <c r="W159" s="167"/>
      <c r="X159" s="167"/>
      <c r="Y159" s="167"/>
      <c r="Z159" s="167"/>
      <c r="AA159" s="167"/>
      <c r="AB159" s="167"/>
      <c r="AC159" s="166"/>
      <c r="AD159" s="166"/>
      <c r="AE159" s="167"/>
      <c r="AF159" s="166"/>
      <c r="AG159" s="167"/>
      <c r="AH159" s="167"/>
      <c r="AI159" s="167"/>
      <c r="AL159" s="167"/>
      <c r="AM159" s="167"/>
      <c r="AN159" s="171"/>
      <c r="AO159" s="171"/>
      <c r="AP159" s="171"/>
      <c r="AQ159" s="171"/>
      <c r="AR159" s="171"/>
      <c r="AS159" s="171"/>
      <c r="AT159" s="171"/>
      <c r="AU159" s="171"/>
      <c r="AV159" s="171"/>
      <c r="AW159" s="167"/>
      <c r="AY159" s="167"/>
      <c r="AZ159" s="167"/>
      <c r="BA159" s="167"/>
      <c r="BB159" s="167"/>
      <c r="BC159" s="167"/>
      <c r="BD159" s="167"/>
      <c r="BE159" s="167"/>
      <c r="BF159" s="167"/>
      <c r="BG159" s="167"/>
      <c r="BH159" s="167"/>
      <c r="BI159" s="167"/>
      <c r="BJ159" s="167"/>
      <c r="BK159" s="167"/>
      <c r="BL159" s="167"/>
      <c r="BM159" s="167"/>
      <c r="BN159" s="174"/>
      <c r="BO159" s="176"/>
      <c r="BP159" s="229"/>
      <c r="BQ159" s="229"/>
      <c r="BR159" s="229"/>
      <c r="BS159" s="229"/>
      <c r="BT159" s="229"/>
      <c r="BU159" s="229"/>
    </row>
    <row r="160" spans="2:73" s="100" customFormat="1" ht="15" customHeight="1" x14ac:dyDescent="0.3">
      <c r="B160" s="166"/>
      <c r="C160" s="166"/>
      <c r="U160" s="167"/>
      <c r="V160" s="167"/>
      <c r="W160" s="167"/>
      <c r="X160" s="167"/>
      <c r="Y160" s="167"/>
      <c r="Z160" s="167"/>
      <c r="AA160" s="167"/>
      <c r="AB160" s="167"/>
      <c r="AC160" s="166"/>
      <c r="AD160" s="166"/>
      <c r="AE160" s="167"/>
      <c r="AF160" s="166"/>
      <c r="AG160" s="167"/>
      <c r="AH160" s="167"/>
      <c r="AI160" s="167"/>
      <c r="AL160" s="167"/>
      <c r="AM160" s="167"/>
      <c r="AN160" s="171"/>
      <c r="AO160" s="171"/>
      <c r="AP160" s="171"/>
      <c r="AQ160" s="171"/>
      <c r="AR160" s="171"/>
      <c r="AS160" s="171"/>
      <c r="AT160" s="171"/>
      <c r="AU160" s="171"/>
      <c r="AV160" s="171"/>
      <c r="AW160" s="167"/>
      <c r="AY160" s="167"/>
      <c r="AZ160" s="167"/>
      <c r="BA160" s="167"/>
      <c r="BB160" s="167"/>
      <c r="BC160" s="167"/>
      <c r="BD160" s="167"/>
      <c r="BE160" s="167"/>
      <c r="BF160" s="167"/>
      <c r="BG160" s="167"/>
      <c r="BH160" s="167"/>
      <c r="BI160" s="167"/>
      <c r="BJ160" s="167"/>
      <c r="BK160" s="167"/>
      <c r="BL160" s="167"/>
      <c r="BM160" s="167"/>
      <c r="BN160" s="174"/>
      <c r="BO160" s="176"/>
      <c r="BP160" s="229"/>
      <c r="BQ160" s="229"/>
      <c r="BR160" s="229"/>
      <c r="BS160" s="229"/>
      <c r="BT160" s="229"/>
      <c r="BU160" s="229"/>
    </row>
    <row r="161" spans="2:73" s="100" customFormat="1" ht="15" customHeight="1" x14ac:dyDescent="0.3">
      <c r="B161" s="166"/>
      <c r="C161" s="166"/>
      <c r="U161" s="167"/>
      <c r="V161" s="167"/>
      <c r="W161" s="167"/>
      <c r="X161" s="167"/>
      <c r="Y161" s="167"/>
      <c r="Z161" s="167"/>
      <c r="AA161" s="167"/>
      <c r="AB161" s="167"/>
      <c r="AC161" s="166"/>
      <c r="AD161" s="166"/>
      <c r="AE161" s="167"/>
      <c r="AF161" s="166"/>
      <c r="AG161" s="167"/>
      <c r="AH161" s="167"/>
      <c r="AI161" s="167"/>
      <c r="AL161" s="167"/>
      <c r="AM161" s="167"/>
      <c r="AN161" s="171"/>
      <c r="AO161" s="171"/>
      <c r="AP161" s="171"/>
      <c r="AQ161" s="171"/>
      <c r="AR161" s="171"/>
      <c r="AS161" s="171"/>
      <c r="AT161" s="171"/>
      <c r="AU161" s="171"/>
      <c r="AV161" s="171"/>
      <c r="AW161" s="167"/>
      <c r="AY161" s="167"/>
      <c r="AZ161" s="167"/>
      <c r="BA161" s="167"/>
      <c r="BB161" s="167"/>
      <c r="BC161" s="167"/>
      <c r="BD161" s="167"/>
      <c r="BE161" s="167"/>
      <c r="BF161" s="167"/>
      <c r="BG161" s="167"/>
      <c r="BH161" s="167"/>
      <c r="BI161" s="167"/>
      <c r="BJ161" s="167"/>
      <c r="BK161" s="167"/>
      <c r="BL161" s="167"/>
      <c r="BM161" s="167"/>
      <c r="BN161" s="174"/>
      <c r="BO161" s="176"/>
      <c r="BP161" s="229"/>
      <c r="BQ161" s="229"/>
      <c r="BR161" s="229"/>
      <c r="BS161" s="229"/>
      <c r="BT161" s="229"/>
      <c r="BU161" s="229"/>
    </row>
    <row r="162" spans="2:73" s="100" customFormat="1" ht="15" customHeight="1" x14ac:dyDescent="0.3">
      <c r="B162" s="166"/>
      <c r="C162" s="166"/>
      <c r="U162" s="167"/>
      <c r="V162" s="167"/>
      <c r="W162" s="167"/>
      <c r="X162" s="167"/>
      <c r="Y162" s="167"/>
      <c r="Z162" s="167"/>
      <c r="AA162" s="167"/>
      <c r="AB162" s="167"/>
      <c r="AC162" s="166"/>
      <c r="AD162" s="166"/>
      <c r="AE162" s="167"/>
      <c r="AF162" s="166"/>
      <c r="AG162" s="167"/>
      <c r="AH162" s="167"/>
      <c r="AI162" s="167"/>
      <c r="AL162" s="167"/>
      <c r="AM162" s="167"/>
      <c r="AN162" s="171"/>
      <c r="AO162" s="171"/>
      <c r="AP162" s="171"/>
      <c r="AQ162" s="171"/>
      <c r="AR162" s="171"/>
      <c r="AS162" s="171"/>
      <c r="AT162" s="171"/>
      <c r="AU162" s="171"/>
      <c r="AV162" s="171"/>
      <c r="AW162" s="167"/>
      <c r="AY162" s="167"/>
      <c r="AZ162" s="167"/>
      <c r="BA162" s="167"/>
      <c r="BB162" s="167"/>
      <c r="BC162" s="167"/>
      <c r="BD162" s="167"/>
      <c r="BE162" s="167"/>
      <c r="BF162" s="167"/>
      <c r="BG162" s="167"/>
      <c r="BH162" s="167"/>
      <c r="BI162" s="167"/>
      <c r="BJ162" s="167"/>
      <c r="BK162" s="167"/>
      <c r="BL162" s="167"/>
      <c r="BM162" s="167"/>
      <c r="BN162" s="174"/>
      <c r="BO162" s="176"/>
      <c r="BP162" s="229"/>
      <c r="BQ162" s="229"/>
      <c r="BR162" s="229"/>
      <c r="BS162" s="229"/>
      <c r="BT162" s="229"/>
      <c r="BU162" s="229"/>
    </row>
    <row r="163" spans="2:73" s="100" customFormat="1" ht="15" customHeight="1" x14ac:dyDescent="0.3">
      <c r="B163" s="166"/>
      <c r="C163" s="166"/>
      <c r="U163" s="167"/>
      <c r="V163" s="167"/>
      <c r="W163" s="167"/>
      <c r="X163" s="167"/>
      <c r="Y163" s="167"/>
      <c r="Z163" s="167"/>
      <c r="AA163" s="167"/>
      <c r="AB163" s="167"/>
      <c r="AC163" s="166"/>
      <c r="AD163" s="166"/>
      <c r="AE163" s="167"/>
      <c r="AF163" s="166"/>
      <c r="AG163" s="167"/>
      <c r="AH163" s="167"/>
      <c r="AI163" s="167"/>
      <c r="AL163" s="167"/>
      <c r="AM163" s="167"/>
      <c r="AN163" s="171"/>
      <c r="AO163" s="171"/>
      <c r="AP163" s="171"/>
      <c r="AQ163" s="171"/>
      <c r="AR163" s="171"/>
      <c r="AS163" s="171"/>
      <c r="AT163" s="171"/>
      <c r="AU163" s="171"/>
      <c r="AV163" s="171"/>
      <c r="AW163" s="167"/>
      <c r="AY163" s="167"/>
      <c r="AZ163" s="167"/>
      <c r="BA163" s="167"/>
      <c r="BB163" s="167"/>
      <c r="BC163" s="167"/>
      <c r="BD163" s="167"/>
      <c r="BE163" s="167"/>
      <c r="BF163" s="167"/>
      <c r="BG163" s="167"/>
      <c r="BH163" s="167"/>
      <c r="BI163" s="167"/>
      <c r="BJ163" s="167"/>
      <c r="BK163" s="167"/>
      <c r="BL163" s="167"/>
      <c r="BM163" s="167"/>
      <c r="BN163" s="174"/>
      <c r="BO163" s="176"/>
      <c r="BP163" s="229"/>
      <c r="BQ163" s="229"/>
      <c r="BR163" s="229"/>
      <c r="BS163" s="229"/>
      <c r="BT163" s="229"/>
      <c r="BU163" s="229"/>
    </row>
    <row r="164" spans="2:73" s="100" customFormat="1" ht="15" customHeight="1" x14ac:dyDescent="0.3">
      <c r="B164" s="166"/>
      <c r="C164" s="166"/>
      <c r="U164" s="167"/>
      <c r="V164" s="167"/>
      <c r="W164" s="167"/>
      <c r="X164" s="167"/>
      <c r="Y164" s="167"/>
      <c r="Z164" s="167"/>
      <c r="AA164" s="167"/>
      <c r="AB164" s="167"/>
      <c r="AC164" s="166"/>
      <c r="AD164" s="166"/>
      <c r="AE164" s="167"/>
      <c r="AF164" s="166"/>
      <c r="AG164" s="167"/>
      <c r="AH164" s="167"/>
      <c r="AI164" s="167"/>
      <c r="AL164" s="167"/>
      <c r="AM164" s="167"/>
      <c r="AN164" s="171"/>
      <c r="AO164" s="171"/>
      <c r="AP164" s="171"/>
      <c r="AQ164" s="171"/>
      <c r="AR164" s="171"/>
      <c r="AS164" s="171"/>
      <c r="AT164" s="171"/>
      <c r="AU164" s="171"/>
      <c r="AV164" s="171"/>
      <c r="AW164" s="167"/>
      <c r="AY164" s="167"/>
      <c r="AZ164" s="167"/>
      <c r="BA164" s="167"/>
      <c r="BB164" s="167"/>
      <c r="BC164" s="167"/>
      <c r="BD164" s="167"/>
      <c r="BE164" s="167"/>
      <c r="BF164" s="167"/>
      <c r="BG164" s="167"/>
      <c r="BH164" s="167"/>
      <c r="BI164" s="167"/>
      <c r="BJ164" s="167"/>
      <c r="BK164" s="167"/>
      <c r="BL164" s="167"/>
      <c r="BM164" s="167"/>
      <c r="BN164" s="174"/>
      <c r="BO164" s="176"/>
      <c r="BP164" s="229"/>
      <c r="BQ164" s="229"/>
      <c r="BR164" s="229"/>
      <c r="BS164" s="229"/>
      <c r="BT164" s="229"/>
      <c r="BU164" s="229"/>
    </row>
    <row r="165" spans="2:73" s="100" customFormat="1" ht="15" customHeight="1" x14ac:dyDescent="0.3">
      <c r="B165" s="166"/>
      <c r="C165" s="166"/>
      <c r="U165" s="167"/>
      <c r="V165" s="167"/>
      <c r="W165" s="167"/>
      <c r="X165" s="167"/>
      <c r="Y165" s="167"/>
      <c r="Z165" s="167"/>
      <c r="AA165" s="167"/>
      <c r="AB165" s="167"/>
      <c r="AC165" s="166"/>
      <c r="AD165" s="166"/>
      <c r="AE165" s="167"/>
      <c r="AF165" s="166"/>
      <c r="AG165" s="167"/>
      <c r="AH165" s="167"/>
      <c r="AI165" s="167"/>
      <c r="AL165" s="167"/>
      <c r="AM165" s="167"/>
      <c r="AN165" s="171"/>
      <c r="AO165" s="171"/>
      <c r="AP165" s="171"/>
      <c r="AQ165" s="171"/>
      <c r="AR165" s="171"/>
      <c r="AS165" s="171"/>
      <c r="AT165" s="171"/>
      <c r="AU165" s="171"/>
      <c r="AV165" s="171"/>
      <c r="AW165" s="167"/>
      <c r="AY165" s="167"/>
      <c r="AZ165" s="167"/>
      <c r="BA165" s="167"/>
      <c r="BB165" s="167"/>
      <c r="BC165" s="167"/>
      <c r="BD165" s="167"/>
      <c r="BE165" s="167"/>
      <c r="BF165" s="167"/>
      <c r="BG165" s="167"/>
      <c r="BH165" s="167"/>
      <c r="BI165" s="167"/>
      <c r="BJ165" s="167"/>
      <c r="BK165" s="167"/>
      <c r="BL165" s="167"/>
      <c r="BM165" s="167"/>
      <c r="BN165" s="174"/>
      <c r="BO165" s="176"/>
      <c r="BP165" s="229"/>
      <c r="BQ165" s="229"/>
      <c r="BR165" s="229"/>
      <c r="BS165" s="229"/>
      <c r="BT165" s="229"/>
      <c r="BU165" s="229"/>
    </row>
    <row r="166" spans="2:73" s="100" customFormat="1" ht="15" customHeight="1" x14ac:dyDescent="0.3">
      <c r="B166" s="166"/>
      <c r="C166" s="166"/>
      <c r="U166" s="167"/>
      <c r="V166" s="167"/>
      <c r="W166" s="167"/>
      <c r="X166" s="167"/>
      <c r="Y166" s="167"/>
      <c r="Z166" s="167"/>
      <c r="AA166" s="167"/>
      <c r="AB166" s="167"/>
      <c r="AC166" s="166"/>
      <c r="AD166" s="166"/>
      <c r="AE166" s="167"/>
      <c r="AF166" s="166"/>
      <c r="AG166" s="167"/>
      <c r="AH166" s="167"/>
      <c r="AI166" s="167"/>
      <c r="AL166" s="167"/>
      <c r="AM166" s="167"/>
      <c r="AN166" s="171"/>
      <c r="AO166" s="171"/>
      <c r="AP166" s="171"/>
      <c r="AQ166" s="171"/>
      <c r="AR166" s="171"/>
      <c r="AS166" s="171"/>
      <c r="AT166" s="171"/>
      <c r="AU166" s="171"/>
      <c r="AV166" s="171"/>
      <c r="AW166" s="167"/>
      <c r="AY166" s="167"/>
      <c r="AZ166" s="167"/>
      <c r="BA166" s="167"/>
      <c r="BB166" s="167"/>
      <c r="BC166" s="167"/>
      <c r="BD166" s="167"/>
      <c r="BE166" s="167"/>
      <c r="BF166" s="167"/>
      <c r="BG166" s="167"/>
      <c r="BH166" s="167"/>
      <c r="BI166" s="167"/>
      <c r="BJ166" s="167"/>
      <c r="BK166" s="167"/>
      <c r="BL166" s="167"/>
      <c r="BM166" s="167"/>
      <c r="BN166" s="174"/>
      <c r="BO166" s="176"/>
      <c r="BP166" s="229"/>
      <c r="BQ166" s="229"/>
      <c r="BR166" s="229"/>
      <c r="BS166" s="229"/>
      <c r="BT166" s="229"/>
      <c r="BU166" s="229"/>
    </row>
    <row r="167" spans="2:73" s="100" customFormat="1" ht="15" customHeight="1" x14ac:dyDescent="0.3">
      <c r="B167" s="166"/>
      <c r="C167" s="166"/>
      <c r="U167" s="167"/>
      <c r="V167" s="167"/>
      <c r="W167" s="167"/>
      <c r="X167" s="167"/>
      <c r="Y167" s="167"/>
      <c r="Z167" s="167"/>
      <c r="AA167" s="167"/>
      <c r="AB167" s="167"/>
      <c r="AC167" s="166"/>
      <c r="AD167" s="166"/>
      <c r="AE167" s="167"/>
      <c r="AF167" s="166"/>
      <c r="AG167" s="167"/>
      <c r="AH167" s="167"/>
      <c r="AI167" s="167"/>
      <c r="AL167" s="167"/>
      <c r="AM167" s="167"/>
      <c r="AN167" s="171"/>
      <c r="AO167" s="171"/>
      <c r="AP167" s="171"/>
      <c r="AQ167" s="171"/>
      <c r="AR167" s="171"/>
      <c r="AS167" s="171"/>
      <c r="AT167" s="171"/>
      <c r="AU167" s="171"/>
      <c r="AV167" s="171"/>
      <c r="AW167" s="167"/>
      <c r="AY167" s="167"/>
      <c r="AZ167" s="167"/>
      <c r="BA167" s="167"/>
      <c r="BB167" s="167"/>
      <c r="BC167" s="167"/>
      <c r="BD167" s="167"/>
      <c r="BE167" s="167"/>
      <c r="BF167" s="167"/>
      <c r="BG167" s="167"/>
      <c r="BH167" s="167"/>
      <c r="BI167" s="167"/>
      <c r="BJ167" s="167"/>
      <c r="BK167" s="167"/>
      <c r="BL167" s="167"/>
      <c r="BM167" s="167"/>
      <c r="BN167" s="174"/>
      <c r="BO167" s="176"/>
      <c r="BP167" s="229"/>
      <c r="BQ167" s="229"/>
      <c r="BR167" s="229"/>
      <c r="BS167" s="229"/>
      <c r="BT167" s="229"/>
      <c r="BU167" s="229"/>
    </row>
    <row r="168" spans="2:73" s="100" customFormat="1" ht="15" customHeight="1" x14ac:dyDescent="0.3">
      <c r="B168" s="166"/>
      <c r="C168" s="166"/>
      <c r="U168" s="167"/>
      <c r="V168" s="167"/>
      <c r="W168" s="167"/>
      <c r="X168" s="167"/>
      <c r="Y168" s="167"/>
      <c r="Z168" s="167"/>
      <c r="AA168" s="167"/>
      <c r="AB168" s="167"/>
      <c r="AC168" s="166"/>
      <c r="AD168" s="166"/>
      <c r="AE168" s="167"/>
      <c r="AF168" s="166"/>
      <c r="AG168" s="167"/>
      <c r="AH168" s="167"/>
      <c r="AI168" s="167"/>
      <c r="AL168" s="167"/>
      <c r="AM168" s="167"/>
      <c r="AN168" s="171"/>
      <c r="AO168" s="171"/>
      <c r="AP168" s="171"/>
      <c r="AQ168" s="171"/>
      <c r="AR168" s="171"/>
      <c r="AS168" s="171"/>
      <c r="AT168" s="171"/>
      <c r="AU168" s="171"/>
      <c r="AV168" s="171"/>
      <c r="AW168" s="167"/>
      <c r="AY168" s="167"/>
      <c r="AZ168" s="167"/>
      <c r="BA168" s="167"/>
      <c r="BB168" s="167"/>
      <c r="BC168" s="167"/>
      <c r="BD168" s="167"/>
      <c r="BE168" s="167"/>
      <c r="BF168" s="167"/>
      <c r="BG168" s="167"/>
      <c r="BH168" s="167"/>
      <c r="BI168" s="167"/>
      <c r="BJ168" s="167"/>
      <c r="BK168" s="167"/>
      <c r="BL168" s="167"/>
      <c r="BM168" s="167"/>
      <c r="BN168" s="174"/>
      <c r="BO168" s="176"/>
      <c r="BP168" s="229"/>
      <c r="BQ168" s="229"/>
      <c r="BR168" s="229"/>
      <c r="BS168" s="229"/>
      <c r="BT168" s="229"/>
      <c r="BU168" s="229"/>
    </row>
    <row r="169" spans="2:73" s="100" customFormat="1" ht="15" customHeight="1" x14ac:dyDescent="0.3">
      <c r="B169" s="166"/>
      <c r="C169" s="166"/>
      <c r="U169" s="167"/>
      <c r="V169" s="167"/>
      <c r="W169" s="167"/>
      <c r="X169" s="167"/>
      <c r="Y169" s="167"/>
      <c r="Z169" s="167"/>
      <c r="AA169" s="167"/>
      <c r="AB169" s="167"/>
      <c r="AC169" s="166"/>
      <c r="AD169" s="166"/>
      <c r="AE169" s="167"/>
      <c r="AF169" s="166"/>
      <c r="AG169" s="167"/>
      <c r="AH169" s="167"/>
      <c r="AI169" s="167"/>
      <c r="AL169" s="167"/>
      <c r="AM169" s="167"/>
      <c r="AN169" s="171"/>
      <c r="AO169" s="171"/>
      <c r="AP169" s="171"/>
      <c r="AQ169" s="171"/>
      <c r="AR169" s="171"/>
      <c r="AS169" s="171"/>
      <c r="AT169" s="171"/>
      <c r="AU169" s="171"/>
      <c r="AV169" s="171"/>
      <c r="AW169" s="167"/>
      <c r="AY169" s="167"/>
      <c r="AZ169" s="167"/>
      <c r="BA169" s="167"/>
      <c r="BB169" s="167"/>
      <c r="BC169" s="167"/>
      <c r="BD169" s="167"/>
      <c r="BE169" s="167"/>
      <c r="BF169" s="167"/>
      <c r="BG169" s="167"/>
      <c r="BH169" s="167"/>
      <c r="BI169" s="167"/>
      <c r="BJ169" s="167"/>
      <c r="BK169" s="167"/>
      <c r="BL169" s="167"/>
      <c r="BM169" s="167"/>
      <c r="BN169" s="174"/>
      <c r="BO169" s="176"/>
      <c r="BP169" s="229"/>
      <c r="BQ169" s="229"/>
      <c r="BR169" s="229"/>
      <c r="BS169" s="229"/>
      <c r="BT169" s="229"/>
      <c r="BU169" s="229"/>
    </row>
    <row r="170" spans="2:73" s="100" customFormat="1" ht="15" customHeight="1" x14ac:dyDescent="0.3">
      <c r="B170" s="166"/>
      <c r="C170" s="166"/>
      <c r="U170" s="167"/>
      <c r="V170" s="167"/>
      <c r="W170" s="167"/>
      <c r="X170" s="167"/>
      <c r="Y170" s="167"/>
      <c r="Z170" s="167"/>
      <c r="AA170" s="167"/>
      <c r="AB170" s="167"/>
      <c r="AC170" s="166"/>
      <c r="AD170" s="166"/>
      <c r="AE170" s="167"/>
      <c r="AF170" s="166"/>
      <c r="AG170" s="167"/>
      <c r="AH170" s="167"/>
      <c r="AI170" s="167"/>
      <c r="AL170" s="167"/>
      <c r="AM170" s="167"/>
      <c r="AN170" s="171"/>
      <c r="AO170" s="171"/>
      <c r="AP170" s="171"/>
      <c r="AQ170" s="171"/>
      <c r="AR170" s="171"/>
      <c r="AS170" s="171"/>
      <c r="AT170" s="171"/>
      <c r="AU170" s="171"/>
      <c r="AV170" s="171"/>
      <c r="AW170" s="167"/>
      <c r="AY170" s="167"/>
      <c r="AZ170" s="167"/>
      <c r="BA170" s="167"/>
      <c r="BB170" s="167"/>
      <c r="BC170" s="167"/>
      <c r="BD170" s="167"/>
      <c r="BE170" s="167"/>
      <c r="BF170" s="167"/>
      <c r="BG170" s="167"/>
      <c r="BH170" s="167"/>
      <c r="BI170" s="167"/>
      <c r="BJ170" s="167"/>
      <c r="BK170" s="167"/>
      <c r="BL170" s="167"/>
      <c r="BM170" s="167"/>
      <c r="BN170" s="174"/>
      <c r="BO170" s="167"/>
      <c r="BP170" s="229"/>
      <c r="BQ170" s="229"/>
      <c r="BR170" s="229"/>
      <c r="BS170" s="229"/>
      <c r="BT170" s="229"/>
      <c r="BU170" s="229"/>
    </row>
    <row r="171" spans="2:73" s="100" customFormat="1" ht="15" customHeight="1" x14ac:dyDescent="0.3">
      <c r="B171" s="166"/>
      <c r="C171" s="166"/>
      <c r="U171" s="167"/>
      <c r="V171" s="167"/>
      <c r="W171" s="167"/>
      <c r="X171" s="167"/>
      <c r="Y171" s="167"/>
      <c r="Z171" s="167"/>
      <c r="AA171" s="167"/>
      <c r="AB171" s="167"/>
      <c r="AC171" s="166"/>
      <c r="AD171" s="166"/>
      <c r="AE171" s="167"/>
      <c r="AF171" s="166"/>
      <c r="AG171" s="167"/>
      <c r="AH171" s="167"/>
      <c r="AI171" s="167"/>
      <c r="AL171" s="167"/>
      <c r="AM171" s="167"/>
      <c r="AN171" s="171"/>
      <c r="AO171" s="171"/>
      <c r="AP171" s="171"/>
      <c r="AQ171" s="171"/>
      <c r="AR171" s="171"/>
      <c r="AS171" s="171"/>
      <c r="AT171" s="171"/>
      <c r="AU171" s="171"/>
      <c r="AV171" s="171"/>
      <c r="AW171" s="167"/>
      <c r="AY171" s="167"/>
      <c r="AZ171" s="167"/>
      <c r="BA171" s="167"/>
      <c r="BB171" s="167"/>
      <c r="BC171" s="167"/>
      <c r="BD171" s="167"/>
      <c r="BE171" s="167"/>
      <c r="BF171" s="167"/>
      <c r="BG171" s="167"/>
      <c r="BH171" s="167"/>
      <c r="BI171" s="167"/>
      <c r="BJ171" s="167"/>
      <c r="BK171" s="167"/>
      <c r="BL171" s="167"/>
      <c r="BM171" s="167"/>
      <c r="BN171" s="174"/>
      <c r="BO171" s="167"/>
      <c r="BP171" s="229"/>
      <c r="BQ171" s="229"/>
      <c r="BR171" s="229"/>
      <c r="BS171" s="229"/>
      <c r="BT171" s="229"/>
      <c r="BU171" s="229"/>
    </row>
    <row r="172" spans="2:73" s="100" customFormat="1" ht="15" customHeight="1" x14ac:dyDescent="0.3">
      <c r="B172" s="166"/>
      <c r="C172" s="166"/>
      <c r="U172" s="167"/>
      <c r="V172" s="167"/>
      <c r="W172" s="167"/>
      <c r="X172" s="167"/>
      <c r="Y172" s="167"/>
      <c r="Z172" s="167"/>
      <c r="AA172" s="167"/>
      <c r="AB172" s="167"/>
      <c r="AC172" s="166"/>
      <c r="AD172" s="166"/>
      <c r="AE172" s="167"/>
      <c r="AF172" s="166"/>
      <c r="AG172" s="167"/>
      <c r="AH172" s="167"/>
      <c r="AI172" s="167"/>
      <c r="AL172" s="167"/>
      <c r="AM172" s="167"/>
      <c r="AN172" s="171"/>
      <c r="AO172" s="171"/>
      <c r="AP172" s="171"/>
      <c r="AQ172" s="171"/>
      <c r="AR172" s="171"/>
      <c r="AS172" s="171"/>
      <c r="AT172" s="171"/>
      <c r="AU172" s="171"/>
      <c r="AV172" s="171"/>
      <c r="AW172" s="167"/>
      <c r="AY172" s="167"/>
      <c r="AZ172" s="167"/>
      <c r="BA172" s="167"/>
      <c r="BB172" s="167"/>
      <c r="BC172" s="167"/>
      <c r="BD172" s="167"/>
      <c r="BE172" s="167"/>
      <c r="BF172" s="167"/>
      <c r="BG172" s="167"/>
      <c r="BH172" s="167"/>
      <c r="BI172" s="167"/>
      <c r="BJ172" s="167"/>
      <c r="BK172" s="167"/>
      <c r="BL172" s="167"/>
      <c r="BM172" s="167"/>
      <c r="BN172" s="174"/>
      <c r="BO172" s="167"/>
      <c r="BP172" s="229"/>
      <c r="BQ172" s="229"/>
      <c r="BR172" s="229"/>
      <c r="BS172" s="229"/>
      <c r="BT172" s="229"/>
      <c r="BU172" s="229"/>
    </row>
    <row r="173" spans="2:73" s="100" customFormat="1" ht="15" customHeight="1" x14ac:dyDescent="0.3">
      <c r="B173" s="166"/>
      <c r="C173" s="166"/>
      <c r="U173" s="167"/>
      <c r="V173" s="167"/>
      <c r="W173" s="167"/>
      <c r="X173" s="167"/>
      <c r="Y173" s="167"/>
      <c r="Z173" s="167"/>
      <c r="AA173" s="167"/>
      <c r="AB173" s="167"/>
      <c r="AC173" s="166"/>
      <c r="AD173" s="166"/>
      <c r="AE173" s="167"/>
      <c r="AF173" s="166"/>
      <c r="AG173" s="167"/>
      <c r="AH173" s="167"/>
      <c r="AI173" s="167"/>
      <c r="AL173" s="167"/>
      <c r="AM173" s="167"/>
      <c r="AN173" s="171"/>
      <c r="AO173" s="171"/>
      <c r="AP173" s="171"/>
      <c r="AQ173" s="171"/>
      <c r="AR173" s="171"/>
      <c r="AS173" s="171"/>
      <c r="AT173" s="171"/>
      <c r="AU173" s="171"/>
      <c r="AV173" s="171"/>
      <c r="AW173" s="167"/>
      <c r="AY173" s="167"/>
      <c r="AZ173" s="167"/>
      <c r="BA173" s="167"/>
      <c r="BB173" s="167"/>
      <c r="BC173" s="167"/>
      <c r="BD173" s="167"/>
      <c r="BE173" s="167"/>
      <c r="BF173" s="167"/>
      <c r="BG173" s="167"/>
      <c r="BH173" s="167"/>
      <c r="BI173" s="167"/>
      <c r="BJ173" s="167"/>
      <c r="BK173" s="167"/>
      <c r="BL173" s="167"/>
      <c r="BM173" s="167"/>
      <c r="BN173" s="174"/>
      <c r="BO173" s="167"/>
      <c r="BP173" s="229"/>
      <c r="BQ173" s="229"/>
      <c r="BR173" s="229"/>
      <c r="BS173" s="229"/>
      <c r="BT173" s="229"/>
      <c r="BU173" s="229"/>
    </row>
    <row r="174" spans="2:73" s="100" customFormat="1" ht="15" customHeight="1" x14ac:dyDescent="0.3">
      <c r="B174" s="166"/>
      <c r="C174" s="166"/>
      <c r="U174" s="167"/>
      <c r="V174" s="167"/>
      <c r="W174" s="167"/>
      <c r="X174" s="167"/>
      <c r="Y174" s="167"/>
      <c r="Z174" s="167"/>
      <c r="AA174" s="167"/>
      <c r="AB174" s="167"/>
      <c r="AC174" s="166"/>
      <c r="AD174" s="166"/>
      <c r="AE174" s="167"/>
      <c r="AF174" s="166"/>
      <c r="AG174" s="167"/>
      <c r="AH174" s="167"/>
      <c r="AI174" s="167"/>
      <c r="AL174" s="167"/>
      <c r="AM174" s="167"/>
      <c r="AN174" s="171"/>
      <c r="AO174" s="171"/>
      <c r="AP174" s="171"/>
      <c r="AQ174" s="171"/>
      <c r="AR174" s="171"/>
      <c r="AS174" s="171"/>
      <c r="AT174" s="171"/>
      <c r="AU174" s="171"/>
      <c r="AV174" s="171"/>
      <c r="AW174" s="167"/>
      <c r="AY174" s="167"/>
      <c r="AZ174" s="167"/>
      <c r="BA174" s="167"/>
      <c r="BB174" s="167"/>
      <c r="BC174" s="167"/>
      <c r="BD174" s="167"/>
      <c r="BE174" s="167"/>
      <c r="BF174" s="167"/>
      <c r="BG174" s="167"/>
      <c r="BH174" s="167"/>
      <c r="BI174" s="167"/>
      <c r="BJ174" s="167"/>
      <c r="BK174" s="167"/>
      <c r="BL174" s="167"/>
      <c r="BM174" s="167"/>
      <c r="BN174" s="174"/>
      <c r="BO174" s="176"/>
      <c r="BP174" s="229"/>
      <c r="BQ174" s="229"/>
      <c r="BR174" s="229"/>
      <c r="BS174" s="229"/>
      <c r="BT174" s="229"/>
      <c r="BU174" s="229"/>
    </row>
    <row r="175" spans="2:73" s="100" customFormat="1" ht="15" customHeight="1" x14ac:dyDescent="0.3">
      <c r="B175" s="166"/>
      <c r="C175" s="166"/>
      <c r="U175" s="167"/>
      <c r="V175" s="167"/>
      <c r="W175" s="167"/>
      <c r="X175" s="167"/>
      <c r="Y175" s="167"/>
      <c r="Z175" s="167"/>
      <c r="AA175" s="167"/>
      <c r="AB175" s="167"/>
      <c r="AC175" s="166"/>
      <c r="AD175" s="166"/>
      <c r="AE175" s="167"/>
      <c r="AF175" s="166"/>
      <c r="AG175" s="167"/>
      <c r="AH175" s="167"/>
      <c r="AI175" s="167"/>
      <c r="AL175" s="167"/>
      <c r="AM175" s="167"/>
      <c r="AN175" s="171"/>
      <c r="AO175" s="171"/>
      <c r="AP175" s="171"/>
      <c r="AQ175" s="171"/>
      <c r="AR175" s="171"/>
      <c r="AS175" s="171"/>
      <c r="AT175" s="171"/>
      <c r="AU175" s="171"/>
      <c r="AV175" s="171"/>
      <c r="AW175" s="167"/>
      <c r="AY175" s="167"/>
      <c r="AZ175" s="167"/>
      <c r="BA175" s="167"/>
      <c r="BB175" s="167"/>
      <c r="BC175" s="167"/>
      <c r="BD175" s="167"/>
      <c r="BE175" s="167"/>
      <c r="BF175" s="167"/>
      <c r="BG175" s="167"/>
      <c r="BH175" s="167"/>
      <c r="BI175" s="167"/>
      <c r="BJ175" s="167"/>
      <c r="BK175" s="167"/>
      <c r="BL175" s="167"/>
      <c r="BM175" s="167"/>
      <c r="BN175" s="174"/>
      <c r="BO175" s="176"/>
      <c r="BP175" s="229"/>
      <c r="BQ175" s="229"/>
      <c r="BR175" s="229"/>
      <c r="BS175" s="229"/>
      <c r="BT175" s="229"/>
      <c r="BU175" s="229"/>
    </row>
    <row r="176" spans="2:73" s="100" customFormat="1" ht="15" customHeight="1" x14ac:dyDescent="0.3">
      <c r="B176" s="166"/>
      <c r="C176" s="166"/>
      <c r="U176" s="167"/>
      <c r="V176" s="167"/>
      <c r="W176" s="167"/>
      <c r="X176" s="167"/>
      <c r="Y176" s="167"/>
      <c r="Z176" s="167"/>
      <c r="AA176" s="167"/>
      <c r="AB176" s="167"/>
      <c r="AC176" s="166"/>
      <c r="AD176" s="166"/>
      <c r="AE176" s="167"/>
      <c r="AF176" s="166"/>
      <c r="AG176" s="167"/>
      <c r="AH176" s="167"/>
      <c r="AI176" s="167"/>
      <c r="AL176" s="167"/>
      <c r="AM176" s="167"/>
      <c r="AN176" s="171"/>
      <c r="AO176" s="171"/>
      <c r="AP176" s="171"/>
      <c r="AQ176" s="171"/>
      <c r="AR176" s="171"/>
      <c r="AS176" s="171"/>
      <c r="AT176" s="171"/>
      <c r="AU176" s="171"/>
      <c r="AV176" s="171"/>
      <c r="AW176" s="167"/>
      <c r="AY176" s="167"/>
      <c r="AZ176" s="167"/>
      <c r="BA176" s="167"/>
      <c r="BB176" s="167"/>
      <c r="BC176" s="167"/>
      <c r="BD176" s="167"/>
      <c r="BE176" s="167"/>
      <c r="BF176" s="167"/>
      <c r="BG176" s="167"/>
      <c r="BH176" s="167"/>
      <c r="BI176" s="167"/>
      <c r="BJ176" s="167"/>
      <c r="BK176" s="167"/>
      <c r="BL176" s="167"/>
      <c r="BM176" s="167"/>
      <c r="BN176" s="174"/>
      <c r="BO176" s="176"/>
      <c r="BP176" s="229"/>
      <c r="BQ176" s="229"/>
      <c r="BR176" s="229"/>
      <c r="BS176" s="229"/>
      <c r="BT176" s="229"/>
      <c r="BU176" s="229"/>
    </row>
    <row r="177" spans="2:73" s="100" customFormat="1" ht="15" customHeight="1" x14ac:dyDescent="0.3">
      <c r="B177" s="166"/>
      <c r="C177" s="166"/>
      <c r="U177" s="167"/>
      <c r="V177" s="167"/>
      <c r="W177" s="167"/>
      <c r="X177" s="167"/>
      <c r="Y177" s="167"/>
      <c r="Z177" s="167"/>
      <c r="AA177" s="167"/>
      <c r="AB177" s="167"/>
      <c r="AC177" s="166"/>
      <c r="AD177" s="166"/>
      <c r="AE177" s="167"/>
      <c r="AF177" s="166"/>
      <c r="AG177" s="167"/>
      <c r="AH177" s="167"/>
      <c r="AI177" s="167"/>
      <c r="AL177" s="167"/>
      <c r="AM177" s="167"/>
      <c r="AN177" s="171"/>
      <c r="AO177" s="171"/>
      <c r="AP177" s="171"/>
      <c r="AQ177" s="171"/>
      <c r="AR177" s="171"/>
      <c r="AS177" s="171"/>
      <c r="AT177" s="171"/>
      <c r="AU177" s="171"/>
      <c r="AV177" s="171"/>
      <c r="AW177" s="167"/>
      <c r="AY177" s="167"/>
      <c r="AZ177" s="167"/>
      <c r="BA177" s="167"/>
      <c r="BB177" s="167"/>
      <c r="BC177" s="167"/>
      <c r="BD177" s="167"/>
      <c r="BE177" s="167"/>
      <c r="BF177" s="167"/>
      <c r="BG177" s="167"/>
      <c r="BH177" s="167"/>
      <c r="BI177" s="167"/>
      <c r="BJ177" s="167"/>
      <c r="BK177" s="167"/>
      <c r="BL177" s="167"/>
      <c r="BM177" s="167"/>
      <c r="BN177" s="174"/>
      <c r="BO177" s="176"/>
      <c r="BP177" s="229"/>
      <c r="BQ177" s="229"/>
      <c r="BR177" s="229"/>
      <c r="BS177" s="229"/>
      <c r="BT177" s="229"/>
      <c r="BU177" s="229"/>
    </row>
    <row r="178" spans="2:73" s="100" customFormat="1" ht="15" customHeight="1" x14ac:dyDescent="0.3">
      <c r="B178" s="166"/>
      <c r="C178" s="166"/>
      <c r="U178" s="167"/>
      <c r="V178" s="167"/>
      <c r="W178" s="167"/>
      <c r="X178" s="167"/>
      <c r="Y178" s="167"/>
      <c r="Z178" s="167"/>
      <c r="AA178" s="167"/>
      <c r="AB178" s="167"/>
      <c r="AC178" s="166"/>
      <c r="AD178" s="166"/>
      <c r="AE178" s="167"/>
      <c r="AF178" s="166"/>
      <c r="AG178" s="167"/>
      <c r="AH178" s="167"/>
      <c r="AI178" s="167"/>
      <c r="AL178" s="167"/>
      <c r="AM178" s="167"/>
      <c r="AN178" s="171"/>
      <c r="AO178" s="171"/>
      <c r="AP178" s="171"/>
      <c r="AQ178" s="171"/>
      <c r="AR178" s="171"/>
      <c r="AS178" s="171"/>
      <c r="AT178" s="171"/>
      <c r="AU178" s="171"/>
      <c r="AV178" s="171"/>
      <c r="AW178" s="167"/>
      <c r="AY178" s="167"/>
      <c r="AZ178" s="167"/>
      <c r="BA178" s="167"/>
      <c r="BB178" s="167"/>
      <c r="BC178" s="167"/>
      <c r="BD178" s="167"/>
      <c r="BE178" s="167"/>
      <c r="BF178" s="167"/>
      <c r="BG178" s="167"/>
      <c r="BH178" s="167"/>
      <c r="BI178" s="167"/>
      <c r="BJ178" s="167"/>
      <c r="BK178" s="167"/>
      <c r="BL178" s="167"/>
      <c r="BM178" s="167"/>
      <c r="BN178" s="174"/>
      <c r="BO178" s="176"/>
      <c r="BP178" s="229"/>
      <c r="BQ178" s="229"/>
      <c r="BR178" s="229"/>
      <c r="BS178" s="229"/>
      <c r="BT178" s="229"/>
      <c r="BU178" s="229"/>
    </row>
    <row r="179" spans="2:73" s="100" customFormat="1" ht="15" customHeight="1" x14ac:dyDescent="0.3">
      <c r="B179" s="166"/>
      <c r="C179" s="166"/>
      <c r="U179" s="167"/>
      <c r="V179" s="167"/>
      <c r="W179" s="167"/>
      <c r="X179" s="167"/>
      <c r="Y179" s="167"/>
      <c r="Z179" s="167"/>
      <c r="AA179" s="167"/>
      <c r="AB179" s="167"/>
      <c r="AC179" s="166"/>
      <c r="AD179" s="166"/>
      <c r="AE179" s="167"/>
      <c r="AF179" s="166"/>
      <c r="AG179" s="167"/>
      <c r="AH179" s="167"/>
      <c r="AI179" s="167"/>
      <c r="AL179" s="167"/>
      <c r="AM179" s="167"/>
      <c r="AN179" s="171"/>
      <c r="AO179" s="171"/>
      <c r="AP179" s="171"/>
      <c r="AQ179" s="171"/>
      <c r="AR179" s="171"/>
      <c r="AS179" s="171"/>
      <c r="AT179" s="171"/>
      <c r="AU179" s="171"/>
      <c r="AV179" s="171"/>
      <c r="AW179" s="167"/>
      <c r="AY179" s="167"/>
      <c r="AZ179" s="167"/>
      <c r="BA179" s="167"/>
      <c r="BB179" s="167"/>
      <c r="BC179" s="167"/>
      <c r="BD179" s="167"/>
      <c r="BE179" s="167"/>
      <c r="BF179" s="167"/>
      <c r="BG179" s="167"/>
      <c r="BH179" s="167"/>
      <c r="BI179" s="167"/>
      <c r="BJ179" s="167"/>
      <c r="BK179" s="167"/>
      <c r="BL179" s="167"/>
      <c r="BM179" s="167"/>
      <c r="BN179" s="174"/>
      <c r="BO179" s="176"/>
      <c r="BP179" s="229"/>
      <c r="BQ179" s="229"/>
      <c r="BR179" s="229"/>
      <c r="BS179" s="229"/>
      <c r="BT179" s="2"/>
      <c r="BU179" s="2"/>
    </row>
    <row r="180" spans="2:73" s="100" customFormat="1" ht="15" customHeight="1" x14ac:dyDescent="0.3">
      <c r="B180" s="166"/>
      <c r="C180" s="166"/>
      <c r="U180" s="167"/>
      <c r="V180" s="167"/>
      <c r="W180" s="167"/>
      <c r="X180" s="167"/>
      <c r="Y180" s="167"/>
      <c r="Z180" s="167"/>
      <c r="AA180" s="167"/>
      <c r="AB180" s="167"/>
      <c r="AC180" s="166"/>
      <c r="AD180" s="166"/>
      <c r="AE180" s="167"/>
      <c r="AF180" s="166"/>
      <c r="AG180" s="167"/>
      <c r="AH180" s="167"/>
      <c r="AI180" s="167"/>
      <c r="AL180" s="167"/>
      <c r="AM180" s="167"/>
      <c r="AN180" s="171"/>
      <c r="AO180" s="171"/>
      <c r="AP180" s="171"/>
      <c r="AQ180" s="171"/>
      <c r="AR180" s="171"/>
      <c r="AS180" s="171"/>
      <c r="AT180" s="171"/>
      <c r="AU180" s="171"/>
      <c r="AV180" s="171"/>
      <c r="AW180" s="167"/>
      <c r="AY180" s="167"/>
      <c r="AZ180" s="167"/>
      <c r="BA180" s="167"/>
      <c r="BB180" s="167"/>
      <c r="BC180" s="167"/>
      <c r="BD180" s="167"/>
      <c r="BE180" s="167"/>
      <c r="BF180" s="167"/>
      <c r="BG180" s="167"/>
      <c r="BH180" s="167"/>
      <c r="BI180" s="167"/>
      <c r="BJ180" s="167"/>
      <c r="BK180" s="167"/>
      <c r="BL180" s="167"/>
      <c r="BM180" s="167"/>
      <c r="BN180" s="174"/>
      <c r="BO180" s="176"/>
      <c r="BP180" s="229"/>
      <c r="BQ180" s="229"/>
      <c r="BR180" s="229"/>
      <c r="BS180" s="229"/>
      <c r="BT180" s="2"/>
      <c r="BU180" s="2"/>
    </row>
    <row r="181" spans="2:73" s="100" customFormat="1" ht="15" customHeight="1" x14ac:dyDescent="0.3">
      <c r="B181" s="166"/>
      <c r="C181" s="166"/>
      <c r="U181" s="167"/>
      <c r="V181" s="167"/>
      <c r="W181" s="167"/>
      <c r="X181" s="167"/>
      <c r="Y181" s="167"/>
      <c r="Z181" s="167"/>
      <c r="AA181" s="167"/>
      <c r="AB181" s="167"/>
      <c r="AC181" s="166"/>
      <c r="AD181" s="166"/>
      <c r="AE181" s="167"/>
      <c r="AF181" s="166"/>
      <c r="AG181" s="167"/>
      <c r="AH181" s="167"/>
      <c r="AI181" s="167"/>
      <c r="AL181" s="167"/>
      <c r="AM181" s="167"/>
      <c r="AN181" s="171"/>
      <c r="AO181" s="171"/>
      <c r="AP181" s="171"/>
      <c r="AQ181" s="171"/>
      <c r="AR181" s="171"/>
      <c r="AS181" s="171"/>
      <c r="AT181" s="171"/>
      <c r="AU181" s="171"/>
      <c r="AV181" s="171"/>
      <c r="AW181" s="167"/>
      <c r="AY181" s="167"/>
      <c r="AZ181" s="167"/>
      <c r="BA181" s="167"/>
      <c r="BB181" s="167"/>
      <c r="BC181" s="167"/>
      <c r="BD181" s="167"/>
      <c r="BE181" s="167"/>
      <c r="BF181" s="167"/>
      <c r="BG181" s="167"/>
      <c r="BH181" s="167"/>
      <c r="BI181" s="167"/>
      <c r="BJ181" s="167"/>
      <c r="BK181" s="167"/>
      <c r="BL181" s="167"/>
      <c r="BM181" s="167"/>
      <c r="BN181" s="174"/>
      <c r="BO181" s="176"/>
      <c r="BP181" s="229"/>
      <c r="BQ181" s="229"/>
      <c r="BR181" s="229"/>
      <c r="BS181" s="229"/>
      <c r="BT181" s="229"/>
      <c r="BU181" s="229"/>
    </row>
    <row r="182" spans="2:73" s="100" customFormat="1" ht="15" customHeight="1" x14ac:dyDescent="0.3">
      <c r="B182" s="166"/>
      <c r="C182" s="166"/>
      <c r="U182" s="167"/>
      <c r="V182" s="167"/>
      <c r="W182" s="167"/>
      <c r="X182" s="167"/>
      <c r="Y182" s="167"/>
      <c r="Z182" s="167"/>
      <c r="AA182" s="167"/>
      <c r="AB182" s="167"/>
      <c r="AC182" s="166"/>
      <c r="AD182" s="166"/>
      <c r="AE182" s="167"/>
      <c r="AF182" s="166"/>
      <c r="AG182" s="167"/>
      <c r="AH182" s="167"/>
      <c r="AI182" s="167"/>
      <c r="AL182" s="167"/>
      <c r="AM182" s="167"/>
      <c r="AN182" s="171"/>
      <c r="AO182" s="171"/>
      <c r="AP182" s="171"/>
      <c r="AQ182" s="171"/>
      <c r="AR182" s="171"/>
      <c r="AS182" s="171"/>
      <c r="AT182" s="171"/>
      <c r="AU182" s="171"/>
      <c r="AV182" s="171"/>
      <c r="AW182" s="167"/>
      <c r="AY182" s="167"/>
      <c r="AZ182" s="167"/>
      <c r="BA182" s="167"/>
      <c r="BB182" s="167"/>
      <c r="BC182" s="167"/>
      <c r="BD182" s="167"/>
      <c r="BE182" s="167"/>
      <c r="BF182" s="167"/>
      <c r="BG182" s="167"/>
      <c r="BH182" s="167"/>
      <c r="BI182" s="167"/>
      <c r="BJ182" s="167"/>
      <c r="BK182" s="167"/>
      <c r="BL182" s="167"/>
      <c r="BM182" s="167"/>
      <c r="BN182" s="174"/>
      <c r="BO182" s="176"/>
      <c r="BP182" s="229"/>
      <c r="BQ182" s="229"/>
      <c r="BR182" s="229"/>
      <c r="BS182" s="229"/>
      <c r="BT182" s="229"/>
      <c r="BU182" s="229"/>
    </row>
    <row r="183" spans="2:73" s="100" customFormat="1" ht="15" customHeight="1" x14ac:dyDescent="0.3">
      <c r="B183" s="166"/>
      <c r="C183" s="166"/>
      <c r="U183" s="167"/>
      <c r="V183" s="167"/>
      <c r="W183" s="167"/>
      <c r="X183" s="167"/>
      <c r="Y183" s="167"/>
      <c r="Z183" s="167"/>
      <c r="AA183" s="167"/>
      <c r="AB183" s="167"/>
      <c r="AC183" s="166"/>
      <c r="AD183" s="166"/>
      <c r="AE183" s="167"/>
      <c r="AF183" s="166"/>
      <c r="AG183" s="167"/>
      <c r="AH183" s="167"/>
      <c r="AI183" s="167"/>
      <c r="AL183" s="167"/>
      <c r="AM183" s="167"/>
      <c r="AN183" s="171"/>
      <c r="AO183" s="171"/>
      <c r="AP183" s="171"/>
      <c r="AQ183" s="171"/>
      <c r="AR183" s="171"/>
      <c r="AS183" s="171"/>
      <c r="AT183" s="171"/>
      <c r="AU183" s="171"/>
      <c r="AV183" s="171"/>
      <c r="AW183" s="167"/>
      <c r="AY183" s="167"/>
      <c r="AZ183" s="167"/>
      <c r="BA183" s="167"/>
      <c r="BB183" s="167"/>
      <c r="BC183" s="167"/>
      <c r="BD183" s="167"/>
      <c r="BE183" s="167"/>
      <c r="BF183" s="167"/>
      <c r="BG183" s="167"/>
      <c r="BH183" s="167"/>
      <c r="BI183" s="167"/>
      <c r="BJ183" s="167"/>
      <c r="BK183" s="167"/>
      <c r="BL183" s="167"/>
      <c r="BM183" s="167"/>
      <c r="BN183" s="174"/>
      <c r="BO183" s="176"/>
      <c r="BP183" s="229"/>
      <c r="BQ183" s="229"/>
      <c r="BR183" s="229"/>
      <c r="BS183" s="229"/>
      <c r="BT183" s="229"/>
      <c r="BU183" s="229"/>
    </row>
    <row r="184" spans="2:73" s="100" customFormat="1" ht="15" customHeight="1" x14ac:dyDescent="0.3">
      <c r="B184" s="166"/>
      <c r="C184" s="166"/>
      <c r="U184" s="167"/>
      <c r="V184" s="167"/>
      <c r="W184" s="167"/>
      <c r="X184" s="167"/>
      <c r="Y184" s="167"/>
      <c r="Z184" s="167"/>
      <c r="AA184" s="167"/>
      <c r="AB184" s="167"/>
      <c r="AC184" s="166"/>
      <c r="AD184" s="166"/>
      <c r="AE184" s="167"/>
      <c r="AF184" s="166"/>
      <c r="AG184" s="167"/>
      <c r="AH184" s="167"/>
      <c r="AI184" s="167"/>
      <c r="AL184" s="167"/>
      <c r="AM184" s="167"/>
      <c r="AN184" s="171"/>
      <c r="AO184" s="171"/>
      <c r="AP184" s="171"/>
      <c r="AQ184" s="171"/>
      <c r="AR184" s="171"/>
      <c r="AS184" s="171"/>
      <c r="AT184" s="171"/>
      <c r="AU184" s="171"/>
      <c r="AV184" s="171"/>
      <c r="AW184" s="167"/>
      <c r="AY184" s="167"/>
      <c r="AZ184" s="167"/>
      <c r="BA184" s="167"/>
      <c r="BB184" s="167"/>
      <c r="BC184" s="167"/>
      <c r="BD184" s="167"/>
      <c r="BE184" s="167"/>
      <c r="BF184" s="167"/>
      <c r="BG184" s="167"/>
      <c r="BH184" s="167"/>
      <c r="BI184" s="167"/>
      <c r="BJ184" s="167"/>
      <c r="BK184" s="167"/>
      <c r="BL184" s="167"/>
      <c r="BM184" s="167"/>
      <c r="BN184" s="174"/>
      <c r="BO184" s="176"/>
      <c r="BP184" s="229"/>
      <c r="BQ184" s="229"/>
      <c r="BR184" s="229"/>
      <c r="BS184" s="229"/>
      <c r="BT184" s="229"/>
      <c r="BU184" s="229"/>
    </row>
    <row r="185" spans="2:73" s="100" customFormat="1" ht="15" customHeight="1" x14ac:dyDescent="0.3">
      <c r="B185" s="166"/>
      <c r="C185" s="166"/>
      <c r="U185" s="167"/>
      <c r="V185" s="167"/>
      <c r="W185" s="167"/>
      <c r="X185" s="167"/>
      <c r="Y185" s="167"/>
      <c r="Z185" s="167"/>
      <c r="AA185" s="167"/>
      <c r="AB185" s="167"/>
      <c r="AC185" s="166"/>
      <c r="AD185" s="166"/>
      <c r="AE185" s="167"/>
      <c r="AF185" s="166"/>
      <c r="AG185" s="167"/>
      <c r="AH185" s="167"/>
      <c r="AI185" s="167"/>
      <c r="AL185" s="167"/>
      <c r="AM185" s="167"/>
      <c r="AN185" s="171"/>
      <c r="AO185" s="171"/>
      <c r="AP185" s="171"/>
      <c r="AQ185" s="171"/>
      <c r="AR185" s="171"/>
      <c r="AS185" s="171"/>
      <c r="AT185" s="171"/>
      <c r="AU185" s="171"/>
      <c r="AV185" s="171"/>
      <c r="AW185" s="167"/>
      <c r="AY185" s="167"/>
      <c r="AZ185" s="167"/>
      <c r="BA185" s="167"/>
      <c r="BB185" s="167"/>
      <c r="BC185" s="167"/>
      <c r="BD185" s="167"/>
      <c r="BE185" s="167"/>
      <c r="BF185" s="167"/>
      <c r="BG185" s="167"/>
      <c r="BH185" s="167"/>
      <c r="BI185" s="167"/>
      <c r="BJ185" s="167"/>
      <c r="BK185" s="167"/>
      <c r="BL185" s="167"/>
      <c r="BM185" s="167"/>
      <c r="BN185" s="174"/>
      <c r="BO185" s="176"/>
      <c r="BP185" s="232"/>
      <c r="BQ185" s="232"/>
      <c r="BR185" s="232"/>
      <c r="BS185" s="232"/>
      <c r="BT185" s="232"/>
      <c r="BU185" s="232"/>
    </row>
    <row r="186" spans="2:73" s="100" customFormat="1" ht="15" customHeight="1" x14ac:dyDescent="0.3">
      <c r="B186" s="166"/>
      <c r="C186" s="166"/>
      <c r="U186" s="167"/>
      <c r="V186" s="167"/>
      <c r="W186" s="167"/>
      <c r="X186" s="167"/>
      <c r="Y186" s="167"/>
      <c r="Z186" s="167"/>
      <c r="AA186" s="167"/>
      <c r="AB186" s="167"/>
      <c r="AC186" s="166"/>
      <c r="AD186" s="166"/>
      <c r="AE186" s="167"/>
      <c r="AF186" s="166"/>
      <c r="AG186" s="167"/>
      <c r="AH186" s="167"/>
      <c r="AI186" s="167"/>
      <c r="AL186" s="167"/>
      <c r="AM186" s="167"/>
      <c r="AN186" s="171"/>
      <c r="AO186" s="171"/>
      <c r="AP186" s="171"/>
      <c r="AQ186" s="171"/>
      <c r="AR186" s="171"/>
      <c r="AS186" s="171"/>
      <c r="AT186" s="171"/>
      <c r="AU186" s="171"/>
      <c r="AV186" s="171"/>
      <c r="AW186" s="167"/>
      <c r="AY186" s="167"/>
      <c r="AZ186" s="167"/>
      <c r="BA186" s="167"/>
      <c r="BB186" s="167"/>
      <c r="BC186" s="167"/>
      <c r="BD186" s="167"/>
      <c r="BE186" s="167"/>
      <c r="BF186" s="167"/>
      <c r="BG186" s="167"/>
      <c r="BH186" s="167"/>
      <c r="BI186" s="167"/>
      <c r="BJ186" s="167"/>
      <c r="BK186" s="167"/>
      <c r="BL186" s="167"/>
      <c r="BM186" s="167"/>
      <c r="BN186" s="174"/>
      <c r="BO186" s="176"/>
      <c r="BP186" s="228"/>
      <c r="BQ186" s="228"/>
      <c r="BR186" s="228"/>
      <c r="BS186" s="228"/>
      <c r="BT186" s="228"/>
      <c r="BU186" s="228"/>
    </row>
    <row r="187" spans="2:73" s="100" customFormat="1" ht="15" customHeight="1" x14ac:dyDescent="0.3">
      <c r="B187" s="166"/>
      <c r="C187" s="166"/>
      <c r="U187" s="167"/>
      <c r="V187" s="167"/>
      <c r="W187" s="167"/>
      <c r="X187" s="167"/>
      <c r="Y187" s="167"/>
      <c r="Z187" s="167"/>
      <c r="AA187" s="167"/>
      <c r="AB187" s="167"/>
      <c r="AC187" s="166"/>
      <c r="AD187" s="166"/>
      <c r="AE187" s="167"/>
      <c r="AF187" s="166"/>
      <c r="AG187" s="167"/>
      <c r="AH187" s="167"/>
      <c r="AI187" s="167"/>
      <c r="AL187" s="167"/>
      <c r="AM187" s="167"/>
      <c r="AN187" s="171"/>
      <c r="AO187" s="171"/>
      <c r="AP187" s="171"/>
      <c r="AQ187" s="171"/>
      <c r="AR187" s="171"/>
      <c r="AS187" s="171"/>
      <c r="AT187" s="171"/>
      <c r="AU187" s="171"/>
      <c r="AV187" s="171"/>
      <c r="AW187" s="167"/>
      <c r="AY187" s="167"/>
      <c r="AZ187" s="167"/>
      <c r="BA187" s="167"/>
      <c r="BB187" s="167"/>
      <c r="BC187" s="167"/>
      <c r="BD187" s="167"/>
      <c r="BE187" s="167"/>
      <c r="BF187" s="167"/>
      <c r="BG187" s="167"/>
      <c r="BH187" s="167"/>
      <c r="BI187" s="167"/>
      <c r="BJ187" s="167"/>
      <c r="BK187" s="167"/>
      <c r="BL187" s="167"/>
      <c r="BM187" s="167"/>
      <c r="BN187" s="174"/>
      <c r="BO187" s="176"/>
      <c r="BP187" s="228"/>
      <c r="BQ187" s="228"/>
      <c r="BR187" s="228"/>
      <c r="BS187" s="228"/>
      <c r="BT187" s="228"/>
      <c r="BU187" s="228"/>
    </row>
    <row r="188" spans="2:73" s="100" customFormat="1" ht="15" customHeight="1" x14ac:dyDescent="0.3">
      <c r="B188" s="166"/>
      <c r="C188" s="166"/>
      <c r="U188" s="167"/>
      <c r="V188" s="167"/>
      <c r="W188" s="167"/>
      <c r="X188" s="167"/>
      <c r="Y188" s="167"/>
      <c r="Z188" s="167"/>
      <c r="AA188" s="167"/>
      <c r="AB188" s="167"/>
      <c r="AC188" s="166"/>
      <c r="AD188" s="166"/>
      <c r="AE188" s="167"/>
      <c r="AF188" s="166"/>
      <c r="AG188" s="167"/>
      <c r="AH188" s="167"/>
      <c r="AI188" s="167"/>
      <c r="AL188" s="167"/>
      <c r="AM188" s="167"/>
      <c r="AN188" s="171"/>
      <c r="AO188" s="171"/>
      <c r="AP188" s="171"/>
      <c r="AQ188" s="171"/>
      <c r="AR188" s="171"/>
      <c r="AS188" s="171"/>
      <c r="AT188" s="171"/>
      <c r="AU188" s="171"/>
      <c r="AV188" s="171"/>
      <c r="AW188" s="167"/>
      <c r="AY188" s="167"/>
      <c r="AZ188" s="167"/>
      <c r="BA188" s="167"/>
      <c r="BB188" s="167"/>
      <c r="BC188" s="167"/>
      <c r="BD188" s="167"/>
      <c r="BE188" s="167"/>
      <c r="BF188" s="167"/>
      <c r="BG188" s="167"/>
      <c r="BH188" s="167"/>
      <c r="BI188" s="167"/>
      <c r="BJ188" s="167"/>
      <c r="BK188" s="167"/>
      <c r="BL188" s="167"/>
      <c r="BM188" s="167"/>
      <c r="BN188" s="174"/>
      <c r="BO188" s="176"/>
      <c r="BP188" s="229"/>
      <c r="BQ188" s="229"/>
      <c r="BR188" s="229"/>
      <c r="BS188" s="229"/>
      <c r="BT188" s="229"/>
      <c r="BU188" s="229"/>
    </row>
    <row r="189" spans="2:73" s="100" customFormat="1" ht="15" customHeight="1" x14ac:dyDescent="0.3">
      <c r="B189" s="166"/>
      <c r="C189" s="166"/>
      <c r="U189" s="167"/>
      <c r="V189" s="167"/>
      <c r="W189" s="167"/>
      <c r="X189" s="167"/>
      <c r="Y189" s="167"/>
      <c r="Z189" s="167"/>
      <c r="AA189" s="167"/>
      <c r="AB189" s="167"/>
      <c r="AC189" s="166"/>
      <c r="AD189" s="166"/>
      <c r="AE189" s="167"/>
      <c r="AF189" s="166"/>
      <c r="AG189" s="167"/>
      <c r="AH189" s="167"/>
      <c r="AI189" s="167"/>
      <c r="AL189" s="167"/>
      <c r="AM189" s="167"/>
      <c r="AN189" s="171"/>
      <c r="AO189" s="171"/>
      <c r="AP189" s="171"/>
      <c r="AQ189" s="171"/>
      <c r="AR189" s="171"/>
      <c r="AS189" s="171"/>
      <c r="AT189" s="171"/>
      <c r="AU189" s="171"/>
      <c r="AV189" s="171"/>
      <c r="AW189" s="167"/>
      <c r="AY189" s="167"/>
      <c r="AZ189" s="167"/>
      <c r="BA189" s="167"/>
      <c r="BB189" s="167"/>
      <c r="BC189" s="167"/>
      <c r="BD189" s="167"/>
      <c r="BE189" s="167"/>
      <c r="BF189" s="167"/>
      <c r="BG189" s="167"/>
      <c r="BH189" s="167"/>
      <c r="BI189" s="167"/>
      <c r="BJ189" s="167"/>
      <c r="BK189" s="167"/>
      <c r="BL189" s="167"/>
      <c r="BM189" s="167"/>
      <c r="BN189" s="174"/>
      <c r="BO189" s="176"/>
      <c r="BP189" s="229"/>
      <c r="BQ189" s="229"/>
      <c r="BR189" s="229"/>
      <c r="BS189" s="229"/>
      <c r="BT189" s="229"/>
      <c r="BU189" s="229"/>
    </row>
    <row r="190" spans="2:73" s="100" customFormat="1" ht="15" customHeight="1" x14ac:dyDescent="0.3">
      <c r="B190" s="166"/>
      <c r="C190" s="166"/>
      <c r="U190" s="167"/>
      <c r="V190" s="167"/>
      <c r="W190" s="167"/>
      <c r="X190" s="167"/>
      <c r="Y190" s="167"/>
      <c r="Z190" s="167"/>
      <c r="AA190" s="167"/>
      <c r="AB190" s="167"/>
      <c r="AC190" s="166"/>
      <c r="AD190" s="166"/>
      <c r="AE190" s="167"/>
      <c r="AF190" s="166"/>
      <c r="AG190" s="167"/>
      <c r="AH190" s="167"/>
      <c r="AI190" s="167"/>
      <c r="AL190" s="167"/>
      <c r="AM190" s="167"/>
      <c r="AN190" s="171"/>
      <c r="AO190" s="171"/>
      <c r="AP190" s="171"/>
      <c r="AQ190" s="171"/>
      <c r="AR190" s="171"/>
      <c r="AS190" s="171"/>
      <c r="AT190" s="171"/>
      <c r="AU190" s="171"/>
      <c r="AV190" s="171"/>
      <c r="AW190" s="167"/>
      <c r="AY190" s="167"/>
      <c r="AZ190" s="167"/>
      <c r="BA190" s="167"/>
      <c r="BB190" s="167"/>
      <c r="BC190" s="167"/>
      <c r="BD190" s="167"/>
      <c r="BE190" s="167"/>
      <c r="BF190" s="167"/>
      <c r="BG190" s="167"/>
      <c r="BH190" s="167"/>
      <c r="BI190" s="167"/>
      <c r="BJ190" s="167"/>
      <c r="BK190" s="167"/>
      <c r="BL190" s="167"/>
      <c r="BM190" s="167"/>
      <c r="BN190" s="174"/>
      <c r="BO190" s="176"/>
      <c r="BP190" s="228"/>
      <c r="BQ190" s="228"/>
      <c r="BR190" s="228"/>
      <c r="BS190" s="228"/>
      <c r="BT190" s="228"/>
      <c r="BU190" s="228"/>
    </row>
  </sheetData>
  <autoFilter ref="A1:BV190" xr:uid="{ED4D5E63-B63B-4221-A226-A03545C79122}"/>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1C6E-E001-4682-A617-2E34C6F4DEDB}">
  <sheetPr>
    <tabColor theme="9" tint="-0.249977111117893"/>
  </sheetPr>
  <dimension ref="A1:ES192"/>
  <sheetViews>
    <sheetView zoomScale="90" zoomScaleNormal="90" workbookViewId="0">
      <pane xSplit="1" ySplit="1" topLeftCell="AI2" activePane="bottomRight" state="frozen"/>
      <selection pane="topRight" activeCell="B1" sqref="B1"/>
      <selection pane="bottomLeft" activeCell="A2" sqref="A2"/>
      <selection pane="bottomRight" activeCell="DZ1" sqref="DZ1"/>
    </sheetView>
  </sheetViews>
  <sheetFormatPr baseColWidth="10" defaultColWidth="12.33203125" defaultRowHeight="15" customHeight="1" x14ac:dyDescent="0.25"/>
  <cols>
    <col min="1" max="1" width="12.33203125" style="33"/>
    <col min="2" max="2" width="12.33203125" style="34" customWidth="1"/>
    <col min="3" max="3" width="8.5546875" style="34" bestFit="1" customWidth="1"/>
    <col min="4" max="4" width="14.33203125" style="34" bestFit="1" customWidth="1"/>
    <col min="5" max="6" width="12.33203125" style="34" customWidth="1"/>
    <col min="7" max="7" width="10.109375" style="34" customWidth="1"/>
    <col min="8" max="8" width="12.33203125" style="34" customWidth="1"/>
    <col min="9" max="9" width="62" style="34" customWidth="1"/>
    <col min="10" max="10" width="12.33203125" style="34" customWidth="1"/>
    <col min="11" max="11" width="14.88671875" style="34" customWidth="1"/>
    <col min="12" max="12" width="14.109375" style="34" customWidth="1"/>
    <col min="13" max="13" width="8.44140625" style="187" customWidth="1"/>
    <col min="14" max="15" width="12.33203125" style="34" customWidth="1"/>
    <col min="16" max="16" width="10.6640625" style="34" customWidth="1"/>
    <col min="17" max="17" width="12.33203125" style="34" customWidth="1"/>
    <col min="18" max="18" width="13.5546875" style="34" customWidth="1"/>
    <col min="19" max="19" width="13.88671875" style="34" customWidth="1"/>
    <col min="20" max="20" width="7.109375" style="33" customWidth="1"/>
    <col min="21" max="22" width="12.33203125" style="33" customWidth="1"/>
    <col min="23" max="23" width="9.5546875" style="33" customWidth="1"/>
    <col min="24" max="24" width="8.6640625" style="33" customWidth="1"/>
    <col min="25" max="25" width="10.44140625" style="33" customWidth="1"/>
    <col min="26" max="26" width="9.88671875" style="33" customWidth="1"/>
    <col min="27" max="27" width="12.5546875" style="33" customWidth="1"/>
    <col min="28" max="29" width="12.33203125" style="34" customWidth="1"/>
    <col min="30" max="30" width="11" style="33" customWidth="1"/>
    <col min="31" max="31" width="12.33203125" style="34" customWidth="1"/>
    <col min="32" max="32" width="12.33203125" style="33" customWidth="1"/>
    <col min="33" max="33" width="8.44140625" style="33" customWidth="1"/>
    <col min="34" max="34" width="9" style="33" customWidth="1"/>
    <col min="35" max="35" width="12.33203125" style="28" customWidth="1"/>
    <col min="36" max="36" width="32.5546875" style="34" customWidth="1"/>
    <col min="37" max="37" width="14.44140625" style="35" customWidth="1"/>
    <col min="38" max="48" width="12.33203125" style="35" customWidth="1"/>
    <col min="49" max="49" width="26" style="16" customWidth="1"/>
    <col min="50" max="50" width="15.109375" style="6" customWidth="1"/>
    <col min="51" max="51" width="16" style="6" customWidth="1"/>
    <col min="52" max="58" width="17.88671875" style="33" customWidth="1"/>
    <col min="59" max="59" width="14.109375" style="33" customWidth="1"/>
    <col min="60" max="60" width="10.44140625" style="33" customWidth="1"/>
    <col min="61" max="61" width="9.6640625" style="33" customWidth="1"/>
    <col min="62" max="62" width="9.5546875" style="33" customWidth="1"/>
    <col min="63" max="63" width="9.5546875" style="6" customWidth="1"/>
    <col min="64" max="64" width="13.5546875" style="33" customWidth="1"/>
    <col min="65" max="65" width="10.5546875" style="165" customWidth="1"/>
    <col min="66" max="66" width="14.5546875" style="36" customWidth="1"/>
    <col min="67" max="67" width="14.33203125" style="34" customWidth="1"/>
    <col min="68" max="68" width="13.88671875" style="34" customWidth="1"/>
    <col min="69" max="69" width="12" style="160" customWidth="1"/>
    <col min="70" max="71" width="13.33203125" style="161" customWidth="1"/>
    <col min="72" max="72" width="13.88671875" style="162" customWidth="1"/>
    <col min="73" max="85" width="13.88671875" style="28" customWidth="1"/>
    <col min="86" max="86" width="15.5546875" style="130" customWidth="1"/>
    <col min="87" max="87" width="11.5546875" style="129" customWidth="1"/>
    <col min="88" max="88" width="12.88671875" style="28" customWidth="1"/>
    <col min="89" max="89" width="12.33203125" style="28" customWidth="1"/>
    <col min="90" max="90" width="15.6640625" style="28" customWidth="1"/>
    <col min="91" max="93" width="14" style="28" customWidth="1"/>
    <col min="94" max="94" width="18.33203125" style="28" customWidth="1"/>
    <col min="95" max="95" width="12.33203125" style="28" customWidth="1"/>
    <col min="96" max="96" width="12.109375" style="28" customWidth="1"/>
    <col min="97" max="97" width="14.88671875" style="28" customWidth="1"/>
    <col min="98" max="98" width="14.109375" style="28" customWidth="1"/>
    <col min="99" max="99" width="15" style="28" customWidth="1"/>
    <col min="100" max="100" width="14" style="28" customWidth="1"/>
    <col min="101" max="103" width="12.33203125" style="130" customWidth="1"/>
    <col min="104" max="104" width="14.33203125" style="130" customWidth="1"/>
    <col min="105" max="108" width="12.33203125" style="130" customWidth="1"/>
    <col min="109" max="109" width="15.44140625" style="130" customWidth="1"/>
    <col min="110" max="110" width="12.33203125" style="130" customWidth="1"/>
    <col min="111" max="111" width="14.6640625" style="130" customWidth="1"/>
    <col min="112" max="115" width="12.33203125" style="130" customWidth="1"/>
    <col min="116" max="117" width="12.33203125" style="16" customWidth="1"/>
    <col min="118" max="121" width="12.33203125" style="129" customWidth="1"/>
    <col min="122" max="123" width="12.33203125" style="6" customWidth="1"/>
    <col min="124" max="124" width="17" style="6" customWidth="1"/>
    <col min="125" max="125" width="12.33203125" style="11" customWidth="1"/>
    <col min="126" max="132" width="12.33203125" style="6" customWidth="1"/>
    <col min="133" max="133" width="12.33203125" style="11" customWidth="1"/>
    <col min="134" max="134" width="12.33203125" style="6" customWidth="1"/>
    <col min="135" max="135" width="12.33203125" style="226" customWidth="1"/>
    <col min="136" max="136" width="12.33203125" style="129" customWidth="1"/>
    <col min="137" max="137" width="12.33203125" style="6" customWidth="1"/>
    <col min="138" max="139" width="12.33203125" style="123" customWidth="1"/>
    <col min="140" max="140" width="12.33203125" style="33" customWidth="1"/>
    <col min="141" max="141" width="10" style="33" customWidth="1"/>
    <col min="142" max="142" width="12.33203125" style="33" customWidth="1"/>
    <col min="143" max="143" width="10.5546875" style="33" customWidth="1"/>
    <col min="144" max="144" width="12.5546875" style="33" customWidth="1"/>
    <col min="145" max="145" width="87.88671875" style="36" bestFit="1" customWidth="1"/>
    <col min="146" max="146" width="12.33203125" style="36"/>
    <col min="147" max="147" width="49.33203125" style="36" customWidth="1"/>
    <col min="148" max="16384" width="12.33203125" style="36"/>
  </cols>
  <sheetData>
    <row r="1" spans="1:149" s="186" customFormat="1" ht="49.5" customHeight="1" x14ac:dyDescent="0.25">
      <c r="A1" s="177" t="s">
        <v>609</v>
      </c>
      <c r="B1" s="177" t="s">
        <v>0</v>
      </c>
      <c r="C1" s="177" t="s">
        <v>51</v>
      </c>
      <c r="D1" s="177" t="s">
        <v>15</v>
      </c>
      <c r="E1" s="177" t="s">
        <v>1799</v>
      </c>
      <c r="F1" s="177" t="s">
        <v>1800</v>
      </c>
      <c r="G1" s="177" t="s">
        <v>757</v>
      </c>
      <c r="H1" s="177" t="s">
        <v>758</v>
      </c>
      <c r="I1" s="177" t="s">
        <v>761</v>
      </c>
      <c r="J1" s="177" t="s">
        <v>762</v>
      </c>
      <c r="K1" s="177" t="s">
        <v>763</v>
      </c>
      <c r="L1" s="177" t="s">
        <v>764</v>
      </c>
      <c r="M1" s="177" t="s">
        <v>392</v>
      </c>
      <c r="N1" s="177" t="s">
        <v>614</v>
      </c>
      <c r="O1" s="177" t="s">
        <v>1</v>
      </c>
      <c r="P1" s="177" t="s">
        <v>391</v>
      </c>
      <c r="Q1" s="177" t="s">
        <v>615</v>
      </c>
      <c r="R1" s="177" t="s">
        <v>616</v>
      </c>
      <c r="S1" s="177" t="s">
        <v>400</v>
      </c>
      <c r="T1" s="177" t="s">
        <v>2</v>
      </c>
      <c r="U1" s="177" t="s">
        <v>1801</v>
      </c>
      <c r="V1" s="177" t="s">
        <v>618</v>
      </c>
      <c r="W1" s="177" t="s">
        <v>619</v>
      </c>
      <c r="X1" s="177" t="s">
        <v>3</v>
      </c>
      <c r="Y1" s="177" t="s">
        <v>393</v>
      </c>
      <c r="Z1" s="177" t="s">
        <v>620</v>
      </c>
      <c r="AA1" s="177" t="s">
        <v>394</v>
      </c>
      <c r="AB1" s="177" t="s">
        <v>395</v>
      </c>
      <c r="AC1" s="177" t="s">
        <v>16</v>
      </c>
      <c r="AD1" s="177" t="s">
        <v>396</v>
      </c>
      <c r="AE1" s="177" t="s">
        <v>397</v>
      </c>
      <c r="AF1" s="177" t="s">
        <v>1802</v>
      </c>
      <c r="AG1" s="177" t="s">
        <v>621</v>
      </c>
      <c r="AH1" s="178" t="s">
        <v>4836</v>
      </c>
      <c r="AI1" s="205" t="s">
        <v>4</v>
      </c>
      <c r="AJ1" s="178" t="s">
        <v>753</v>
      </c>
      <c r="AK1" s="179" t="s">
        <v>1803</v>
      </c>
      <c r="AL1" s="179" t="s">
        <v>1804</v>
      </c>
      <c r="AM1" s="179" t="s">
        <v>1805</v>
      </c>
      <c r="AN1" s="179" t="s">
        <v>1806</v>
      </c>
      <c r="AO1" s="179" t="s">
        <v>1807</v>
      </c>
      <c r="AP1" s="179" t="s">
        <v>1808</v>
      </c>
      <c r="AQ1" s="179" t="s">
        <v>1809</v>
      </c>
      <c r="AR1" s="179" t="s">
        <v>1810</v>
      </c>
      <c r="AS1" s="179" t="s">
        <v>1811</v>
      </c>
      <c r="AT1" s="179" t="s">
        <v>1812</v>
      </c>
      <c r="AU1" s="179" t="s">
        <v>1813</v>
      </c>
      <c r="AV1" s="180" t="s">
        <v>1814</v>
      </c>
      <c r="AW1" s="180" t="s">
        <v>14</v>
      </c>
      <c r="AX1" s="180" t="s">
        <v>1815</v>
      </c>
      <c r="AY1" s="180" t="s">
        <v>1816</v>
      </c>
      <c r="AZ1" s="181" t="s">
        <v>1828</v>
      </c>
      <c r="BA1" s="182" t="s">
        <v>1829</v>
      </c>
      <c r="BB1" s="182" t="s">
        <v>1830</v>
      </c>
      <c r="BC1" s="182" t="s">
        <v>1831</v>
      </c>
      <c r="BD1" s="182" t="s">
        <v>1832</v>
      </c>
      <c r="BE1" s="182" t="s">
        <v>1833</v>
      </c>
      <c r="BF1" s="182" t="s">
        <v>1834</v>
      </c>
      <c r="BG1" s="183" t="s">
        <v>1824</v>
      </c>
      <c r="BH1" s="183" t="s">
        <v>1825</v>
      </c>
      <c r="BI1" s="183" t="s">
        <v>1847</v>
      </c>
      <c r="BJ1" s="183" t="s">
        <v>1850</v>
      </c>
      <c r="BK1" s="183" t="s">
        <v>1827</v>
      </c>
      <c r="BL1" s="184" t="s">
        <v>4837</v>
      </c>
      <c r="BM1" s="208" t="s">
        <v>1849</v>
      </c>
      <c r="BN1" s="184" t="s">
        <v>1817</v>
      </c>
      <c r="BO1" s="184" t="s">
        <v>1818</v>
      </c>
      <c r="BP1" s="184" t="s">
        <v>1819</v>
      </c>
      <c r="BQ1" s="184" t="s">
        <v>1820</v>
      </c>
      <c r="BR1" s="184" t="s">
        <v>1821</v>
      </c>
      <c r="BS1" s="184" t="s">
        <v>1822</v>
      </c>
      <c r="BT1" s="184" t="s">
        <v>1823</v>
      </c>
      <c r="BU1" s="199" t="s">
        <v>4849</v>
      </c>
      <c r="BV1" s="199" t="s">
        <v>4850</v>
      </c>
      <c r="BW1" s="199" t="s">
        <v>4851</v>
      </c>
      <c r="BX1" s="199" t="s">
        <v>4852</v>
      </c>
      <c r="BY1" s="200" t="s">
        <v>4853</v>
      </c>
      <c r="BZ1" s="200" t="s">
        <v>4854</v>
      </c>
      <c r="CA1" s="200" t="s">
        <v>4855</v>
      </c>
      <c r="CB1" s="200" t="s">
        <v>4859</v>
      </c>
      <c r="CC1" s="200" t="s">
        <v>4856</v>
      </c>
      <c r="CD1" s="200" t="s">
        <v>4845</v>
      </c>
      <c r="CE1" s="200" t="s">
        <v>4846</v>
      </c>
      <c r="CF1" s="200" t="s">
        <v>4847</v>
      </c>
      <c r="CG1" s="200" t="s">
        <v>4857</v>
      </c>
      <c r="CH1" s="200" t="s">
        <v>4858</v>
      </c>
      <c r="CI1" s="191" t="s">
        <v>4860</v>
      </c>
      <c r="CJ1" s="191" t="s">
        <v>774</v>
      </c>
      <c r="CK1" s="200" t="s">
        <v>4861</v>
      </c>
      <c r="CL1" s="191" t="s">
        <v>4863</v>
      </c>
      <c r="CM1" s="191" t="s">
        <v>776</v>
      </c>
      <c r="CN1" s="191" t="s">
        <v>4838</v>
      </c>
      <c r="CO1" s="191" t="s">
        <v>4839</v>
      </c>
      <c r="CP1" s="200" t="s">
        <v>4842</v>
      </c>
      <c r="CQ1" s="200" t="s">
        <v>4848</v>
      </c>
      <c r="CR1" s="200" t="s">
        <v>791</v>
      </c>
      <c r="CS1" s="200" t="s">
        <v>4864</v>
      </c>
      <c r="CT1" s="200" t="s">
        <v>793</v>
      </c>
      <c r="CU1" s="200" t="s">
        <v>4834</v>
      </c>
      <c r="CV1" s="200" t="s">
        <v>795</v>
      </c>
      <c r="CW1" s="200" t="s">
        <v>4843</v>
      </c>
      <c r="CX1" s="200" t="s">
        <v>796</v>
      </c>
      <c r="CY1" s="200" t="s">
        <v>797</v>
      </c>
      <c r="CZ1" s="191" t="s">
        <v>4869</v>
      </c>
      <c r="DA1" s="222" t="s">
        <v>4844</v>
      </c>
      <c r="DB1" s="191" t="s">
        <v>1728</v>
      </c>
      <c r="DC1" s="200" t="s">
        <v>1733</v>
      </c>
      <c r="DD1" s="191" t="s">
        <v>1729</v>
      </c>
      <c r="DE1" s="200" t="s">
        <v>799</v>
      </c>
      <c r="DF1" s="191" t="s">
        <v>808</v>
      </c>
      <c r="DG1" s="191" t="s">
        <v>809</v>
      </c>
      <c r="DH1" s="191" t="s">
        <v>768</v>
      </c>
      <c r="DI1" s="191" t="s">
        <v>1851</v>
      </c>
      <c r="DJ1" s="191" t="s">
        <v>1852</v>
      </c>
      <c r="DK1" s="191" t="s">
        <v>1746</v>
      </c>
      <c r="DL1" s="200" t="s">
        <v>1121</v>
      </c>
      <c r="DM1" s="191" t="s">
        <v>1745</v>
      </c>
      <c r="DN1" s="191" t="s">
        <v>769</v>
      </c>
      <c r="DO1" s="191" t="s">
        <v>800</v>
      </c>
      <c r="DP1" s="191" t="s">
        <v>801</v>
      </c>
      <c r="DQ1" s="191" t="s">
        <v>779</v>
      </c>
      <c r="DR1" s="200" t="s">
        <v>780</v>
      </c>
      <c r="DS1" s="191" t="s">
        <v>781</v>
      </c>
      <c r="DT1" s="191" t="s">
        <v>4833</v>
      </c>
      <c r="DU1" s="200" t="s">
        <v>755</v>
      </c>
      <c r="DV1" s="191" t="s">
        <v>4841</v>
      </c>
      <c r="DW1" s="191" t="s">
        <v>803</v>
      </c>
      <c r="DX1" s="200" t="s">
        <v>804</v>
      </c>
      <c r="DY1" s="191" t="s">
        <v>1730</v>
      </c>
      <c r="DZ1" s="200" t="s">
        <v>1731</v>
      </c>
      <c r="EA1" s="191" t="s">
        <v>805</v>
      </c>
      <c r="EB1" s="200" t="s">
        <v>1732</v>
      </c>
      <c r="EC1" s="185" t="s">
        <v>782</v>
      </c>
      <c r="ED1" s="200" t="s">
        <v>806</v>
      </c>
      <c r="EE1" s="224" t="s">
        <v>4871</v>
      </c>
      <c r="EF1" s="191" t="s">
        <v>4870</v>
      </c>
      <c r="EG1" s="222" t="s">
        <v>4872</v>
      </c>
      <c r="EH1" s="223" t="s">
        <v>1738</v>
      </c>
      <c r="EI1" s="223" t="s">
        <v>783</v>
      </c>
      <c r="EJ1" s="222" t="s">
        <v>4840</v>
      </c>
      <c r="EK1" s="185" t="s">
        <v>1735</v>
      </c>
      <c r="EL1" s="185" t="s">
        <v>785</v>
      </c>
      <c r="EM1" s="185" t="s">
        <v>786</v>
      </c>
      <c r="EN1" s="180" t="str">
        <f>+('3 Planilla Preadjudicación OTIC'!BV1)</f>
        <v>OBSERVACIONES OTIC</v>
      </c>
      <c r="EO1" s="185" t="s">
        <v>1737</v>
      </c>
      <c r="EP1" s="180" t="s">
        <v>787</v>
      </c>
      <c r="EQ1" s="185" t="s">
        <v>626</v>
      </c>
      <c r="ER1" s="185" t="s">
        <v>4867</v>
      </c>
      <c r="ES1" s="185" t="s">
        <v>1853</v>
      </c>
    </row>
    <row r="2" spans="1:149" s="7" customFormat="1" ht="13.8" x14ac:dyDescent="0.3">
      <c r="A2" s="6">
        <f>+('3 Planilla Preadjudicación OTIC'!A2)</f>
        <v>14058</v>
      </c>
      <c r="B2" s="6" t="str">
        <f>+('3 Planilla Preadjudicación OTIC'!B2)</f>
        <v>ALIANZA</v>
      </c>
      <c r="C2" s="8">
        <f>+('3 Planilla Preadjudicación OTIC'!D2)</f>
        <v>2024</v>
      </c>
      <c r="D2" s="8" t="str">
        <f>+('3 Planilla Preadjudicación OTIC'!E2)</f>
        <v>EMERGENCIA</v>
      </c>
      <c r="E2" s="8" t="str">
        <f>+('3 Planilla Preadjudicación OTIC'!F2)</f>
        <v>61531000-k</v>
      </c>
      <c r="F2" s="8" t="str">
        <f>+('3 Planilla Preadjudicación OTIC'!G2)</f>
        <v>SENCE</v>
      </c>
      <c r="G2" s="8">
        <f>+('3 Planilla Preadjudicación OTIC'!H2)</f>
        <v>0</v>
      </c>
      <c r="H2" s="8">
        <f>+('3 Planilla Preadjudicación OTIC'!I2)</f>
        <v>0</v>
      </c>
      <c r="I2" s="8" t="str">
        <f>+('3 Planilla Preadjudicación OTIC'!J2)</f>
        <v>CURSO ESPECIAL CON SIMULADOR DE INMERSIÓN TOTAL CONDUCENTE A LICENCIA DE CONDUCIR CLASE A-3</v>
      </c>
      <c r="J2" s="8" t="str">
        <f>+('3 Planilla Preadjudicación OTIC'!K2)</f>
        <v>PF0623</v>
      </c>
      <c r="K2" s="8">
        <f>+('3 Planilla Preadjudicación OTIC'!L2)</f>
        <v>0</v>
      </c>
      <c r="L2" s="8">
        <f>+('3 Planilla Preadjudicación OTIC'!M2)</f>
        <v>0</v>
      </c>
      <c r="M2" s="6">
        <f>+('3 Planilla Preadjudicación OTIC'!N2)</f>
        <v>13</v>
      </c>
      <c r="N2" s="8" t="str">
        <f>+('3 Planilla Preadjudicación OTIC'!O2)</f>
        <v>METROPOLITANA</v>
      </c>
      <c r="O2" s="8" t="str">
        <f>+('3 Planilla Preadjudicación OTIC'!P2)</f>
        <v>SANTIAGO</v>
      </c>
      <c r="P2" s="8" t="str">
        <f>+('3 Planilla Preadjudicación OTIC'!Q2)</f>
        <v>PERSONAS MAYORES DE 20 AÑO CON LICENCIA DE CONDUCIR VIGENTE A LO MENOS 2 AÑOS.</v>
      </c>
      <c r="Q2" s="8" t="str">
        <f>+('3 Planilla Preadjudicación OTIC'!R2)</f>
        <v>PRESENCIAL</v>
      </c>
      <c r="R2" s="8" t="str">
        <f>+('3 Planilla Preadjudicación OTIC'!S2)</f>
        <v>DEPENDIENTE</v>
      </c>
      <c r="S2" s="8" t="str">
        <f>+('3 Planilla Preadjudicación OTIC'!T2)</f>
        <v>lunes a viernes 09:00 a 14:00</v>
      </c>
      <c r="T2" s="6">
        <f>+('3 Planilla Preadjudicación OTIC'!U2)</f>
        <v>20</v>
      </c>
      <c r="U2" s="6">
        <f>+('3 Planilla Preadjudicación OTIC'!V2)</f>
        <v>200</v>
      </c>
      <c r="V2" s="6">
        <f>+('3 Planilla Preadjudicación OTIC'!W2)</f>
        <v>0</v>
      </c>
      <c r="W2" s="6">
        <f>+('3 Planilla Preadjudicación OTIC'!X2)</f>
        <v>200</v>
      </c>
      <c r="X2" s="6">
        <f>+('3 Planilla Preadjudicación OTIC'!Y2)</f>
        <v>5</v>
      </c>
      <c r="Y2" s="6" t="str">
        <f>+('3 Planilla Preadjudicación OTIC'!Z2)</f>
        <v>SI</v>
      </c>
      <c r="Z2" s="6" t="str">
        <f>+('3 Planilla Preadjudicación OTIC'!AA2)</f>
        <v>SI</v>
      </c>
      <c r="AA2" s="6" t="str">
        <f>+('3 Planilla Preadjudicación OTIC'!AB2)</f>
        <v>NO</v>
      </c>
      <c r="AB2" s="8">
        <f>+('3 Planilla Preadjudicación OTIC'!AC2)</f>
        <v>0</v>
      </c>
      <c r="AC2" s="8" t="str">
        <f>+('3 Planilla Preadjudicación OTIC'!AD2)</f>
        <v>TENER MÍNIMO 20 AÑOS DE EDAD; EDUCACIÓN MEDIA COMPLETA, PREFERENTEMENTE ; LICENCIA DE CONDUCTOR CLASE B, CON ANTIGUEADAD MINIMA DE 2 AÑOS Y VIGENTE, EXAMEN PSICOLOGICO</v>
      </c>
      <c r="AD2" s="6" t="str">
        <f>+('3 Planilla Preadjudicación OTIC'!AE2)</f>
        <v>SI</v>
      </c>
      <c r="AE2" s="8" t="str">
        <f>+('3 Planilla Preadjudicación OTIC'!AF2)</f>
        <v>LICENCIA DE CONDUCTOR PROFESIONAL CLASE A-3.</v>
      </c>
      <c r="AF2" s="6" t="str">
        <f>+('3 Planilla Preadjudicación OTIC'!AG2)</f>
        <v>ABIERTA</v>
      </c>
      <c r="AG2" s="6">
        <f>+('3 Planilla Preadjudicación OTIC'!AH2)</f>
        <v>3</v>
      </c>
      <c r="AH2" s="6">
        <f>+('3 Planilla Preadjudicación OTIC'!AI2)</f>
        <v>1</v>
      </c>
      <c r="AI2" s="206" t="str">
        <f>+('3 Planilla Preadjudicación OTIC'!AJ2)</f>
        <v>78971320-0</v>
      </c>
      <c r="AJ2" s="8" t="str">
        <f>+('3 Planilla Preadjudicación OTIC'!AK2)</f>
        <v>Centro de formación profesional ltda.</v>
      </c>
      <c r="AK2" s="6">
        <f>+('3 Planilla Preadjudicación OTIC'!AL2)</f>
        <v>200</v>
      </c>
      <c r="AL2" s="6">
        <f>+('3 Planilla Preadjudicación OTIC'!AM2)</f>
        <v>59</v>
      </c>
      <c r="AM2" s="16">
        <f>+('3 Planilla Preadjudicación OTIC'!AN2)</f>
        <v>5401</v>
      </c>
      <c r="AN2" s="16">
        <f>+('3 Planilla Preadjudicación OTIC'!AO2)</f>
        <v>0</v>
      </c>
      <c r="AO2" s="16">
        <f>+('3 Planilla Preadjudicación OTIC'!AP2)</f>
        <v>67000</v>
      </c>
      <c r="AP2" s="16">
        <f>+('3 Planilla Preadjudicación OTIC'!AQ2)</f>
        <v>21604000</v>
      </c>
      <c r="AQ2" s="16">
        <f>+('3 Planilla Preadjudicación OTIC'!AR2)</f>
        <v>4720000</v>
      </c>
      <c r="AR2" s="16">
        <f>+('3 Planilla Preadjudicación OTIC'!AS2)</f>
        <v>0</v>
      </c>
      <c r="AS2" s="16">
        <f>+('3 Planilla Preadjudicación OTIC'!AT2)</f>
        <v>5900000</v>
      </c>
      <c r="AT2" s="16">
        <f>+('3 Planilla Preadjudicación OTIC'!AU2)</f>
        <v>1340000</v>
      </c>
      <c r="AU2" s="16">
        <f>+('3 Planilla Preadjudicación OTIC'!AV2)</f>
        <v>33564000</v>
      </c>
      <c r="AV2" s="6" t="str">
        <f>+('3 Planilla Preadjudicación OTIC'!AW2)</f>
        <v>si</v>
      </c>
      <c r="AW2" s="8">
        <f>+('3 Planilla Preadjudicación OTIC'!AX2)</f>
        <v>0</v>
      </c>
      <c r="AX2" s="6">
        <f>+('3 Planilla Preadjudicación OTIC'!AY2)</f>
        <v>7</v>
      </c>
      <c r="AY2" s="6">
        <f>+('3 Planilla Preadjudicación OTIC'!AZ2)</f>
        <v>7</v>
      </c>
      <c r="AZ2" s="6">
        <f>+('3 Planilla Preadjudicación OTIC'!BA2)</f>
        <v>0</v>
      </c>
      <c r="BA2" s="6">
        <f>+('3 Planilla Preadjudicación OTIC'!BB2)</f>
        <v>0</v>
      </c>
      <c r="BB2" s="6">
        <f>+('3 Planilla Preadjudicación OTIC'!BC2)</f>
        <v>0</v>
      </c>
      <c r="BC2" s="6">
        <f>+('3 Planilla Preadjudicación OTIC'!BD2)</f>
        <v>0</v>
      </c>
      <c r="BD2" s="6">
        <f>+('3 Planilla Preadjudicación OTIC'!BE2)</f>
        <v>0</v>
      </c>
      <c r="BE2" s="6">
        <f>+('3 Planilla Preadjudicación OTIC'!BF2)</f>
        <v>0</v>
      </c>
      <c r="BF2" s="6">
        <f>+('3 Planilla Preadjudicación OTIC'!BG2)</f>
        <v>0</v>
      </c>
      <c r="BG2" s="6">
        <f>+('3 Planilla Preadjudicación OTIC'!BH2)</f>
        <v>7</v>
      </c>
      <c r="BH2" s="6">
        <f>+('3 Planilla Preadjudicación OTIC'!BI2)</f>
        <v>7</v>
      </c>
      <c r="BI2" s="6">
        <f>+('3 Planilla Preadjudicación OTIC'!BJ2)</f>
        <v>5</v>
      </c>
      <c r="BJ2" s="6">
        <f>+('3 Planilla Preadjudicación OTIC'!BK2)</f>
        <v>5</v>
      </c>
      <c r="BK2" s="6">
        <f>+('3 Planilla Preadjudicación OTIC'!BL2)</f>
        <v>5</v>
      </c>
      <c r="BL2" s="6">
        <f>+('3 Planilla Preadjudicación OTIC'!BM2)</f>
        <v>7</v>
      </c>
      <c r="BM2" s="164">
        <f>ROUND(('3 Planilla Preadjudicación OTIC'!BN2),1)</f>
        <v>6.4</v>
      </c>
      <c r="BN2" s="8" t="str">
        <f>+('3 Planilla Preadjudicación OTIC'!BO2)</f>
        <v>si</v>
      </c>
      <c r="BO2" s="8" t="str">
        <f>+('3 Planilla Preadjudicación OTIC'!BP2)</f>
        <v>Fernando Palma</v>
      </c>
      <c r="BP2" s="8" t="str">
        <f>+('3 Planilla Preadjudicación OTIC'!BQ2)</f>
        <v>Fernando.palma@cefec .cl</v>
      </c>
      <c r="BQ2" s="8" t="str">
        <f>+('3 Planilla Preadjudicación OTIC'!BR2)</f>
        <v>22-8227377</v>
      </c>
      <c r="BR2" s="8" t="str">
        <f>+('3 Planilla Preadjudicación OTIC'!BS2)</f>
        <v>Av. 5 de abril #4372</v>
      </c>
      <c r="BS2" s="8" t="str">
        <f>+('3 Planilla Preadjudicación OTIC'!BT2)</f>
        <v>CONDUCIR VEHÍCULOS MOTORIZADOS, VINCULADO AL PROCESO DE TRANSPORTE DE PASAJEROS, SIN LÍMITE DE ASIENTOS Y EL
 TRANSPORTE ESCOLAR, TENIENDO EN CUENTA LA NORMATIVA VIGENTE, LOS ASPECTOS DE SEGURIDAD Y PREVENCIÓN DE RIESGOS,
 MANTENIMIENTO Y LA CALIDAD EN LA ATENCIÓN E INFORMACIÓN A LOS PASAJEROS.</v>
      </c>
      <c r="BT2" s="8" t="str">
        <f>+('3 Planilla Preadjudicación OTIC'!BU2)</f>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"COMPLEMENTA EL DECRETO SUPREMO N°251, DE 1998, DEL MINISTERIO DE TRANSPORTES Y TELECOMUNICACIONES INCORPORANDO LA MODALIDAD E LEARNING PARA LOS CURSOS QUE EFECTUEN LAS ESCUELAS DE CONDUCTORES PROFESIONALES O CLASE A.</v>
      </c>
      <c r="BU2" s="130">
        <f>IF(VLOOKUP(A2,'BD OFICIAL'!$A$1:$AK$1058,5,0)=D2,0,1)</f>
        <v>0</v>
      </c>
      <c r="BV2" s="130">
        <f>IF(VLOOKUP(A2,'BD OFICIAL'!$A$1:$AK$1058,11,0)=J2,0,1)</f>
        <v>0</v>
      </c>
      <c r="BW2" s="130">
        <f>IF(VLOOKUP(A2,'BD OFICIAL'!$A$1:$AK$1058,13,0)=L2,0,1)</f>
        <v>0</v>
      </c>
      <c r="BX2" s="6">
        <f>IF(VLOOKUP(A2,'BD OFICIAL'!$A$1:$AK$1058,16,0)=O2,0,1)</f>
        <v>0</v>
      </c>
      <c r="BY2" s="6">
        <f>IF(VLOOKUP(A2,'BD OFICIAL'!$A$1:$AK$1058,17,0)=P2,0,1)</f>
        <v>0</v>
      </c>
      <c r="BZ2" s="6">
        <f>IF(VLOOKUP(A2,'BD OFICIAL'!$A$1:$AK$1058,19,0)=R2,0,1)</f>
        <v>0</v>
      </c>
      <c r="CA2" s="6">
        <f>IF(VLOOKUP(A2,'BD OFICIAL'!$A$1:$AK$1058,21,0)=T2,0,1)</f>
        <v>0</v>
      </c>
      <c r="CB2" s="6">
        <f>IF(VLOOKUP(A2,'BD OFICIAL'!$A$1:$AK$1058,24,0)=AK2,0,1)</f>
        <v>0</v>
      </c>
      <c r="CC2" s="6">
        <f>IF(VLOOKUP(A2,'BD OFICIAL'!$A$1:$AK$1058,25,0)=X2,0,1)</f>
        <v>0</v>
      </c>
      <c r="CD2" s="6">
        <f>IF(VLOOKUP(A2,'BD OFICIAL'!$A$1:$AK$1058,26,0)=Y2,0,1)</f>
        <v>0</v>
      </c>
      <c r="CE2" s="6">
        <f>IF(VLOOKUP(A2,'BD OFICIAL'!$A$1:$AK$1058,27,0)=Z2,0,1)</f>
        <v>0</v>
      </c>
      <c r="CF2" s="6">
        <f>IF(VLOOKUP(A2,'BD OFICIAL'!$A$1:$AK$1058,28,0)=AA2,0,1)</f>
        <v>0</v>
      </c>
      <c r="CG2" s="6">
        <f>IF(VLOOKUP(A2,'BD OFICIAL'!$A$1:$AK$1058,33,0)=AF2,0,1)</f>
        <v>0</v>
      </c>
      <c r="CH2" s="6">
        <f>IF(VLOOKUP(A2,'BD OFICIAL'!$A$1:$AK$1058,34,0)=AG2,0,1)</f>
        <v>0</v>
      </c>
      <c r="CI2" s="11">
        <f>IF(J2="PF0623",17+((AK2-17)/X2),IF(J2="PF0621",17+((AK2-17)/X2),IF(J2="PF0624",17+((AK2-17)/X2),IF(J2="PF1454",12+((AK2-12)/X2),(AK2/X2)))))</f>
        <v>53.6</v>
      </c>
      <c r="CJ2" s="130">
        <f>IF(ROUND(CI2,0)=CI2,CI2,TRUNC(CI2)+1)</f>
        <v>54</v>
      </c>
      <c r="CK2" s="130">
        <f>IF(VLOOKUP(A2,'BD OFICIAL'!$A$1:$AK$1058,37,0)=AL2,0,1)</f>
        <v>0</v>
      </c>
      <c r="CL2" s="130">
        <f>VLOOKUP(A2,'BD OFICIAL'!$A$1:$AL$1109,38,0)*AM2-AP2</f>
        <v>0</v>
      </c>
      <c r="CM2" s="130" t="str">
        <f>IF(AND(AA2="SI",D2="EMERGENCIA"),"SHNOM",IF(AND(AA2="SI",D2="FONDOS REGIONALES"),"SHNOM",IF(AND(AA2="SI",D2="FONDOS CONCURSABLES"),"SHNOM",IF(AND(AA2="SI",D2="Mandato"),"SHMAN","SSH"))))</f>
        <v>SSH</v>
      </c>
      <c r="CN2" s="130" t="str">
        <f>IF(J2="SIN PLAN FORMATIVO","NO","SI")</f>
        <v>SI</v>
      </c>
      <c r="CO2" s="130" t="str">
        <f>IF(SUM(AZ2:BF2)&gt;0,"SI","NO")</f>
        <v>NO</v>
      </c>
      <c r="CP2" s="44">
        <f>IF(AND(AV2="NO",CO2="NO"),0,1)*IF(AND(AV2="SI",CN2="SI",CO2="NO"),0,1)*IF(AND(AV2="SI",CN2="NO",CO2="SI"),0,1)</f>
        <v>0</v>
      </c>
      <c r="CQ2" s="44">
        <f>IF(AND(AG2=1,AND(AM2&gt;=3500,AM2&lt;=4300)),0,IF(AND(AG2=2,AND(AM2&gt;=4301,AM2&lt;=5400)),0,IF(AND(AG2=3,AND(AM2&gt;=5401,AM2&lt;=6300)),0,1)))</f>
        <v>0</v>
      </c>
      <c r="CR2" s="44">
        <f>IF(AND(CL2&gt;-1,CL2&lt;1),0,1)</f>
        <v>0</v>
      </c>
      <c r="CS2" s="44">
        <f>IF(VLOOKUP(A2,'BD OFICIAL'!$A:$AS,40,0)=AQ2,0,1)</f>
        <v>0</v>
      </c>
      <c r="CT2" s="44">
        <f>IF(VLOOKUP(A2,'BD OFICIAL'!$A:$AS,41,0)=AS2,0,1)</f>
        <v>0</v>
      </c>
      <c r="CU2" s="44">
        <f>IF(AND(CM2="SHNOM",AN2=250000),0,IF(AND(CM2="SHMAN",AN2&lt;=250000),0,IF(AND(CM2="SSH",AN2=0),0,1)))</f>
        <v>0</v>
      </c>
      <c r="CV2" s="44">
        <f>IF(T2*AN2=AR2,0,1)</f>
        <v>0</v>
      </c>
      <c r="CW2" s="44">
        <f>IF(VLOOKUP(A2,'BD OFICIAL'!$A$1:$AK$1058,31,0)="SI",IF(AT2&gt;0,0,1),IF(AT2=0,0,1))</f>
        <v>0</v>
      </c>
      <c r="CX2" s="44">
        <f>IF(AO2*T2-AT2=0,0,1)</f>
        <v>0</v>
      </c>
      <c r="CY2" s="44">
        <f>IF((AP2+AQ2+AR2+AS2+AT2-AU2=0),0,1)</f>
        <v>0</v>
      </c>
      <c r="CZ2" s="130" t="str">
        <f>IF(AND(AV2="SI",SUM(BU2+BV2+BW2+BX2+BY2+BZ2+CA2+CB2+CC2+CD2+CE2+CF2+CG2+CH2+CK2+CL2+CP2+CQ2+CR2+CS2+CT2+CU2+CV2+CW2+CX2+CY2)=0),"SI","NO")</f>
        <v>SI</v>
      </c>
      <c r="DA2" s="44">
        <f>IF(AV2=CZ2,0,1)</f>
        <v>0</v>
      </c>
      <c r="DB2" s="130" t="str">
        <f>IF(ISERROR(VLOOKUP(AI2,EXPERIENCIA!$A$1:$C$2100,1,0)),"NO","SI")</f>
        <v>SI</v>
      </c>
      <c r="DC2" s="130">
        <f>IF(CZ2="no","NO APLICA",IF(AX2=0,"ERROR NOTA",IF(AND(AX2&gt;1,DB2="NO"),"ERROR NOTA",IF(AND(DB2="NO",AX2=1),0,IF(VLOOKUP(AI2,EXPERIENCIA!$A$1:$C$2100,3,0)=AX2,0,"ERROR NOTA")))))</f>
        <v>0</v>
      </c>
      <c r="DD2" s="130" t="str">
        <f>IF(ISERROR(VLOOKUP(AI2,COMPORTAMIENTO!$A$1:$C$2100,1,0)),"NO","SI")</f>
        <v>SI</v>
      </c>
      <c r="DE2" s="130">
        <f>IF(CZ2="NO","NO APLICA",IF(AY2=0,"ERROR NOTA",IF(AND(DD2="NO",AY2=7),0,IF(VLOOKUP(AI2,COMPORTAMIENTO!$A$2:$C$2100,3,0)=AY2,0,"ERROR NOTA"))))</f>
        <v>0</v>
      </c>
      <c r="DF2" s="164">
        <f>IF(CZ2="no","NO APLICA",IF(DC2=0,(AX2*0.1),"ERROR NOTA"))</f>
        <v>0.70000000000000007</v>
      </c>
      <c r="DG2" s="164">
        <f>IF(CZ2="no","NO APLICA",IF(DE2=0,(AY2*0.1),"ERROR NOTA"))</f>
        <v>0.70000000000000007</v>
      </c>
      <c r="DH2" s="130" t="str">
        <f t="shared" ref="DH2:DH33" si="0">IF(J2="","NO",IF(J2=0,"NO","SI"))</f>
        <v>SI</v>
      </c>
      <c r="DI2" s="130">
        <f>IF(OR(CZ2="NO",DH2="SI"),0,(AZ2*0.5+BA2*0.5))</f>
        <v>0</v>
      </c>
      <c r="DJ2" s="130">
        <f>IF(OR(CZ2="NO",DH2="SI"),0,(BB2*0.15+BC2*0.25+BD2*0.2+BE2*0.25+BF2*0.15))</f>
        <v>0</v>
      </c>
      <c r="DK2" s="130">
        <f>IF(CZ2="NO","NO APLICA",(DI2*0.35+DJ2*0.65))</f>
        <v>0</v>
      </c>
      <c r="DL2" s="16" t="str" cm="1">
        <f t="array" ref="DL2">IF(CZ2="NO","NO APLICA",IF(AND(CZ2="SI",BG2=1),RECHAZADO,"APROBADO"))</f>
        <v>APROBADO</v>
      </c>
      <c r="DM2" s="16">
        <f>IF(CZ2="NO","NO APLICA",IF(DL2="RECHAZADO","NO APLICA",(BG2*0.3+BH2*0.3+BI2*0.2+BJ2*0.1+BK2*0.1)))</f>
        <v>6.2</v>
      </c>
      <c r="DN2" s="11">
        <f>IF(DL2="NO APLICA","NO APLICA",IF(AND(DL2="RECHAZADO"),"NO APLICA",IF(AND(DL2="APROBADO",DH2="SI"),DM2,IF(AND(DL2="APROBADO",DH2="NO"),DK2*0.45+DM2*0.55))))</f>
        <v>6.2</v>
      </c>
      <c r="DO2" s="16">
        <f>+(AM2)</f>
        <v>5401</v>
      </c>
      <c r="DP2" s="16">
        <f>VLOOKUP(A2,'5 TD'!$A$3:$B$35,2,0)</f>
        <v>5401</v>
      </c>
      <c r="DQ2" s="11">
        <f>IF(DL2="APROBADO",ROUND((DP2/AM2)*7,1),"NO APLICA")</f>
        <v>7</v>
      </c>
      <c r="DR2" s="130" t="str">
        <f t="shared" ref="DR2:DR33" si="1">IF(DL2="NO APLICA","NO APLICA",IF(AND(DL2="APROBADO",DQ2=BL2),"APROBADO","ERROR NOTA"))</f>
        <v>APROBADO</v>
      </c>
      <c r="DS2" s="130" t="str">
        <f t="shared" ref="DS2:DS33" si="2">IF(DL2="NO APLICA","NO APLICA",IF(AND(DL2&lt;&gt;"NO APLICA",DC2&lt;&gt;"ERROR NOTA",DE2&lt;&gt;"ERROR NOTA",DR2&lt;&gt;"ERROR NOTA"),"APROBADO",IF(DL2="RECHAZADO","NO APLICA","ERROR NOTA")))</f>
        <v>APROBADO</v>
      </c>
      <c r="DT2" s="11">
        <f t="shared" ref="DT2:DT33" si="3">IF(DS2="APROBADO",ROUND((DF2+DG2+0.75*DN2+DQ2*0.05),1),IF(DS2="ERROR NOTA","ERROR NOTA","NO APLICA"))</f>
        <v>6.4</v>
      </c>
      <c r="DU2" s="130" t="str">
        <f t="shared" ref="DU2:DU33" si="4">IF(AND(DS2="APROBADO",DT2=BM2),"APROBADO",IF(AND(DS2="APROBADO",DT2&lt;&gt;BM2),"ERROR NOTA","NO APLICA"))</f>
        <v>APROBADO</v>
      </c>
      <c r="DV2" s="6" t="str">
        <f>+('3 Planilla Preadjudicación OTIC'!BO2)</f>
        <v>si</v>
      </c>
      <c r="DW2" s="6">
        <f>IF(DU2="APROBADO",VLOOKUP(A2,'5 TD'!$D$3:$E$270,2,0),"NO APLICA")</f>
        <v>6.1</v>
      </c>
      <c r="DX2" s="6" t="str">
        <f>IF(DW2="NO APLICA","NO APLICA",IF(DW2=DT2,"SI","NO"))</f>
        <v>NO</v>
      </c>
      <c r="DY2" s="6" t="str">
        <f>IF(DX2="SI",VLOOKUP(A2,'5 TD'!$G$3:$H$270,2,0),"NO APLICA ")</f>
        <v xml:space="preserve">NO APLICA </v>
      </c>
      <c r="DZ2" s="6" t="str">
        <f t="shared" ref="DZ2:DZ33" si="5">IF(DY2="NO APLICA","NO",IF(DY2=DM2,"SI","NO"))</f>
        <v>NO</v>
      </c>
      <c r="EA2" s="6" t="str">
        <f>IF(DZ2="SI",VLOOKUP(A2,'5 TD'!$J$4:$K$472,2,0),"NO APLICA")</f>
        <v>NO APLICA</v>
      </c>
      <c r="EB2" s="6" t="str">
        <f>IF(EA2="NO APLICA","NO APLICA",IF(EA2=AY2,"SI","NO"))</f>
        <v>NO APLICA</v>
      </c>
      <c r="EC2" s="11" t="str">
        <f>IF(EB2="SI",VLOOKUP(A2,'5 TD'!$M$4:$N$350,2,0),"NO APLICA")</f>
        <v>NO APLICA</v>
      </c>
      <c r="ED2" s="6" t="str">
        <f t="shared" ref="ED2:ED65" si="6">IF(EC2="NO APLICA","NO APLICA",IF(EC2=AX2,"SI","NO"))</f>
        <v>NO APLICA</v>
      </c>
      <c r="EE2" s="16" t="str">
        <f>IF(ED2="SI",AM2,"")</f>
        <v/>
      </c>
      <c r="EF2" s="16" t="str">
        <f>IF(ED2="SI",VLOOKUP(A2,'5 TD'!$V$4:$W$479,2,0),"NO APLICA")</f>
        <v>NO APLICA</v>
      </c>
      <c r="EG2" s="6" t="str">
        <f>IF(AND(ED2="SI",EE2=EF2),"SI","NO")</f>
        <v>NO</v>
      </c>
      <c r="EH2" s="124" t="str">
        <f>IF(EG2="SI",VLOOKUP(AI2,COMPORTAMIENTO!$A$1:$C$2100,2,0),"NO APLICA")</f>
        <v>NO APLICA</v>
      </c>
      <c r="EI2" s="16" t="str">
        <f>IF(EG2="SI",VLOOKUP(A2,'5 TD'!$P$2:$Q$479,2,0),"NO APLICA")</f>
        <v>NO APLICA</v>
      </c>
      <c r="EJ2" s="6" t="str">
        <f>IF(AND(EG2="SI",EH2=EI2),"SI","NO")</f>
        <v>NO</v>
      </c>
      <c r="EK2" s="6">
        <f>IF(DB2="no",0,VLOOKUP(AI2,EXPERIENCIA!$A$1:$C$2100,2,0))</f>
        <v>18</v>
      </c>
      <c r="EL2" s="6">
        <f>IF(DB2="si",VLOOKUP(A2,'5 TD'!$S$3:$T$2103,2,0),0)</f>
        <v>18</v>
      </c>
      <c r="EM2" s="6" t="str">
        <f>IF(EL2="NO APLICA","NO",IF(EL2=EK2,"SI","NO"))</f>
        <v>SI</v>
      </c>
      <c r="EN2" s="6">
        <f>+('3 Planilla Preadjudicación OTIC'!BV2)</f>
        <v>0</v>
      </c>
      <c r="EO2" s="7" t="s">
        <v>4912</v>
      </c>
    </row>
    <row r="3" spans="1:149" s="131" customFormat="1" ht="13.8" x14ac:dyDescent="0.3">
      <c r="A3" s="6">
        <f>+('3 Planilla Preadjudicación OTIC'!A3)</f>
        <v>14059</v>
      </c>
      <c r="B3" s="6" t="str">
        <f>+('3 Planilla Preadjudicación OTIC'!B3)</f>
        <v>ALIANZA</v>
      </c>
      <c r="C3" s="8">
        <f>+('3 Planilla Preadjudicación OTIC'!D3)</f>
        <v>2024</v>
      </c>
      <c r="D3" s="8" t="str">
        <f>+('3 Planilla Preadjudicación OTIC'!E3)</f>
        <v>EMERGENCIA</v>
      </c>
      <c r="E3" s="8" t="str">
        <f>+('3 Planilla Preadjudicación OTIC'!F3)</f>
        <v>61531000-k</v>
      </c>
      <c r="F3" s="8" t="str">
        <f>+('3 Planilla Preadjudicación OTIC'!G3)</f>
        <v>SENCE</v>
      </c>
      <c r="G3" s="8">
        <f>+('3 Planilla Preadjudicación OTIC'!H3)</f>
        <v>0</v>
      </c>
      <c r="H3" s="8">
        <f>+('3 Planilla Preadjudicación OTIC'!I3)</f>
        <v>0</v>
      </c>
      <c r="I3" s="8" t="str">
        <f>+('3 Planilla Preadjudicación OTIC'!J3)</f>
        <v>CURSO ESPECIAL CON SIMULADOR DE INMERSIÓN TOTAL CONDUCENTE A LICENCIA DE CONDUCIR CLASE A-3</v>
      </c>
      <c r="J3" s="8" t="str">
        <f>+('3 Planilla Preadjudicación OTIC'!K3)</f>
        <v>PF0623</v>
      </c>
      <c r="K3" s="8">
        <f>+('3 Planilla Preadjudicación OTIC'!L3)</f>
        <v>0</v>
      </c>
      <c r="L3" s="8">
        <f>+('3 Planilla Preadjudicación OTIC'!M3)</f>
        <v>0</v>
      </c>
      <c r="M3" s="6">
        <f>+('3 Planilla Preadjudicación OTIC'!N3)</f>
        <v>13</v>
      </c>
      <c r="N3" s="8" t="str">
        <f>+('3 Planilla Preadjudicación OTIC'!O3)</f>
        <v>METROPOLITANA</v>
      </c>
      <c r="O3" s="8" t="str">
        <f>+('3 Planilla Preadjudicación OTIC'!P3)</f>
        <v>SANTIAGO</v>
      </c>
      <c r="P3" s="8" t="str">
        <f>+('3 Planilla Preadjudicación OTIC'!Q3)</f>
        <v>PERSONAS MAYORES DE 20 AÑO CON LICENCIA DE CONDUCIR VIGENTE A LO MENOS 2 AÑOS.</v>
      </c>
      <c r="Q3" s="8" t="str">
        <f>+('3 Planilla Preadjudicación OTIC'!R3)</f>
        <v>PRESENCIAL</v>
      </c>
      <c r="R3" s="8" t="str">
        <f>+('3 Planilla Preadjudicación OTIC'!S3)</f>
        <v>DEPENDIENTE</v>
      </c>
      <c r="S3" s="8" t="str">
        <f>+('3 Planilla Preadjudicación OTIC'!T3)</f>
        <v>lunes a viernes 09:00 a 14:00</v>
      </c>
      <c r="T3" s="6">
        <f>+('3 Planilla Preadjudicación OTIC'!U3)</f>
        <v>20</v>
      </c>
      <c r="U3" s="6">
        <f>+('3 Planilla Preadjudicación OTIC'!V3)</f>
        <v>200</v>
      </c>
      <c r="V3" s="6">
        <f>+('3 Planilla Preadjudicación OTIC'!W3)</f>
        <v>0</v>
      </c>
      <c r="W3" s="6">
        <f>+('3 Planilla Preadjudicación OTIC'!X3)</f>
        <v>200</v>
      </c>
      <c r="X3" s="6">
        <f>+('3 Planilla Preadjudicación OTIC'!Y3)</f>
        <v>5</v>
      </c>
      <c r="Y3" s="6" t="str">
        <f>+('3 Planilla Preadjudicación OTIC'!Z3)</f>
        <v>SI</v>
      </c>
      <c r="Z3" s="6" t="str">
        <f>+('3 Planilla Preadjudicación OTIC'!AA3)</f>
        <v>SI</v>
      </c>
      <c r="AA3" s="6" t="str">
        <f>+('3 Planilla Preadjudicación OTIC'!AB3)</f>
        <v>NO</v>
      </c>
      <c r="AB3" s="8">
        <f>+('3 Planilla Preadjudicación OTIC'!AC3)</f>
        <v>0</v>
      </c>
      <c r="AC3" s="8" t="str">
        <f>+('3 Planilla Preadjudicación OTIC'!AD3)</f>
        <v>TENER MÍNIMO 20 AÑOS DE EDAD; EDUCACIÓN MEDIA COMPLETA, PREFERENTEMENTE ; LICENCIA DE CONDUCTOR CLASE B, CON ANTIGUEADAD MINIMA DE 2 AÑOS Y VIGENTE, EXAMEN PSICOLOGICO</v>
      </c>
      <c r="AD3" s="6" t="str">
        <f>+('3 Planilla Preadjudicación OTIC'!AE3)</f>
        <v>SI</v>
      </c>
      <c r="AE3" s="8" t="str">
        <f>+('3 Planilla Preadjudicación OTIC'!AF3)</f>
        <v>LICENCIA DE CONDUCTOR PROFESIONAL CLASE A-3.</v>
      </c>
      <c r="AF3" s="6" t="str">
        <f>+('3 Planilla Preadjudicación OTIC'!AG3)</f>
        <v>ABIERTA</v>
      </c>
      <c r="AG3" s="6">
        <f>+('3 Planilla Preadjudicación OTIC'!AH3)</f>
        <v>3</v>
      </c>
      <c r="AH3" s="6">
        <f>+('3 Planilla Preadjudicación OTIC'!AI3)</f>
        <v>1</v>
      </c>
      <c r="AI3" s="206" t="str">
        <f>+('3 Planilla Preadjudicación OTIC'!AJ3)</f>
        <v>78971320-0</v>
      </c>
      <c r="AJ3" s="8" t="str">
        <f>+('3 Planilla Preadjudicación OTIC'!AK3)</f>
        <v>Centro de formación profesional ltda.</v>
      </c>
      <c r="AK3" s="6">
        <f>+('3 Planilla Preadjudicación OTIC'!AL3)</f>
        <v>200</v>
      </c>
      <c r="AL3" s="6">
        <f>+('3 Planilla Preadjudicación OTIC'!AM3)</f>
        <v>59</v>
      </c>
      <c r="AM3" s="16">
        <f>+('3 Planilla Preadjudicación OTIC'!AN3)</f>
        <v>5401</v>
      </c>
      <c r="AN3" s="16">
        <f>+('3 Planilla Preadjudicación OTIC'!AO3)</f>
        <v>0</v>
      </c>
      <c r="AO3" s="16">
        <f>+('3 Planilla Preadjudicación OTIC'!AP3)</f>
        <v>67000</v>
      </c>
      <c r="AP3" s="16">
        <f>+('3 Planilla Preadjudicación OTIC'!AQ3)</f>
        <v>21604000</v>
      </c>
      <c r="AQ3" s="16">
        <f>+('3 Planilla Preadjudicación OTIC'!AR3)</f>
        <v>4720000</v>
      </c>
      <c r="AR3" s="16">
        <f>+('3 Planilla Preadjudicación OTIC'!AS3)</f>
        <v>0</v>
      </c>
      <c r="AS3" s="16">
        <f>+('3 Planilla Preadjudicación OTIC'!AT3)</f>
        <v>5900000</v>
      </c>
      <c r="AT3" s="16">
        <f>+('3 Planilla Preadjudicación OTIC'!AU3)</f>
        <v>1340000</v>
      </c>
      <c r="AU3" s="16">
        <f>+('3 Planilla Preadjudicación OTIC'!AV3)</f>
        <v>33564000</v>
      </c>
      <c r="AV3" s="6" t="str">
        <f>+('3 Planilla Preadjudicación OTIC'!AW3)</f>
        <v>si</v>
      </c>
      <c r="AW3" s="8">
        <f>+('3 Planilla Preadjudicación OTIC'!AX3)</f>
        <v>0</v>
      </c>
      <c r="AX3" s="6">
        <f>+('3 Planilla Preadjudicación OTIC'!AY3)</f>
        <v>7</v>
      </c>
      <c r="AY3" s="6">
        <f>+('3 Planilla Preadjudicación OTIC'!AZ3)</f>
        <v>7</v>
      </c>
      <c r="AZ3" s="6">
        <f>+('3 Planilla Preadjudicación OTIC'!BA3)</f>
        <v>0</v>
      </c>
      <c r="BA3" s="6">
        <f>+('3 Planilla Preadjudicación OTIC'!BB3)</f>
        <v>0</v>
      </c>
      <c r="BB3" s="6">
        <f>+('3 Planilla Preadjudicación OTIC'!BC3)</f>
        <v>0</v>
      </c>
      <c r="BC3" s="6">
        <f>+('3 Planilla Preadjudicación OTIC'!BD3)</f>
        <v>0</v>
      </c>
      <c r="BD3" s="6">
        <f>+('3 Planilla Preadjudicación OTIC'!BE3)</f>
        <v>0</v>
      </c>
      <c r="BE3" s="6">
        <f>+('3 Planilla Preadjudicación OTIC'!BF3)</f>
        <v>0</v>
      </c>
      <c r="BF3" s="6">
        <f>+('3 Planilla Preadjudicación OTIC'!BG3)</f>
        <v>0</v>
      </c>
      <c r="BG3" s="6">
        <f>+('3 Planilla Preadjudicación OTIC'!BH3)</f>
        <v>7</v>
      </c>
      <c r="BH3" s="6">
        <f>+('3 Planilla Preadjudicación OTIC'!BI3)</f>
        <v>7</v>
      </c>
      <c r="BI3" s="6">
        <f>+('3 Planilla Preadjudicación OTIC'!BJ3)</f>
        <v>5</v>
      </c>
      <c r="BJ3" s="6">
        <f>+('3 Planilla Preadjudicación OTIC'!BK3)</f>
        <v>5</v>
      </c>
      <c r="BK3" s="6">
        <f>+('3 Planilla Preadjudicación OTIC'!BL3)</f>
        <v>5</v>
      </c>
      <c r="BL3" s="6">
        <f>+('3 Planilla Preadjudicación OTIC'!BM3)</f>
        <v>7</v>
      </c>
      <c r="BM3" s="164">
        <f>ROUND(('3 Planilla Preadjudicación OTIC'!BN3),1)</f>
        <v>6.4</v>
      </c>
      <c r="BN3" s="8" t="str">
        <f>+('3 Planilla Preadjudicación OTIC'!BO3)</f>
        <v>si</v>
      </c>
      <c r="BO3" s="8" t="str">
        <f>+('3 Planilla Preadjudicación OTIC'!BP3)</f>
        <v>Fernando Palma</v>
      </c>
      <c r="BP3" s="8" t="str">
        <f>+('3 Planilla Preadjudicación OTIC'!BQ3)</f>
        <v>Fernando.palma@cefec .cl</v>
      </c>
      <c r="BQ3" s="8" t="str">
        <f>+('3 Planilla Preadjudicación OTIC'!BR3)</f>
        <v>22-8227378</v>
      </c>
      <c r="BR3" s="8" t="str">
        <f>+('3 Planilla Preadjudicación OTIC'!BS3)</f>
        <v>Av. 5 de abril #4373</v>
      </c>
      <c r="BS3" s="8" t="str">
        <f>+('3 Planilla Preadjudicación OTIC'!BT3)</f>
        <v>CONDUCIR VEHÍCULOS MOTORIZADOS, VINCULADO AL PROCESO DE TRANSPORTE DE PASAJEROS, SIN LÍMITE DE ASIENTOS Y EL
 TRANSPORTE ESCOLAR, TENIENDO EN CUENTA LA NORMATIVA VIGENTE, LOS ASPECTOS DE SEGURIDAD Y PREVENCIÓN DE RIESGOS,
 MANTENIMIENTO Y LA CALIDAD EN LA ATENCIÓN E INFORMACIÓN A LOS PASAJEROS.</v>
      </c>
      <c r="BT3" s="8" t="str">
        <f>+('3 Planilla Preadjudicación OTIC'!BU3)</f>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"COMPLEMENTA EL DECRETO SUPREMO N°251, DE 1998, DEL MINISTERIO DE TRANSPORTES Y TELECOMUNICACIONES INCORPORANDO LA MODALIDAD E LEARNING PARA LOS CURSOS QUE EFECTUEN LAS ESCUELAS DE CONDUCTORES PROFESIONALES O CLASE A.</v>
      </c>
      <c r="BU3" s="130">
        <f>IF(VLOOKUP(A3,'BD OFICIAL'!$A$1:$AK$1058,5,0)=D3,0,1)</f>
        <v>0</v>
      </c>
      <c r="BV3" s="130">
        <f>IF(VLOOKUP(A3,'BD OFICIAL'!$A$1:$AK$1058,11,0)=J3,0,1)</f>
        <v>0</v>
      </c>
      <c r="BW3" s="130">
        <f>IF(VLOOKUP(A3,'BD OFICIAL'!$A$1:$AK$1058,13,0)=L3,0,1)</f>
        <v>0</v>
      </c>
      <c r="BX3" s="6">
        <f>IF(VLOOKUP(A3,'BD OFICIAL'!$A$1:$AK$1058,16,0)=O3,0,1)</f>
        <v>0</v>
      </c>
      <c r="BY3" s="6">
        <f>IF(VLOOKUP(A3,'BD OFICIAL'!$A$1:$AK$1058,17,0)=P3,0,1)</f>
        <v>0</v>
      </c>
      <c r="BZ3" s="6">
        <f>IF(VLOOKUP(A3,'BD OFICIAL'!$A$1:$AK$1058,19,0)=R3,0,1)</f>
        <v>0</v>
      </c>
      <c r="CA3" s="6">
        <f>IF(VLOOKUP(A3,'BD OFICIAL'!$A$1:$AK$1058,21,0)=T3,0,1)</f>
        <v>0</v>
      </c>
      <c r="CB3" s="6">
        <f>IF(VLOOKUP(A3,'BD OFICIAL'!$A$1:$AK$1058,24,0)=AK3,0,1)</f>
        <v>0</v>
      </c>
      <c r="CC3" s="6">
        <f>IF(VLOOKUP(A3,'BD OFICIAL'!$A$1:$AK$1058,25,0)=X3,0,1)</f>
        <v>0</v>
      </c>
      <c r="CD3" s="6">
        <f>IF(VLOOKUP(A3,'BD OFICIAL'!$A$1:$AK$1058,26,0)=Y3,0,1)</f>
        <v>0</v>
      </c>
      <c r="CE3" s="6">
        <f>IF(VLOOKUP(A3,'BD OFICIAL'!$A$1:$AK$1058,27,0)=Z3,0,1)</f>
        <v>0</v>
      </c>
      <c r="CF3" s="6">
        <f>IF(VLOOKUP(A3,'BD OFICIAL'!$A$1:$AK$1058,28,0)=AA3,0,1)</f>
        <v>0</v>
      </c>
      <c r="CG3" s="6">
        <f>IF(VLOOKUP(A3,'BD OFICIAL'!$A$1:$AK$1058,33,0)=AF3,0,1)</f>
        <v>0</v>
      </c>
      <c r="CH3" s="6">
        <f>IF(VLOOKUP(A3,'BD OFICIAL'!$A$1:$AK$1058,34,0)=AG3,0,1)</f>
        <v>0</v>
      </c>
      <c r="CI3" s="11">
        <f t="shared" ref="CI3:CI66" si="7">IF(J3="PF0623",17+((AK3-17)/X3),IF(J3="PF0621",17+((AK3-17)/X3),IF(J3="PF0624",17+((AK3-17)/X3),IF(J3="PF1454",12+((AK3-12)/X3),(AK3/X3)))))</f>
        <v>53.6</v>
      </c>
      <c r="CJ3" s="130">
        <f t="shared" ref="CJ3:CJ66" si="8">IF(ROUND(CI3,0)=CI3,CI3,TRUNC(CI3)+1)</f>
        <v>54</v>
      </c>
      <c r="CK3" s="130">
        <f>IF(VLOOKUP(A3,'BD OFICIAL'!$A$1:$AK$1058,37,0)=AL3,0,1)</f>
        <v>0</v>
      </c>
      <c r="CL3" s="130">
        <f>VLOOKUP(A3,'BD OFICIAL'!$A$1:$AL$1109,38,0)*AM3-AP3</f>
        <v>0</v>
      </c>
      <c r="CM3" s="130" t="str">
        <f t="shared" ref="CM3:CM66" si="9">IF(AND(AA3="SI",D3="EMERGENCIA"),"SHNOM",IF(AND(AA3="SI",D3="FONDOS REGIONALES"),"SHNOM",IF(AND(AA3="SI",D3="FONDOS CONCURSABLES"),"SHNOM",IF(AND(AA3="SI",D3="Mandato"),"SHMAN","SSH"))))</f>
        <v>SSH</v>
      </c>
      <c r="CN3" s="130" t="str">
        <f t="shared" ref="CN3:CN66" si="10">IF(J3="SIN PLAN FORMATIVO","NO","SI")</f>
        <v>SI</v>
      </c>
      <c r="CO3" s="130" t="str">
        <f t="shared" ref="CO3:CO66" si="11">IF(SUM(AZ3:BF3)&gt;0,"SI","NO")</f>
        <v>NO</v>
      </c>
      <c r="CP3" s="44">
        <f t="shared" ref="CP3:CP66" si="12">IF(AND(AV3="NO",CO3="NO"),0,1)*IF(AND(AV3="SI",CN3="SI",CO3="NO"),0,1)*IF(AND(AV3="SI",CN3="NO",CO3="SI"),0,1)</f>
        <v>0</v>
      </c>
      <c r="CQ3" s="44">
        <f t="shared" ref="CQ3:CQ66" si="13">IF(AND(AG3=1,AND(AM3&gt;=3500,AM3&lt;=4300)),0,IF(AND(AG3=2,AND(AM3&gt;=4301,AM3&lt;=5400)),0,IF(AND(AG3=3,AND(AM3&gt;=5401,AM3&lt;=6300)),0,1)))</f>
        <v>0</v>
      </c>
      <c r="CR3" s="44">
        <f t="shared" ref="CR3:CR66" si="14">IF(AND(CL3&gt;-1,CL3&lt;1),0,1)</f>
        <v>0</v>
      </c>
      <c r="CS3" s="44">
        <f>IF(VLOOKUP(A3,'BD OFICIAL'!$A:$AS,40,0)=AQ3,0,1)</f>
        <v>0</v>
      </c>
      <c r="CT3" s="44">
        <f>IF(VLOOKUP(A3,'BD OFICIAL'!$A:$AS,41,0)=AS3,0,1)</f>
        <v>0</v>
      </c>
      <c r="CU3" s="44">
        <f t="shared" ref="CU3:CU66" si="15">IF(AND(CM3="SHNOM",AN3=250000),0,IF(AND(CM3="SHMAN",AN3&lt;=250000),0,IF(AND(CM3="SSH",AN3=0),0,1)))</f>
        <v>0</v>
      </c>
      <c r="CV3" s="44">
        <f t="shared" ref="CV3:CV66" si="16">IF(T3*AN3=AR3,0,1)</f>
        <v>0</v>
      </c>
      <c r="CW3" s="44">
        <f>IF(VLOOKUP(A3,'BD OFICIAL'!$A$1:$AK$1058,31,0)="SI",IF(AT3&gt;0,0,1),IF(AT3=0,0,1))</f>
        <v>0</v>
      </c>
      <c r="CX3" s="44">
        <f t="shared" ref="CX3:CX66" si="17">IF(AO3*T3-AT3=0,0,1)</f>
        <v>0</v>
      </c>
      <c r="CY3" s="44">
        <f t="shared" ref="CY3:CY66" si="18">IF((AP3+AQ3+AR3+AS3+AT3-AU3=0),0,1)</f>
        <v>0</v>
      </c>
      <c r="CZ3" s="130" t="str">
        <f t="shared" ref="CZ3:CZ66" si="19">IF(AND(AV3="SI",SUM(BU3+BV3+BW3+BX3+BY3+BZ3+CA3+CB3+CC3+CD3+CE3+CF3+CG3+CH3+CK3+CL3+CP3+CQ3+CR3+CS3+CT3+CU3+CV3+CW3+CX3+CY3)=0),"SI","NO")</f>
        <v>SI</v>
      </c>
      <c r="DA3" s="44">
        <f t="shared" ref="DA3:DA66" si="20">IF(AV3=CZ3,0,1)</f>
        <v>0</v>
      </c>
      <c r="DB3" s="130" t="str">
        <f>IF(ISERROR(VLOOKUP(AI3,EXPERIENCIA!$A$1:$C$2100,1,0)),"NO","SI")</f>
        <v>SI</v>
      </c>
      <c r="DC3" s="130">
        <f>IF(CZ3="no","NO APLICA",IF(AX3=0,"ERROR NOTA",IF(AND(AX3&gt;1,DB3="NO"),"ERROR NOTA",IF(AND(DB3="NO",AX3=1),0,IF(VLOOKUP(AI3,EXPERIENCIA!$A$1:$C$2100,3,0)=AX3,0,"ERROR NOTA")))))</f>
        <v>0</v>
      </c>
      <c r="DD3" s="130" t="str">
        <f>IF(ISERROR(VLOOKUP(AI3,COMPORTAMIENTO!$A$1:$C$2100,1,0)),"NO","SI")</f>
        <v>SI</v>
      </c>
      <c r="DE3" s="130">
        <f>IF(CZ3="NO","NO APLICA",IF(AY3=0,"ERROR NOTA",IF(AND(DD3="NO",AY3=7),0,IF(VLOOKUP(AI3,COMPORTAMIENTO!$A$2:$C$2100,3,0)=AY3,0,"ERROR NOTA"))))</f>
        <v>0</v>
      </c>
      <c r="DF3" s="164">
        <f t="shared" ref="DF3:DF66" si="21">IF(CZ3="no","NO APLICA",IF(DC3=0,(AX3*0.1),"ERROR NOTA"))</f>
        <v>0.70000000000000007</v>
      </c>
      <c r="DG3" s="164">
        <f t="shared" ref="DG3:DG66" si="22">IF(CZ3="no","NO APLICA",IF(DE3=0,(AY3*0.1),"ERROR NOTA"))</f>
        <v>0.70000000000000007</v>
      </c>
      <c r="DH3" s="130" t="str">
        <f t="shared" si="0"/>
        <v>SI</v>
      </c>
      <c r="DI3" s="130">
        <f t="shared" ref="DI3:DI66" si="23">IF(OR(CZ3="NO",DH3="SI"),0,(AZ3*0.5+BA3*0.5))</f>
        <v>0</v>
      </c>
      <c r="DJ3" s="130">
        <f t="shared" ref="DJ3:DJ66" si="24">IF(OR(CZ3="NO",DH3="SI"),0,(BB3*0.15+BC3*0.25+BD3*0.2+BE3*0.25+BF3*0.15))</f>
        <v>0</v>
      </c>
      <c r="DK3" s="130">
        <f t="shared" ref="DK3:DK66" si="25">IF(CZ3="NO","NO APLICA",(DI3*0.35+DJ3*0.65))</f>
        <v>0</v>
      </c>
      <c r="DL3" s="16" t="str" cm="1">
        <f t="array" ref="DL3">IF(CZ3="NO","NO APLICA",IF(AND(CZ3="SI",BG3=1),RECHAZADO,"APROBADO"))</f>
        <v>APROBADO</v>
      </c>
      <c r="DM3" s="16">
        <f t="shared" ref="DM3:DM66" si="26">IF(CZ3="NO","NO APLICA",IF(DL3="RECHAZADO","NO APLICA",(BG3*0.3+BH3*0.3+BI3*0.2+BJ3*0.1+BK3*0.1)))</f>
        <v>6.2</v>
      </c>
      <c r="DN3" s="11">
        <f t="shared" ref="DN3:DN66" si="27">IF(DL3="NO APLICA","NO APLICA",IF(AND(DL3="RECHAZADO"),"NO APLICA",IF(AND(DL3="APROBADO",DH3="SI"),DM3,IF(AND(DL3="APROBADO",DH3="NO"),DK3*0.45+DM3*0.55))))</f>
        <v>6.2</v>
      </c>
      <c r="DO3" s="16">
        <f t="shared" ref="DO3:DO66" si="28">+(AM3)</f>
        <v>5401</v>
      </c>
      <c r="DP3" s="16">
        <f>VLOOKUP(A3,'5 TD'!$A$3:$B$35,2,0)</f>
        <v>5401</v>
      </c>
      <c r="DQ3" s="11">
        <f t="shared" ref="DQ3:DQ66" si="29">IF(DL3="APROBADO",ROUND((DP3/AM3)*7,1),"NO APLICA")</f>
        <v>7</v>
      </c>
      <c r="DR3" s="130" t="str">
        <f t="shared" si="1"/>
        <v>APROBADO</v>
      </c>
      <c r="DS3" s="130" t="str">
        <f t="shared" si="2"/>
        <v>APROBADO</v>
      </c>
      <c r="DT3" s="11">
        <f t="shared" si="3"/>
        <v>6.4</v>
      </c>
      <c r="DU3" s="130" t="str">
        <f t="shared" si="4"/>
        <v>APROBADO</v>
      </c>
      <c r="DV3" s="6" t="str">
        <f>+('3 Planilla Preadjudicación OTIC'!BO3)</f>
        <v>si</v>
      </c>
      <c r="DW3" s="6">
        <f>IF(DU3="APROBADO",VLOOKUP(A3,'5 TD'!$D$3:$E$270,2,0),"NO APLICA")</f>
        <v>6.1</v>
      </c>
      <c r="DX3" s="6" t="str">
        <f t="shared" ref="DX3:DX66" si="30">IF(DW3="NO APLICA","NO APLICA",IF(DW3=DT3,"SI","NO"))</f>
        <v>NO</v>
      </c>
      <c r="DY3" s="6" t="str">
        <f>IF(DX3="SI",VLOOKUP(A3,'5 TD'!$G$3:$H$270,2,0),"NO APLICA ")</f>
        <v xml:space="preserve">NO APLICA </v>
      </c>
      <c r="DZ3" s="6" t="str">
        <f t="shared" si="5"/>
        <v>NO</v>
      </c>
      <c r="EA3" s="6" t="str">
        <f>IF(DZ3="SI",VLOOKUP(A3,'5 TD'!$J$4:$K$472,2,0),"NO APLICA")</f>
        <v>NO APLICA</v>
      </c>
      <c r="EB3" s="6" t="str">
        <f t="shared" ref="EB3:EB66" si="31">IF(EA3="NO APLICA","NO APLICA",IF(EA3=AY3,"SI","NO"))</f>
        <v>NO APLICA</v>
      </c>
      <c r="EC3" s="11" t="str">
        <f>IF(EB3="SI",VLOOKUP(A3,'5 TD'!$M$4:$N$350,2,0),"NO APLICA")</f>
        <v>NO APLICA</v>
      </c>
      <c r="ED3" s="6" t="str">
        <f t="shared" si="6"/>
        <v>NO APLICA</v>
      </c>
      <c r="EE3" s="16" t="str">
        <f t="shared" ref="EE3:EE66" si="32">IF(ED3="SI",AM3,"")</f>
        <v/>
      </c>
      <c r="EF3" s="16" t="str">
        <f>IF(ED3="SI",VLOOKUP(A3,'5 TD'!$V$4:$W$479,2,0),"NO APLICA")</f>
        <v>NO APLICA</v>
      </c>
      <c r="EG3" s="6" t="str">
        <f t="shared" ref="EG3:EG66" si="33">IF(AND(ED3="SI",EE3=EF3),"SI","NO")</f>
        <v>NO</v>
      </c>
      <c r="EH3" s="124" t="str">
        <f>IF(EG3="SI",VLOOKUP(AI3,COMPORTAMIENTO!$A$1:$C$2100,2,0),"NO APLICA")</f>
        <v>NO APLICA</v>
      </c>
      <c r="EI3" s="16" t="str">
        <f>IF(EG3="SI",VLOOKUP(A3,'5 TD'!$P$2:$Q$479,2,0),"NO APLICA")</f>
        <v>NO APLICA</v>
      </c>
      <c r="EJ3" s="6" t="str">
        <f t="shared" ref="EJ3:EJ66" si="34">IF(AND(EG3="SI",EH3=EI3),"SI","NO")</f>
        <v>NO</v>
      </c>
      <c r="EK3" s="6">
        <f>IF(DB3="no",0,VLOOKUP(AI3,EXPERIENCIA!$A$1:$C$2100,2,0))</f>
        <v>18</v>
      </c>
      <c r="EL3" s="6">
        <f>IF(DB3="si",VLOOKUP(A3,'5 TD'!$S$3:$T$2103,2,0),0)</f>
        <v>18</v>
      </c>
      <c r="EM3" s="6" t="str">
        <f t="shared" ref="EM3:EM66" si="35">IF(EL3="NO APLICA","NO",IF(EL3=EK3,"SI","NO"))</f>
        <v>SI</v>
      </c>
      <c r="EN3" s="6">
        <f>+('3 Planilla Preadjudicación OTIC'!BV3)</f>
        <v>0</v>
      </c>
      <c r="EO3" s="7" t="s">
        <v>4912</v>
      </c>
    </row>
    <row r="4" spans="1:149" s="41" customFormat="1" ht="13.8" x14ac:dyDescent="0.3">
      <c r="A4" s="6">
        <f>+('3 Planilla Preadjudicación OTIC'!A4)</f>
        <v>14060</v>
      </c>
      <c r="B4" s="6" t="str">
        <f>+('3 Planilla Preadjudicación OTIC'!B4)</f>
        <v>ALIANZA</v>
      </c>
      <c r="C4" s="8">
        <f>+('3 Planilla Preadjudicación OTIC'!D4)</f>
        <v>2024</v>
      </c>
      <c r="D4" s="8" t="str">
        <f>+('3 Planilla Preadjudicación OTIC'!E4)</f>
        <v>EMERGENCIA</v>
      </c>
      <c r="E4" s="8" t="str">
        <f>+('3 Planilla Preadjudicación OTIC'!F4)</f>
        <v>61531000-k</v>
      </c>
      <c r="F4" s="8" t="str">
        <f>+('3 Planilla Preadjudicación OTIC'!G4)</f>
        <v>SENCE</v>
      </c>
      <c r="G4" s="8">
        <f>+('3 Planilla Preadjudicación OTIC'!H4)</f>
        <v>0</v>
      </c>
      <c r="H4" s="8">
        <f>+('3 Planilla Preadjudicación OTIC'!I4)</f>
        <v>0</v>
      </c>
      <c r="I4" s="8" t="str">
        <f>+('3 Planilla Preadjudicación OTIC'!J4)</f>
        <v>CURSO ESPECIAL CON SIMULADOR DE INMERSIÓN TOTAL CONDUCENTE A LICENCIA DE CONDUCIR CLASE A-3</v>
      </c>
      <c r="J4" s="8" t="str">
        <f>+('3 Planilla Preadjudicación OTIC'!K4)</f>
        <v>PF0623</v>
      </c>
      <c r="K4" s="8">
        <f>+('3 Planilla Preadjudicación OTIC'!L4)</f>
        <v>0</v>
      </c>
      <c r="L4" s="8">
        <f>+('3 Planilla Preadjudicación OTIC'!M4)</f>
        <v>0</v>
      </c>
      <c r="M4" s="6">
        <f>+('3 Planilla Preadjudicación OTIC'!N4)</f>
        <v>13</v>
      </c>
      <c r="N4" s="8" t="str">
        <f>+('3 Planilla Preadjudicación OTIC'!O4)</f>
        <v>METROPOLITANA</v>
      </c>
      <c r="O4" s="8" t="str">
        <f>+('3 Planilla Preadjudicación OTIC'!P4)</f>
        <v>SANTIAGO</v>
      </c>
      <c r="P4" s="8" t="str">
        <f>+('3 Planilla Preadjudicación OTIC'!Q4)</f>
        <v>PERSONAS MAYORES DE 20 AÑO CON LICENCIA DE CONDUCIR VIGENTE A LO MENOS 2 AÑOS.</v>
      </c>
      <c r="Q4" s="8" t="str">
        <f>+('3 Planilla Preadjudicación OTIC'!R4)</f>
        <v>PRESENCIAL</v>
      </c>
      <c r="R4" s="8" t="str">
        <f>+('3 Planilla Preadjudicación OTIC'!S4)</f>
        <v>DEPENDIENTE</v>
      </c>
      <c r="S4" s="8" t="str">
        <f>+('3 Planilla Preadjudicación OTIC'!T4)</f>
        <v>lunes a viernes 09:00 a 14:00</v>
      </c>
      <c r="T4" s="6">
        <f>+('3 Planilla Preadjudicación OTIC'!U4)</f>
        <v>20</v>
      </c>
      <c r="U4" s="6">
        <f>+('3 Planilla Preadjudicación OTIC'!V4)</f>
        <v>200</v>
      </c>
      <c r="V4" s="6">
        <f>+('3 Planilla Preadjudicación OTIC'!W4)</f>
        <v>0</v>
      </c>
      <c r="W4" s="6">
        <f>+('3 Planilla Preadjudicación OTIC'!X4)</f>
        <v>200</v>
      </c>
      <c r="X4" s="6">
        <f>+('3 Planilla Preadjudicación OTIC'!Y4)</f>
        <v>5</v>
      </c>
      <c r="Y4" s="6" t="str">
        <f>+('3 Planilla Preadjudicación OTIC'!Z4)</f>
        <v>SI</v>
      </c>
      <c r="Z4" s="6" t="str">
        <f>+('3 Planilla Preadjudicación OTIC'!AA4)</f>
        <v>SI</v>
      </c>
      <c r="AA4" s="6" t="str">
        <f>+('3 Planilla Preadjudicación OTIC'!AB4)</f>
        <v>NO</v>
      </c>
      <c r="AB4" s="8">
        <f>+('3 Planilla Preadjudicación OTIC'!AC4)</f>
        <v>0</v>
      </c>
      <c r="AC4" s="8" t="str">
        <f>+('3 Planilla Preadjudicación OTIC'!AD4)</f>
        <v>TENER MÍNIMO 20 AÑOS DE EDAD; EDUCACIÓN MEDIA COMPLETA, PREFERENTEMENTE ; LICENCIA DE CONDUCTOR CLASE B, CON ANTIGUEADAD MINIMA DE 2 AÑOS Y VIGENTE, EXAMEN PSICOLOGICO</v>
      </c>
      <c r="AD4" s="6" t="str">
        <f>+('3 Planilla Preadjudicación OTIC'!AE4)</f>
        <v>SI</v>
      </c>
      <c r="AE4" s="8" t="str">
        <f>+('3 Planilla Preadjudicación OTIC'!AF4)</f>
        <v>LICENCIA DE CONDUCTOR PROFESIONAL CLASE A-3.</v>
      </c>
      <c r="AF4" s="6" t="str">
        <f>+('3 Planilla Preadjudicación OTIC'!AG4)</f>
        <v>ABIERTA</v>
      </c>
      <c r="AG4" s="6">
        <f>+('3 Planilla Preadjudicación OTIC'!AH4)</f>
        <v>3</v>
      </c>
      <c r="AH4" s="6">
        <f>+('3 Planilla Preadjudicación OTIC'!AI4)</f>
        <v>1</v>
      </c>
      <c r="AI4" s="206" t="str">
        <f>+('3 Planilla Preadjudicación OTIC'!AJ4)</f>
        <v>78971320-0</v>
      </c>
      <c r="AJ4" s="8" t="str">
        <f>+('3 Planilla Preadjudicación OTIC'!AK4)</f>
        <v>Centro de formación profesional ltda.</v>
      </c>
      <c r="AK4" s="6">
        <f>+('3 Planilla Preadjudicación OTIC'!AL4)</f>
        <v>200</v>
      </c>
      <c r="AL4" s="6">
        <f>+('3 Planilla Preadjudicación OTIC'!AM4)</f>
        <v>59</v>
      </c>
      <c r="AM4" s="16">
        <f>+('3 Planilla Preadjudicación OTIC'!AN4)</f>
        <v>5401</v>
      </c>
      <c r="AN4" s="16">
        <f>+('3 Planilla Preadjudicación OTIC'!AO4)</f>
        <v>0</v>
      </c>
      <c r="AO4" s="16">
        <f>+('3 Planilla Preadjudicación OTIC'!AP4)</f>
        <v>67000</v>
      </c>
      <c r="AP4" s="16">
        <f>+('3 Planilla Preadjudicación OTIC'!AQ4)</f>
        <v>21604000</v>
      </c>
      <c r="AQ4" s="16">
        <f>+('3 Planilla Preadjudicación OTIC'!AR4)</f>
        <v>4720000</v>
      </c>
      <c r="AR4" s="16">
        <f>+('3 Planilla Preadjudicación OTIC'!AS4)</f>
        <v>0</v>
      </c>
      <c r="AS4" s="16">
        <f>+('3 Planilla Preadjudicación OTIC'!AT4)</f>
        <v>5900000</v>
      </c>
      <c r="AT4" s="16">
        <f>+('3 Planilla Preadjudicación OTIC'!AU4)</f>
        <v>1340000</v>
      </c>
      <c r="AU4" s="16">
        <f>+('3 Planilla Preadjudicación OTIC'!AV4)</f>
        <v>33564000</v>
      </c>
      <c r="AV4" s="6" t="str">
        <f>+('3 Planilla Preadjudicación OTIC'!AW4)</f>
        <v>si</v>
      </c>
      <c r="AW4" s="8">
        <f>+('3 Planilla Preadjudicación OTIC'!AX4)</f>
        <v>0</v>
      </c>
      <c r="AX4" s="6">
        <f>+('3 Planilla Preadjudicación OTIC'!AY4)</f>
        <v>7</v>
      </c>
      <c r="AY4" s="6">
        <f>+('3 Planilla Preadjudicación OTIC'!AZ4)</f>
        <v>7</v>
      </c>
      <c r="AZ4" s="6">
        <f>+('3 Planilla Preadjudicación OTIC'!BA4)</f>
        <v>0</v>
      </c>
      <c r="BA4" s="6">
        <f>+('3 Planilla Preadjudicación OTIC'!BB4)</f>
        <v>0</v>
      </c>
      <c r="BB4" s="6">
        <f>+('3 Planilla Preadjudicación OTIC'!BC4)</f>
        <v>0</v>
      </c>
      <c r="BC4" s="6">
        <f>+('3 Planilla Preadjudicación OTIC'!BD4)</f>
        <v>0</v>
      </c>
      <c r="BD4" s="6">
        <f>+('3 Planilla Preadjudicación OTIC'!BE4)</f>
        <v>0</v>
      </c>
      <c r="BE4" s="6">
        <f>+('3 Planilla Preadjudicación OTIC'!BF4)</f>
        <v>0</v>
      </c>
      <c r="BF4" s="6">
        <f>+('3 Planilla Preadjudicación OTIC'!BG4)</f>
        <v>0</v>
      </c>
      <c r="BG4" s="6">
        <f>+('3 Planilla Preadjudicación OTIC'!BH4)</f>
        <v>7</v>
      </c>
      <c r="BH4" s="6">
        <f>+('3 Planilla Preadjudicación OTIC'!BI4)</f>
        <v>7</v>
      </c>
      <c r="BI4" s="6">
        <f>+('3 Planilla Preadjudicación OTIC'!BJ4)</f>
        <v>5</v>
      </c>
      <c r="BJ4" s="6">
        <f>+('3 Planilla Preadjudicación OTIC'!BK4)</f>
        <v>5</v>
      </c>
      <c r="BK4" s="6">
        <f>+('3 Planilla Preadjudicación OTIC'!BL4)</f>
        <v>5</v>
      </c>
      <c r="BL4" s="6">
        <f>+('3 Planilla Preadjudicación OTIC'!BM4)</f>
        <v>7</v>
      </c>
      <c r="BM4" s="164">
        <f>ROUND(('3 Planilla Preadjudicación OTIC'!BN4),1)</f>
        <v>6.4</v>
      </c>
      <c r="BN4" s="8" t="str">
        <f>+('3 Planilla Preadjudicación OTIC'!BO4)</f>
        <v>si</v>
      </c>
      <c r="BO4" s="8" t="str">
        <f>+('3 Planilla Preadjudicación OTIC'!BP4)</f>
        <v>Fernando Palma</v>
      </c>
      <c r="BP4" s="8" t="str">
        <f>+('3 Planilla Preadjudicación OTIC'!BQ4)</f>
        <v>Fernando.palma@cefec .cl</v>
      </c>
      <c r="BQ4" s="8" t="str">
        <f>+('3 Planilla Preadjudicación OTIC'!BR4)</f>
        <v>22-8227379</v>
      </c>
      <c r="BR4" s="8" t="str">
        <f>+('3 Planilla Preadjudicación OTIC'!BS4)</f>
        <v>Av. 5 de abril #4374</v>
      </c>
      <c r="BS4" s="8" t="str">
        <f>+('3 Planilla Preadjudicación OTIC'!BT4)</f>
        <v>CONDUCIR VEHÍCULOS MOTORIZADOS, VINCULADO AL PROCESO DE TRANSPORTE DE PASAJEROS, SIN LÍMITE DE ASIENTOS Y EL
 TRANSPORTE ESCOLAR, TENIENDO EN CUENTA LA NORMATIVA VIGENTE, LOS ASPECTOS DE SEGURIDAD Y PREVENCIÓN DE RIESGOS,
 MANTENIMIENTO Y LA CALIDAD EN LA ATENCIÓN E INFORMACIÓN A LOS PASAJEROS.</v>
      </c>
      <c r="BT4" s="8" t="str">
        <f>+('3 Planilla Preadjudicación OTIC'!BU4)</f>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"COMPLEMENTA EL DECRETO SUPREMO N°251, DE 1998, DEL MINISTERIO DE TRANSPORTES Y TELECOMUNICACIONES INCORPORANDO LA MODALIDAD E LEARNING PARA LOS CURSOS QUE EFECTUEN LAS ESCUELAS DE CONDUCTORES PROFESIONALES O CLASE A.</v>
      </c>
      <c r="BU4" s="130">
        <f>IF(VLOOKUP(A4,'BD OFICIAL'!$A$1:$AK$1058,5,0)=D4,0,1)</f>
        <v>0</v>
      </c>
      <c r="BV4" s="130">
        <f>IF(VLOOKUP(A4,'BD OFICIAL'!$A$1:$AK$1058,11,0)=J4,0,1)</f>
        <v>0</v>
      </c>
      <c r="BW4" s="130">
        <f>IF(VLOOKUP(A4,'BD OFICIAL'!$A$1:$AK$1058,13,0)=L4,0,1)</f>
        <v>0</v>
      </c>
      <c r="BX4" s="6">
        <f>IF(VLOOKUP(A4,'BD OFICIAL'!$A$1:$AK$1058,16,0)=O4,0,1)</f>
        <v>0</v>
      </c>
      <c r="BY4" s="6">
        <f>IF(VLOOKUP(A4,'BD OFICIAL'!$A$1:$AK$1058,17,0)=P4,0,1)</f>
        <v>0</v>
      </c>
      <c r="BZ4" s="6">
        <f>IF(VLOOKUP(A4,'BD OFICIAL'!$A$1:$AK$1058,19,0)=R4,0,1)</f>
        <v>0</v>
      </c>
      <c r="CA4" s="6">
        <f>IF(VLOOKUP(A4,'BD OFICIAL'!$A$1:$AK$1058,21,0)=T4,0,1)</f>
        <v>0</v>
      </c>
      <c r="CB4" s="6">
        <f>IF(VLOOKUP(A4,'BD OFICIAL'!$A$1:$AK$1058,24,0)=AK4,0,1)</f>
        <v>0</v>
      </c>
      <c r="CC4" s="6">
        <f>IF(VLOOKUP(A4,'BD OFICIAL'!$A$1:$AK$1058,25,0)=X4,0,1)</f>
        <v>0</v>
      </c>
      <c r="CD4" s="6">
        <f>IF(VLOOKUP(A4,'BD OFICIAL'!$A$1:$AK$1058,26,0)=Y4,0,1)</f>
        <v>0</v>
      </c>
      <c r="CE4" s="6">
        <f>IF(VLOOKUP(A4,'BD OFICIAL'!$A$1:$AK$1058,27,0)=Z4,0,1)</f>
        <v>0</v>
      </c>
      <c r="CF4" s="6">
        <f>IF(VLOOKUP(A4,'BD OFICIAL'!$A$1:$AK$1058,28,0)=AA4,0,1)</f>
        <v>0</v>
      </c>
      <c r="CG4" s="6">
        <f>IF(VLOOKUP(A4,'BD OFICIAL'!$A$1:$AK$1058,33,0)=AF4,0,1)</f>
        <v>0</v>
      </c>
      <c r="CH4" s="6">
        <f>IF(VLOOKUP(A4,'BD OFICIAL'!$A$1:$AK$1058,34,0)=AG4,0,1)</f>
        <v>0</v>
      </c>
      <c r="CI4" s="11">
        <f t="shared" si="7"/>
        <v>53.6</v>
      </c>
      <c r="CJ4" s="130">
        <f t="shared" si="8"/>
        <v>54</v>
      </c>
      <c r="CK4" s="130">
        <f>IF(VLOOKUP(A4,'BD OFICIAL'!$A$1:$AK$1058,37,0)=AL4,0,1)</f>
        <v>0</v>
      </c>
      <c r="CL4" s="130">
        <f>VLOOKUP(A4,'BD OFICIAL'!$A$1:$AL$1109,38,0)*AM4-AP4</f>
        <v>0</v>
      </c>
      <c r="CM4" s="130" t="str">
        <f t="shared" si="9"/>
        <v>SSH</v>
      </c>
      <c r="CN4" s="130" t="str">
        <f t="shared" si="10"/>
        <v>SI</v>
      </c>
      <c r="CO4" s="130" t="str">
        <f t="shared" si="11"/>
        <v>NO</v>
      </c>
      <c r="CP4" s="44">
        <f t="shared" si="12"/>
        <v>0</v>
      </c>
      <c r="CQ4" s="44">
        <f t="shared" si="13"/>
        <v>0</v>
      </c>
      <c r="CR4" s="44">
        <f t="shared" si="14"/>
        <v>0</v>
      </c>
      <c r="CS4" s="44">
        <f>IF(VLOOKUP(A4,'BD OFICIAL'!$A:$AS,40,0)=AQ4,0,1)</f>
        <v>0</v>
      </c>
      <c r="CT4" s="44">
        <f>IF(VLOOKUP(A4,'BD OFICIAL'!$A:$AS,41,0)=AS4,0,1)</f>
        <v>0</v>
      </c>
      <c r="CU4" s="44">
        <f t="shared" si="15"/>
        <v>0</v>
      </c>
      <c r="CV4" s="44">
        <f t="shared" si="16"/>
        <v>0</v>
      </c>
      <c r="CW4" s="44">
        <f>IF(VLOOKUP(A4,'BD OFICIAL'!$A$1:$AK$1058,31,0)="SI",IF(AT4&gt;0,0,1),IF(AT4=0,0,1))</f>
        <v>0</v>
      </c>
      <c r="CX4" s="44">
        <f t="shared" si="17"/>
        <v>0</v>
      </c>
      <c r="CY4" s="44">
        <f t="shared" si="18"/>
        <v>0</v>
      </c>
      <c r="CZ4" s="130" t="str">
        <f t="shared" si="19"/>
        <v>SI</v>
      </c>
      <c r="DA4" s="44">
        <f t="shared" si="20"/>
        <v>0</v>
      </c>
      <c r="DB4" s="130" t="str">
        <f>IF(ISERROR(VLOOKUP(AI4,EXPERIENCIA!$A$1:$C$2100,1,0)),"NO","SI")</f>
        <v>SI</v>
      </c>
      <c r="DC4" s="130">
        <f>IF(CZ4="no","NO APLICA",IF(AX4=0,"ERROR NOTA",IF(AND(AX4&gt;1,DB4="NO"),"ERROR NOTA",IF(AND(DB4="NO",AX4=1),0,IF(VLOOKUP(AI4,EXPERIENCIA!$A$1:$C$2100,3,0)=AX4,0,"ERROR NOTA")))))</f>
        <v>0</v>
      </c>
      <c r="DD4" s="130" t="str">
        <f>IF(ISERROR(VLOOKUP(AI4,COMPORTAMIENTO!$A$1:$C$2100,1,0)),"NO","SI")</f>
        <v>SI</v>
      </c>
      <c r="DE4" s="130">
        <f>IF(CZ4="NO","NO APLICA",IF(AY4=0,"ERROR NOTA",IF(AND(DD4="NO",AY4=7),0,IF(VLOOKUP(AI4,COMPORTAMIENTO!$A$2:$C$2100,3,0)=AY4,0,"ERROR NOTA"))))</f>
        <v>0</v>
      </c>
      <c r="DF4" s="164">
        <f t="shared" si="21"/>
        <v>0.70000000000000007</v>
      </c>
      <c r="DG4" s="164">
        <f t="shared" si="22"/>
        <v>0.70000000000000007</v>
      </c>
      <c r="DH4" s="130" t="str">
        <f t="shared" si="0"/>
        <v>SI</v>
      </c>
      <c r="DI4" s="130">
        <f t="shared" si="23"/>
        <v>0</v>
      </c>
      <c r="DJ4" s="130">
        <f t="shared" si="24"/>
        <v>0</v>
      </c>
      <c r="DK4" s="130">
        <f t="shared" si="25"/>
        <v>0</v>
      </c>
      <c r="DL4" s="16" t="str" cm="1">
        <f t="array" ref="DL4">IF(CZ4="NO","NO APLICA",IF(AND(CZ4="SI",BG4=1),RECHAZADO,"APROBADO"))</f>
        <v>APROBADO</v>
      </c>
      <c r="DM4" s="16">
        <f t="shared" si="26"/>
        <v>6.2</v>
      </c>
      <c r="DN4" s="11">
        <f t="shared" si="27"/>
        <v>6.2</v>
      </c>
      <c r="DO4" s="16">
        <f t="shared" si="28"/>
        <v>5401</v>
      </c>
      <c r="DP4" s="16">
        <f>VLOOKUP(A4,'5 TD'!$A$3:$B$35,2,0)</f>
        <v>5401</v>
      </c>
      <c r="DQ4" s="11">
        <f t="shared" si="29"/>
        <v>7</v>
      </c>
      <c r="DR4" s="130" t="str">
        <f t="shared" si="1"/>
        <v>APROBADO</v>
      </c>
      <c r="DS4" s="130" t="str">
        <f t="shared" si="2"/>
        <v>APROBADO</v>
      </c>
      <c r="DT4" s="11">
        <f t="shared" si="3"/>
        <v>6.4</v>
      </c>
      <c r="DU4" s="130" t="str">
        <f t="shared" si="4"/>
        <v>APROBADO</v>
      </c>
      <c r="DV4" s="6" t="str">
        <f>+('3 Planilla Preadjudicación OTIC'!BO4)</f>
        <v>si</v>
      </c>
      <c r="DW4" s="6">
        <f>IF(DU4="APROBADO",VLOOKUP(A4,'5 TD'!$D$3:$E$270,2,0),"NO APLICA")</f>
        <v>6.1</v>
      </c>
      <c r="DX4" s="6" t="str">
        <f t="shared" si="30"/>
        <v>NO</v>
      </c>
      <c r="DY4" s="6" t="str">
        <f>IF(DX4="SI",VLOOKUP(A4,'5 TD'!$G$3:$H$270,2,0),"NO APLICA ")</f>
        <v xml:space="preserve">NO APLICA </v>
      </c>
      <c r="DZ4" s="6" t="str">
        <f t="shared" si="5"/>
        <v>NO</v>
      </c>
      <c r="EA4" s="6" t="str">
        <f>IF(DZ4="SI",VLOOKUP(A4,'5 TD'!$J$4:$K$472,2,0),"NO APLICA")</f>
        <v>NO APLICA</v>
      </c>
      <c r="EB4" s="6" t="str">
        <f t="shared" si="31"/>
        <v>NO APLICA</v>
      </c>
      <c r="EC4" s="11" t="str">
        <f>IF(EB4="SI",VLOOKUP(A4,'5 TD'!$M$4:$N$350,2,0),"NO APLICA")</f>
        <v>NO APLICA</v>
      </c>
      <c r="ED4" s="6" t="str">
        <f t="shared" si="6"/>
        <v>NO APLICA</v>
      </c>
      <c r="EE4" s="16" t="str">
        <f t="shared" si="32"/>
        <v/>
      </c>
      <c r="EF4" s="16" t="str">
        <f>IF(ED4="SI",VLOOKUP(A4,'5 TD'!$V$4:$W$479,2,0),"NO APLICA")</f>
        <v>NO APLICA</v>
      </c>
      <c r="EG4" s="6" t="str">
        <f t="shared" si="33"/>
        <v>NO</v>
      </c>
      <c r="EH4" s="124" t="str">
        <f>IF(EG4="SI",VLOOKUP(AI4,COMPORTAMIENTO!$A$1:$C$2100,2,0),"NO APLICA")</f>
        <v>NO APLICA</v>
      </c>
      <c r="EI4" s="16" t="str">
        <f>IF(EG4="SI",VLOOKUP(A4,'5 TD'!$P$2:$Q$479,2,0),"NO APLICA")</f>
        <v>NO APLICA</v>
      </c>
      <c r="EJ4" s="6" t="str">
        <f t="shared" si="34"/>
        <v>NO</v>
      </c>
      <c r="EK4" s="6">
        <f>IF(DB4="no",0,VLOOKUP(AI4,EXPERIENCIA!$A$1:$C$2100,2,0))</f>
        <v>18</v>
      </c>
      <c r="EL4" s="6">
        <f>IF(DB4="si",VLOOKUP(A4,'5 TD'!$S$3:$T$2103,2,0),0)</f>
        <v>18</v>
      </c>
      <c r="EM4" s="6" t="str">
        <f t="shared" si="35"/>
        <v>SI</v>
      </c>
      <c r="EN4" s="6">
        <f>+('3 Planilla Preadjudicación OTIC'!BV4)</f>
        <v>0</v>
      </c>
      <c r="EO4" s="7" t="s">
        <v>4912</v>
      </c>
    </row>
    <row r="5" spans="1:149" s="41" customFormat="1" ht="13.8" x14ac:dyDescent="0.3">
      <c r="A5" s="6">
        <f>+('3 Planilla Preadjudicación OTIC'!A5)</f>
        <v>14061</v>
      </c>
      <c r="B5" s="6" t="str">
        <f>+('3 Planilla Preadjudicación OTIC'!B5)</f>
        <v>ALIANZA</v>
      </c>
      <c r="C5" s="8">
        <f>+('3 Planilla Preadjudicación OTIC'!D5)</f>
        <v>2024</v>
      </c>
      <c r="D5" s="8" t="str">
        <f>+('3 Planilla Preadjudicación OTIC'!E5)</f>
        <v>EMERGENCIA</v>
      </c>
      <c r="E5" s="8" t="str">
        <f>+('3 Planilla Preadjudicación OTIC'!F5)</f>
        <v>61531000-k</v>
      </c>
      <c r="F5" s="8" t="str">
        <f>+('3 Planilla Preadjudicación OTIC'!G5)</f>
        <v>SENCE</v>
      </c>
      <c r="G5" s="8">
        <f>+('3 Planilla Preadjudicación OTIC'!H5)</f>
        <v>0</v>
      </c>
      <c r="H5" s="8">
        <f>+('3 Planilla Preadjudicación OTIC'!I5)</f>
        <v>0</v>
      </c>
      <c r="I5" s="8" t="str">
        <f>+('3 Planilla Preadjudicación OTIC'!J5)</f>
        <v>CURSO ESPECIAL CON SIMULADOR DE INMERSIÓN TOTAL CONDUCENTE A LICENCIA DE CONDUCIR CLASE A-3</v>
      </c>
      <c r="J5" s="8" t="str">
        <f>+('3 Planilla Preadjudicación OTIC'!K5)</f>
        <v>PF0623</v>
      </c>
      <c r="K5" s="8">
        <f>+('3 Planilla Preadjudicación OTIC'!L5)</f>
        <v>0</v>
      </c>
      <c r="L5" s="8">
        <f>+('3 Planilla Preadjudicación OTIC'!M5)</f>
        <v>0</v>
      </c>
      <c r="M5" s="6">
        <f>+('3 Planilla Preadjudicación OTIC'!N5)</f>
        <v>13</v>
      </c>
      <c r="N5" s="8" t="str">
        <f>+('3 Planilla Preadjudicación OTIC'!O5)</f>
        <v>METROPOLITANA</v>
      </c>
      <c r="O5" s="8" t="str">
        <f>+('3 Planilla Preadjudicación OTIC'!P5)</f>
        <v>SANTIAGO</v>
      </c>
      <c r="P5" s="8" t="str">
        <f>+('3 Planilla Preadjudicación OTIC'!Q5)</f>
        <v>PERSONAS MAYORES DE 20 AÑO CON LICENCIA DE CONDUCIR VIGENTE A LO MENOS 2 AÑOS.</v>
      </c>
      <c r="Q5" s="8" t="str">
        <f>+('3 Planilla Preadjudicación OTIC'!R5)</f>
        <v>PRESENCIAL</v>
      </c>
      <c r="R5" s="8" t="str">
        <f>+('3 Planilla Preadjudicación OTIC'!S5)</f>
        <v>DEPENDIENTE</v>
      </c>
      <c r="S5" s="8" t="str">
        <f>+('3 Planilla Preadjudicación OTIC'!T5)</f>
        <v>lunes a viernes 09:00 a 14:00</v>
      </c>
      <c r="T5" s="6">
        <f>+('3 Planilla Preadjudicación OTIC'!U5)</f>
        <v>20</v>
      </c>
      <c r="U5" s="6">
        <f>+('3 Planilla Preadjudicación OTIC'!V5)</f>
        <v>200</v>
      </c>
      <c r="V5" s="6">
        <f>+('3 Planilla Preadjudicación OTIC'!W5)</f>
        <v>0</v>
      </c>
      <c r="W5" s="6">
        <f>+('3 Planilla Preadjudicación OTIC'!X5)</f>
        <v>200</v>
      </c>
      <c r="X5" s="6">
        <f>+('3 Planilla Preadjudicación OTIC'!Y5)</f>
        <v>5</v>
      </c>
      <c r="Y5" s="6" t="str">
        <f>+('3 Planilla Preadjudicación OTIC'!Z5)</f>
        <v>SI</v>
      </c>
      <c r="Z5" s="6" t="str">
        <f>+('3 Planilla Preadjudicación OTIC'!AA5)</f>
        <v>SI</v>
      </c>
      <c r="AA5" s="6" t="str">
        <f>+('3 Planilla Preadjudicación OTIC'!AB5)</f>
        <v>NO</v>
      </c>
      <c r="AB5" s="8">
        <f>+('3 Planilla Preadjudicación OTIC'!AC5)</f>
        <v>0</v>
      </c>
      <c r="AC5" s="8" t="str">
        <f>+('3 Planilla Preadjudicación OTIC'!AD5)</f>
        <v>TENER MÍNIMO 20 AÑOS DE EDAD; EDUCACIÓN MEDIA COMPLETA, PREFERENTEMENTE ; LICENCIA DE CONDUCTOR CLASE B, CON ANTIGUEADAD MINIMA DE 2 AÑOS Y VIGENTE, EXAMEN PSICOLOGICO</v>
      </c>
      <c r="AD5" s="6" t="str">
        <f>+('3 Planilla Preadjudicación OTIC'!AE5)</f>
        <v>SI</v>
      </c>
      <c r="AE5" s="8" t="str">
        <f>+('3 Planilla Preadjudicación OTIC'!AF5)</f>
        <v>LICENCIA DE CONDUCTOR PROFESIONAL CLASE A-3.</v>
      </c>
      <c r="AF5" s="6" t="str">
        <f>+('3 Planilla Preadjudicación OTIC'!AG5)</f>
        <v>ABIERTA</v>
      </c>
      <c r="AG5" s="6">
        <f>+('3 Planilla Preadjudicación OTIC'!AH5)</f>
        <v>3</v>
      </c>
      <c r="AH5" s="6">
        <f>+('3 Planilla Preadjudicación OTIC'!AI5)</f>
        <v>1</v>
      </c>
      <c r="AI5" s="206" t="str">
        <f>+('3 Planilla Preadjudicación OTIC'!AJ5)</f>
        <v>78971320-0</v>
      </c>
      <c r="AJ5" s="8" t="str">
        <f>+('3 Planilla Preadjudicación OTIC'!AK5)</f>
        <v>Centro de formación profesional ltda.</v>
      </c>
      <c r="AK5" s="6">
        <f>+('3 Planilla Preadjudicación OTIC'!AL5)</f>
        <v>200</v>
      </c>
      <c r="AL5" s="6">
        <f>+('3 Planilla Preadjudicación OTIC'!AM5)</f>
        <v>59</v>
      </c>
      <c r="AM5" s="16">
        <f>+('3 Planilla Preadjudicación OTIC'!AN5)</f>
        <v>5401</v>
      </c>
      <c r="AN5" s="16">
        <f>+('3 Planilla Preadjudicación OTIC'!AO5)</f>
        <v>0</v>
      </c>
      <c r="AO5" s="16">
        <f>+('3 Planilla Preadjudicación OTIC'!AP5)</f>
        <v>67000</v>
      </c>
      <c r="AP5" s="16">
        <f>+('3 Planilla Preadjudicación OTIC'!AQ5)</f>
        <v>21604000</v>
      </c>
      <c r="AQ5" s="16">
        <f>+('3 Planilla Preadjudicación OTIC'!AR5)</f>
        <v>4720000</v>
      </c>
      <c r="AR5" s="16">
        <f>+('3 Planilla Preadjudicación OTIC'!AS5)</f>
        <v>0</v>
      </c>
      <c r="AS5" s="16">
        <f>+('3 Planilla Preadjudicación OTIC'!AT5)</f>
        <v>5900000</v>
      </c>
      <c r="AT5" s="16">
        <f>+('3 Planilla Preadjudicación OTIC'!AU5)</f>
        <v>1340000</v>
      </c>
      <c r="AU5" s="16">
        <f>+('3 Planilla Preadjudicación OTIC'!AV5)</f>
        <v>33564000</v>
      </c>
      <c r="AV5" s="6" t="str">
        <f>+('3 Planilla Preadjudicación OTIC'!AW5)</f>
        <v>si</v>
      </c>
      <c r="AW5" s="8">
        <f>+('3 Planilla Preadjudicación OTIC'!AX5)</f>
        <v>0</v>
      </c>
      <c r="AX5" s="6">
        <f>+('3 Planilla Preadjudicación OTIC'!AY5)</f>
        <v>7</v>
      </c>
      <c r="AY5" s="6">
        <f>+('3 Planilla Preadjudicación OTIC'!AZ5)</f>
        <v>7</v>
      </c>
      <c r="AZ5" s="6">
        <f>+('3 Planilla Preadjudicación OTIC'!BA5)</f>
        <v>0</v>
      </c>
      <c r="BA5" s="6">
        <f>+('3 Planilla Preadjudicación OTIC'!BB5)</f>
        <v>0</v>
      </c>
      <c r="BB5" s="6">
        <f>+('3 Planilla Preadjudicación OTIC'!BC5)</f>
        <v>0</v>
      </c>
      <c r="BC5" s="6">
        <f>+('3 Planilla Preadjudicación OTIC'!BD5)</f>
        <v>0</v>
      </c>
      <c r="BD5" s="6">
        <f>+('3 Planilla Preadjudicación OTIC'!BE5)</f>
        <v>0</v>
      </c>
      <c r="BE5" s="6">
        <f>+('3 Planilla Preadjudicación OTIC'!BF5)</f>
        <v>0</v>
      </c>
      <c r="BF5" s="6">
        <f>+('3 Planilla Preadjudicación OTIC'!BG5)</f>
        <v>0</v>
      </c>
      <c r="BG5" s="6">
        <f>+('3 Planilla Preadjudicación OTIC'!BH5)</f>
        <v>7</v>
      </c>
      <c r="BH5" s="6">
        <f>+('3 Planilla Preadjudicación OTIC'!BI5)</f>
        <v>7</v>
      </c>
      <c r="BI5" s="6">
        <f>+('3 Planilla Preadjudicación OTIC'!BJ5)</f>
        <v>5</v>
      </c>
      <c r="BJ5" s="6">
        <f>+('3 Planilla Preadjudicación OTIC'!BK5)</f>
        <v>5</v>
      </c>
      <c r="BK5" s="6">
        <f>+('3 Planilla Preadjudicación OTIC'!BL5)</f>
        <v>5</v>
      </c>
      <c r="BL5" s="6">
        <f>+('3 Planilla Preadjudicación OTIC'!BM5)</f>
        <v>7</v>
      </c>
      <c r="BM5" s="164">
        <f>ROUND(('3 Planilla Preadjudicación OTIC'!BN5),1)</f>
        <v>6.4</v>
      </c>
      <c r="BN5" s="8" t="str">
        <f>+('3 Planilla Preadjudicación OTIC'!BO5)</f>
        <v>si</v>
      </c>
      <c r="BO5" s="8" t="str">
        <f>+('3 Planilla Preadjudicación OTIC'!BP5)</f>
        <v>Fernando Palma</v>
      </c>
      <c r="BP5" s="8" t="str">
        <f>+('3 Planilla Preadjudicación OTIC'!BQ5)</f>
        <v>Fernando.palma@cefec .cl</v>
      </c>
      <c r="BQ5" s="8" t="str">
        <f>+('3 Planilla Preadjudicación OTIC'!BR5)</f>
        <v>22-8227380</v>
      </c>
      <c r="BR5" s="8" t="str">
        <f>+('3 Planilla Preadjudicación OTIC'!BS5)</f>
        <v>Av. 5 de abril #4375</v>
      </c>
      <c r="BS5" s="8" t="str">
        <f>+('3 Planilla Preadjudicación OTIC'!BT5)</f>
        <v>CONDUCIR VEHÍCULOS MOTORIZADOS, VINCULADO AL PROCESO DE TRANSPORTE DE PASAJEROS, SIN LÍMITE DE ASIENTOS Y EL
 TRANSPORTE ESCOLAR, TENIENDO EN CUENTA LA NORMATIVA VIGENTE, LOS ASPECTOS DE SEGURIDAD Y PREVENCIÓN DE RIESGOS,
 MANTENIMIENTO Y LA CALIDAD EN LA ATENCIÓN E INFORMACIÓN A LOS PASAJEROS.</v>
      </c>
      <c r="BT5" s="8" t="str">
        <f>+('3 Planilla Preadjudicación OTIC'!BU5)</f>
        <v>PERMITE DESEMPEÑARSE EN LABORES DE TRANSPORTE DE PASAJEROS, CONDUCIENDO INDISTINTAMENTE TAXIS, VEHÍCULOS DE TRANSPORTE REMUNERADO DE ESCOLARES, AMBULANCIAS O VEHÍCULOS MOTORIZADOS DE TRANSPORTE PÚBLICO Y PRIVADO DE PERSONAS SIN LIMITACIÓN DE CAPACIDAD DE ASIENTOS.*LA ADAPTABILIDAD A MODALIDAD NO PRESENCIAL (ONLINE) DE ESTE PLAN FORMATIVO DEBERÁ CONTEMPLAR LA NORMATIVA INDICADA POR LA AUTORIDAD COMPETENTE, EN ESPECIAL LA RESOLUCIÓN EXENTA N° 911/2020 DEL MINISTERIO DE TRANSPORTE Y TELECOMUNICACIONES QUE "COMPLEMENTA EL DECRETO SUPREMO N°251, DE 1998, DEL MINISTERIO DE TRANSPORTES Y TELECOMUNICACIONES INCORPORANDO LA MODALIDAD E LEARNING PARA LOS CURSOS QUE EFECTUEN LAS ESCUELAS DE CONDUCTORES PROFESIONALES O CLASE A.</v>
      </c>
      <c r="BU5" s="130">
        <f>IF(VLOOKUP(A5,'BD OFICIAL'!$A$1:$AK$1058,5,0)=D5,0,1)</f>
        <v>0</v>
      </c>
      <c r="BV5" s="130">
        <f>IF(VLOOKUP(A5,'BD OFICIAL'!$A$1:$AK$1058,11,0)=J5,0,1)</f>
        <v>0</v>
      </c>
      <c r="BW5" s="130">
        <f>IF(VLOOKUP(A5,'BD OFICIAL'!$A$1:$AK$1058,13,0)=L5,0,1)</f>
        <v>0</v>
      </c>
      <c r="BX5" s="6">
        <f>IF(VLOOKUP(A5,'BD OFICIAL'!$A$1:$AK$1058,16,0)=O5,0,1)</f>
        <v>0</v>
      </c>
      <c r="BY5" s="6">
        <f>IF(VLOOKUP(A5,'BD OFICIAL'!$A$1:$AK$1058,17,0)=P5,0,1)</f>
        <v>0</v>
      </c>
      <c r="BZ5" s="6">
        <f>IF(VLOOKUP(A5,'BD OFICIAL'!$A$1:$AK$1058,19,0)=R5,0,1)</f>
        <v>0</v>
      </c>
      <c r="CA5" s="6">
        <f>IF(VLOOKUP(A5,'BD OFICIAL'!$A$1:$AK$1058,21,0)=T5,0,1)</f>
        <v>0</v>
      </c>
      <c r="CB5" s="6">
        <f>IF(VLOOKUP(A5,'BD OFICIAL'!$A$1:$AK$1058,24,0)=AK5,0,1)</f>
        <v>0</v>
      </c>
      <c r="CC5" s="6">
        <f>IF(VLOOKUP(A5,'BD OFICIAL'!$A$1:$AK$1058,25,0)=X5,0,1)</f>
        <v>0</v>
      </c>
      <c r="CD5" s="6">
        <f>IF(VLOOKUP(A5,'BD OFICIAL'!$A$1:$AK$1058,26,0)=Y5,0,1)</f>
        <v>0</v>
      </c>
      <c r="CE5" s="6">
        <f>IF(VLOOKUP(A5,'BD OFICIAL'!$A$1:$AK$1058,27,0)=Z5,0,1)</f>
        <v>0</v>
      </c>
      <c r="CF5" s="6">
        <f>IF(VLOOKUP(A5,'BD OFICIAL'!$A$1:$AK$1058,28,0)=AA5,0,1)</f>
        <v>0</v>
      </c>
      <c r="CG5" s="6">
        <f>IF(VLOOKUP(A5,'BD OFICIAL'!$A$1:$AK$1058,33,0)=AF5,0,1)</f>
        <v>0</v>
      </c>
      <c r="CH5" s="6">
        <f>IF(VLOOKUP(A5,'BD OFICIAL'!$A$1:$AK$1058,34,0)=AG5,0,1)</f>
        <v>0</v>
      </c>
      <c r="CI5" s="11">
        <f t="shared" si="7"/>
        <v>53.6</v>
      </c>
      <c r="CJ5" s="130">
        <f t="shared" si="8"/>
        <v>54</v>
      </c>
      <c r="CK5" s="130">
        <f>IF(VLOOKUP(A5,'BD OFICIAL'!$A$1:$AK$1058,37,0)=AL5,0,1)</f>
        <v>0</v>
      </c>
      <c r="CL5" s="130">
        <f>VLOOKUP(A5,'BD OFICIAL'!$A$1:$AL$1109,38,0)*AM5-AP5</f>
        <v>0</v>
      </c>
      <c r="CM5" s="130" t="str">
        <f t="shared" si="9"/>
        <v>SSH</v>
      </c>
      <c r="CN5" s="130" t="str">
        <f t="shared" si="10"/>
        <v>SI</v>
      </c>
      <c r="CO5" s="130" t="str">
        <f t="shared" si="11"/>
        <v>NO</v>
      </c>
      <c r="CP5" s="44">
        <f t="shared" si="12"/>
        <v>0</v>
      </c>
      <c r="CQ5" s="44">
        <f t="shared" si="13"/>
        <v>0</v>
      </c>
      <c r="CR5" s="44">
        <f t="shared" si="14"/>
        <v>0</v>
      </c>
      <c r="CS5" s="44">
        <f>IF(VLOOKUP(A5,'BD OFICIAL'!$A:$AS,40,0)=AQ5,0,1)</f>
        <v>0</v>
      </c>
      <c r="CT5" s="44">
        <f>IF(VLOOKUP(A5,'BD OFICIAL'!$A:$AS,41,0)=AS5,0,1)</f>
        <v>0</v>
      </c>
      <c r="CU5" s="44">
        <f t="shared" si="15"/>
        <v>0</v>
      </c>
      <c r="CV5" s="44">
        <f t="shared" si="16"/>
        <v>0</v>
      </c>
      <c r="CW5" s="44">
        <f>IF(VLOOKUP(A5,'BD OFICIAL'!$A$1:$AK$1058,31,0)="SI",IF(AT5&gt;0,0,1),IF(AT5=0,0,1))</f>
        <v>0</v>
      </c>
      <c r="CX5" s="44">
        <f t="shared" si="17"/>
        <v>0</v>
      </c>
      <c r="CY5" s="44">
        <f t="shared" si="18"/>
        <v>0</v>
      </c>
      <c r="CZ5" s="130" t="str">
        <f t="shared" si="19"/>
        <v>SI</v>
      </c>
      <c r="DA5" s="44">
        <f t="shared" si="20"/>
        <v>0</v>
      </c>
      <c r="DB5" s="130" t="str">
        <f>IF(ISERROR(VLOOKUP(AI5,EXPERIENCIA!$A$1:$C$2100,1,0)),"NO","SI")</f>
        <v>SI</v>
      </c>
      <c r="DC5" s="130">
        <f>IF(CZ5="no","NO APLICA",IF(AX5=0,"ERROR NOTA",IF(AND(AX5&gt;1,DB5="NO"),"ERROR NOTA",IF(AND(DB5="NO",AX5=1),0,IF(VLOOKUP(AI5,EXPERIENCIA!$A$1:$C$2100,3,0)=AX5,0,"ERROR NOTA")))))</f>
        <v>0</v>
      </c>
      <c r="DD5" s="130" t="str">
        <f>IF(ISERROR(VLOOKUP(AI5,COMPORTAMIENTO!$A$1:$C$2100,1,0)),"NO","SI")</f>
        <v>SI</v>
      </c>
      <c r="DE5" s="130">
        <f>IF(CZ5="NO","NO APLICA",IF(AY5=0,"ERROR NOTA",IF(AND(DD5="NO",AY5=7),0,IF(VLOOKUP(AI5,COMPORTAMIENTO!$A$2:$C$2100,3,0)=AY5,0,"ERROR NOTA"))))</f>
        <v>0</v>
      </c>
      <c r="DF5" s="164">
        <f t="shared" si="21"/>
        <v>0.70000000000000007</v>
      </c>
      <c r="DG5" s="164">
        <f t="shared" si="22"/>
        <v>0.70000000000000007</v>
      </c>
      <c r="DH5" s="130" t="str">
        <f t="shared" si="0"/>
        <v>SI</v>
      </c>
      <c r="DI5" s="130">
        <f t="shared" si="23"/>
        <v>0</v>
      </c>
      <c r="DJ5" s="130">
        <f t="shared" si="24"/>
        <v>0</v>
      </c>
      <c r="DK5" s="130">
        <f t="shared" si="25"/>
        <v>0</v>
      </c>
      <c r="DL5" s="16" t="str" cm="1">
        <f t="array" ref="DL5">IF(CZ5="NO","NO APLICA",IF(AND(CZ5="SI",BG5=1),RECHAZADO,"APROBADO"))</f>
        <v>APROBADO</v>
      </c>
      <c r="DM5" s="16">
        <f t="shared" si="26"/>
        <v>6.2</v>
      </c>
      <c r="DN5" s="11">
        <f t="shared" si="27"/>
        <v>6.2</v>
      </c>
      <c r="DO5" s="16">
        <f t="shared" si="28"/>
        <v>5401</v>
      </c>
      <c r="DP5" s="16">
        <f>VLOOKUP(A5,'5 TD'!$A$3:$B$35,2,0)</f>
        <v>5401</v>
      </c>
      <c r="DQ5" s="11">
        <f t="shared" si="29"/>
        <v>7</v>
      </c>
      <c r="DR5" s="130" t="str">
        <f t="shared" si="1"/>
        <v>APROBADO</v>
      </c>
      <c r="DS5" s="130" t="str">
        <f t="shared" si="2"/>
        <v>APROBADO</v>
      </c>
      <c r="DT5" s="11">
        <f t="shared" si="3"/>
        <v>6.4</v>
      </c>
      <c r="DU5" s="130" t="str">
        <f t="shared" si="4"/>
        <v>APROBADO</v>
      </c>
      <c r="DV5" s="6" t="str">
        <f>+('3 Planilla Preadjudicación OTIC'!BO5)</f>
        <v>si</v>
      </c>
      <c r="DW5" s="6">
        <f>IF(DU5="APROBADO",VLOOKUP(A5,'5 TD'!$D$3:$E$270,2,0),"NO APLICA")</f>
        <v>6.1</v>
      </c>
      <c r="DX5" s="6" t="str">
        <f t="shared" si="30"/>
        <v>NO</v>
      </c>
      <c r="DY5" s="6" t="str">
        <f>IF(DX5="SI",VLOOKUP(A5,'5 TD'!$G$3:$H$270,2,0),"NO APLICA ")</f>
        <v xml:space="preserve">NO APLICA </v>
      </c>
      <c r="DZ5" s="6" t="str">
        <f t="shared" si="5"/>
        <v>NO</v>
      </c>
      <c r="EA5" s="6" t="str">
        <f>IF(DZ5="SI",VLOOKUP(A5,'5 TD'!$J$4:$K$472,2,0),"NO APLICA")</f>
        <v>NO APLICA</v>
      </c>
      <c r="EB5" s="6" t="str">
        <f t="shared" si="31"/>
        <v>NO APLICA</v>
      </c>
      <c r="EC5" s="11" t="str">
        <f>IF(EB5="SI",VLOOKUP(A5,'5 TD'!$M$4:$N$350,2,0),"NO APLICA")</f>
        <v>NO APLICA</v>
      </c>
      <c r="ED5" s="6" t="str">
        <f t="shared" si="6"/>
        <v>NO APLICA</v>
      </c>
      <c r="EE5" s="16" t="str">
        <f t="shared" si="32"/>
        <v/>
      </c>
      <c r="EF5" s="16" t="str">
        <f>IF(ED5="SI",VLOOKUP(A5,'5 TD'!$V$4:$W$479,2,0),"NO APLICA")</f>
        <v>NO APLICA</v>
      </c>
      <c r="EG5" s="6" t="str">
        <f t="shared" si="33"/>
        <v>NO</v>
      </c>
      <c r="EH5" s="124" t="str">
        <f>IF(EG5="SI",VLOOKUP(AI5,COMPORTAMIENTO!$A$1:$C$2100,2,0),"NO APLICA")</f>
        <v>NO APLICA</v>
      </c>
      <c r="EI5" s="16" t="str">
        <f>IF(EG5="SI",VLOOKUP(A5,'5 TD'!$P$2:$Q$479,2,0),"NO APLICA")</f>
        <v>NO APLICA</v>
      </c>
      <c r="EJ5" s="6" t="str">
        <f t="shared" si="34"/>
        <v>NO</v>
      </c>
      <c r="EK5" s="6">
        <f>IF(DB5="no",0,VLOOKUP(AI5,EXPERIENCIA!$A$1:$C$2100,2,0))</f>
        <v>18</v>
      </c>
      <c r="EL5" s="6">
        <f>IF(DB5="si",VLOOKUP(A5,'5 TD'!$S$3:$T$2103,2,0),0)</f>
        <v>18</v>
      </c>
      <c r="EM5" s="6" t="str">
        <f t="shared" si="35"/>
        <v>SI</v>
      </c>
      <c r="EN5" s="6">
        <f>+('3 Planilla Preadjudicación OTIC'!BV5)</f>
        <v>0</v>
      </c>
      <c r="EO5" s="7" t="s">
        <v>4912</v>
      </c>
    </row>
    <row r="6" spans="1:149" s="41" customFormat="1" ht="13.8" x14ac:dyDescent="0.3">
      <c r="A6" s="6">
        <f>+('3 Planilla Preadjudicación OTIC'!A6)</f>
        <v>0</v>
      </c>
      <c r="B6" s="6">
        <f>+('3 Planilla Preadjudicación OTIC'!B6)</f>
        <v>0</v>
      </c>
      <c r="C6" s="8">
        <f>+('3 Planilla Preadjudicación OTIC'!D6)</f>
        <v>0</v>
      </c>
      <c r="D6" s="8">
        <f>+('3 Planilla Preadjudicación OTIC'!E6)</f>
        <v>0</v>
      </c>
      <c r="E6" s="8">
        <f>+('3 Planilla Preadjudicación OTIC'!F6)</f>
        <v>0</v>
      </c>
      <c r="F6" s="8">
        <f>+('3 Planilla Preadjudicación OTIC'!G6)</f>
        <v>0</v>
      </c>
      <c r="G6" s="8">
        <f>+('3 Planilla Preadjudicación OTIC'!H6)</f>
        <v>0</v>
      </c>
      <c r="H6" s="8">
        <f>+('3 Planilla Preadjudicación OTIC'!I6)</f>
        <v>0</v>
      </c>
      <c r="I6" s="8">
        <f>+('3 Planilla Preadjudicación OTIC'!J6)</f>
        <v>0</v>
      </c>
      <c r="J6" s="8">
        <f>+('3 Planilla Preadjudicación OTIC'!K6)</f>
        <v>0</v>
      </c>
      <c r="K6" s="8">
        <f>+('3 Planilla Preadjudicación OTIC'!L6)</f>
        <v>0</v>
      </c>
      <c r="L6" s="8">
        <f>+('3 Planilla Preadjudicación OTIC'!M6)</f>
        <v>0</v>
      </c>
      <c r="M6" s="6">
        <f>+('3 Planilla Preadjudicación OTIC'!N6)</f>
        <v>0</v>
      </c>
      <c r="N6" s="8">
        <f>+('3 Planilla Preadjudicación OTIC'!O6)</f>
        <v>0</v>
      </c>
      <c r="O6" s="8">
        <f>+('3 Planilla Preadjudicación OTIC'!P6)</f>
        <v>0</v>
      </c>
      <c r="P6" s="8">
        <f>+('3 Planilla Preadjudicación OTIC'!Q6)</f>
        <v>0</v>
      </c>
      <c r="Q6" s="8">
        <f>+('3 Planilla Preadjudicación OTIC'!R6)</f>
        <v>0</v>
      </c>
      <c r="R6" s="8">
        <f>+('3 Planilla Preadjudicación OTIC'!S6)</f>
        <v>0</v>
      </c>
      <c r="S6" s="8">
        <f>+('3 Planilla Preadjudicación OTIC'!T6)</f>
        <v>0</v>
      </c>
      <c r="T6" s="6">
        <f>+('3 Planilla Preadjudicación OTIC'!U6)</f>
        <v>0</v>
      </c>
      <c r="U6" s="6">
        <f>+('3 Planilla Preadjudicación OTIC'!V6)</f>
        <v>0</v>
      </c>
      <c r="V6" s="6">
        <f>+('3 Planilla Preadjudicación OTIC'!W6)</f>
        <v>0</v>
      </c>
      <c r="W6" s="6">
        <f>+('3 Planilla Preadjudicación OTIC'!X6)</f>
        <v>0</v>
      </c>
      <c r="X6" s="6">
        <f>+('3 Planilla Preadjudicación OTIC'!Y6)</f>
        <v>0</v>
      </c>
      <c r="Y6" s="6">
        <f>+('3 Planilla Preadjudicación OTIC'!Z6)</f>
        <v>0</v>
      </c>
      <c r="Z6" s="6">
        <f>+('3 Planilla Preadjudicación OTIC'!AA6)</f>
        <v>0</v>
      </c>
      <c r="AA6" s="6">
        <f>+('3 Planilla Preadjudicación OTIC'!AB6)</f>
        <v>0</v>
      </c>
      <c r="AB6" s="8">
        <f>+('3 Planilla Preadjudicación OTIC'!AC6)</f>
        <v>0</v>
      </c>
      <c r="AC6" s="8">
        <f>+('3 Planilla Preadjudicación OTIC'!AD6)</f>
        <v>0</v>
      </c>
      <c r="AD6" s="6">
        <f>+('3 Planilla Preadjudicación OTIC'!AE6)</f>
        <v>0</v>
      </c>
      <c r="AE6" s="8">
        <f>+('3 Planilla Preadjudicación OTIC'!AF6)</f>
        <v>0</v>
      </c>
      <c r="AF6" s="6">
        <f>+('3 Planilla Preadjudicación OTIC'!AG6)</f>
        <v>0</v>
      </c>
      <c r="AG6" s="6">
        <f>+('3 Planilla Preadjudicación OTIC'!AH6)</f>
        <v>0</v>
      </c>
      <c r="AH6" s="6">
        <f>+('3 Planilla Preadjudicación OTIC'!AI6)</f>
        <v>0</v>
      </c>
      <c r="AI6" s="206">
        <f>+('3 Planilla Preadjudicación OTIC'!AJ6)</f>
        <v>0</v>
      </c>
      <c r="AJ6" s="8">
        <f>+('3 Planilla Preadjudicación OTIC'!AK6)</f>
        <v>0</v>
      </c>
      <c r="AK6" s="6">
        <f>+('3 Planilla Preadjudicación OTIC'!AL6)</f>
        <v>0</v>
      </c>
      <c r="AL6" s="6">
        <f>+('3 Planilla Preadjudicación OTIC'!AM6)</f>
        <v>0</v>
      </c>
      <c r="AM6" s="16">
        <f>+('3 Planilla Preadjudicación OTIC'!AN6)</f>
        <v>0</v>
      </c>
      <c r="AN6" s="16">
        <f>+('3 Planilla Preadjudicación OTIC'!AO6)</f>
        <v>0</v>
      </c>
      <c r="AO6" s="16">
        <f>+('3 Planilla Preadjudicación OTIC'!AP6)</f>
        <v>0</v>
      </c>
      <c r="AP6" s="16">
        <f>+('3 Planilla Preadjudicación OTIC'!AQ6)</f>
        <v>0</v>
      </c>
      <c r="AQ6" s="16">
        <f>+('3 Planilla Preadjudicación OTIC'!AR6)</f>
        <v>0</v>
      </c>
      <c r="AR6" s="16">
        <f>+('3 Planilla Preadjudicación OTIC'!AS6)</f>
        <v>0</v>
      </c>
      <c r="AS6" s="16">
        <f>+('3 Planilla Preadjudicación OTIC'!AT6)</f>
        <v>0</v>
      </c>
      <c r="AT6" s="16">
        <f>+('3 Planilla Preadjudicación OTIC'!AU6)</f>
        <v>0</v>
      </c>
      <c r="AU6" s="16">
        <f>+('3 Planilla Preadjudicación OTIC'!AV6)</f>
        <v>0</v>
      </c>
      <c r="AV6" s="6">
        <f>+('3 Planilla Preadjudicación OTIC'!AW6)</f>
        <v>0</v>
      </c>
      <c r="AW6" s="8">
        <f>+('3 Planilla Preadjudicación OTIC'!AX6)</f>
        <v>0</v>
      </c>
      <c r="AX6" s="6">
        <f>+('3 Planilla Preadjudicación OTIC'!AY6)</f>
        <v>0</v>
      </c>
      <c r="AY6" s="6">
        <f>+('3 Planilla Preadjudicación OTIC'!AZ6)</f>
        <v>0</v>
      </c>
      <c r="AZ6" s="6">
        <f>+('3 Planilla Preadjudicación OTIC'!BA6)</f>
        <v>0</v>
      </c>
      <c r="BA6" s="6">
        <f>+('3 Planilla Preadjudicación OTIC'!BB6)</f>
        <v>0</v>
      </c>
      <c r="BB6" s="6">
        <f>+('3 Planilla Preadjudicación OTIC'!BC6)</f>
        <v>0</v>
      </c>
      <c r="BC6" s="6">
        <f>+('3 Planilla Preadjudicación OTIC'!BD6)</f>
        <v>0</v>
      </c>
      <c r="BD6" s="6">
        <f>+('3 Planilla Preadjudicación OTIC'!BE6)</f>
        <v>0</v>
      </c>
      <c r="BE6" s="6">
        <f>+('3 Planilla Preadjudicación OTIC'!BF6)</f>
        <v>0</v>
      </c>
      <c r="BF6" s="6">
        <f>+('3 Planilla Preadjudicación OTIC'!BG6)</f>
        <v>0</v>
      </c>
      <c r="BG6" s="6">
        <f>+('3 Planilla Preadjudicación OTIC'!BH6)</f>
        <v>0</v>
      </c>
      <c r="BH6" s="6">
        <f>+('3 Planilla Preadjudicación OTIC'!BI6)</f>
        <v>0</v>
      </c>
      <c r="BI6" s="6">
        <f>+('3 Planilla Preadjudicación OTIC'!BJ6)</f>
        <v>0</v>
      </c>
      <c r="BJ6" s="6">
        <f>+('3 Planilla Preadjudicación OTIC'!BK6)</f>
        <v>0</v>
      </c>
      <c r="BK6" s="6">
        <f>+('3 Planilla Preadjudicación OTIC'!BL6)</f>
        <v>0</v>
      </c>
      <c r="BL6" s="6">
        <f>+('3 Planilla Preadjudicación OTIC'!BM6)</f>
        <v>0</v>
      </c>
      <c r="BM6" s="164">
        <f>ROUND(('3 Planilla Preadjudicación OTIC'!BN6),1)</f>
        <v>0</v>
      </c>
      <c r="BN6" s="8">
        <f>+('3 Planilla Preadjudicación OTIC'!BO6)</f>
        <v>0</v>
      </c>
      <c r="BO6" s="8">
        <f>+('3 Planilla Preadjudicación OTIC'!BP6)</f>
        <v>0</v>
      </c>
      <c r="BP6" s="8">
        <f>+('3 Planilla Preadjudicación OTIC'!BQ6)</f>
        <v>0</v>
      </c>
      <c r="BQ6" s="8">
        <f>+('3 Planilla Preadjudicación OTIC'!BR6)</f>
        <v>0</v>
      </c>
      <c r="BR6" s="8">
        <f>+('3 Planilla Preadjudicación OTIC'!BS6)</f>
        <v>0</v>
      </c>
      <c r="BS6" s="8">
        <f>+('3 Planilla Preadjudicación OTIC'!BT6)</f>
        <v>0</v>
      </c>
      <c r="BT6" s="8">
        <f>+('3 Planilla Preadjudicación OTIC'!BU6)</f>
        <v>0</v>
      </c>
      <c r="BU6" s="130" t="e">
        <f>IF(VLOOKUP(A6,'BD OFICIAL'!$A$1:$AK$1058,5,0)=D6,0,1)</f>
        <v>#N/A</v>
      </c>
      <c r="BV6" s="130" t="e">
        <f>IF(VLOOKUP(A6,'BD OFICIAL'!$A$1:$AK$1058,11,0)=J6,0,1)</f>
        <v>#N/A</v>
      </c>
      <c r="BW6" s="130" t="e">
        <f>IF(VLOOKUP(A6,'BD OFICIAL'!$A$1:$AK$1058,13,0)=L6,0,1)</f>
        <v>#N/A</v>
      </c>
      <c r="BX6" s="6" t="e">
        <f>IF(VLOOKUP(A6,'BD OFICIAL'!$A$1:$AK$1058,16,0)=O6,0,1)</f>
        <v>#N/A</v>
      </c>
      <c r="BY6" s="6" t="e">
        <f>IF(VLOOKUP(A6,'BD OFICIAL'!$A$1:$AK$1058,17,0)=P6,0,1)</f>
        <v>#N/A</v>
      </c>
      <c r="BZ6" s="6" t="e">
        <f>IF(VLOOKUP(A6,'BD OFICIAL'!$A$1:$AK$1058,19,0)=R6,0,1)</f>
        <v>#N/A</v>
      </c>
      <c r="CA6" s="6" t="e">
        <f>IF(VLOOKUP(A6,'BD OFICIAL'!$A$1:$AK$1058,21,0)=T6,0,1)</f>
        <v>#N/A</v>
      </c>
      <c r="CB6" s="6" t="e">
        <f>IF(VLOOKUP(A6,'BD OFICIAL'!$A$1:$AK$1058,24,0)=AK6,0,1)</f>
        <v>#N/A</v>
      </c>
      <c r="CC6" s="6" t="e">
        <f>IF(VLOOKUP(A6,'BD OFICIAL'!$A$1:$AK$1058,25,0)=X6,0,1)</f>
        <v>#N/A</v>
      </c>
      <c r="CD6" s="6" t="e">
        <f>IF(VLOOKUP(A6,'BD OFICIAL'!$A$1:$AK$1058,26,0)=Y6,0,1)</f>
        <v>#N/A</v>
      </c>
      <c r="CE6" s="6" t="e">
        <f>IF(VLOOKUP(A6,'BD OFICIAL'!$A$1:$AK$1058,27,0)=Z6,0,1)</f>
        <v>#N/A</v>
      </c>
      <c r="CF6" s="6" t="e">
        <f>IF(VLOOKUP(A6,'BD OFICIAL'!$A$1:$AK$1058,28,0)=AA6,0,1)</f>
        <v>#N/A</v>
      </c>
      <c r="CG6" s="6" t="e">
        <f>IF(VLOOKUP(A6,'BD OFICIAL'!$A$1:$AK$1058,33,0)=AF6,0,1)</f>
        <v>#N/A</v>
      </c>
      <c r="CH6" s="6" t="e">
        <f>IF(VLOOKUP(A6,'BD OFICIAL'!$A$1:$AK$1058,34,0)=AG6,0,1)</f>
        <v>#N/A</v>
      </c>
      <c r="CI6" s="11" t="e">
        <f t="shared" si="7"/>
        <v>#DIV/0!</v>
      </c>
      <c r="CJ6" s="130" t="e">
        <f t="shared" si="8"/>
        <v>#DIV/0!</v>
      </c>
      <c r="CK6" s="130" t="e">
        <f>IF(VLOOKUP(A6,'BD OFICIAL'!$A$1:$AK$1058,37,0)=AL6,0,1)</f>
        <v>#N/A</v>
      </c>
      <c r="CL6" s="130" t="e">
        <f>VLOOKUP(A6,'BD OFICIAL'!$A$1:$AL$1109,38,0)*AM6-AP6</f>
        <v>#N/A</v>
      </c>
      <c r="CM6" s="130" t="str">
        <f t="shared" si="9"/>
        <v>SSH</v>
      </c>
      <c r="CN6" s="130" t="str">
        <f t="shared" si="10"/>
        <v>SI</v>
      </c>
      <c r="CO6" s="130" t="str">
        <f t="shared" si="11"/>
        <v>NO</v>
      </c>
      <c r="CP6" s="44">
        <f t="shared" si="12"/>
        <v>1</v>
      </c>
      <c r="CQ6" s="44">
        <f t="shared" si="13"/>
        <v>1</v>
      </c>
      <c r="CR6" s="44" t="e">
        <f t="shared" si="14"/>
        <v>#N/A</v>
      </c>
      <c r="CS6" s="44" t="e">
        <f>IF(VLOOKUP(A6,'BD OFICIAL'!$A:$AS,40,0)=AQ6,0,1)</f>
        <v>#N/A</v>
      </c>
      <c r="CT6" s="44" t="e">
        <f>IF(VLOOKUP(A6,'BD OFICIAL'!$A:$AS,41,0)=AS6,0,1)</f>
        <v>#N/A</v>
      </c>
      <c r="CU6" s="44">
        <f t="shared" si="15"/>
        <v>0</v>
      </c>
      <c r="CV6" s="44">
        <f t="shared" si="16"/>
        <v>0</v>
      </c>
      <c r="CW6" s="44" t="e">
        <f>IF(VLOOKUP(A6,'BD OFICIAL'!$A$1:$AK$1058,31,0)="SI",IF(AT6&gt;0,0,1),IF(AT6=0,0,1))</f>
        <v>#N/A</v>
      </c>
      <c r="CX6" s="44">
        <f t="shared" si="17"/>
        <v>0</v>
      </c>
      <c r="CY6" s="44">
        <f t="shared" si="18"/>
        <v>0</v>
      </c>
      <c r="CZ6" s="130" t="e">
        <f t="shared" si="19"/>
        <v>#N/A</v>
      </c>
      <c r="DA6" s="44" t="e">
        <f t="shared" si="20"/>
        <v>#N/A</v>
      </c>
      <c r="DB6" s="130" t="str">
        <f>IF(ISERROR(VLOOKUP(AI6,EXPERIENCIA!$A$1:$C$2100,1,0)),"NO","SI")</f>
        <v>NO</v>
      </c>
      <c r="DC6" s="130" t="e">
        <f>IF(CZ6="no","NO APLICA",IF(AX6=0,"ERROR NOTA",IF(AND(AX6&gt;1,DB6="NO"),"ERROR NOTA",IF(AND(DB6="NO",AX6=1),0,IF(VLOOKUP(AI6,EXPERIENCIA!$A$1:$C$2100,3,0)=AX6,0,"ERROR NOTA")))))</f>
        <v>#N/A</v>
      </c>
      <c r="DD6" s="130" t="str">
        <f>IF(ISERROR(VLOOKUP(AI6,COMPORTAMIENTO!$A$1:$C$2100,1,0)),"NO","SI")</f>
        <v>NO</v>
      </c>
      <c r="DE6" s="130" t="e">
        <f>IF(CZ6="NO","NO APLICA",IF(AY6=0,"ERROR NOTA",IF(AND(DD6="NO",AY6=7),0,IF(VLOOKUP(AI6,COMPORTAMIENTO!$A$2:$C$2100,3,0)=AY6,0,"ERROR NOTA"))))</f>
        <v>#N/A</v>
      </c>
      <c r="DF6" s="164" t="e">
        <f t="shared" si="21"/>
        <v>#N/A</v>
      </c>
      <c r="DG6" s="164" t="e">
        <f t="shared" si="22"/>
        <v>#N/A</v>
      </c>
      <c r="DH6" s="130" t="str">
        <f t="shared" si="0"/>
        <v>NO</v>
      </c>
      <c r="DI6" s="130" t="e">
        <f t="shared" si="23"/>
        <v>#N/A</v>
      </c>
      <c r="DJ6" s="130" t="e">
        <f t="shared" si="24"/>
        <v>#N/A</v>
      </c>
      <c r="DK6" s="130" t="e">
        <f t="shared" si="25"/>
        <v>#N/A</v>
      </c>
      <c r="DL6" s="16" t="e" cm="1">
        <f t="array" ref="DL6">IF(CZ6="NO","NO APLICA",IF(AND(CZ6="SI",BG6=1),RECHAZADO,"APROBADO"))</f>
        <v>#N/A</v>
      </c>
      <c r="DM6" s="16" t="e">
        <f t="shared" si="26"/>
        <v>#N/A</v>
      </c>
      <c r="DN6" s="11" t="e">
        <f t="shared" si="27"/>
        <v>#N/A</v>
      </c>
      <c r="DO6" s="16">
        <f t="shared" si="28"/>
        <v>0</v>
      </c>
      <c r="DP6" s="16">
        <f>VLOOKUP(A6,'5 TD'!$A$3:$B$35,2,0)</f>
        <v>0</v>
      </c>
      <c r="DQ6" s="11" t="e">
        <f t="shared" si="29"/>
        <v>#N/A</v>
      </c>
      <c r="DR6" s="130" t="e">
        <f t="shared" si="1"/>
        <v>#N/A</v>
      </c>
      <c r="DS6" s="130" t="e">
        <f t="shared" si="2"/>
        <v>#N/A</v>
      </c>
      <c r="DT6" s="11" t="e">
        <f t="shared" si="3"/>
        <v>#N/A</v>
      </c>
      <c r="DU6" s="130" t="e">
        <f t="shared" si="4"/>
        <v>#N/A</v>
      </c>
      <c r="DV6" s="6">
        <f>+('3 Planilla Preadjudicación OTIC'!BO6)</f>
        <v>0</v>
      </c>
      <c r="DW6" s="6" t="e">
        <f>IF(DU6="APROBADO",VLOOKUP(A6,'5 TD'!$D$3:$E$270,2,0),"NO APLICA")</f>
        <v>#N/A</v>
      </c>
      <c r="DX6" s="6" t="e">
        <f t="shared" si="30"/>
        <v>#N/A</v>
      </c>
      <c r="DY6" s="6" t="e">
        <f>IF(DX6="SI",VLOOKUP(A6,'5 TD'!$G$3:$H$270,2,0),"NO APLICA ")</f>
        <v>#N/A</v>
      </c>
      <c r="DZ6" s="6" t="e">
        <f t="shared" si="5"/>
        <v>#N/A</v>
      </c>
      <c r="EA6" s="6" t="e">
        <f>IF(DZ6="SI",VLOOKUP(A6,'5 TD'!$J$4:$K$472,2,0),"NO APLICA")</f>
        <v>#N/A</v>
      </c>
      <c r="EB6" s="6" t="e">
        <f t="shared" si="31"/>
        <v>#N/A</v>
      </c>
      <c r="EC6" s="11" t="e">
        <f>IF(EB6="SI",VLOOKUP(A6,'5 TD'!$M$4:$N$350,2,0),"NO APLICA")</f>
        <v>#N/A</v>
      </c>
      <c r="ED6" s="6" t="e">
        <f t="shared" si="6"/>
        <v>#N/A</v>
      </c>
      <c r="EE6" s="16" t="e">
        <f t="shared" si="32"/>
        <v>#N/A</v>
      </c>
      <c r="EF6" s="16" t="e">
        <f>IF(ED6="SI",VLOOKUP(A6,'5 TD'!$V$4:$W$479,2,0),"NO APLICA")</f>
        <v>#N/A</v>
      </c>
      <c r="EG6" s="6" t="e">
        <f t="shared" si="33"/>
        <v>#N/A</v>
      </c>
      <c r="EH6" s="124" t="e">
        <f>IF(EG6="SI",VLOOKUP(AI6,COMPORTAMIENTO!$A$1:$C$2100,2,0),"NO APLICA")</f>
        <v>#N/A</v>
      </c>
      <c r="EI6" s="16" t="e">
        <f>IF(EG6="SI",VLOOKUP(A6,'5 TD'!$P$2:$Q$479,2,0),"NO APLICA")</f>
        <v>#N/A</v>
      </c>
      <c r="EJ6" s="6" t="e">
        <f t="shared" si="34"/>
        <v>#N/A</v>
      </c>
      <c r="EK6" s="6">
        <f>IF(DB6="no",0,VLOOKUP(AI6,EXPERIENCIA!$A$1:$C$2100,2,0))</f>
        <v>0</v>
      </c>
      <c r="EL6" s="6">
        <f>IF(DB6="si",VLOOKUP(A6,'5 TD'!$S$3:$T$2103,2,0),0)</f>
        <v>0</v>
      </c>
      <c r="EM6" s="6" t="str">
        <f t="shared" si="35"/>
        <v>SI</v>
      </c>
      <c r="EN6" s="6">
        <f>+('3 Planilla Preadjudicación OTIC'!BV6)</f>
        <v>0</v>
      </c>
    </row>
    <row r="7" spans="1:149" s="41" customFormat="1" ht="13.8" x14ac:dyDescent="0.3">
      <c r="A7" s="6">
        <f>+('3 Planilla Preadjudicación OTIC'!A7)</f>
        <v>0</v>
      </c>
      <c r="B7" s="6">
        <f>+('3 Planilla Preadjudicación OTIC'!B7)</f>
        <v>0</v>
      </c>
      <c r="C7" s="8">
        <f>+('3 Planilla Preadjudicación OTIC'!D7)</f>
        <v>0</v>
      </c>
      <c r="D7" s="8">
        <f>+('3 Planilla Preadjudicación OTIC'!E7)</f>
        <v>0</v>
      </c>
      <c r="E7" s="8">
        <f>+('3 Planilla Preadjudicación OTIC'!F7)</f>
        <v>0</v>
      </c>
      <c r="F7" s="8">
        <f>+('3 Planilla Preadjudicación OTIC'!G7)</f>
        <v>0</v>
      </c>
      <c r="G7" s="8">
        <f>+('3 Planilla Preadjudicación OTIC'!H7)</f>
        <v>0</v>
      </c>
      <c r="H7" s="8">
        <f>+('3 Planilla Preadjudicación OTIC'!I7)</f>
        <v>0</v>
      </c>
      <c r="I7" s="8">
        <f>+('3 Planilla Preadjudicación OTIC'!J7)</f>
        <v>0</v>
      </c>
      <c r="J7" s="8">
        <f>+('3 Planilla Preadjudicación OTIC'!K7)</f>
        <v>0</v>
      </c>
      <c r="K7" s="8">
        <f>+('3 Planilla Preadjudicación OTIC'!L7)</f>
        <v>0</v>
      </c>
      <c r="L7" s="8">
        <f>+('3 Planilla Preadjudicación OTIC'!M7)</f>
        <v>0</v>
      </c>
      <c r="M7" s="6">
        <f>+('3 Planilla Preadjudicación OTIC'!N7)</f>
        <v>0</v>
      </c>
      <c r="N7" s="8">
        <f>+('3 Planilla Preadjudicación OTIC'!O7)</f>
        <v>0</v>
      </c>
      <c r="O7" s="8">
        <f>+('3 Planilla Preadjudicación OTIC'!P7)</f>
        <v>0</v>
      </c>
      <c r="P7" s="8">
        <f>+('3 Planilla Preadjudicación OTIC'!Q7)</f>
        <v>0</v>
      </c>
      <c r="Q7" s="8">
        <f>+('3 Planilla Preadjudicación OTIC'!R7)</f>
        <v>0</v>
      </c>
      <c r="R7" s="8">
        <f>+('3 Planilla Preadjudicación OTIC'!S7)</f>
        <v>0</v>
      </c>
      <c r="S7" s="8">
        <f>+('3 Planilla Preadjudicación OTIC'!T7)</f>
        <v>0</v>
      </c>
      <c r="T7" s="6">
        <f>+('3 Planilla Preadjudicación OTIC'!U7)</f>
        <v>0</v>
      </c>
      <c r="U7" s="6">
        <f>+('3 Planilla Preadjudicación OTIC'!V7)</f>
        <v>0</v>
      </c>
      <c r="V7" s="6">
        <f>+('3 Planilla Preadjudicación OTIC'!W7)</f>
        <v>0</v>
      </c>
      <c r="W7" s="6">
        <f>+('3 Planilla Preadjudicación OTIC'!X7)</f>
        <v>0</v>
      </c>
      <c r="X7" s="6">
        <f>+('3 Planilla Preadjudicación OTIC'!Y7)</f>
        <v>0</v>
      </c>
      <c r="Y7" s="6">
        <f>+('3 Planilla Preadjudicación OTIC'!Z7)</f>
        <v>0</v>
      </c>
      <c r="Z7" s="6">
        <f>+('3 Planilla Preadjudicación OTIC'!AA7)</f>
        <v>0</v>
      </c>
      <c r="AA7" s="6">
        <f>+('3 Planilla Preadjudicación OTIC'!AB7)</f>
        <v>0</v>
      </c>
      <c r="AB7" s="8">
        <f>+('3 Planilla Preadjudicación OTIC'!AC7)</f>
        <v>0</v>
      </c>
      <c r="AC7" s="8">
        <f>+('3 Planilla Preadjudicación OTIC'!AD7)</f>
        <v>0</v>
      </c>
      <c r="AD7" s="6">
        <f>+('3 Planilla Preadjudicación OTIC'!AE7)</f>
        <v>0</v>
      </c>
      <c r="AE7" s="8">
        <f>+('3 Planilla Preadjudicación OTIC'!AF7)</f>
        <v>0</v>
      </c>
      <c r="AF7" s="6">
        <f>+('3 Planilla Preadjudicación OTIC'!AG7)</f>
        <v>0</v>
      </c>
      <c r="AG7" s="6">
        <f>+('3 Planilla Preadjudicación OTIC'!AH7)</f>
        <v>0</v>
      </c>
      <c r="AH7" s="6">
        <f>+('3 Planilla Preadjudicación OTIC'!AI7)</f>
        <v>0</v>
      </c>
      <c r="AI7" s="206">
        <f>+('3 Planilla Preadjudicación OTIC'!AJ7)</f>
        <v>0</v>
      </c>
      <c r="AJ7" s="8">
        <f>+('3 Planilla Preadjudicación OTIC'!AK7)</f>
        <v>0</v>
      </c>
      <c r="AK7" s="6">
        <f>+('3 Planilla Preadjudicación OTIC'!AL7)</f>
        <v>0</v>
      </c>
      <c r="AL7" s="6">
        <f>+('3 Planilla Preadjudicación OTIC'!AM7)</f>
        <v>0</v>
      </c>
      <c r="AM7" s="16">
        <f>+('3 Planilla Preadjudicación OTIC'!AN7)</f>
        <v>0</v>
      </c>
      <c r="AN7" s="16">
        <f>+('3 Planilla Preadjudicación OTIC'!AO7)</f>
        <v>0</v>
      </c>
      <c r="AO7" s="16">
        <f>+('3 Planilla Preadjudicación OTIC'!AP7)</f>
        <v>0</v>
      </c>
      <c r="AP7" s="16">
        <f>+('3 Planilla Preadjudicación OTIC'!AQ7)</f>
        <v>0</v>
      </c>
      <c r="AQ7" s="16">
        <f>+('3 Planilla Preadjudicación OTIC'!AR7)</f>
        <v>0</v>
      </c>
      <c r="AR7" s="16">
        <f>+('3 Planilla Preadjudicación OTIC'!AS7)</f>
        <v>0</v>
      </c>
      <c r="AS7" s="16">
        <f>+('3 Planilla Preadjudicación OTIC'!AT7)</f>
        <v>0</v>
      </c>
      <c r="AT7" s="16">
        <f>+('3 Planilla Preadjudicación OTIC'!AU7)</f>
        <v>0</v>
      </c>
      <c r="AU7" s="16">
        <f>+('3 Planilla Preadjudicación OTIC'!AV7)</f>
        <v>0</v>
      </c>
      <c r="AV7" s="6">
        <f>+('3 Planilla Preadjudicación OTIC'!AW7)</f>
        <v>0</v>
      </c>
      <c r="AW7" s="8">
        <f>+('3 Planilla Preadjudicación OTIC'!AX7)</f>
        <v>0</v>
      </c>
      <c r="AX7" s="6">
        <f>+('3 Planilla Preadjudicación OTIC'!AY7)</f>
        <v>0</v>
      </c>
      <c r="AY7" s="6">
        <f>+('3 Planilla Preadjudicación OTIC'!AZ7)</f>
        <v>0</v>
      </c>
      <c r="AZ7" s="6">
        <f>+('3 Planilla Preadjudicación OTIC'!BA7)</f>
        <v>0</v>
      </c>
      <c r="BA7" s="6">
        <f>+('3 Planilla Preadjudicación OTIC'!BB7)</f>
        <v>0</v>
      </c>
      <c r="BB7" s="6">
        <f>+('3 Planilla Preadjudicación OTIC'!BC7)</f>
        <v>0</v>
      </c>
      <c r="BC7" s="6">
        <f>+('3 Planilla Preadjudicación OTIC'!BD7)</f>
        <v>0</v>
      </c>
      <c r="BD7" s="6">
        <f>+('3 Planilla Preadjudicación OTIC'!BE7)</f>
        <v>0</v>
      </c>
      <c r="BE7" s="6">
        <f>+('3 Planilla Preadjudicación OTIC'!BF7)</f>
        <v>0</v>
      </c>
      <c r="BF7" s="6">
        <f>+('3 Planilla Preadjudicación OTIC'!BG7)</f>
        <v>0</v>
      </c>
      <c r="BG7" s="6">
        <f>+('3 Planilla Preadjudicación OTIC'!BH7)</f>
        <v>0</v>
      </c>
      <c r="BH7" s="6">
        <f>+('3 Planilla Preadjudicación OTIC'!BI7)</f>
        <v>0</v>
      </c>
      <c r="BI7" s="6">
        <f>+('3 Planilla Preadjudicación OTIC'!BJ7)</f>
        <v>0</v>
      </c>
      <c r="BJ7" s="6">
        <f>+('3 Planilla Preadjudicación OTIC'!BK7)</f>
        <v>0</v>
      </c>
      <c r="BK7" s="6">
        <f>+('3 Planilla Preadjudicación OTIC'!BL7)</f>
        <v>0</v>
      </c>
      <c r="BL7" s="6">
        <f>+('3 Planilla Preadjudicación OTIC'!BM7)</f>
        <v>0</v>
      </c>
      <c r="BM7" s="164">
        <f>ROUND(('3 Planilla Preadjudicación OTIC'!BN7),1)</f>
        <v>0</v>
      </c>
      <c r="BN7" s="8">
        <f>+('3 Planilla Preadjudicación OTIC'!BO7)</f>
        <v>0</v>
      </c>
      <c r="BO7" s="8">
        <f>+('3 Planilla Preadjudicación OTIC'!BP7)</f>
        <v>0</v>
      </c>
      <c r="BP7" s="8">
        <f>+('3 Planilla Preadjudicación OTIC'!BQ7)</f>
        <v>0</v>
      </c>
      <c r="BQ7" s="8">
        <f>+('3 Planilla Preadjudicación OTIC'!BR7)</f>
        <v>0</v>
      </c>
      <c r="BR7" s="8">
        <f>+('3 Planilla Preadjudicación OTIC'!BS7)</f>
        <v>0</v>
      </c>
      <c r="BS7" s="8">
        <f>+('3 Planilla Preadjudicación OTIC'!BT7)</f>
        <v>0</v>
      </c>
      <c r="BT7" s="8">
        <f>+('3 Planilla Preadjudicación OTIC'!BU7)</f>
        <v>0</v>
      </c>
      <c r="BU7" s="130" t="e">
        <f>IF(VLOOKUP(A7,'BD OFICIAL'!$A$1:$AK$1058,5,0)=D7,0,1)</f>
        <v>#N/A</v>
      </c>
      <c r="BV7" s="130" t="e">
        <f>IF(VLOOKUP(A7,'BD OFICIAL'!$A$1:$AK$1058,11,0)=J7,0,1)</f>
        <v>#N/A</v>
      </c>
      <c r="BW7" s="130" t="e">
        <f>IF(VLOOKUP(A7,'BD OFICIAL'!$A$1:$AK$1058,13,0)=L7,0,1)</f>
        <v>#N/A</v>
      </c>
      <c r="BX7" s="6" t="e">
        <f>IF(VLOOKUP(A7,'BD OFICIAL'!$A$1:$AK$1058,16,0)=O7,0,1)</f>
        <v>#N/A</v>
      </c>
      <c r="BY7" s="6" t="e">
        <f>IF(VLOOKUP(A7,'BD OFICIAL'!$A$1:$AK$1058,17,0)=P7,0,1)</f>
        <v>#N/A</v>
      </c>
      <c r="BZ7" s="6" t="e">
        <f>IF(VLOOKUP(A7,'BD OFICIAL'!$A$1:$AK$1058,19,0)=R7,0,1)</f>
        <v>#N/A</v>
      </c>
      <c r="CA7" s="6" t="e">
        <f>IF(VLOOKUP(A7,'BD OFICIAL'!$A$1:$AK$1058,21,0)=T7,0,1)</f>
        <v>#N/A</v>
      </c>
      <c r="CB7" s="6" t="e">
        <f>IF(VLOOKUP(A7,'BD OFICIAL'!$A$1:$AK$1058,24,0)=AK7,0,1)</f>
        <v>#N/A</v>
      </c>
      <c r="CC7" s="6" t="e">
        <f>IF(VLOOKUP(A7,'BD OFICIAL'!$A$1:$AK$1058,25,0)=X7,0,1)</f>
        <v>#N/A</v>
      </c>
      <c r="CD7" s="6" t="e">
        <f>IF(VLOOKUP(A7,'BD OFICIAL'!$A$1:$AK$1058,26,0)=Y7,0,1)</f>
        <v>#N/A</v>
      </c>
      <c r="CE7" s="6" t="e">
        <f>IF(VLOOKUP(A7,'BD OFICIAL'!$A$1:$AK$1058,27,0)=Z7,0,1)</f>
        <v>#N/A</v>
      </c>
      <c r="CF7" s="6" t="e">
        <f>IF(VLOOKUP(A7,'BD OFICIAL'!$A$1:$AK$1058,28,0)=AA7,0,1)</f>
        <v>#N/A</v>
      </c>
      <c r="CG7" s="6" t="e">
        <f>IF(VLOOKUP(A7,'BD OFICIAL'!$A$1:$AK$1058,33,0)=AF7,0,1)</f>
        <v>#N/A</v>
      </c>
      <c r="CH7" s="6" t="e">
        <f>IF(VLOOKUP(A7,'BD OFICIAL'!$A$1:$AK$1058,34,0)=AG7,0,1)</f>
        <v>#N/A</v>
      </c>
      <c r="CI7" s="11" t="e">
        <f t="shared" si="7"/>
        <v>#DIV/0!</v>
      </c>
      <c r="CJ7" s="130" t="e">
        <f t="shared" si="8"/>
        <v>#DIV/0!</v>
      </c>
      <c r="CK7" s="130" t="e">
        <f>IF(VLOOKUP(A7,'BD OFICIAL'!$A$1:$AK$1058,37,0)=AL7,0,1)</f>
        <v>#N/A</v>
      </c>
      <c r="CL7" s="130" t="e">
        <f>VLOOKUP(A7,'BD OFICIAL'!$A$1:$AL$1109,38,0)*AM7-AP7</f>
        <v>#N/A</v>
      </c>
      <c r="CM7" s="130" t="str">
        <f t="shared" si="9"/>
        <v>SSH</v>
      </c>
      <c r="CN7" s="130" t="str">
        <f t="shared" si="10"/>
        <v>SI</v>
      </c>
      <c r="CO7" s="130" t="str">
        <f t="shared" si="11"/>
        <v>NO</v>
      </c>
      <c r="CP7" s="44">
        <f t="shared" si="12"/>
        <v>1</v>
      </c>
      <c r="CQ7" s="44">
        <f t="shared" si="13"/>
        <v>1</v>
      </c>
      <c r="CR7" s="44" t="e">
        <f t="shared" si="14"/>
        <v>#N/A</v>
      </c>
      <c r="CS7" s="44" t="e">
        <f>IF(VLOOKUP(A7,'BD OFICIAL'!$A:$AS,40,0)=AQ7,0,1)</f>
        <v>#N/A</v>
      </c>
      <c r="CT7" s="44" t="e">
        <f>IF(VLOOKUP(A7,'BD OFICIAL'!$A:$AS,41,0)=AS7,0,1)</f>
        <v>#N/A</v>
      </c>
      <c r="CU7" s="44">
        <f t="shared" si="15"/>
        <v>0</v>
      </c>
      <c r="CV7" s="44">
        <f t="shared" si="16"/>
        <v>0</v>
      </c>
      <c r="CW7" s="44" t="e">
        <f>IF(VLOOKUP(A7,'BD OFICIAL'!$A$1:$AK$1058,31,0)="SI",IF(AT7&gt;0,0,1),IF(AT7=0,0,1))</f>
        <v>#N/A</v>
      </c>
      <c r="CX7" s="44">
        <f t="shared" si="17"/>
        <v>0</v>
      </c>
      <c r="CY7" s="44">
        <f t="shared" si="18"/>
        <v>0</v>
      </c>
      <c r="CZ7" s="130" t="e">
        <f t="shared" si="19"/>
        <v>#N/A</v>
      </c>
      <c r="DA7" s="44" t="e">
        <f t="shared" si="20"/>
        <v>#N/A</v>
      </c>
      <c r="DB7" s="130" t="str">
        <f>IF(ISERROR(VLOOKUP(AI7,EXPERIENCIA!$A$1:$C$2100,1,0)),"NO","SI")</f>
        <v>NO</v>
      </c>
      <c r="DC7" s="130" t="e">
        <f>IF(CZ7="no","NO APLICA",IF(AX7=0,"ERROR NOTA",IF(AND(AX7&gt;1,DB7="NO"),"ERROR NOTA",IF(AND(DB7="NO",AX7=1),0,IF(VLOOKUP(AI7,EXPERIENCIA!$A$1:$C$2100,3,0)=AX7,0,"ERROR NOTA")))))</f>
        <v>#N/A</v>
      </c>
      <c r="DD7" s="130" t="str">
        <f>IF(ISERROR(VLOOKUP(AI7,COMPORTAMIENTO!$A$1:$C$2100,1,0)),"NO","SI")</f>
        <v>NO</v>
      </c>
      <c r="DE7" s="130" t="e">
        <f>IF(CZ7="NO","NO APLICA",IF(AY7=0,"ERROR NOTA",IF(AND(DD7="NO",AY7=7),0,IF(VLOOKUP(AI7,COMPORTAMIENTO!$A$2:$C$2100,3,0)=AY7,0,"ERROR NOTA"))))</f>
        <v>#N/A</v>
      </c>
      <c r="DF7" s="164" t="e">
        <f t="shared" si="21"/>
        <v>#N/A</v>
      </c>
      <c r="DG7" s="164" t="e">
        <f t="shared" si="22"/>
        <v>#N/A</v>
      </c>
      <c r="DH7" s="130" t="str">
        <f t="shared" si="0"/>
        <v>NO</v>
      </c>
      <c r="DI7" s="130" t="e">
        <f t="shared" si="23"/>
        <v>#N/A</v>
      </c>
      <c r="DJ7" s="130" t="e">
        <f t="shared" si="24"/>
        <v>#N/A</v>
      </c>
      <c r="DK7" s="130" t="e">
        <f t="shared" si="25"/>
        <v>#N/A</v>
      </c>
      <c r="DL7" s="16" t="e" cm="1">
        <f t="array" ref="DL7">IF(CZ7="NO","NO APLICA",IF(AND(CZ7="SI",BG7=1),RECHAZADO,"APROBADO"))</f>
        <v>#N/A</v>
      </c>
      <c r="DM7" s="16" t="e">
        <f t="shared" si="26"/>
        <v>#N/A</v>
      </c>
      <c r="DN7" s="11" t="e">
        <f t="shared" si="27"/>
        <v>#N/A</v>
      </c>
      <c r="DO7" s="16">
        <f t="shared" si="28"/>
        <v>0</v>
      </c>
      <c r="DP7" s="16">
        <f>VLOOKUP(A7,'5 TD'!$A$3:$B$35,2,0)</f>
        <v>0</v>
      </c>
      <c r="DQ7" s="11" t="e">
        <f t="shared" si="29"/>
        <v>#N/A</v>
      </c>
      <c r="DR7" s="130" t="e">
        <f t="shared" si="1"/>
        <v>#N/A</v>
      </c>
      <c r="DS7" s="130" t="e">
        <f t="shared" si="2"/>
        <v>#N/A</v>
      </c>
      <c r="DT7" s="11" t="e">
        <f t="shared" si="3"/>
        <v>#N/A</v>
      </c>
      <c r="DU7" s="130" t="e">
        <f t="shared" si="4"/>
        <v>#N/A</v>
      </c>
      <c r="DV7" s="6">
        <f>+('3 Planilla Preadjudicación OTIC'!BO7)</f>
        <v>0</v>
      </c>
      <c r="DW7" s="6" t="e">
        <f>IF(DU7="APROBADO",VLOOKUP(A7,'5 TD'!$D$3:$E$270,2,0),"NO APLICA")</f>
        <v>#N/A</v>
      </c>
      <c r="DX7" s="6" t="e">
        <f t="shared" si="30"/>
        <v>#N/A</v>
      </c>
      <c r="DY7" s="6" t="e">
        <f>IF(DX7="SI",VLOOKUP(A7,'5 TD'!$G$3:$H$270,2,0),"NO APLICA ")</f>
        <v>#N/A</v>
      </c>
      <c r="DZ7" s="6" t="e">
        <f t="shared" si="5"/>
        <v>#N/A</v>
      </c>
      <c r="EA7" s="6" t="e">
        <f>IF(DZ7="SI",VLOOKUP(A7,'5 TD'!$J$4:$K$472,2,0),"NO APLICA")</f>
        <v>#N/A</v>
      </c>
      <c r="EB7" s="6" t="e">
        <f t="shared" si="31"/>
        <v>#N/A</v>
      </c>
      <c r="EC7" s="11" t="e">
        <f>IF(EB7="SI",VLOOKUP(A7,'5 TD'!$M$4:$N$350,2,0),"NO APLICA")</f>
        <v>#N/A</v>
      </c>
      <c r="ED7" s="6" t="e">
        <f t="shared" si="6"/>
        <v>#N/A</v>
      </c>
      <c r="EE7" s="16" t="e">
        <f t="shared" si="32"/>
        <v>#N/A</v>
      </c>
      <c r="EF7" s="16" t="e">
        <f>IF(ED7="SI",VLOOKUP(A7,'5 TD'!$V$4:$W$479,2,0),"NO APLICA")</f>
        <v>#N/A</v>
      </c>
      <c r="EG7" s="6" t="e">
        <f t="shared" si="33"/>
        <v>#N/A</v>
      </c>
      <c r="EH7" s="124" t="e">
        <f>IF(EG7="SI",VLOOKUP(AI7,COMPORTAMIENTO!$A$1:$C$2100,2,0),"NO APLICA")</f>
        <v>#N/A</v>
      </c>
      <c r="EI7" s="16" t="e">
        <f>IF(EG7="SI",VLOOKUP(A7,'5 TD'!$P$2:$Q$479,2,0),"NO APLICA")</f>
        <v>#N/A</v>
      </c>
      <c r="EJ7" s="6" t="e">
        <f t="shared" si="34"/>
        <v>#N/A</v>
      </c>
      <c r="EK7" s="6">
        <f>IF(DB7="no",0,VLOOKUP(AI7,EXPERIENCIA!$A$1:$C$2100,2,0))</f>
        <v>0</v>
      </c>
      <c r="EL7" s="6">
        <f>IF(DB7="si",VLOOKUP(A7,'5 TD'!$S$3:$T$2103,2,0),0)</f>
        <v>0</v>
      </c>
      <c r="EM7" s="6" t="str">
        <f t="shared" si="35"/>
        <v>SI</v>
      </c>
      <c r="EN7" s="6">
        <f>+('3 Planilla Preadjudicación OTIC'!BV7)</f>
        <v>0</v>
      </c>
    </row>
    <row r="8" spans="1:149" s="41" customFormat="1" ht="13.8" x14ac:dyDescent="0.3">
      <c r="A8" s="6">
        <f>+('3 Planilla Preadjudicación OTIC'!A8)</f>
        <v>0</v>
      </c>
      <c r="B8" s="6">
        <f>+('3 Planilla Preadjudicación OTIC'!B8)</f>
        <v>0</v>
      </c>
      <c r="C8" s="8">
        <f>+('3 Planilla Preadjudicación OTIC'!D8)</f>
        <v>0</v>
      </c>
      <c r="D8" s="8">
        <f>+('3 Planilla Preadjudicación OTIC'!E8)</f>
        <v>0</v>
      </c>
      <c r="E8" s="8">
        <f>+('3 Planilla Preadjudicación OTIC'!F8)</f>
        <v>0</v>
      </c>
      <c r="F8" s="8">
        <f>+('3 Planilla Preadjudicación OTIC'!G8)</f>
        <v>0</v>
      </c>
      <c r="G8" s="8">
        <f>+('3 Planilla Preadjudicación OTIC'!H8)</f>
        <v>0</v>
      </c>
      <c r="H8" s="8">
        <f>+('3 Planilla Preadjudicación OTIC'!I8)</f>
        <v>0</v>
      </c>
      <c r="I8" s="8">
        <f>+('3 Planilla Preadjudicación OTIC'!J8)</f>
        <v>0</v>
      </c>
      <c r="J8" s="8">
        <f>+('3 Planilla Preadjudicación OTIC'!K8)</f>
        <v>0</v>
      </c>
      <c r="K8" s="8">
        <f>+('3 Planilla Preadjudicación OTIC'!L8)</f>
        <v>0</v>
      </c>
      <c r="L8" s="8">
        <f>+('3 Planilla Preadjudicación OTIC'!M8)</f>
        <v>0</v>
      </c>
      <c r="M8" s="6">
        <f>+('3 Planilla Preadjudicación OTIC'!N8)</f>
        <v>0</v>
      </c>
      <c r="N8" s="8">
        <f>+('3 Planilla Preadjudicación OTIC'!O8)</f>
        <v>0</v>
      </c>
      <c r="O8" s="8">
        <f>+('3 Planilla Preadjudicación OTIC'!P8)</f>
        <v>0</v>
      </c>
      <c r="P8" s="8">
        <f>+('3 Planilla Preadjudicación OTIC'!Q8)</f>
        <v>0</v>
      </c>
      <c r="Q8" s="8">
        <f>+('3 Planilla Preadjudicación OTIC'!R8)</f>
        <v>0</v>
      </c>
      <c r="R8" s="8">
        <f>+('3 Planilla Preadjudicación OTIC'!S8)</f>
        <v>0</v>
      </c>
      <c r="S8" s="8">
        <f>+('3 Planilla Preadjudicación OTIC'!T8)</f>
        <v>0</v>
      </c>
      <c r="T8" s="6">
        <f>+('3 Planilla Preadjudicación OTIC'!U8)</f>
        <v>0</v>
      </c>
      <c r="U8" s="6">
        <f>+('3 Planilla Preadjudicación OTIC'!V8)</f>
        <v>0</v>
      </c>
      <c r="V8" s="6">
        <f>+('3 Planilla Preadjudicación OTIC'!W8)</f>
        <v>0</v>
      </c>
      <c r="W8" s="6">
        <f>+('3 Planilla Preadjudicación OTIC'!X8)</f>
        <v>0</v>
      </c>
      <c r="X8" s="6">
        <f>+('3 Planilla Preadjudicación OTIC'!Y8)</f>
        <v>0</v>
      </c>
      <c r="Y8" s="6">
        <f>+('3 Planilla Preadjudicación OTIC'!Z8)</f>
        <v>0</v>
      </c>
      <c r="Z8" s="6">
        <f>+('3 Planilla Preadjudicación OTIC'!AA8)</f>
        <v>0</v>
      </c>
      <c r="AA8" s="6">
        <f>+('3 Planilla Preadjudicación OTIC'!AB8)</f>
        <v>0</v>
      </c>
      <c r="AB8" s="8">
        <f>+('3 Planilla Preadjudicación OTIC'!AC8)</f>
        <v>0</v>
      </c>
      <c r="AC8" s="8">
        <f>+('3 Planilla Preadjudicación OTIC'!AD8)</f>
        <v>0</v>
      </c>
      <c r="AD8" s="6">
        <f>+('3 Planilla Preadjudicación OTIC'!AE8)</f>
        <v>0</v>
      </c>
      <c r="AE8" s="8">
        <f>+('3 Planilla Preadjudicación OTIC'!AF8)</f>
        <v>0</v>
      </c>
      <c r="AF8" s="6">
        <f>+('3 Planilla Preadjudicación OTIC'!AG8)</f>
        <v>0</v>
      </c>
      <c r="AG8" s="6">
        <f>+('3 Planilla Preadjudicación OTIC'!AH8)</f>
        <v>0</v>
      </c>
      <c r="AH8" s="6">
        <f>+('3 Planilla Preadjudicación OTIC'!AI8)</f>
        <v>0</v>
      </c>
      <c r="AI8" s="206">
        <f>+('3 Planilla Preadjudicación OTIC'!AJ8)</f>
        <v>0</v>
      </c>
      <c r="AJ8" s="8">
        <f>+('3 Planilla Preadjudicación OTIC'!AK8)</f>
        <v>0</v>
      </c>
      <c r="AK8" s="6">
        <f>+('3 Planilla Preadjudicación OTIC'!AL8)</f>
        <v>0</v>
      </c>
      <c r="AL8" s="6">
        <f>+('3 Planilla Preadjudicación OTIC'!AM8)</f>
        <v>0</v>
      </c>
      <c r="AM8" s="16">
        <f>+('3 Planilla Preadjudicación OTIC'!AN8)</f>
        <v>0</v>
      </c>
      <c r="AN8" s="16">
        <f>+('3 Planilla Preadjudicación OTIC'!AO8)</f>
        <v>0</v>
      </c>
      <c r="AO8" s="16">
        <f>+('3 Planilla Preadjudicación OTIC'!AP8)</f>
        <v>0</v>
      </c>
      <c r="AP8" s="16">
        <f>+('3 Planilla Preadjudicación OTIC'!AQ8)</f>
        <v>0</v>
      </c>
      <c r="AQ8" s="16">
        <f>+('3 Planilla Preadjudicación OTIC'!AR8)</f>
        <v>0</v>
      </c>
      <c r="AR8" s="16">
        <f>+('3 Planilla Preadjudicación OTIC'!AS8)</f>
        <v>0</v>
      </c>
      <c r="AS8" s="16">
        <f>+('3 Planilla Preadjudicación OTIC'!AT8)</f>
        <v>0</v>
      </c>
      <c r="AT8" s="16">
        <f>+('3 Planilla Preadjudicación OTIC'!AU8)</f>
        <v>0</v>
      </c>
      <c r="AU8" s="16">
        <f>+('3 Planilla Preadjudicación OTIC'!AV8)</f>
        <v>0</v>
      </c>
      <c r="AV8" s="6">
        <f>+('3 Planilla Preadjudicación OTIC'!AW8)</f>
        <v>0</v>
      </c>
      <c r="AW8" s="8">
        <f>+('3 Planilla Preadjudicación OTIC'!AX8)</f>
        <v>0</v>
      </c>
      <c r="AX8" s="6">
        <f>+('3 Planilla Preadjudicación OTIC'!AY8)</f>
        <v>0</v>
      </c>
      <c r="AY8" s="6">
        <f>+('3 Planilla Preadjudicación OTIC'!AZ8)</f>
        <v>0</v>
      </c>
      <c r="AZ8" s="6">
        <f>+('3 Planilla Preadjudicación OTIC'!BA8)</f>
        <v>0</v>
      </c>
      <c r="BA8" s="6">
        <f>+('3 Planilla Preadjudicación OTIC'!BB8)</f>
        <v>0</v>
      </c>
      <c r="BB8" s="6">
        <f>+('3 Planilla Preadjudicación OTIC'!BC8)</f>
        <v>0</v>
      </c>
      <c r="BC8" s="6">
        <f>+('3 Planilla Preadjudicación OTIC'!BD8)</f>
        <v>0</v>
      </c>
      <c r="BD8" s="6">
        <f>+('3 Planilla Preadjudicación OTIC'!BE8)</f>
        <v>0</v>
      </c>
      <c r="BE8" s="6">
        <f>+('3 Planilla Preadjudicación OTIC'!BF8)</f>
        <v>0</v>
      </c>
      <c r="BF8" s="6">
        <f>+('3 Planilla Preadjudicación OTIC'!BG8)</f>
        <v>0</v>
      </c>
      <c r="BG8" s="6">
        <f>+('3 Planilla Preadjudicación OTIC'!BH8)</f>
        <v>0</v>
      </c>
      <c r="BH8" s="6">
        <f>+('3 Planilla Preadjudicación OTIC'!BI8)</f>
        <v>0</v>
      </c>
      <c r="BI8" s="6">
        <f>+('3 Planilla Preadjudicación OTIC'!BJ8)</f>
        <v>0</v>
      </c>
      <c r="BJ8" s="6">
        <f>+('3 Planilla Preadjudicación OTIC'!BK8)</f>
        <v>0</v>
      </c>
      <c r="BK8" s="6">
        <f>+('3 Planilla Preadjudicación OTIC'!BL8)</f>
        <v>0</v>
      </c>
      <c r="BL8" s="6">
        <f>+('3 Planilla Preadjudicación OTIC'!BM8)</f>
        <v>0</v>
      </c>
      <c r="BM8" s="164">
        <f>ROUND(('3 Planilla Preadjudicación OTIC'!BN8),1)</f>
        <v>0</v>
      </c>
      <c r="BN8" s="8">
        <f>+('3 Planilla Preadjudicación OTIC'!BO8)</f>
        <v>0</v>
      </c>
      <c r="BO8" s="8">
        <f>+('3 Planilla Preadjudicación OTIC'!BP8)</f>
        <v>0</v>
      </c>
      <c r="BP8" s="8">
        <f>+('3 Planilla Preadjudicación OTIC'!BQ8)</f>
        <v>0</v>
      </c>
      <c r="BQ8" s="8">
        <f>+('3 Planilla Preadjudicación OTIC'!BR8)</f>
        <v>0</v>
      </c>
      <c r="BR8" s="8">
        <f>+('3 Planilla Preadjudicación OTIC'!BS8)</f>
        <v>0</v>
      </c>
      <c r="BS8" s="8">
        <f>+('3 Planilla Preadjudicación OTIC'!BT8)</f>
        <v>0</v>
      </c>
      <c r="BT8" s="8">
        <f>+('3 Planilla Preadjudicación OTIC'!BU8)</f>
        <v>0</v>
      </c>
      <c r="BU8" s="130" t="e">
        <f>IF(VLOOKUP(A8,'BD OFICIAL'!$A$1:$AK$1058,5,0)=D8,0,1)</f>
        <v>#N/A</v>
      </c>
      <c r="BV8" s="130" t="e">
        <f>IF(VLOOKUP(A8,'BD OFICIAL'!$A$1:$AK$1058,11,0)=J8,0,1)</f>
        <v>#N/A</v>
      </c>
      <c r="BW8" s="130" t="e">
        <f>IF(VLOOKUP(A8,'BD OFICIAL'!$A$1:$AK$1058,13,0)=L8,0,1)</f>
        <v>#N/A</v>
      </c>
      <c r="BX8" s="6" t="e">
        <f>IF(VLOOKUP(A8,'BD OFICIAL'!$A$1:$AK$1058,16,0)=O8,0,1)</f>
        <v>#N/A</v>
      </c>
      <c r="BY8" s="6" t="e">
        <f>IF(VLOOKUP(A8,'BD OFICIAL'!$A$1:$AK$1058,17,0)=P8,0,1)</f>
        <v>#N/A</v>
      </c>
      <c r="BZ8" s="6" t="e">
        <f>IF(VLOOKUP(A8,'BD OFICIAL'!$A$1:$AK$1058,19,0)=R8,0,1)</f>
        <v>#N/A</v>
      </c>
      <c r="CA8" s="6" t="e">
        <f>IF(VLOOKUP(A8,'BD OFICIAL'!$A$1:$AK$1058,21,0)=T8,0,1)</f>
        <v>#N/A</v>
      </c>
      <c r="CB8" s="6" t="e">
        <f>IF(VLOOKUP(A8,'BD OFICIAL'!$A$1:$AK$1058,24,0)=AK8,0,1)</f>
        <v>#N/A</v>
      </c>
      <c r="CC8" s="6" t="e">
        <f>IF(VLOOKUP(A8,'BD OFICIAL'!$A$1:$AK$1058,25,0)=X8,0,1)</f>
        <v>#N/A</v>
      </c>
      <c r="CD8" s="6" t="e">
        <f>IF(VLOOKUP(A8,'BD OFICIAL'!$A$1:$AK$1058,26,0)=Y8,0,1)</f>
        <v>#N/A</v>
      </c>
      <c r="CE8" s="6" t="e">
        <f>IF(VLOOKUP(A8,'BD OFICIAL'!$A$1:$AK$1058,27,0)=Z8,0,1)</f>
        <v>#N/A</v>
      </c>
      <c r="CF8" s="6" t="e">
        <f>IF(VLOOKUP(A8,'BD OFICIAL'!$A$1:$AK$1058,28,0)=AA8,0,1)</f>
        <v>#N/A</v>
      </c>
      <c r="CG8" s="6" t="e">
        <f>IF(VLOOKUP(A8,'BD OFICIAL'!$A$1:$AK$1058,33,0)=AF8,0,1)</f>
        <v>#N/A</v>
      </c>
      <c r="CH8" s="6" t="e">
        <f>IF(VLOOKUP(A8,'BD OFICIAL'!$A$1:$AK$1058,34,0)=AG8,0,1)</f>
        <v>#N/A</v>
      </c>
      <c r="CI8" s="11" t="e">
        <f t="shared" si="7"/>
        <v>#DIV/0!</v>
      </c>
      <c r="CJ8" s="130" t="e">
        <f t="shared" si="8"/>
        <v>#DIV/0!</v>
      </c>
      <c r="CK8" s="130" t="e">
        <f>IF(VLOOKUP(A8,'BD OFICIAL'!$A$1:$AK$1058,37,0)=AL8,0,1)</f>
        <v>#N/A</v>
      </c>
      <c r="CL8" s="130" t="e">
        <f>VLOOKUP(A8,'BD OFICIAL'!$A$1:$AL$1109,38,0)*AM8-AP8</f>
        <v>#N/A</v>
      </c>
      <c r="CM8" s="130" t="str">
        <f t="shared" si="9"/>
        <v>SSH</v>
      </c>
      <c r="CN8" s="130" t="str">
        <f t="shared" si="10"/>
        <v>SI</v>
      </c>
      <c r="CO8" s="130" t="str">
        <f t="shared" si="11"/>
        <v>NO</v>
      </c>
      <c r="CP8" s="44">
        <f t="shared" si="12"/>
        <v>1</v>
      </c>
      <c r="CQ8" s="44">
        <f t="shared" si="13"/>
        <v>1</v>
      </c>
      <c r="CR8" s="44" t="e">
        <f t="shared" si="14"/>
        <v>#N/A</v>
      </c>
      <c r="CS8" s="44" t="e">
        <f>IF(VLOOKUP(A8,'BD OFICIAL'!$A:$AS,40,0)=AQ8,0,1)</f>
        <v>#N/A</v>
      </c>
      <c r="CT8" s="44" t="e">
        <f>IF(VLOOKUP(A8,'BD OFICIAL'!$A:$AS,41,0)=AS8,0,1)</f>
        <v>#N/A</v>
      </c>
      <c r="CU8" s="44">
        <f t="shared" si="15"/>
        <v>0</v>
      </c>
      <c r="CV8" s="44">
        <f t="shared" si="16"/>
        <v>0</v>
      </c>
      <c r="CW8" s="44" t="e">
        <f>IF(VLOOKUP(A8,'BD OFICIAL'!$A$1:$AK$1058,31,0)="SI",IF(AT8&gt;0,0,1),IF(AT8=0,0,1))</f>
        <v>#N/A</v>
      </c>
      <c r="CX8" s="44">
        <f t="shared" si="17"/>
        <v>0</v>
      </c>
      <c r="CY8" s="44">
        <f t="shared" si="18"/>
        <v>0</v>
      </c>
      <c r="CZ8" s="130" t="e">
        <f t="shared" si="19"/>
        <v>#N/A</v>
      </c>
      <c r="DA8" s="44" t="e">
        <f t="shared" si="20"/>
        <v>#N/A</v>
      </c>
      <c r="DB8" s="130" t="str">
        <f>IF(ISERROR(VLOOKUP(AI8,EXPERIENCIA!$A$1:$C$2100,1,0)),"NO","SI")</f>
        <v>NO</v>
      </c>
      <c r="DC8" s="130" t="e">
        <f>IF(CZ8="no","NO APLICA",IF(AX8=0,"ERROR NOTA",IF(AND(AX8&gt;1,DB8="NO"),"ERROR NOTA",IF(AND(DB8="NO",AX8=1),0,IF(VLOOKUP(AI8,EXPERIENCIA!$A$1:$C$2100,3,0)=AX8,0,"ERROR NOTA")))))</f>
        <v>#N/A</v>
      </c>
      <c r="DD8" s="130" t="str">
        <f>IF(ISERROR(VLOOKUP(AI8,COMPORTAMIENTO!$A$1:$C$2100,1,0)),"NO","SI")</f>
        <v>NO</v>
      </c>
      <c r="DE8" s="130" t="e">
        <f>IF(CZ8="NO","NO APLICA",IF(AY8=0,"ERROR NOTA",IF(AND(DD8="NO",AY8=7),0,IF(VLOOKUP(AI8,COMPORTAMIENTO!$A$2:$C$2100,3,0)=AY8,0,"ERROR NOTA"))))</f>
        <v>#N/A</v>
      </c>
      <c r="DF8" s="164" t="e">
        <f t="shared" si="21"/>
        <v>#N/A</v>
      </c>
      <c r="DG8" s="164" t="e">
        <f t="shared" si="22"/>
        <v>#N/A</v>
      </c>
      <c r="DH8" s="130" t="str">
        <f t="shared" si="0"/>
        <v>NO</v>
      </c>
      <c r="DI8" s="130" t="e">
        <f t="shared" si="23"/>
        <v>#N/A</v>
      </c>
      <c r="DJ8" s="130" t="e">
        <f t="shared" si="24"/>
        <v>#N/A</v>
      </c>
      <c r="DK8" s="130" t="e">
        <f t="shared" si="25"/>
        <v>#N/A</v>
      </c>
      <c r="DL8" s="16" t="e" cm="1">
        <f t="array" ref="DL8">IF(CZ8="NO","NO APLICA",IF(AND(CZ8="SI",BG8=1),RECHAZADO,"APROBADO"))</f>
        <v>#N/A</v>
      </c>
      <c r="DM8" s="16" t="e">
        <f t="shared" si="26"/>
        <v>#N/A</v>
      </c>
      <c r="DN8" s="11" t="e">
        <f t="shared" si="27"/>
        <v>#N/A</v>
      </c>
      <c r="DO8" s="16">
        <f t="shared" si="28"/>
        <v>0</v>
      </c>
      <c r="DP8" s="16">
        <f>VLOOKUP(A8,'5 TD'!$A$3:$B$35,2,0)</f>
        <v>0</v>
      </c>
      <c r="DQ8" s="11" t="e">
        <f t="shared" si="29"/>
        <v>#N/A</v>
      </c>
      <c r="DR8" s="130" t="e">
        <f t="shared" si="1"/>
        <v>#N/A</v>
      </c>
      <c r="DS8" s="130" t="e">
        <f t="shared" si="2"/>
        <v>#N/A</v>
      </c>
      <c r="DT8" s="11" t="e">
        <f t="shared" si="3"/>
        <v>#N/A</v>
      </c>
      <c r="DU8" s="130" t="e">
        <f t="shared" si="4"/>
        <v>#N/A</v>
      </c>
      <c r="DV8" s="6">
        <f>+('3 Planilla Preadjudicación OTIC'!BO8)</f>
        <v>0</v>
      </c>
      <c r="DW8" s="6" t="e">
        <f>IF(DU8="APROBADO",VLOOKUP(A8,'5 TD'!$D$3:$E$270,2,0),"NO APLICA")</f>
        <v>#N/A</v>
      </c>
      <c r="DX8" s="6" t="e">
        <f t="shared" si="30"/>
        <v>#N/A</v>
      </c>
      <c r="DY8" s="6" t="e">
        <f>IF(DX8="SI",VLOOKUP(A8,'5 TD'!$G$3:$H$270,2,0),"NO APLICA ")</f>
        <v>#N/A</v>
      </c>
      <c r="DZ8" s="6" t="e">
        <f t="shared" si="5"/>
        <v>#N/A</v>
      </c>
      <c r="EA8" s="6" t="e">
        <f>IF(DZ8="SI",VLOOKUP(A8,'5 TD'!$J$4:$K$472,2,0),"NO APLICA")</f>
        <v>#N/A</v>
      </c>
      <c r="EB8" s="6" t="e">
        <f t="shared" si="31"/>
        <v>#N/A</v>
      </c>
      <c r="EC8" s="11" t="e">
        <f>IF(EB8="SI",VLOOKUP(A8,'5 TD'!$M$4:$N$350,2,0),"NO APLICA")</f>
        <v>#N/A</v>
      </c>
      <c r="ED8" s="6" t="e">
        <f t="shared" si="6"/>
        <v>#N/A</v>
      </c>
      <c r="EE8" s="16" t="e">
        <f t="shared" si="32"/>
        <v>#N/A</v>
      </c>
      <c r="EF8" s="16" t="e">
        <f>IF(ED8="SI",VLOOKUP(A8,'5 TD'!$V$4:$W$479,2,0),"NO APLICA")</f>
        <v>#N/A</v>
      </c>
      <c r="EG8" s="6" t="e">
        <f t="shared" si="33"/>
        <v>#N/A</v>
      </c>
      <c r="EH8" s="124" t="e">
        <f>IF(EG8="SI",VLOOKUP(AI8,COMPORTAMIENTO!$A$1:$C$2100,2,0),"NO APLICA")</f>
        <v>#N/A</v>
      </c>
      <c r="EI8" s="16" t="e">
        <f>IF(EG8="SI",VLOOKUP(A8,'5 TD'!$P$2:$Q$479,2,0),"NO APLICA")</f>
        <v>#N/A</v>
      </c>
      <c r="EJ8" s="6" t="e">
        <f t="shared" si="34"/>
        <v>#N/A</v>
      </c>
      <c r="EK8" s="6">
        <f>IF(DB8="no",0,VLOOKUP(AI8,EXPERIENCIA!$A$1:$C$2100,2,0))</f>
        <v>0</v>
      </c>
      <c r="EL8" s="6">
        <f>IF(DB8="si",VLOOKUP(A8,'5 TD'!$S$3:$T$2103,2,0),0)</f>
        <v>0</v>
      </c>
      <c r="EM8" s="6" t="str">
        <f t="shared" si="35"/>
        <v>SI</v>
      </c>
      <c r="EN8" s="6">
        <f>+('3 Planilla Preadjudicación OTIC'!BV8)</f>
        <v>0</v>
      </c>
    </row>
    <row r="9" spans="1:149" s="41" customFormat="1" ht="13.8" x14ac:dyDescent="0.3">
      <c r="A9" s="6">
        <f>+('3 Planilla Preadjudicación OTIC'!A9)</f>
        <v>0</v>
      </c>
      <c r="B9" s="6">
        <f>+('3 Planilla Preadjudicación OTIC'!B9)</f>
        <v>0</v>
      </c>
      <c r="C9" s="8">
        <f>+('3 Planilla Preadjudicación OTIC'!D9)</f>
        <v>0</v>
      </c>
      <c r="D9" s="8">
        <f>+('3 Planilla Preadjudicación OTIC'!E9)</f>
        <v>0</v>
      </c>
      <c r="E9" s="8">
        <f>+('3 Planilla Preadjudicación OTIC'!F9)</f>
        <v>0</v>
      </c>
      <c r="F9" s="8">
        <f>+('3 Planilla Preadjudicación OTIC'!G9)</f>
        <v>0</v>
      </c>
      <c r="G9" s="8">
        <f>+('3 Planilla Preadjudicación OTIC'!H9)</f>
        <v>0</v>
      </c>
      <c r="H9" s="8">
        <f>+('3 Planilla Preadjudicación OTIC'!I9)</f>
        <v>0</v>
      </c>
      <c r="I9" s="8">
        <f>+('3 Planilla Preadjudicación OTIC'!J9)</f>
        <v>0</v>
      </c>
      <c r="J9" s="8">
        <f>+('3 Planilla Preadjudicación OTIC'!K9)</f>
        <v>0</v>
      </c>
      <c r="K9" s="8">
        <f>+('3 Planilla Preadjudicación OTIC'!L9)</f>
        <v>0</v>
      </c>
      <c r="L9" s="8">
        <f>+('3 Planilla Preadjudicación OTIC'!M9)</f>
        <v>0</v>
      </c>
      <c r="M9" s="6">
        <f>+('3 Planilla Preadjudicación OTIC'!N9)</f>
        <v>0</v>
      </c>
      <c r="N9" s="8">
        <f>+('3 Planilla Preadjudicación OTIC'!O9)</f>
        <v>0</v>
      </c>
      <c r="O9" s="8">
        <f>+('3 Planilla Preadjudicación OTIC'!P9)</f>
        <v>0</v>
      </c>
      <c r="P9" s="8">
        <f>+('3 Planilla Preadjudicación OTIC'!Q9)</f>
        <v>0</v>
      </c>
      <c r="Q9" s="8">
        <f>+('3 Planilla Preadjudicación OTIC'!R9)</f>
        <v>0</v>
      </c>
      <c r="R9" s="8">
        <f>+('3 Planilla Preadjudicación OTIC'!S9)</f>
        <v>0</v>
      </c>
      <c r="S9" s="8">
        <f>+('3 Planilla Preadjudicación OTIC'!T9)</f>
        <v>0</v>
      </c>
      <c r="T9" s="6">
        <f>+('3 Planilla Preadjudicación OTIC'!U9)</f>
        <v>0</v>
      </c>
      <c r="U9" s="6">
        <f>+('3 Planilla Preadjudicación OTIC'!V9)</f>
        <v>0</v>
      </c>
      <c r="V9" s="6">
        <f>+('3 Planilla Preadjudicación OTIC'!W9)</f>
        <v>0</v>
      </c>
      <c r="W9" s="6">
        <f>+('3 Planilla Preadjudicación OTIC'!X9)</f>
        <v>0</v>
      </c>
      <c r="X9" s="6">
        <f>+('3 Planilla Preadjudicación OTIC'!Y9)</f>
        <v>0</v>
      </c>
      <c r="Y9" s="6">
        <f>+('3 Planilla Preadjudicación OTIC'!Z9)</f>
        <v>0</v>
      </c>
      <c r="Z9" s="6">
        <f>+('3 Planilla Preadjudicación OTIC'!AA9)</f>
        <v>0</v>
      </c>
      <c r="AA9" s="6">
        <f>+('3 Planilla Preadjudicación OTIC'!AB9)</f>
        <v>0</v>
      </c>
      <c r="AB9" s="8">
        <f>+('3 Planilla Preadjudicación OTIC'!AC9)</f>
        <v>0</v>
      </c>
      <c r="AC9" s="8">
        <f>+('3 Planilla Preadjudicación OTIC'!AD9)</f>
        <v>0</v>
      </c>
      <c r="AD9" s="6">
        <f>+('3 Planilla Preadjudicación OTIC'!AE9)</f>
        <v>0</v>
      </c>
      <c r="AE9" s="8">
        <f>+('3 Planilla Preadjudicación OTIC'!AF9)</f>
        <v>0</v>
      </c>
      <c r="AF9" s="6">
        <f>+('3 Planilla Preadjudicación OTIC'!AG9)</f>
        <v>0</v>
      </c>
      <c r="AG9" s="6">
        <f>+('3 Planilla Preadjudicación OTIC'!AH9)</f>
        <v>0</v>
      </c>
      <c r="AH9" s="6">
        <f>+('3 Planilla Preadjudicación OTIC'!AI9)</f>
        <v>0</v>
      </c>
      <c r="AI9" s="206">
        <f>+('3 Planilla Preadjudicación OTIC'!AJ9)</f>
        <v>0</v>
      </c>
      <c r="AJ9" s="8">
        <f>+('3 Planilla Preadjudicación OTIC'!AK9)</f>
        <v>0</v>
      </c>
      <c r="AK9" s="6">
        <f>+('3 Planilla Preadjudicación OTIC'!AL9)</f>
        <v>0</v>
      </c>
      <c r="AL9" s="6">
        <f>+('3 Planilla Preadjudicación OTIC'!AM9)</f>
        <v>0</v>
      </c>
      <c r="AM9" s="16">
        <f>+('3 Planilla Preadjudicación OTIC'!AN9)</f>
        <v>0</v>
      </c>
      <c r="AN9" s="16">
        <f>+('3 Planilla Preadjudicación OTIC'!AO9)</f>
        <v>0</v>
      </c>
      <c r="AO9" s="16">
        <f>+('3 Planilla Preadjudicación OTIC'!AP9)</f>
        <v>0</v>
      </c>
      <c r="AP9" s="16">
        <f>+('3 Planilla Preadjudicación OTIC'!AQ9)</f>
        <v>0</v>
      </c>
      <c r="AQ9" s="16">
        <f>+('3 Planilla Preadjudicación OTIC'!AR9)</f>
        <v>0</v>
      </c>
      <c r="AR9" s="16">
        <f>+('3 Planilla Preadjudicación OTIC'!AS9)</f>
        <v>0</v>
      </c>
      <c r="AS9" s="16">
        <f>+('3 Planilla Preadjudicación OTIC'!AT9)</f>
        <v>0</v>
      </c>
      <c r="AT9" s="16">
        <f>+('3 Planilla Preadjudicación OTIC'!AU9)</f>
        <v>0</v>
      </c>
      <c r="AU9" s="16">
        <f>+('3 Planilla Preadjudicación OTIC'!AV9)</f>
        <v>0</v>
      </c>
      <c r="AV9" s="6">
        <f>+('3 Planilla Preadjudicación OTIC'!AW9)</f>
        <v>0</v>
      </c>
      <c r="AW9" s="8">
        <f>+('3 Planilla Preadjudicación OTIC'!AX9)</f>
        <v>0</v>
      </c>
      <c r="AX9" s="6">
        <f>+('3 Planilla Preadjudicación OTIC'!AY9)</f>
        <v>0</v>
      </c>
      <c r="AY9" s="6">
        <f>+('3 Planilla Preadjudicación OTIC'!AZ9)</f>
        <v>0</v>
      </c>
      <c r="AZ9" s="6">
        <f>+('3 Planilla Preadjudicación OTIC'!BA9)</f>
        <v>0</v>
      </c>
      <c r="BA9" s="6">
        <f>+('3 Planilla Preadjudicación OTIC'!BB9)</f>
        <v>0</v>
      </c>
      <c r="BB9" s="6">
        <f>+('3 Planilla Preadjudicación OTIC'!BC9)</f>
        <v>0</v>
      </c>
      <c r="BC9" s="6">
        <f>+('3 Planilla Preadjudicación OTIC'!BD9)</f>
        <v>0</v>
      </c>
      <c r="BD9" s="6">
        <f>+('3 Planilla Preadjudicación OTIC'!BE9)</f>
        <v>0</v>
      </c>
      <c r="BE9" s="6">
        <f>+('3 Planilla Preadjudicación OTIC'!BF9)</f>
        <v>0</v>
      </c>
      <c r="BF9" s="6">
        <f>+('3 Planilla Preadjudicación OTIC'!BG9)</f>
        <v>0</v>
      </c>
      <c r="BG9" s="6">
        <f>+('3 Planilla Preadjudicación OTIC'!BH9)</f>
        <v>0</v>
      </c>
      <c r="BH9" s="6">
        <f>+('3 Planilla Preadjudicación OTIC'!BI9)</f>
        <v>0</v>
      </c>
      <c r="BI9" s="6">
        <f>+('3 Planilla Preadjudicación OTIC'!BJ9)</f>
        <v>0</v>
      </c>
      <c r="BJ9" s="6">
        <f>+('3 Planilla Preadjudicación OTIC'!BK9)</f>
        <v>0</v>
      </c>
      <c r="BK9" s="6">
        <f>+('3 Planilla Preadjudicación OTIC'!BL9)</f>
        <v>0</v>
      </c>
      <c r="BL9" s="6">
        <f>+('3 Planilla Preadjudicación OTIC'!BM9)</f>
        <v>0</v>
      </c>
      <c r="BM9" s="164">
        <f>ROUND(('3 Planilla Preadjudicación OTIC'!BN9),1)</f>
        <v>0</v>
      </c>
      <c r="BN9" s="8">
        <f>+('3 Planilla Preadjudicación OTIC'!BO9)</f>
        <v>0</v>
      </c>
      <c r="BO9" s="8">
        <f>+('3 Planilla Preadjudicación OTIC'!BP9)</f>
        <v>0</v>
      </c>
      <c r="BP9" s="8">
        <f>+('3 Planilla Preadjudicación OTIC'!BQ9)</f>
        <v>0</v>
      </c>
      <c r="BQ9" s="8">
        <f>+('3 Planilla Preadjudicación OTIC'!BR9)</f>
        <v>0</v>
      </c>
      <c r="BR9" s="8">
        <f>+('3 Planilla Preadjudicación OTIC'!BS9)</f>
        <v>0</v>
      </c>
      <c r="BS9" s="8">
        <f>+('3 Planilla Preadjudicación OTIC'!BT9)</f>
        <v>0</v>
      </c>
      <c r="BT9" s="8">
        <f>+('3 Planilla Preadjudicación OTIC'!BU9)</f>
        <v>0</v>
      </c>
      <c r="BU9" s="130" t="e">
        <f>IF(VLOOKUP(A9,'BD OFICIAL'!$A$1:$AK$1058,5,0)=D9,0,1)</f>
        <v>#N/A</v>
      </c>
      <c r="BV9" s="130" t="e">
        <f>IF(VLOOKUP(A9,'BD OFICIAL'!$A$1:$AK$1058,11,0)=J9,0,1)</f>
        <v>#N/A</v>
      </c>
      <c r="BW9" s="130" t="e">
        <f>IF(VLOOKUP(A9,'BD OFICIAL'!$A$1:$AK$1058,13,0)=L9,0,1)</f>
        <v>#N/A</v>
      </c>
      <c r="BX9" s="6" t="e">
        <f>IF(VLOOKUP(A9,'BD OFICIAL'!$A$1:$AK$1058,16,0)=O9,0,1)</f>
        <v>#N/A</v>
      </c>
      <c r="BY9" s="6" t="e">
        <f>IF(VLOOKUP(A9,'BD OFICIAL'!$A$1:$AK$1058,17,0)=P9,0,1)</f>
        <v>#N/A</v>
      </c>
      <c r="BZ9" s="6" t="e">
        <f>IF(VLOOKUP(A9,'BD OFICIAL'!$A$1:$AK$1058,19,0)=R9,0,1)</f>
        <v>#N/A</v>
      </c>
      <c r="CA9" s="6" t="e">
        <f>IF(VLOOKUP(A9,'BD OFICIAL'!$A$1:$AK$1058,21,0)=T9,0,1)</f>
        <v>#N/A</v>
      </c>
      <c r="CB9" s="6" t="e">
        <f>IF(VLOOKUP(A9,'BD OFICIAL'!$A$1:$AK$1058,24,0)=AK9,0,1)</f>
        <v>#N/A</v>
      </c>
      <c r="CC9" s="6" t="e">
        <f>IF(VLOOKUP(A9,'BD OFICIAL'!$A$1:$AK$1058,25,0)=X9,0,1)</f>
        <v>#N/A</v>
      </c>
      <c r="CD9" s="6" t="e">
        <f>IF(VLOOKUP(A9,'BD OFICIAL'!$A$1:$AK$1058,26,0)=Y9,0,1)</f>
        <v>#N/A</v>
      </c>
      <c r="CE9" s="6" t="e">
        <f>IF(VLOOKUP(A9,'BD OFICIAL'!$A$1:$AK$1058,27,0)=Z9,0,1)</f>
        <v>#N/A</v>
      </c>
      <c r="CF9" s="6" t="e">
        <f>IF(VLOOKUP(A9,'BD OFICIAL'!$A$1:$AK$1058,28,0)=AA9,0,1)</f>
        <v>#N/A</v>
      </c>
      <c r="CG9" s="6" t="e">
        <f>IF(VLOOKUP(A9,'BD OFICIAL'!$A$1:$AK$1058,33,0)=AF9,0,1)</f>
        <v>#N/A</v>
      </c>
      <c r="CH9" s="6" t="e">
        <f>IF(VLOOKUP(A9,'BD OFICIAL'!$A$1:$AK$1058,34,0)=AG9,0,1)</f>
        <v>#N/A</v>
      </c>
      <c r="CI9" s="11" t="e">
        <f t="shared" si="7"/>
        <v>#DIV/0!</v>
      </c>
      <c r="CJ9" s="130" t="e">
        <f t="shared" si="8"/>
        <v>#DIV/0!</v>
      </c>
      <c r="CK9" s="130" t="e">
        <f>IF(VLOOKUP(A9,'BD OFICIAL'!$A$1:$AK$1058,37,0)=AL9,0,1)</f>
        <v>#N/A</v>
      </c>
      <c r="CL9" s="130" t="e">
        <f>VLOOKUP(A9,'BD OFICIAL'!$A$1:$AL$1109,38,0)*AM9-AP9</f>
        <v>#N/A</v>
      </c>
      <c r="CM9" s="130" t="str">
        <f t="shared" si="9"/>
        <v>SSH</v>
      </c>
      <c r="CN9" s="130" t="str">
        <f t="shared" si="10"/>
        <v>SI</v>
      </c>
      <c r="CO9" s="130" t="str">
        <f t="shared" si="11"/>
        <v>NO</v>
      </c>
      <c r="CP9" s="44">
        <f t="shared" si="12"/>
        <v>1</v>
      </c>
      <c r="CQ9" s="44">
        <f t="shared" si="13"/>
        <v>1</v>
      </c>
      <c r="CR9" s="44" t="e">
        <f t="shared" si="14"/>
        <v>#N/A</v>
      </c>
      <c r="CS9" s="44" t="e">
        <f>IF(VLOOKUP(A9,'BD OFICIAL'!$A:$AS,40,0)=AQ9,0,1)</f>
        <v>#N/A</v>
      </c>
      <c r="CT9" s="44" t="e">
        <f>IF(VLOOKUP(A9,'BD OFICIAL'!$A:$AS,41,0)=AS9,0,1)</f>
        <v>#N/A</v>
      </c>
      <c r="CU9" s="44">
        <f t="shared" si="15"/>
        <v>0</v>
      </c>
      <c r="CV9" s="44">
        <f t="shared" si="16"/>
        <v>0</v>
      </c>
      <c r="CW9" s="44" t="e">
        <f>IF(VLOOKUP(A9,'BD OFICIAL'!$A$1:$AK$1058,31,0)="SI",IF(AT9&gt;0,0,1),IF(AT9=0,0,1))</f>
        <v>#N/A</v>
      </c>
      <c r="CX9" s="44">
        <f t="shared" si="17"/>
        <v>0</v>
      </c>
      <c r="CY9" s="44">
        <f t="shared" si="18"/>
        <v>0</v>
      </c>
      <c r="CZ9" s="130" t="e">
        <f t="shared" si="19"/>
        <v>#N/A</v>
      </c>
      <c r="DA9" s="44" t="e">
        <f t="shared" si="20"/>
        <v>#N/A</v>
      </c>
      <c r="DB9" s="130" t="str">
        <f>IF(ISERROR(VLOOKUP(AI9,EXPERIENCIA!$A$1:$C$2100,1,0)),"NO","SI")</f>
        <v>NO</v>
      </c>
      <c r="DC9" s="130" t="e">
        <f>IF(CZ9="no","NO APLICA",IF(AX9=0,"ERROR NOTA",IF(AND(AX9&gt;1,DB9="NO"),"ERROR NOTA",IF(AND(DB9="NO",AX9=1),0,IF(VLOOKUP(AI9,EXPERIENCIA!$A$1:$C$2100,3,0)=AX9,0,"ERROR NOTA")))))</f>
        <v>#N/A</v>
      </c>
      <c r="DD9" s="130" t="str">
        <f>IF(ISERROR(VLOOKUP(AI9,COMPORTAMIENTO!$A$1:$C$2100,1,0)),"NO","SI")</f>
        <v>NO</v>
      </c>
      <c r="DE9" s="130" t="e">
        <f>IF(CZ9="NO","NO APLICA",IF(AY9=0,"ERROR NOTA",IF(AND(DD9="NO",AY9=7),0,IF(VLOOKUP(AI9,COMPORTAMIENTO!$A$2:$C$2100,3,0)=AY9,0,"ERROR NOTA"))))</f>
        <v>#N/A</v>
      </c>
      <c r="DF9" s="164" t="e">
        <f t="shared" si="21"/>
        <v>#N/A</v>
      </c>
      <c r="DG9" s="164" t="e">
        <f t="shared" si="22"/>
        <v>#N/A</v>
      </c>
      <c r="DH9" s="130" t="str">
        <f t="shared" si="0"/>
        <v>NO</v>
      </c>
      <c r="DI9" s="130" t="e">
        <f t="shared" si="23"/>
        <v>#N/A</v>
      </c>
      <c r="DJ9" s="130" t="e">
        <f t="shared" si="24"/>
        <v>#N/A</v>
      </c>
      <c r="DK9" s="130" t="e">
        <f t="shared" si="25"/>
        <v>#N/A</v>
      </c>
      <c r="DL9" s="16" t="e" cm="1">
        <f t="array" ref="DL9">IF(CZ9="NO","NO APLICA",IF(AND(CZ9="SI",BG9=1),RECHAZADO,"APROBADO"))</f>
        <v>#N/A</v>
      </c>
      <c r="DM9" s="16" t="e">
        <f t="shared" si="26"/>
        <v>#N/A</v>
      </c>
      <c r="DN9" s="11" t="e">
        <f t="shared" si="27"/>
        <v>#N/A</v>
      </c>
      <c r="DO9" s="16">
        <f t="shared" si="28"/>
        <v>0</v>
      </c>
      <c r="DP9" s="16">
        <f>VLOOKUP(A9,'5 TD'!$A$3:$B$35,2,0)</f>
        <v>0</v>
      </c>
      <c r="DQ9" s="11" t="e">
        <f t="shared" si="29"/>
        <v>#N/A</v>
      </c>
      <c r="DR9" s="130" t="e">
        <f t="shared" si="1"/>
        <v>#N/A</v>
      </c>
      <c r="DS9" s="130" t="e">
        <f t="shared" si="2"/>
        <v>#N/A</v>
      </c>
      <c r="DT9" s="11" t="e">
        <f t="shared" si="3"/>
        <v>#N/A</v>
      </c>
      <c r="DU9" s="130" t="e">
        <f t="shared" si="4"/>
        <v>#N/A</v>
      </c>
      <c r="DV9" s="6">
        <f>+('3 Planilla Preadjudicación OTIC'!BO9)</f>
        <v>0</v>
      </c>
      <c r="DW9" s="6" t="e">
        <f>IF(DU9="APROBADO",VLOOKUP(A9,'5 TD'!$D$3:$E$270,2,0),"NO APLICA")</f>
        <v>#N/A</v>
      </c>
      <c r="DX9" s="6" t="e">
        <f t="shared" si="30"/>
        <v>#N/A</v>
      </c>
      <c r="DY9" s="6" t="e">
        <f>IF(DX9="SI",VLOOKUP(A9,'5 TD'!$G$3:$H$270,2,0),"NO APLICA ")</f>
        <v>#N/A</v>
      </c>
      <c r="DZ9" s="6" t="e">
        <f t="shared" si="5"/>
        <v>#N/A</v>
      </c>
      <c r="EA9" s="6" t="e">
        <f>IF(DZ9="SI",VLOOKUP(A9,'5 TD'!$J$4:$K$472,2,0),"NO APLICA")</f>
        <v>#N/A</v>
      </c>
      <c r="EB9" s="6" t="e">
        <f t="shared" si="31"/>
        <v>#N/A</v>
      </c>
      <c r="EC9" s="11" t="e">
        <f>IF(EB9="SI",VLOOKUP(A9,'5 TD'!$M$4:$N$350,2,0),"NO APLICA")</f>
        <v>#N/A</v>
      </c>
      <c r="ED9" s="6" t="e">
        <f t="shared" si="6"/>
        <v>#N/A</v>
      </c>
      <c r="EE9" s="16" t="e">
        <f t="shared" si="32"/>
        <v>#N/A</v>
      </c>
      <c r="EF9" s="16" t="e">
        <f>IF(ED9="SI",VLOOKUP(A9,'5 TD'!$V$4:$W$479,2,0),"NO APLICA")</f>
        <v>#N/A</v>
      </c>
      <c r="EG9" s="6" t="e">
        <f t="shared" si="33"/>
        <v>#N/A</v>
      </c>
      <c r="EH9" s="124" t="e">
        <f>IF(EG9="SI",VLOOKUP(AI9,COMPORTAMIENTO!$A$1:$C$2100,2,0),"NO APLICA")</f>
        <v>#N/A</v>
      </c>
      <c r="EI9" s="16" t="e">
        <f>IF(EG9="SI",VLOOKUP(A9,'5 TD'!$P$2:$Q$479,2,0),"NO APLICA")</f>
        <v>#N/A</v>
      </c>
      <c r="EJ9" s="6" t="e">
        <f t="shared" si="34"/>
        <v>#N/A</v>
      </c>
      <c r="EK9" s="6">
        <f>IF(DB9="no",0,VLOOKUP(AI9,EXPERIENCIA!$A$1:$C$2100,2,0))</f>
        <v>0</v>
      </c>
      <c r="EL9" s="6">
        <f>IF(DB9="si",VLOOKUP(A9,'5 TD'!$S$3:$T$2103,2,0),0)</f>
        <v>0</v>
      </c>
      <c r="EM9" s="6" t="str">
        <f t="shared" si="35"/>
        <v>SI</v>
      </c>
      <c r="EN9" s="6">
        <f>+('3 Planilla Preadjudicación OTIC'!BV9)</f>
        <v>0</v>
      </c>
    </row>
    <row r="10" spans="1:149" s="41" customFormat="1" ht="13.8" x14ac:dyDescent="0.3">
      <c r="A10" s="6">
        <f>+('3 Planilla Preadjudicación OTIC'!A10)</f>
        <v>0</v>
      </c>
      <c r="B10" s="6">
        <f>+('3 Planilla Preadjudicación OTIC'!B10)</f>
        <v>0</v>
      </c>
      <c r="C10" s="8">
        <f>+('3 Planilla Preadjudicación OTIC'!D10)</f>
        <v>0</v>
      </c>
      <c r="D10" s="8">
        <f>+('3 Planilla Preadjudicación OTIC'!E10)</f>
        <v>0</v>
      </c>
      <c r="E10" s="8">
        <f>+('3 Planilla Preadjudicación OTIC'!F10)</f>
        <v>0</v>
      </c>
      <c r="F10" s="8">
        <f>+('3 Planilla Preadjudicación OTIC'!G10)</f>
        <v>0</v>
      </c>
      <c r="G10" s="8">
        <f>+('3 Planilla Preadjudicación OTIC'!H10)</f>
        <v>0</v>
      </c>
      <c r="H10" s="8">
        <f>+('3 Planilla Preadjudicación OTIC'!I10)</f>
        <v>0</v>
      </c>
      <c r="I10" s="8">
        <f>+('3 Planilla Preadjudicación OTIC'!J10)</f>
        <v>0</v>
      </c>
      <c r="J10" s="8">
        <f>+('3 Planilla Preadjudicación OTIC'!K10)</f>
        <v>0</v>
      </c>
      <c r="K10" s="8">
        <f>+('3 Planilla Preadjudicación OTIC'!L10)</f>
        <v>0</v>
      </c>
      <c r="L10" s="8">
        <f>+('3 Planilla Preadjudicación OTIC'!M10)</f>
        <v>0</v>
      </c>
      <c r="M10" s="6">
        <f>+('3 Planilla Preadjudicación OTIC'!N10)</f>
        <v>0</v>
      </c>
      <c r="N10" s="8">
        <f>+('3 Planilla Preadjudicación OTIC'!O10)</f>
        <v>0</v>
      </c>
      <c r="O10" s="8">
        <f>+('3 Planilla Preadjudicación OTIC'!P10)</f>
        <v>0</v>
      </c>
      <c r="P10" s="8">
        <f>+('3 Planilla Preadjudicación OTIC'!Q10)</f>
        <v>0</v>
      </c>
      <c r="Q10" s="8">
        <f>+('3 Planilla Preadjudicación OTIC'!R10)</f>
        <v>0</v>
      </c>
      <c r="R10" s="8">
        <f>+('3 Planilla Preadjudicación OTIC'!S10)</f>
        <v>0</v>
      </c>
      <c r="S10" s="8">
        <f>+('3 Planilla Preadjudicación OTIC'!T10)</f>
        <v>0</v>
      </c>
      <c r="T10" s="6">
        <f>+('3 Planilla Preadjudicación OTIC'!U10)</f>
        <v>0</v>
      </c>
      <c r="U10" s="6">
        <f>+('3 Planilla Preadjudicación OTIC'!V10)</f>
        <v>0</v>
      </c>
      <c r="V10" s="6">
        <f>+('3 Planilla Preadjudicación OTIC'!W10)</f>
        <v>0</v>
      </c>
      <c r="W10" s="6">
        <f>+('3 Planilla Preadjudicación OTIC'!X10)</f>
        <v>0</v>
      </c>
      <c r="X10" s="6">
        <f>+('3 Planilla Preadjudicación OTIC'!Y10)</f>
        <v>0</v>
      </c>
      <c r="Y10" s="6">
        <f>+('3 Planilla Preadjudicación OTIC'!Z10)</f>
        <v>0</v>
      </c>
      <c r="Z10" s="6">
        <f>+('3 Planilla Preadjudicación OTIC'!AA10)</f>
        <v>0</v>
      </c>
      <c r="AA10" s="6">
        <f>+('3 Planilla Preadjudicación OTIC'!AB10)</f>
        <v>0</v>
      </c>
      <c r="AB10" s="8">
        <f>+('3 Planilla Preadjudicación OTIC'!AC10)</f>
        <v>0</v>
      </c>
      <c r="AC10" s="8">
        <f>+('3 Planilla Preadjudicación OTIC'!AD10)</f>
        <v>0</v>
      </c>
      <c r="AD10" s="6">
        <f>+('3 Planilla Preadjudicación OTIC'!AE10)</f>
        <v>0</v>
      </c>
      <c r="AE10" s="8">
        <f>+('3 Planilla Preadjudicación OTIC'!AF10)</f>
        <v>0</v>
      </c>
      <c r="AF10" s="6">
        <f>+('3 Planilla Preadjudicación OTIC'!AG10)</f>
        <v>0</v>
      </c>
      <c r="AG10" s="6">
        <f>+('3 Planilla Preadjudicación OTIC'!AH10)</f>
        <v>0</v>
      </c>
      <c r="AH10" s="6">
        <f>+('3 Planilla Preadjudicación OTIC'!AI10)</f>
        <v>0</v>
      </c>
      <c r="AI10" s="206">
        <f>+('3 Planilla Preadjudicación OTIC'!AJ10)</f>
        <v>0</v>
      </c>
      <c r="AJ10" s="8">
        <f>+('3 Planilla Preadjudicación OTIC'!AK10)</f>
        <v>0</v>
      </c>
      <c r="AK10" s="6">
        <f>+('3 Planilla Preadjudicación OTIC'!AL10)</f>
        <v>0</v>
      </c>
      <c r="AL10" s="6">
        <f>+('3 Planilla Preadjudicación OTIC'!AM10)</f>
        <v>0</v>
      </c>
      <c r="AM10" s="16">
        <f>+('3 Planilla Preadjudicación OTIC'!AN10)</f>
        <v>0</v>
      </c>
      <c r="AN10" s="16">
        <f>+('3 Planilla Preadjudicación OTIC'!AO10)</f>
        <v>0</v>
      </c>
      <c r="AO10" s="16">
        <f>+('3 Planilla Preadjudicación OTIC'!AP10)</f>
        <v>0</v>
      </c>
      <c r="AP10" s="16">
        <f>+('3 Planilla Preadjudicación OTIC'!AQ10)</f>
        <v>0</v>
      </c>
      <c r="AQ10" s="16">
        <f>+('3 Planilla Preadjudicación OTIC'!AR10)</f>
        <v>0</v>
      </c>
      <c r="AR10" s="16">
        <f>+('3 Planilla Preadjudicación OTIC'!AS10)</f>
        <v>0</v>
      </c>
      <c r="AS10" s="16">
        <f>+('3 Planilla Preadjudicación OTIC'!AT10)</f>
        <v>0</v>
      </c>
      <c r="AT10" s="16">
        <f>+('3 Planilla Preadjudicación OTIC'!AU10)</f>
        <v>0</v>
      </c>
      <c r="AU10" s="16">
        <f>+('3 Planilla Preadjudicación OTIC'!AV10)</f>
        <v>0</v>
      </c>
      <c r="AV10" s="6">
        <f>+('3 Planilla Preadjudicación OTIC'!AW10)</f>
        <v>0</v>
      </c>
      <c r="AW10" s="8">
        <f>+('3 Planilla Preadjudicación OTIC'!AX10)</f>
        <v>0</v>
      </c>
      <c r="AX10" s="6">
        <f>+('3 Planilla Preadjudicación OTIC'!AY10)</f>
        <v>0</v>
      </c>
      <c r="AY10" s="6">
        <f>+('3 Planilla Preadjudicación OTIC'!AZ10)</f>
        <v>0</v>
      </c>
      <c r="AZ10" s="6">
        <f>+('3 Planilla Preadjudicación OTIC'!BA10)</f>
        <v>0</v>
      </c>
      <c r="BA10" s="6">
        <f>+('3 Planilla Preadjudicación OTIC'!BB10)</f>
        <v>0</v>
      </c>
      <c r="BB10" s="6">
        <f>+('3 Planilla Preadjudicación OTIC'!BC10)</f>
        <v>0</v>
      </c>
      <c r="BC10" s="6">
        <f>+('3 Planilla Preadjudicación OTIC'!BD10)</f>
        <v>0</v>
      </c>
      <c r="BD10" s="6">
        <f>+('3 Planilla Preadjudicación OTIC'!BE10)</f>
        <v>0</v>
      </c>
      <c r="BE10" s="6">
        <f>+('3 Planilla Preadjudicación OTIC'!BF10)</f>
        <v>0</v>
      </c>
      <c r="BF10" s="6">
        <f>+('3 Planilla Preadjudicación OTIC'!BG10)</f>
        <v>0</v>
      </c>
      <c r="BG10" s="6">
        <f>+('3 Planilla Preadjudicación OTIC'!BH10)</f>
        <v>0</v>
      </c>
      <c r="BH10" s="6">
        <f>+('3 Planilla Preadjudicación OTIC'!BI10)</f>
        <v>0</v>
      </c>
      <c r="BI10" s="6">
        <f>+('3 Planilla Preadjudicación OTIC'!BJ10)</f>
        <v>0</v>
      </c>
      <c r="BJ10" s="6">
        <f>+('3 Planilla Preadjudicación OTIC'!BK10)</f>
        <v>0</v>
      </c>
      <c r="BK10" s="6">
        <f>+('3 Planilla Preadjudicación OTIC'!BL10)</f>
        <v>0</v>
      </c>
      <c r="BL10" s="6">
        <f>+('3 Planilla Preadjudicación OTIC'!BM10)</f>
        <v>0</v>
      </c>
      <c r="BM10" s="164">
        <f>ROUND(('3 Planilla Preadjudicación OTIC'!BN10),1)</f>
        <v>0</v>
      </c>
      <c r="BN10" s="8">
        <f>+('3 Planilla Preadjudicación OTIC'!BO10)</f>
        <v>0</v>
      </c>
      <c r="BO10" s="8">
        <f>+('3 Planilla Preadjudicación OTIC'!BP10)</f>
        <v>0</v>
      </c>
      <c r="BP10" s="8">
        <f>+('3 Planilla Preadjudicación OTIC'!BQ10)</f>
        <v>0</v>
      </c>
      <c r="BQ10" s="8">
        <f>+('3 Planilla Preadjudicación OTIC'!BR10)</f>
        <v>0</v>
      </c>
      <c r="BR10" s="8">
        <f>+('3 Planilla Preadjudicación OTIC'!BS10)</f>
        <v>0</v>
      </c>
      <c r="BS10" s="8">
        <f>+('3 Planilla Preadjudicación OTIC'!BT10)</f>
        <v>0</v>
      </c>
      <c r="BT10" s="8">
        <f>+('3 Planilla Preadjudicación OTIC'!BU10)</f>
        <v>0</v>
      </c>
      <c r="BU10" s="130" t="e">
        <f>IF(VLOOKUP(A10,'BD OFICIAL'!$A$1:$AK$1058,5,0)=D10,0,1)</f>
        <v>#N/A</v>
      </c>
      <c r="BV10" s="130" t="e">
        <f>IF(VLOOKUP(A10,'BD OFICIAL'!$A$1:$AK$1058,11,0)=J10,0,1)</f>
        <v>#N/A</v>
      </c>
      <c r="BW10" s="130" t="e">
        <f>IF(VLOOKUP(A10,'BD OFICIAL'!$A$1:$AK$1058,13,0)=L10,0,1)</f>
        <v>#N/A</v>
      </c>
      <c r="BX10" s="6" t="e">
        <f>IF(VLOOKUP(A10,'BD OFICIAL'!$A$1:$AK$1058,16,0)=O10,0,1)</f>
        <v>#N/A</v>
      </c>
      <c r="BY10" s="6" t="e">
        <f>IF(VLOOKUP(A10,'BD OFICIAL'!$A$1:$AK$1058,17,0)=P10,0,1)</f>
        <v>#N/A</v>
      </c>
      <c r="BZ10" s="6" t="e">
        <f>IF(VLOOKUP(A10,'BD OFICIAL'!$A$1:$AK$1058,19,0)=R10,0,1)</f>
        <v>#N/A</v>
      </c>
      <c r="CA10" s="6" t="e">
        <f>IF(VLOOKUP(A10,'BD OFICIAL'!$A$1:$AK$1058,21,0)=T10,0,1)</f>
        <v>#N/A</v>
      </c>
      <c r="CB10" s="6" t="e">
        <f>IF(VLOOKUP(A10,'BD OFICIAL'!$A$1:$AK$1058,24,0)=AK10,0,1)</f>
        <v>#N/A</v>
      </c>
      <c r="CC10" s="6" t="e">
        <f>IF(VLOOKUP(A10,'BD OFICIAL'!$A$1:$AK$1058,25,0)=X10,0,1)</f>
        <v>#N/A</v>
      </c>
      <c r="CD10" s="6" t="e">
        <f>IF(VLOOKUP(A10,'BD OFICIAL'!$A$1:$AK$1058,26,0)=Y10,0,1)</f>
        <v>#N/A</v>
      </c>
      <c r="CE10" s="6" t="e">
        <f>IF(VLOOKUP(A10,'BD OFICIAL'!$A$1:$AK$1058,27,0)=Z10,0,1)</f>
        <v>#N/A</v>
      </c>
      <c r="CF10" s="6" t="e">
        <f>IF(VLOOKUP(A10,'BD OFICIAL'!$A$1:$AK$1058,28,0)=AA10,0,1)</f>
        <v>#N/A</v>
      </c>
      <c r="CG10" s="6" t="e">
        <f>IF(VLOOKUP(A10,'BD OFICIAL'!$A$1:$AK$1058,33,0)=AF10,0,1)</f>
        <v>#N/A</v>
      </c>
      <c r="CH10" s="6" t="e">
        <f>IF(VLOOKUP(A10,'BD OFICIAL'!$A$1:$AK$1058,34,0)=AG10,0,1)</f>
        <v>#N/A</v>
      </c>
      <c r="CI10" s="11" t="e">
        <f t="shared" si="7"/>
        <v>#DIV/0!</v>
      </c>
      <c r="CJ10" s="130" t="e">
        <f t="shared" si="8"/>
        <v>#DIV/0!</v>
      </c>
      <c r="CK10" s="130" t="e">
        <f>IF(VLOOKUP(A10,'BD OFICIAL'!$A$1:$AK$1058,37,0)=AL10,0,1)</f>
        <v>#N/A</v>
      </c>
      <c r="CL10" s="130" t="e">
        <f>VLOOKUP(A10,'BD OFICIAL'!$A$1:$AL$1109,38,0)*AM10-AP10</f>
        <v>#N/A</v>
      </c>
      <c r="CM10" s="130" t="str">
        <f t="shared" si="9"/>
        <v>SSH</v>
      </c>
      <c r="CN10" s="130" t="str">
        <f t="shared" si="10"/>
        <v>SI</v>
      </c>
      <c r="CO10" s="130" t="str">
        <f t="shared" si="11"/>
        <v>NO</v>
      </c>
      <c r="CP10" s="44">
        <f t="shared" si="12"/>
        <v>1</v>
      </c>
      <c r="CQ10" s="44">
        <f t="shared" si="13"/>
        <v>1</v>
      </c>
      <c r="CR10" s="44" t="e">
        <f t="shared" si="14"/>
        <v>#N/A</v>
      </c>
      <c r="CS10" s="44" t="e">
        <f>IF(VLOOKUP(A10,'BD OFICIAL'!$A:$AS,40,0)=AQ10,0,1)</f>
        <v>#N/A</v>
      </c>
      <c r="CT10" s="44" t="e">
        <f>IF(VLOOKUP(A10,'BD OFICIAL'!$A:$AS,41,0)=AS10,0,1)</f>
        <v>#N/A</v>
      </c>
      <c r="CU10" s="44">
        <f t="shared" si="15"/>
        <v>0</v>
      </c>
      <c r="CV10" s="44">
        <f t="shared" si="16"/>
        <v>0</v>
      </c>
      <c r="CW10" s="44" t="e">
        <f>IF(VLOOKUP(A10,'BD OFICIAL'!$A$1:$AK$1058,31,0)="SI",IF(AT10&gt;0,0,1),IF(AT10=0,0,1))</f>
        <v>#N/A</v>
      </c>
      <c r="CX10" s="44">
        <f t="shared" si="17"/>
        <v>0</v>
      </c>
      <c r="CY10" s="44">
        <f t="shared" si="18"/>
        <v>0</v>
      </c>
      <c r="CZ10" s="130" t="e">
        <f t="shared" si="19"/>
        <v>#N/A</v>
      </c>
      <c r="DA10" s="44" t="e">
        <f t="shared" si="20"/>
        <v>#N/A</v>
      </c>
      <c r="DB10" s="130" t="str">
        <f>IF(ISERROR(VLOOKUP(AI10,EXPERIENCIA!$A$1:$C$2100,1,0)),"NO","SI")</f>
        <v>NO</v>
      </c>
      <c r="DC10" s="130" t="e">
        <f>IF(CZ10="no","NO APLICA",IF(AX10=0,"ERROR NOTA",IF(AND(AX10&gt;1,DB10="NO"),"ERROR NOTA",IF(AND(DB10="NO",AX10=1),0,IF(VLOOKUP(AI10,EXPERIENCIA!$A$1:$C$2100,3,0)=AX10,0,"ERROR NOTA")))))</f>
        <v>#N/A</v>
      </c>
      <c r="DD10" s="130" t="str">
        <f>IF(ISERROR(VLOOKUP(AI10,COMPORTAMIENTO!$A$1:$C$2100,1,0)),"NO","SI")</f>
        <v>NO</v>
      </c>
      <c r="DE10" s="130" t="e">
        <f>IF(CZ10="NO","NO APLICA",IF(AY10=0,"ERROR NOTA",IF(AND(DD10="NO",AY10=7),0,IF(VLOOKUP(AI10,COMPORTAMIENTO!$A$2:$C$2100,3,0)=AY10,0,"ERROR NOTA"))))</f>
        <v>#N/A</v>
      </c>
      <c r="DF10" s="164" t="e">
        <f t="shared" si="21"/>
        <v>#N/A</v>
      </c>
      <c r="DG10" s="164" t="e">
        <f t="shared" si="22"/>
        <v>#N/A</v>
      </c>
      <c r="DH10" s="130" t="str">
        <f t="shared" si="0"/>
        <v>NO</v>
      </c>
      <c r="DI10" s="130" t="e">
        <f t="shared" si="23"/>
        <v>#N/A</v>
      </c>
      <c r="DJ10" s="130" t="e">
        <f t="shared" si="24"/>
        <v>#N/A</v>
      </c>
      <c r="DK10" s="130" t="e">
        <f t="shared" si="25"/>
        <v>#N/A</v>
      </c>
      <c r="DL10" s="16" t="e" cm="1">
        <f t="array" ref="DL10">IF(CZ10="NO","NO APLICA",IF(AND(CZ10="SI",BG10=1),RECHAZADO,"APROBADO"))</f>
        <v>#N/A</v>
      </c>
      <c r="DM10" s="16" t="e">
        <f t="shared" si="26"/>
        <v>#N/A</v>
      </c>
      <c r="DN10" s="11" t="e">
        <f t="shared" si="27"/>
        <v>#N/A</v>
      </c>
      <c r="DO10" s="16">
        <f t="shared" si="28"/>
        <v>0</v>
      </c>
      <c r="DP10" s="16">
        <f>VLOOKUP(A10,'5 TD'!$A$3:$B$35,2,0)</f>
        <v>0</v>
      </c>
      <c r="DQ10" s="11" t="e">
        <f t="shared" si="29"/>
        <v>#N/A</v>
      </c>
      <c r="DR10" s="130" t="e">
        <f t="shared" si="1"/>
        <v>#N/A</v>
      </c>
      <c r="DS10" s="130" t="e">
        <f t="shared" si="2"/>
        <v>#N/A</v>
      </c>
      <c r="DT10" s="11" t="e">
        <f t="shared" si="3"/>
        <v>#N/A</v>
      </c>
      <c r="DU10" s="130" t="e">
        <f t="shared" si="4"/>
        <v>#N/A</v>
      </c>
      <c r="DV10" s="6">
        <f>+('3 Planilla Preadjudicación OTIC'!BO10)</f>
        <v>0</v>
      </c>
      <c r="DW10" s="6" t="e">
        <f>IF(DU10="APROBADO",VLOOKUP(A10,'5 TD'!$D$3:$E$270,2,0),"NO APLICA")</f>
        <v>#N/A</v>
      </c>
      <c r="DX10" s="6" t="e">
        <f t="shared" si="30"/>
        <v>#N/A</v>
      </c>
      <c r="DY10" s="6" t="e">
        <f>IF(DX10="SI",VLOOKUP(A10,'5 TD'!$G$3:$H$270,2,0),"NO APLICA ")</f>
        <v>#N/A</v>
      </c>
      <c r="DZ10" s="6" t="e">
        <f t="shared" si="5"/>
        <v>#N/A</v>
      </c>
      <c r="EA10" s="6" t="e">
        <f>IF(DZ10="SI",VLOOKUP(A10,'5 TD'!$J$4:$K$472,2,0),"NO APLICA")</f>
        <v>#N/A</v>
      </c>
      <c r="EB10" s="6" t="e">
        <f t="shared" si="31"/>
        <v>#N/A</v>
      </c>
      <c r="EC10" s="11" t="e">
        <f>IF(EB10="SI",VLOOKUP(A10,'5 TD'!$M$4:$N$350,2,0),"NO APLICA")</f>
        <v>#N/A</v>
      </c>
      <c r="ED10" s="6" t="e">
        <f t="shared" si="6"/>
        <v>#N/A</v>
      </c>
      <c r="EE10" s="16" t="e">
        <f t="shared" si="32"/>
        <v>#N/A</v>
      </c>
      <c r="EF10" s="16" t="e">
        <f>IF(ED10="SI",VLOOKUP(A10,'5 TD'!$V$4:$W$479,2,0),"NO APLICA")</f>
        <v>#N/A</v>
      </c>
      <c r="EG10" s="6" t="e">
        <f t="shared" si="33"/>
        <v>#N/A</v>
      </c>
      <c r="EH10" s="124" t="e">
        <f>IF(EG10="SI",VLOOKUP(AI10,COMPORTAMIENTO!$A$1:$C$2100,2,0),"NO APLICA")</f>
        <v>#N/A</v>
      </c>
      <c r="EI10" s="16" t="e">
        <f>IF(EG10="SI",VLOOKUP(A10,'5 TD'!$P$2:$Q$479,2,0),"NO APLICA")</f>
        <v>#N/A</v>
      </c>
      <c r="EJ10" s="6" t="e">
        <f t="shared" si="34"/>
        <v>#N/A</v>
      </c>
      <c r="EK10" s="6">
        <f>IF(DB10="no",0,VLOOKUP(AI10,EXPERIENCIA!$A$1:$C$2100,2,0))</f>
        <v>0</v>
      </c>
      <c r="EL10" s="6">
        <f>IF(DB10="si",VLOOKUP(A10,'5 TD'!$S$3:$T$2103,2,0),0)</f>
        <v>0</v>
      </c>
      <c r="EM10" s="6" t="str">
        <f t="shared" si="35"/>
        <v>SI</v>
      </c>
      <c r="EN10" s="6">
        <f>+('3 Planilla Preadjudicación OTIC'!BV10)</f>
        <v>0</v>
      </c>
    </row>
    <row r="11" spans="1:149" s="41" customFormat="1" ht="13.8" x14ac:dyDescent="0.3">
      <c r="A11" s="6">
        <f>+('3 Planilla Preadjudicación OTIC'!A11)</f>
        <v>0</v>
      </c>
      <c r="B11" s="6">
        <f>+('3 Planilla Preadjudicación OTIC'!B11)</f>
        <v>0</v>
      </c>
      <c r="C11" s="8">
        <f>+('3 Planilla Preadjudicación OTIC'!D11)</f>
        <v>0</v>
      </c>
      <c r="D11" s="8">
        <f>+('3 Planilla Preadjudicación OTIC'!E11)</f>
        <v>0</v>
      </c>
      <c r="E11" s="8">
        <f>+('3 Planilla Preadjudicación OTIC'!F11)</f>
        <v>0</v>
      </c>
      <c r="F11" s="8">
        <f>+('3 Planilla Preadjudicación OTIC'!G11)</f>
        <v>0</v>
      </c>
      <c r="G11" s="8">
        <f>+('3 Planilla Preadjudicación OTIC'!H11)</f>
        <v>0</v>
      </c>
      <c r="H11" s="8">
        <f>+('3 Planilla Preadjudicación OTIC'!I11)</f>
        <v>0</v>
      </c>
      <c r="I11" s="8">
        <f>+('3 Planilla Preadjudicación OTIC'!J11)</f>
        <v>0</v>
      </c>
      <c r="J11" s="8">
        <f>+('3 Planilla Preadjudicación OTIC'!K11)</f>
        <v>0</v>
      </c>
      <c r="K11" s="8">
        <f>+('3 Planilla Preadjudicación OTIC'!L11)</f>
        <v>0</v>
      </c>
      <c r="L11" s="8">
        <f>+('3 Planilla Preadjudicación OTIC'!M11)</f>
        <v>0</v>
      </c>
      <c r="M11" s="6">
        <f>+('3 Planilla Preadjudicación OTIC'!N11)</f>
        <v>0</v>
      </c>
      <c r="N11" s="8">
        <f>+('3 Planilla Preadjudicación OTIC'!O11)</f>
        <v>0</v>
      </c>
      <c r="O11" s="8">
        <f>+('3 Planilla Preadjudicación OTIC'!P11)</f>
        <v>0</v>
      </c>
      <c r="P11" s="8">
        <f>+('3 Planilla Preadjudicación OTIC'!Q11)</f>
        <v>0</v>
      </c>
      <c r="Q11" s="8">
        <f>+('3 Planilla Preadjudicación OTIC'!R11)</f>
        <v>0</v>
      </c>
      <c r="R11" s="8">
        <f>+('3 Planilla Preadjudicación OTIC'!S11)</f>
        <v>0</v>
      </c>
      <c r="S11" s="8">
        <f>+('3 Planilla Preadjudicación OTIC'!T11)</f>
        <v>0</v>
      </c>
      <c r="T11" s="6">
        <f>+('3 Planilla Preadjudicación OTIC'!U11)</f>
        <v>0</v>
      </c>
      <c r="U11" s="6">
        <f>+('3 Planilla Preadjudicación OTIC'!V11)</f>
        <v>0</v>
      </c>
      <c r="V11" s="6">
        <f>+('3 Planilla Preadjudicación OTIC'!W11)</f>
        <v>0</v>
      </c>
      <c r="W11" s="6">
        <f>+('3 Planilla Preadjudicación OTIC'!X11)</f>
        <v>0</v>
      </c>
      <c r="X11" s="6">
        <f>+('3 Planilla Preadjudicación OTIC'!Y11)</f>
        <v>0</v>
      </c>
      <c r="Y11" s="6">
        <f>+('3 Planilla Preadjudicación OTIC'!Z11)</f>
        <v>0</v>
      </c>
      <c r="Z11" s="6">
        <f>+('3 Planilla Preadjudicación OTIC'!AA11)</f>
        <v>0</v>
      </c>
      <c r="AA11" s="6">
        <f>+('3 Planilla Preadjudicación OTIC'!AB11)</f>
        <v>0</v>
      </c>
      <c r="AB11" s="8">
        <f>+('3 Planilla Preadjudicación OTIC'!AC11)</f>
        <v>0</v>
      </c>
      <c r="AC11" s="8">
        <f>+('3 Planilla Preadjudicación OTIC'!AD11)</f>
        <v>0</v>
      </c>
      <c r="AD11" s="6">
        <f>+('3 Planilla Preadjudicación OTIC'!AE11)</f>
        <v>0</v>
      </c>
      <c r="AE11" s="8">
        <f>+('3 Planilla Preadjudicación OTIC'!AF11)</f>
        <v>0</v>
      </c>
      <c r="AF11" s="6">
        <f>+('3 Planilla Preadjudicación OTIC'!AG11)</f>
        <v>0</v>
      </c>
      <c r="AG11" s="6">
        <f>+('3 Planilla Preadjudicación OTIC'!AH11)</f>
        <v>0</v>
      </c>
      <c r="AH11" s="6">
        <f>+('3 Planilla Preadjudicación OTIC'!AI11)</f>
        <v>0</v>
      </c>
      <c r="AI11" s="206">
        <f>+('3 Planilla Preadjudicación OTIC'!AJ11)</f>
        <v>0</v>
      </c>
      <c r="AJ11" s="8">
        <f>+('3 Planilla Preadjudicación OTIC'!AK11)</f>
        <v>0</v>
      </c>
      <c r="AK11" s="6">
        <f>+('3 Planilla Preadjudicación OTIC'!AL11)</f>
        <v>0</v>
      </c>
      <c r="AL11" s="6">
        <f>+('3 Planilla Preadjudicación OTIC'!AM11)</f>
        <v>0</v>
      </c>
      <c r="AM11" s="16">
        <f>+('3 Planilla Preadjudicación OTIC'!AN11)</f>
        <v>0</v>
      </c>
      <c r="AN11" s="16">
        <f>+('3 Planilla Preadjudicación OTIC'!AO11)</f>
        <v>0</v>
      </c>
      <c r="AO11" s="16">
        <f>+('3 Planilla Preadjudicación OTIC'!AP11)</f>
        <v>0</v>
      </c>
      <c r="AP11" s="16">
        <f>+('3 Planilla Preadjudicación OTIC'!AQ11)</f>
        <v>0</v>
      </c>
      <c r="AQ11" s="16">
        <f>+('3 Planilla Preadjudicación OTIC'!AR11)</f>
        <v>0</v>
      </c>
      <c r="AR11" s="16">
        <f>+('3 Planilla Preadjudicación OTIC'!AS11)</f>
        <v>0</v>
      </c>
      <c r="AS11" s="16">
        <f>+('3 Planilla Preadjudicación OTIC'!AT11)</f>
        <v>0</v>
      </c>
      <c r="AT11" s="16">
        <f>+('3 Planilla Preadjudicación OTIC'!AU11)</f>
        <v>0</v>
      </c>
      <c r="AU11" s="16">
        <f>+('3 Planilla Preadjudicación OTIC'!AV11)</f>
        <v>0</v>
      </c>
      <c r="AV11" s="6">
        <f>+('3 Planilla Preadjudicación OTIC'!AW11)</f>
        <v>0</v>
      </c>
      <c r="AW11" s="8">
        <f>+('3 Planilla Preadjudicación OTIC'!AX11)</f>
        <v>0</v>
      </c>
      <c r="AX11" s="6">
        <f>+('3 Planilla Preadjudicación OTIC'!AY11)</f>
        <v>0</v>
      </c>
      <c r="AY11" s="6">
        <f>+('3 Planilla Preadjudicación OTIC'!AZ11)</f>
        <v>0</v>
      </c>
      <c r="AZ11" s="6">
        <f>+('3 Planilla Preadjudicación OTIC'!BA11)</f>
        <v>0</v>
      </c>
      <c r="BA11" s="6">
        <f>+('3 Planilla Preadjudicación OTIC'!BB11)</f>
        <v>0</v>
      </c>
      <c r="BB11" s="6">
        <f>+('3 Planilla Preadjudicación OTIC'!BC11)</f>
        <v>0</v>
      </c>
      <c r="BC11" s="6">
        <f>+('3 Planilla Preadjudicación OTIC'!BD11)</f>
        <v>0</v>
      </c>
      <c r="BD11" s="6">
        <f>+('3 Planilla Preadjudicación OTIC'!BE11)</f>
        <v>0</v>
      </c>
      <c r="BE11" s="6">
        <f>+('3 Planilla Preadjudicación OTIC'!BF11)</f>
        <v>0</v>
      </c>
      <c r="BF11" s="6">
        <f>+('3 Planilla Preadjudicación OTIC'!BG11)</f>
        <v>0</v>
      </c>
      <c r="BG11" s="6">
        <f>+('3 Planilla Preadjudicación OTIC'!BH11)</f>
        <v>0</v>
      </c>
      <c r="BH11" s="6">
        <f>+('3 Planilla Preadjudicación OTIC'!BI11)</f>
        <v>0</v>
      </c>
      <c r="BI11" s="6">
        <f>+('3 Planilla Preadjudicación OTIC'!BJ11)</f>
        <v>0</v>
      </c>
      <c r="BJ11" s="6">
        <f>+('3 Planilla Preadjudicación OTIC'!BK11)</f>
        <v>0</v>
      </c>
      <c r="BK11" s="6">
        <f>+('3 Planilla Preadjudicación OTIC'!BL11)</f>
        <v>0</v>
      </c>
      <c r="BL11" s="6">
        <f>+('3 Planilla Preadjudicación OTIC'!BM11)</f>
        <v>0</v>
      </c>
      <c r="BM11" s="164">
        <f>ROUND(('3 Planilla Preadjudicación OTIC'!BN11),1)</f>
        <v>0</v>
      </c>
      <c r="BN11" s="8">
        <f>+('3 Planilla Preadjudicación OTIC'!BO11)</f>
        <v>0</v>
      </c>
      <c r="BO11" s="8">
        <f>+('3 Planilla Preadjudicación OTIC'!BP11)</f>
        <v>0</v>
      </c>
      <c r="BP11" s="8">
        <f>+('3 Planilla Preadjudicación OTIC'!BQ11)</f>
        <v>0</v>
      </c>
      <c r="BQ11" s="8">
        <f>+('3 Planilla Preadjudicación OTIC'!BR11)</f>
        <v>0</v>
      </c>
      <c r="BR11" s="8">
        <f>+('3 Planilla Preadjudicación OTIC'!BS11)</f>
        <v>0</v>
      </c>
      <c r="BS11" s="8">
        <f>+('3 Planilla Preadjudicación OTIC'!BT11)</f>
        <v>0</v>
      </c>
      <c r="BT11" s="8">
        <f>+('3 Planilla Preadjudicación OTIC'!BU11)</f>
        <v>0</v>
      </c>
      <c r="BU11" s="130" t="e">
        <f>IF(VLOOKUP(A11,'BD OFICIAL'!$A$1:$AK$1058,5,0)=D11,0,1)</f>
        <v>#N/A</v>
      </c>
      <c r="BV11" s="130" t="e">
        <f>IF(VLOOKUP(A11,'BD OFICIAL'!$A$1:$AK$1058,11,0)=J11,0,1)</f>
        <v>#N/A</v>
      </c>
      <c r="BW11" s="130" t="e">
        <f>IF(VLOOKUP(A11,'BD OFICIAL'!$A$1:$AK$1058,13,0)=L11,0,1)</f>
        <v>#N/A</v>
      </c>
      <c r="BX11" s="6" t="e">
        <f>IF(VLOOKUP(A11,'BD OFICIAL'!$A$1:$AK$1058,16,0)=O11,0,1)</f>
        <v>#N/A</v>
      </c>
      <c r="BY11" s="6" t="e">
        <f>IF(VLOOKUP(A11,'BD OFICIAL'!$A$1:$AK$1058,17,0)=P11,0,1)</f>
        <v>#N/A</v>
      </c>
      <c r="BZ11" s="6" t="e">
        <f>IF(VLOOKUP(A11,'BD OFICIAL'!$A$1:$AK$1058,19,0)=R11,0,1)</f>
        <v>#N/A</v>
      </c>
      <c r="CA11" s="6" t="e">
        <f>IF(VLOOKUP(A11,'BD OFICIAL'!$A$1:$AK$1058,21,0)=T11,0,1)</f>
        <v>#N/A</v>
      </c>
      <c r="CB11" s="6" t="e">
        <f>IF(VLOOKUP(A11,'BD OFICIAL'!$A$1:$AK$1058,24,0)=AK11,0,1)</f>
        <v>#N/A</v>
      </c>
      <c r="CC11" s="6" t="e">
        <f>IF(VLOOKUP(A11,'BD OFICIAL'!$A$1:$AK$1058,25,0)=X11,0,1)</f>
        <v>#N/A</v>
      </c>
      <c r="CD11" s="6" t="e">
        <f>IF(VLOOKUP(A11,'BD OFICIAL'!$A$1:$AK$1058,26,0)=Y11,0,1)</f>
        <v>#N/A</v>
      </c>
      <c r="CE11" s="6" t="e">
        <f>IF(VLOOKUP(A11,'BD OFICIAL'!$A$1:$AK$1058,27,0)=Z11,0,1)</f>
        <v>#N/A</v>
      </c>
      <c r="CF11" s="6" t="e">
        <f>IF(VLOOKUP(A11,'BD OFICIAL'!$A$1:$AK$1058,28,0)=AA11,0,1)</f>
        <v>#N/A</v>
      </c>
      <c r="CG11" s="6" t="e">
        <f>IF(VLOOKUP(A11,'BD OFICIAL'!$A$1:$AK$1058,33,0)=AF11,0,1)</f>
        <v>#N/A</v>
      </c>
      <c r="CH11" s="6" t="e">
        <f>IF(VLOOKUP(A11,'BD OFICIAL'!$A$1:$AK$1058,34,0)=AG11,0,1)</f>
        <v>#N/A</v>
      </c>
      <c r="CI11" s="11" t="e">
        <f t="shared" si="7"/>
        <v>#DIV/0!</v>
      </c>
      <c r="CJ11" s="130" t="e">
        <f t="shared" si="8"/>
        <v>#DIV/0!</v>
      </c>
      <c r="CK11" s="130" t="e">
        <f>IF(VLOOKUP(A11,'BD OFICIAL'!$A$1:$AK$1058,37,0)=AL11,0,1)</f>
        <v>#N/A</v>
      </c>
      <c r="CL11" s="130" t="e">
        <f>VLOOKUP(A11,'BD OFICIAL'!$A$1:$AL$1109,38,0)*AM11-AP11</f>
        <v>#N/A</v>
      </c>
      <c r="CM11" s="130" t="str">
        <f t="shared" si="9"/>
        <v>SSH</v>
      </c>
      <c r="CN11" s="130" t="str">
        <f t="shared" si="10"/>
        <v>SI</v>
      </c>
      <c r="CO11" s="130" t="str">
        <f t="shared" si="11"/>
        <v>NO</v>
      </c>
      <c r="CP11" s="44">
        <f t="shared" si="12"/>
        <v>1</v>
      </c>
      <c r="CQ11" s="44">
        <f t="shared" si="13"/>
        <v>1</v>
      </c>
      <c r="CR11" s="44" t="e">
        <f t="shared" si="14"/>
        <v>#N/A</v>
      </c>
      <c r="CS11" s="44" t="e">
        <f>IF(VLOOKUP(A11,'BD OFICIAL'!$A:$AS,40,0)=AQ11,0,1)</f>
        <v>#N/A</v>
      </c>
      <c r="CT11" s="44" t="e">
        <f>IF(VLOOKUP(A11,'BD OFICIAL'!$A:$AS,41,0)=AS11,0,1)</f>
        <v>#N/A</v>
      </c>
      <c r="CU11" s="44">
        <f t="shared" si="15"/>
        <v>0</v>
      </c>
      <c r="CV11" s="44">
        <f t="shared" si="16"/>
        <v>0</v>
      </c>
      <c r="CW11" s="44" t="e">
        <f>IF(VLOOKUP(A11,'BD OFICIAL'!$A$1:$AK$1058,31,0)="SI",IF(AT11&gt;0,0,1),IF(AT11=0,0,1))</f>
        <v>#N/A</v>
      </c>
      <c r="CX11" s="44">
        <f t="shared" si="17"/>
        <v>0</v>
      </c>
      <c r="CY11" s="44">
        <f t="shared" si="18"/>
        <v>0</v>
      </c>
      <c r="CZ11" s="130" t="e">
        <f t="shared" si="19"/>
        <v>#N/A</v>
      </c>
      <c r="DA11" s="44" t="e">
        <f t="shared" si="20"/>
        <v>#N/A</v>
      </c>
      <c r="DB11" s="130" t="str">
        <f>IF(ISERROR(VLOOKUP(AI11,EXPERIENCIA!$A$1:$C$2100,1,0)),"NO","SI")</f>
        <v>NO</v>
      </c>
      <c r="DC11" s="130" t="e">
        <f>IF(CZ11="no","NO APLICA",IF(AX11=0,"ERROR NOTA",IF(AND(AX11&gt;1,DB11="NO"),"ERROR NOTA",IF(AND(DB11="NO",AX11=1),0,IF(VLOOKUP(AI11,EXPERIENCIA!$A$1:$C$2100,3,0)=AX11,0,"ERROR NOTA")))))</f>
        <v>#N/A</v>
      </c>
      <c r="DD11" s="130" t="str">
        <f>IF(ISERROR(VLOOKUP(AI11,COMPORTAMIENTO!$A$1:$C$2100,1,0)),"NO","SI")</f>
        <v>NO</v>
      </c>
      <c r="DE11" s="130" t="e">
        <f>IF(CZ11="NO","NO APLICA",IF(AY11=0,"ERROR NOTA",IF(AND(DD11="NO",AY11=7),0,IF(VLOOKUP(AI11,COMPORTAMIENTO!$A$2:$C$2100,3,0)=AY11,0,"ERROR NOTA"))))</f>
        <v>#N/A</v>
      </c>
      <c r="DF11" s="164" t="e">
        <f t="shared" si="21"/>
        <v>#N/A</v>
      </c>
      <c r="DG11" s="164" t="e">
        <f t="shared" si="22"/>
        <v>#N/A</v>
      </c>
      <c r="DH11" s="130" t="str">
        <f t="shared" si="0"/>
        <v>NO</v>
      </c>
      <c r="DI11" s="130" t="e">
        <f t="shared" si="23"/>
        <v>#N/A</v>
      </c>
      <c r="DJ11" s="130" t="e">
        <f t="shared" si="24"/>
        <v>#N/A</v>
      </c>
      <c r="DK11" s="130" t="e">
        <f t="shared" si="25"/>
        <v>#N/A</v>
      </c>
      <c r="DL11" s="16" t="e" cm="1">
        <f t="array" ref="DL11">IF(CZ11="NO","NO APLICA",IF(AND(CZ11="SI",BG11=1),RECHAZADO,"APROBADO"))</f>
        <v>#N/A</v>
      </c>
      <c r="DM11" s="16" t="e">
        <f t="shared" si="26"/>
        <v>#N/A</v>
      </c>
      <c r="DN11" s="11" t="e">
        <f t="shared" si="27"/>
        <v>#N/A</v>
      </c>
      <c r="DO11" s="16">
        <f t="shared" si="28"/>
        <v>0</v>
      </c>
      <c r="DP11" s="16">
        <f>VLOOKUP(A11,'5 TD'!$A$3:$B$35,2,0)</f>
        <v>0</v>
      </c>
      <c r="DQ11" s="11" t="e">
        <f t="shared" si="29"/>
        <v>#N/A</v>
      </c>
      <c r="DR11" s="130" t="e">
        <f t="shared" si="1"/>
        <v>#N/A</v>
      </c>
      <c r="DS11" s="130" t="e">
        <f t="shared" si="2"/>
        <v>#N/A</v>
      </c>
      <c r="DT11" s="11" t="e">
        <f t="shared" si="3"/>
        <v>#N/A</v>
      </c>
      <c r="DU11" s="130" t="e">
        <f t="shared" si="4"/>
        <v>#N/A</v>
      </c>
      <c r="DV11" s="6">
        <f>+('3 Planilla Preadjudicación OTIC'!BO11)</f>
        <v>0</v>
      </c>
      <c r="DW11" s="6" t="e">
        <f>IF(DU11="APROBADO",VLOOKUP(A11,'5 TD'!$D$3:$E$270,2,0),"NO APLICA")</f>
        <v>#N/A</v>
      </c>
      <c r="DX11" s="6" t="e">
        <f t="shared" si="30"/>
        <v>#N/A</v>
      </c>
      <c r="DY11" s="6" t="e">
        <f>IF(DX11="SI",VLOOKUP(A11,'5 TD'!$G$3:$H$270,2,0),"NO APLICA ")</f>
        <v>#N/A</v>
      </c>
      <c r="DZ11" s="6" t="e">
        <f t="shared" si="5"/>
        <v>#N/A</v>
      </c>
      <c r="EA11" s="6" t="e">
        <f>IF(DZ11="SI",VLOOKUP(A11,'5 TD'!$J$4:$K$472,2,0),"NO APLICA")</f>
        <v>#N/A</v>
      </c>
      <c r="EB11" s="6" t="e">
        <f t="shared" si="31"/>
        <v>#N/A</v>
      </c>
      <c r="EC11" s="11" t="e">
        <f>IF(EB11="SI",VLOOKUP(A11,'5 TD'!$M$4:$N$350,2,0),"NO APLICA")</f>
        <v>#N/A</v>
      </c>
      <c r="ED11" s="6" t="e">
        <f t="shared" si="6"/>
        <v>#N/A</v>
      </c>
      <c r="EE11" s="16" t="e">
        <f t="shared" si="32"/>
        <v>#N/A</v>
      </c>
      <c r="EF11" s="16" t="e">
        <f>IF(ED11="SI",VLOOKUP(A11,'5 TD'!$V$4:$W$479,2,0),"NO APLICA")</f>
        <v>#N/A</v>
      </c>
      <c r="EG11" s="6" t="e">
        <f t="shared" si="33"/>
        <v>#N/A</v>
      </c>
      <c r="EH11" s="124" t="e">
        <f>IF(EG11="SI",VLOOKUP(AI11,COMPORTAMIENTO!$A$1:$C$2100,2,0),"NO APLICA")</f>
        <v>#N/A</v>
      </c>
      <c r="EI11" s="16" t="e">
        <f>IF(EG11="SI",VLOOKUP(A11,'5 TD'!$P$2:$Q$479,2,0),"NO APLICA")</f>
        <v>#N/A</v>
      </c>
      <c r="EJ11" s="6" t="e">
        <f t="shared" si="34"/>
        <v>#N/A</v>
      </c>
      <c r="EK11" s="6">
        <f>IF(DB11="no",0,VLOOKUP(AI11,EXPERIENCIA!$A$1:$C$2100,2,0))</f>
        <v>0</v>
      </c>
      <c r="EL11" s="6">
        <f>IF(DB11="si",VLOOKUP(A11,'5 TD'!$S$3:$T$2103,2,0),0)</f>
        <v>0</v>
      </c>
      <c r="EM11" s="6" t="str">
        <f t="shared" si="35"/>
        <v>SI</v>
      </c>
      <c r="EN11" s="6">
        <f>+('3 Planilla Preadjudicación OTIC'!BV11)</f>
        <v>0</v>
      </c>
    </row>
    <row r="12" spans="1:149" s="41" customFormat="1" ht="13.8" x14ac:dyDescent="0.3">
      <c r="A12" s="6">
        <f>+('3 Planilla Preadjudicación OTIC'!A12)</f>
        <v>0</v>
      </c>
      <c r="B12" s="6">
        <f>+('3 Planilla Preadjudicación OTIC'!B12)</f>
        <v>0</v>
      </c>
      <c r="C12" s="8">
        <f>+('3 Planilla Preadjudicación OTIC'!D12)</f>
        <v>0</v>
      </c>
      <c r="D12" s="8">
        <f>+('3 Planilla Preadjudicación OTIC'!E12)</f>
        <v>0</v>
      </c>
      <c r="E12" s="8">
        <f>+('3 Planilla Preadjudicación OTIC'!F12)</f>
        <v>0</v>
      </c>
      <c r="F12" s="8">
        <f>+('3 Planilla Preadjudicación OTIC'!G12)</f>
        <v>0</v>
      </c>
      <c r="G12" s="8">
        <f>+('3 Planilla Preadjudicación OTIC'!H12)</f>
        <v>0</v>
      </c>
      <c r="H12" s="8">
        <f>+('3 Planilla Preadjudicación OTIC'!I12)</f>
        <v>0</v>
      </c>
      <c r="I12" s="8">
        <f>+('3 Planilla Preadjudicación OTIC'!J12)</f>
        <v>0</v>
      </c>
      <c r="J12" s="8">
        <f>+('3 Planilla Preadjudicación OTIC'!K12)</f>
        <v>0</v>
      </c>
      <c r="K12" s="8">
        <f>+('3 Planilla Preadjudicación OTIC'!L12)</f>
        <v>0</v>
      </c>
      <c r="L12" s="8">
        <f>+('3 Planilla Preadjudicación OTIC'!M12)</f>
        <v>0</v>
      </c>
      <c r="M12" s="6">
        <f>+('3 Planilla Preadjudicación OTIC'!N12)</f>
        <v>0</v>
      </c>
      <c r="N12" s="8">
        <f>+('3 Planilla Preadjudicación OTIC'!O12)</f>
        <v>0</v>
      </c>
      <c r="O12" s="8">
        <f>+('3 Planilla Preadjudicación OTIC'!P12)</f>
        <v>0</v>
      </c>
      <c r="P12" s="8">
        <f>+('3 Planilla Preadjudicación OTIC'!Q12)</f>
        <v>0</v>
      </c>
      <c r="Q12" s="8">
        <f>+('3 Planilla Preadjudicación OTIC'!R12)</f>
        <v>0</v>
      </c>
      <c r="R12" s="8">
        <f>+('3 Planilla Preadjudicación OTIC'!S12)</f>
        <v>0</v>
      </c>
      <c r="S12" s="8">
        <f>+('3 Planilla Preadjudicación OTIC'!T12)</f>
        <v>0</v>
      </c>
      <c r="T12" s="6">
        <f>+('3 Planilla Preadjudicación OTIC'!U12)</f>
        <v>0</v>
      </c>
      <c r="U12" s="6">
        <f>+('3 Planilla Preadjudicación OTIC'!V12)</f>
        <v>0</v>
      </c>
      <c r="V12" s="6">
        <f>+('3 Planilla Preadjudicación OTIC'!W12)</f>
        <v>0</v>
      </c>
      <c r="W12" s="6">
        <f>+('3 Planilla Preadjudicación OTIC'!X12)</f>
        <v>0</v>
      </c>
      <c r="X12" s="6">
        <f>+('3 Planilla Preadjudicación OTIC'!Y12)</f>
        <v>0</v>
      </c>
      <c r="Y12" s="6">
        <f>+('3 Planilla Preadjudicación OTIC'!Z12)</f>
        <v>0</v>
      </c>
      <c r="Z12" s="6">
        <f>+('3 Planilla Preadjudicación OTIC'!AA12)</f>
        <v>0</v>
      </c>
      <c r="AA12" s="6">
        <f>+('3 Planilla Preadjudicación OTIC'!AB12)</f>
        <v>0</v>
      </c>
      <c r="AB12" s="8">
        <f>+('3 Planilla Preadjudicación OTIC'!AC12)</f>
        <v>0</v>
      </c>
      <c r="AC12" s="8">
        <f>+('3 Planilla Preadjudicación OTIC'!AD12)</f>
        <v>0</v>
      </c>
      <c r="AD12" s="6">
        <f>+('3 Planilla Preadjudicación OTIC'!AE12)</f>
        <v>0</v>
      </c>
      <c r="AE12" s="8">
        <f>+('3 Planilla Preadjudicación OTIC'!AF12)</f>
        <v>0</v>
      </c>
      <c r="AF12" s="6">
        <f>+('3 Planilla Preadjudicación OTIC'!AG12)</f>
        <v>0</v>
      </c>
      <c r="AG12" s="6">
        <f>+('3 Planilla Preadjudicación OTIC'!AH12)</f>
        <v>0</v>
      </c>
      <c r="AH12" s="6">
        <f>+('3 Planilla Preadjudicación OTIC'!AI12)</f>
        <v>0</v>
      </c>
      <c r="AI12" s="206">
        <f>+('3 Planilla Preadjudicación OTIC'!AJ12)</f>
        <v>0</v>
      </c>
      <c r="AJ12" s="8">
        <f>+('3 Planilla Preadjudicación OTIC'!AK12)</f>
        <v>0</v>
      </c>
      <c r="AK12" s="6">
        <f>+('3 Planilla Preadjudicación OTIC'!AL12)</f>
        <v>0</v>
      </c>
      <c r="AL12" s="6">
        <f>+('3 Planilla Preadjudicación OTIC'!AM12)</f>
        <v>0</v>
      </c>
      <c r="AM12" s="16">
        <f>+('3 Planilla Preadjudicación OTIC'!AN12)</f>
        <v>0</v>
      </c>
      <c r="AN12" s="16">
        <f>+('3 Planilla Preadjudicación OTIC'!AO12)</f>
        <v>0</v>
      </c>
      <c r="AO12" s="16">
        <f>+('3 Planilla Preadjudicación OTIC'!AP12)</f>
        <v>0</v>
      </c>
      <c r="AP12" s="16">
        <f>+('3 Planilla Preadjudicación OTIC'!AQ12)</f>
        <v>0</v>
      </c>
      <c r="AQ12" s="16">
        <f>+('3 Planilla Preadjudicación OTIC'!AR12)</f>
        <v>0</v>
      </c>
      <c r="AR12" s="16">
        <f>+('3 Planilla Preadjudicación OTIC'!AS12)</f>
        <v>0</v>
      </c>
      <c r="AS12" s="16">
        <f>+('3 Planilla Preadjudicación OTIC'!AT12)</f>
        <v>0</v>
      </c>
      <c r="AT12" s="16">
        <f>+('3 Planilla Preadjudicación OTIC'!AU12)</f>
        <v>0</v>
      </c>
      <c r="AU12" s="16">
        <f>+('3 Planilla Preadjudicación OTIC'!AV12)</f>
        <v>0</v>
      </c>
      <c r="AV12" s="6">
        <f>+('3 Planilla Preadjudicación OTIC'!AW12)</f>
        <v>0</v>
      </c>
      <c r="AW12" s="8">
        <f>+('3 Planilla Preadjudicación OTIC'!AX12)</f>
        <v>0</v>
      </c>
      <c r="AX12" s="6">
        <f>+('3 Planilla Preadjudicación OTIC'!AY12)</f>
        <v>0</v>
      </c>
      <c r="AY12" s="6">
        <f>+('3 Planilla Preadjudicación OTIC'!AZ12)</f>
        <v>0</v>
      </c>
      <c r="AZ12" s="6">
        <f>+('3 Planilla Preadjudicación OTIC'!BA12)</f>
        <v>0</v>
      </c>
      <c r="BA12" s="6">
        <f>+('3 Planilla Preadjudicación OTIC'!BB12)</f>
        <v>0</v>
      </c>
      <c r="BB12" s="6">
        <f>+('3 Planilla Preadjudicación OTIC'!BC12)</f>
        <v>0</v>
      </c>
      <c r="BC12" s="6">
        <f>+('3 Planilla Preadjudicación OTIC'!BD12)</f>
        <v>0</v>
      </c>
      <c r="BD12" s="6">
        <f>+('3 Planilla Preadjudicación OTIC'!BE12)</f>
        <v>0</v>
      </c>
      <c r="BE12" s="6">
        <f>+('3 Planilla Preadjudicación OTIC'!BF12)</f>
        <v>0</v>
      </c>
      <c r="BF12" s="6">
        <f>+('3 Planilla Preadjudicación OTIC'!BG12)</f>
        <v>0</v>
      </c>
      <c r="BG12" s="6">
        <f>+('3 Planilla Preadjudicación OTIC'!BH12)</f>
        <v>0</v>
      </c>
      <c r="BH12" s="6">
        <f>+('3 Planilla Preadjudicación OTIC'!BI12)</f>
        <v>0</v>
      </c>
      <c r="BI12" s="6">
        <f>+('3 Planilla Preadjudicación OTIC'!BJ12)</f>
        <v>0</v>
      </c>
      <c r="BJ12" s="6">
        <f>+('3 Planilla Preadjudicación OTIC'!BK12)</f>
        <v>0</v>
      </c>
      <c r="BK12" s="6">
        <f>+('3 Planilla Preadjudicación OTIC'!BL12)</f>
        <v>0</v>
      </c>
      <c r="BL12" s="6">
        <f>+('3 Planilla Preadjudicación OTIC'!BM12)</f>
        <v>0</v>
      </c>
      <c r="BM12" s="164">
        <f>ROUND(('3 Planilla Preadjudicación OTIC'!BN12),1)</f>
        <v>0</v>
      </c>
      <c r="BN12" s="8">
        <f>+('3 Planilla Preadjudicación OTIC'!BO12)</f>
        <v>0</v>
      </c>
      <c r="BO12" s="8">
        <f>+('3 Planilla Preadjudicación OTIC'!BP12)</f>
        <v>0</v>
      </c>
      <c r="BP12" s="8">
        <f>+('3 Planilla Preadjudicación OTIC'!BQ12)</f>
        <v>0</v>
      </c>
      <c r="BQ12" s="8">
        <f>+('3 Planilla Preadjudicación OTIC'!BR12)</f>
        <v>0</v>
      </c>
      <c r="BR12" s="8">
        <f>+('3 Planilla Preadjudicación OTIC'!BS12)</f>
        <v>0</v>
      </c>
      <c r="BS12" s="8">
        <f>+('3 Planilla Preadjudicación OTIC'!BT12)</f>
        <v>0</v>
      </c>
      <c r="BT12" s="8">
        <f>+('3 Planilla Preadjudicación OTIC'!BU12)</f>
        <v>0</v>
      </c>
      <c r="BU12" s="130" t="e">
        <f>IF(VLOOKUP(A12,'BD OFICIAL'!$A$1:$AK$1058,5,0)=D12,0,1)</f>
        <v>#N/A</v>
      </c>
      <c r="BV12" s="130" t="e">
        <f>IF(VLOOKUP(A12,'BD OFICIAL'!$A$1:$AK$1058,11,0)=J12,0,1)</f>
        <v>#N/A</v>
      </c>
      <c r="BW12" s="130" t="e">
        <f>IF(VLOOKUP(A12,'BD OFICIAL'!$A$1:$AK$1058,13,0)=L12,0,1)</f>
        <v>#N/A</v>
      </c>
      <c r="BX12" s="6" t="e">
        <f>IF(VLOOKUP(A12,'BD OFICIAL'!$A$1:$AK$1058,16,0)=O12,0,1)</f>
        <v>#N/A</v>
      </c>
      <c r="BY12" s="6" t="e">
        <f>IF(VLOOKUP(A12,'BD OFICIAL'!$A$1:$AK$1058,17,0)=P12,0,1)</f>
        <v>#N/A</v>
      </c>
      <c r="BZ12" s="6" t="e">
        <f>IF(VLOOKUP(A12,'BD OFICIAL'!$A$1:$AK$1058,19,0)=R12,0,1)</f>
        <v>#N/A</v>
      </c>
      <c r="CA12" s="6" t="e">
        <f>IF(VLOOKUP(A12,'BD OFICIAL'!$A$1:$AK$1058,21,0)=T12,0,1)</f>
        <v>#N/A</v>
      </c>
      <c r="CB12" s="6" t="e">
        <f>IF(VLOOKUP(A12,'BD OFICIAL'!$A$1:$AK$1058,24,0)=AK12,0,1)</f>
        <v>#N/A</v>
      </c>
      <c r="CC12" s="6" t="e">
        <f>IF(VLOOKUP(A12,'BD OFICIAL'!$A$1:$AK$1058,25,0)=X12,0,1)</f>
        <v>#N/A</v>
      </c>
      <c r="CD12" s="6" t="e">
        <f>IF(VLOOKUP(A12,'BD OFICIAL'!$A$1:$AK$1058,26,0)=Y12,0,1)</f>
        <v>#N/A</v>
      </c>
      <c r="CE12" s="6" t="e">
        <f>IF(VLOOKUP(A12,'BD OFICIAL'!$A$1:$AK$1058,27,0)=Z12,0,1)</f>
        <v>#N/A</v>
      </c>
      <c r="CF12" s="6" t="e">
        <f>IF(VLOOKUP(A12,'BD OFICIAL'!$A$1:$AK$1058,28,0)=AA12,0,1)</f>
        <v>#N/A</v>
      </c>
      <c r="CG12" s="6" t="e">
        <f>IF(VLOOKUP(A12,'BD OFICIAL'!$A$1:$AK$1058,33,0)=AF12,0,1)</f>
        <v>#N/A</v>
      </c>
      <c r="CH12" s="6" t="e">
        <f>IF(VLOOKUP(A12,'BD OFICIAL'!$A$1:$AK$1058,34,0)=AG12,0,1)</f>
        <v>#N/A</v>
      </c>
      <c r="CI12" s="11" t="e">
        <f t="shared" si="7"/>
        <v>#DIV/0!</v>
      </c>
      <c r="CJ12" s="130" t="e">
        <f t="shared" si="8"/>
        <v>#DIV/0!</v>
      </c>
      <c r="CK12" s="130" t="e">
        <f>IF(VLOOKUP(A12,'BD OFICIAL'!$A$1:$AK$1058,37,0)=AL12,0,1)</f>
        <v>#N/A</v>
      </c>
      <c r="CL12" s="130" t="e">
        <f>VLOOKUP(A12,'BD OFICIAL'!$A$1:$AL$1109,38,0)*AM12-AP12</f>
        <v>#N/A</v>
      </c>
      <c r="CM12" s="130" t="str">
        <f t="shared" si="9"/>
        <v>SSH</v>
      </c>
      <c r="CN12" s="130" t="str">
        <f t="shared" si="10"/>
        <v>SI</v>
      </c>
      <c r="CO12" s="130" t="str">
        <f t="shared" si="11"/>
        <v>NO</v>
      </c>
      <c r="CP12" s="44">
        <f t="shared" si="12"/>
        <v>1</v>
      </c>
      <c r="CQ12" s="44">
        <f t="shared" si="13"/>
        <v>1</v>
      </c>
      <c r="CR12" s="44" t="e">
        <f t="shared" si="14"/>
        <v>#N/A</v>
      </c>
      <c r="CS12" s="44" t="e">
        <f>IF(VLOOKUP(A12,'BD OFICIAL'!$A:$AS,40,0)=AQ12,0,1)</f>
        <v>#N/A</v>
      </c>
      <c r="CT12" s="44" t="e">
        <f>IF(VLOOKUP(A12,'BD OFICIAL'!$A:$AS,41,0)=AS12,0,1)</f>
        <v>#N/A</v>
      </c>
      <c r="CU12" s="44">
        <f t="shared" si="15"/>
        <v>0</v>
      </c>
      <c r="CV12" s="44">
        <f t="shared" si="16"/>
        <v>0</v>
      </c>
      <c r="CW12" s="44" t="e">
        <f>IF(VLOOKUP(A12,'BD OFICIAL'!$A$1:$AK$1058,31,0)="SI",IF(AT12&gt;0,0,1),IF(AT12=0,0,1))</f>
        <v>#N/A</v>
      </c>
      <c r="CX12" s="44">
        <f t="shared" si="17"/>
        <v>0</v>
      </c>
      <c r="CY12" s="44">
        <f t="shared" si="18"/>
        <v>0</v>
      </c>
      <c r="CZ12" s="130" t="e">
        <f t="shared" si="19"/>
        <v>#N/A</v>
      </c>
      <c r="DA12" s="44" t="e">
        <f t="shared" si="20"/>
        <v>#N/A</v>
      </c>
      <c r="DB12" s="130" t="str">
        <f>IF(ISERROR(VLOOKUP(AI12,EXPERIENCIA!$A$1:$C$2100,1,0)),"NO","SI")</f>
        <v>NO</v>
      </c>
      <c r="DC12" s="130" t="e">
        <f>IF(CZ12="no","NO APLICA",IF(AX12=0,"ERROR NOTA",IF(AND(AX12&gt;1,DB12="NO"),"ERROR NOTA",IF(AND(DB12="NO",AX12=1),0,IF(VLOOKUP(AI12,EXPERIENCIA!$A$1:$C$2100,3,0)=AX12,0,"ERROR NOTA")))))</f>
        <v>#N/A</v>
      </c>
      <c r="DD12" s="130" t="str">
        <f>IF(ISERROR(VLOOKUP(AI12,COMPORTAMIENTO!$A$1:$C$2100,1,0)),"NO","SI")</f>
        <v>NO</v>
      </c>
      <c r="DE12" s="130" t="e">
        <f>IF(CZ12="NO","NO APLICA",IF(AY12=0,"ERROR NOTA",IF(AND(DD12="NO",AY12=7),0,IF(VLOOKUP(AI12,COMPORTAMIENTO!$A$2:$C$2100,3,0)=AY12,0,"ERROR NOTA"))))</f>
        <v>#N/A</v>
      </c>
      <c r="DF12" s="164" t="e">
        <f t="shared" si="21"/>
        <v>#N/A</v>
      </c>
      <c r="DG12" s="164" t="e">
        <f t="shared" si="22"/>
        <v>#N/A</v>
      </c>
      <c r="DH12" s="130" t="str">
        <f t="shared" si="0"/>
        <v>NO</v>
      </c>
      <c r="DI12" s="130" t="e">
        <f t="shared" si="23"/>
        <v>#N/A</v>
      </c>
      <c r="DJ12" s="130" t="e">
        <f t="shared" si="24"/>
        <v>#N/A</v>
      </c>
      <c r="DK12" s="130" t="e">
        <f t="shared" si="25"/>
        <v>#N/A</v>
      </c>
      <c r="DL12" s="16" t="e" cm="1">
        <f t="array" ref="DL12">IF(CZ12="NO","NO APLICA",IF(AND(CZ12="SI",BG12=1),RECHAZADO,"APROBADO"))</f>
        <v>#N/A</v>
      </c>
      <c r="DM12" s="16" t="e">
        <f t="shared" si="26"/>
        <v>#N/A</v>
      </c>
      <c r="DN12" s="11" t="e">
        <f t="shared" si="27"/>
        <v>#N/A</v>
      </c>
      <c r="DO12" s="16">
        <f t="shared" si="28"/>
        <v>0</v>
      </c>
      <c r="DP12" s="16">
        <f>VLOOKUP(A12,'5 TD'!$A$3:$B$35,2,0)</f>
        <v>0</v>
      </c>
      <c r="DQ12" s="11" t="e">
        <f t="shared" si="29"/>
        <v>#N/A</v>
      </c>
      <c r="DR12" s="130" t="e">
        <f t="shared" si="1"/>
        <v>#N/A</v>
      </c>
      <c r="DS12" s="130" t="e">
        <f t="shared" si="2"/>
        <v>#N/A</v>
      </c>
      <c r="DT12" s="11" t="e">
        <f t="shared" si="3"/>
        <v>#N/A</v>
      </c>
      <c r="DU12" s="130" t="e">
        <f t="shared" si="4"/>
        <v>#N/A</v>
      </c>
      <c r="DV12" s="6">
        <f>+('3 Planilla Preadjudicación OTIC'!BO12)</f>
        <v>0</v>
      </c>
      <c r="DW12" s="6" t="e">
        <f>IF(DU12="APROBADO",VLOOKUP(A12,'5 TD'!$D$3:$E$270,2,0),"NO APLICA")</f>
        <v>#N/A</v>
      </c>
      <c r="DX12" s="6" t="e">
        <f t="shared" si="30"/>
        <v>#N/A</v>
      </c>
      <c r="DY12" s="6" t="e">
        <f>IF(DX12="SI",VLOOKUP(A12,'5 TD'!$G$3:$H$270,2,0),"NO APLICA ")</f>
        <v>#N/A</v>
      </c>
      <c r="DZ12" s="6" t="e">
        <f t="shared" si="5"/>
        <v>#N/A</v>
      </c>
      <c r="EA12" s="6" t="e">
        <f>IF(DZ12="SI",VLOOKUP(A12,'5 TD'!$J$4:$K$472,2,0),"NO APLICA")</f>
        <v>#N/A</v>
      </c>
      <c r="EB12" s="6" t="e">
        <f t="shared" si="31"/>
        <v>#N/A</v>
      </c>
      <c r="EC12" s="11" t="e">
        <f>IF(EB12="SI",VLOOKUP(A12,'5 TD'!$M$4:$N$350,2,0),"NO APLICA")</f>
        <v>#N/A</v>
      </c>
      <c r="ED12" s="6" t="e">
        <f t="shared" si="6"/>
        <v>#N/A</v>
      </c>
      <c r="EE12" s="16" t="e">
        <f t="shared" si="32"/>
        <v>#N/A</v>
      </c>
      <c r="EF12" s="16" t="e">
        <f>IF(ED12="SI",VLOOKUP(A12,'5 TD'!$V$4:$W$479,2,0),"NO APLICA")</f>
        <v>#N/A</v>
      </c>
      <c r="EG12" s="6" t="e">
        <f t="shared" si="33"/>
        <v>#N/A</v>
      </c>
      <c r="EH12" s="124" t="e">
        <f>IF(EG12="SI",VLOOKUP(AI12,COMPORTAMIENTO!$A$1:$C$2100,2,0),"NO APLICA")</f>
        <v>#N/A</v>
      </c>
      <c r="EI12" s="16" t="e">
        <f>IF(EG12="SI",VLOOKUP(A12,'5 TD'!$P$2:$Q$479,2,0),"NO APLICA")</f>
        <v>#N/A</v>
      </c>
      <c r="EJ12" s="6" t="e">
        <f t="shared" si="34"/>
        <v>#N/A</v>
      </c>
      <c r="EK12" s="6">
        <f>IF(DB12="no",0,VLOOKUP(AI12,EXPERIENCIA!$A$1:$C$2100,2,0))</f>
        <v>0</v>
      </c>
      <c r="EL12" s="6">
        <f>IF(DB12="si",VLOOKUP(A12,'5 TD'!$S$3:$T$2103,2,0),0)</f>
        <v>0</v>
      </c>
      <c r="EM12" s="6" t="str">
        <f t="shared" si="35"/>
        <v>SI</v>
      </c>
      <c r="EN12" s="6">
        <f>+('3 Planilla Preadjudicación OTIC'!BV12)</f>
        <v>0</v>
      </c>
    </row>
    <row r="13" spans="1:149" s="7" customFormat="1" ht="13.8" x14ac:dyDescent="0.3">
      <c r="A13" s="6">
        <f>+('3 Planilla Preadjudicación OTIC'!A13)</f>
        <v>0</v>
      </c>
      <c r="B13" s="6">
        <f>+('3 Planilla Preadjudicación OTIC'!B13)</f>
        <v>0</v>
      </c>
      <c r="C13" s="8">
        <f>+('3 Planilla Preadjudicación OTIC'!D13)</f>
        <v>0</v>
      </c>
      <c r="D13" s="8">
        <f>+('3 Planilla Preadjudicación OTIC'!E13)</f>
        <v>0</v>
      </c>
      <c r="E13" s="8">
        <f>+('3 Planilla Preadjudicación OTIC'!F13)</f>
        <v>0</v>
      </c>
      <c r="F13" s="8">
        <f>+('3 Planilla Preadjudicación OTIC'!G13)</f>
        <v>0</v>
      </c>
      <c r="G13" s="8">
        <f>+('3 Planilla Preadjudicación OTIC'!H13)</f>
        <v>0</v>
      </c>
      <c r="H13" s="8">
        <f>+('3 Planilla Preadjudicación OTIC'!I13)</f>
        <v>0</v>
      </c>
      <c r="I13" s="8">
        <f>+('3 Planilla Preadjudicación OTIC'!J13)</f>
        <v>0</v>
      </c>
      <c r="J13" s="8">
        <f>+('3 Planilla Preadjudicación OTIC'!K13)</f>
        <v>0</v>
      </c>
      <c r="K13" s="8">
        <f>+('3 Planilla Preadjudicación OTIC'!L13)</f>
        <v>0</v>
      </c>
      <c r="L13" s="8">
        <f>+('3 Planilla Preadjudicación OTIC'!M13)</f>
        <v>0</v>
      </c>
      <c r="M13" s="6">
        <f>+('3 Planilla Preadjudicación OTIC'!N13)</f>
        <v>0</v>
      </c>
      <c r="N13" s="8">
        <f>+('3 Planilla Preadjudicación OTIC'!O13)</f>
        <v>0</v>
      </c>
      <c r="O13" s="8">
        <f>+('3 Planilla Preadjudicación OTIC'!P13)</f>
        <v>0</v>
      </c>
      <c r="P13" s="8">
        <f>+('3 Planilla Preadjudicación OTIC'!Q13)</f>
        <v>0</v>
      </c>
      <c r="Q13" s="8">
        <f>+('3 Planilla Preadjudicación OTIC'!R13)</f>
        <v>0</v>
      </c>
      <c r="R13" s="8">
        <f>+('3 Planilla Preadjudicación OTIC'!S13)</f>
        <v>0</v>
      </c>
      <c r="S13" s="8">
        <f>+('3 Planilla Preadjudicación OTIC'!T13)</f>
        <v>0</v>
      </c>
      <c r="T13" s="6">
        <f>+('3 Planilla Preadjudicación OTIC'!U13)</f>
        <v>0</v>
      </c>
      <c r="U13" s="6">
        <f>+('3 Planilla Preadjudicación OTIC'!V13)</f>
        <v>0</v>
      </c>
      <c r="V13" s="6">
        <f>+('3 Planilla Preadjudicación OTIC'!W13)</f>
        <v>0</v>
      </c>
      <c r="W13" s="6">
        <f>+('3 Planilla Preadjudicación OTIC'!X13)</f>
        <v>0</v>
      </c>
      <c r="X13" s="6">
        <f>+('3 Planilla Preadjudicación OTIC'!Y13)</f>
        <v>0</v>
      </c>
      <c r="Y13" s="6">
        <f>+('3 Planilla Preadjudicación OTIC'!Z13)</f>
        <v>0</v>
      </c>
      <c r="Z13" s="6">
        <f>+('3 Planilla Preadjudicación OTIC'!AA13)</f>
        <v>0</v>
      </c>
      <c r="AA13" s="6">
        <f>+('3 Planilla Preadjudicación OTIC'!AB13)</f>
        <v>0</v>
      </c>
      <c r="AB13" s="8">
        <f>+('3 Planilla Preadjudicación OTIC'!AC13)</f>
        <v>0</v>
      </c>
      <c r="AC13" s="8">
        <f>+('3 Planilla Preadjudicación OTIC'!AD13)</f>
        <v>0</v>
      </c>
      <c r="AD13" s="6">
        <f>+('3 Planilla Preadjudicación OTIC'!AE13)</f>
        <v>0</v>
      </c>
      <c r="AE13" s="8">
        <f>+('3 Planilla Preadjudicación OTIC'!AF13)</f>
        <v>0</v>
      </c>
      <c r="AF13" s="6">
        <f>+('3 Planilla Preadjudicación OTIC'!AG13)</f>
        <v>0</v>
      </c>
      <c r="AG13" s="6">
        <f>+('3 Planilla Preadjudicación OTIC'!AH13)</f>
        <v>0</v>
      </c>
      <c r="AH13" s="6">
        <f>+('3 Planilla Preadjudicación OTIC'!AI13)</f>
        <v>0</v>
      </c>
      <c r="AI13" s="206">
        <f>+('3 Planilla Preadjudicación OTIC'!AJ13)</f>
        <v>0</v>
      </c>
      <c r="AJ13" s="8">
        <f>+('3 Planilla Preadjudicación OTIC'!AK13)</f>
        <v>0</v>
      </c>
      <c r="AK13" s="6">
        <f>+('3 Planilla Preadjudicación OTIC'!AL13)</f>
        <v>0</v>
      </c>
      <c r="AL13" s="6">
        <f>+('3 Planilla Preadjudicación OTIC'!AM13)</f>
        <v>0</v>
      </c>
      <c r="AM13" s="16">
        <f>+('3 Planilla Preadjudicación OTIC'!AN13)</f>
        <v>0</v>
      </c>
      <c r="AN13" s="16">
        <f>+('3 Planilla Preadjudicación OTIC'!AO13)</f>
        <v>0</v>
      </c>
      <c r="AO13" s="16">
        <f>+('3 Planilla Preadjudicación OTIC'!AP13)</f>
        <v>0</v>
      </c>
      <c r="AP13" s="16">
        <f>+('3 Planilla Preadjudicación OTIC'!AQ13)</f>
        <v>0</v>
      </c>
      <c r="AQ13" s="16">
        <f>+('3 Planilla Preadjudicación OTIC'!AR13)</f>
        <v>0</v>
      </c>
      <c r="AR13" s="16">
        <f>+('3 Planilla Preadjudicación OTIC'!AS13)</f>
        <v>0</v>
      </c>
      <c r="AS13" s="16">
        <f>+('3 Planilla Preadjudicación OTIC'!AT13)</f>
        <v>0</v>
      </c>
      <c r="AT13" s="16">
        <f>+('3 Planilla Preadjudicación OTIC'!AU13)</f>
        <v>0</v>
      </c>
      <c r="AU13" s="16">
        <f>+('3 Planilla Preadjudicación OTIC'!AV13)</f>
        <v>0</v>
      </c>
      <c r="AV13" s="6">
        <f>+('3 Planilla Preadjudicación OTIC'!AW13)</f>
        <v>0</v>
      </c>
      <c r="AW13" s="8">
        <f>+('3 Planilla Preadjudicación OTIC'!AX13)</f>
        <v>0</v>
      </c>
      <c r="AX13" s="6">
        <f>+('3 Planilla Preadjudicación OTIC'!AY13)</f>
        <v>0</v>
      </c>
      <c r="AY13" s="6">
        <f>+('3 Planilla Preadjudicación OTIC'!AZ13)</f>
        <v>0</v>
      </c>
      <c r="AZ13" s="6">
        <f>+('3 Planilla Preadjudicación OTIC'!BA13)</f>
        <v>0</v>
      </c>
      <c r="BA13" s="6">
        <f>+('3 Planilla Preadjudicación OTIC'!BB13)</f>
        <v>0</v>
      </c>
      <c r="BB13" s="6">
        <f>+('3 Planilla Preadjudicación OTIC'!BC13)</f>
        <v>0</v>
      </c>
      <c r="BC13" s="6">
        <f>+('3 Planilla Preadjudicación OTIC'!BD13)</f>
        <v>0</v>
      </c>
      <c r="BD13" s="6">
        <f>+('3 Planilla Preadjudicación OTIC'!BE13)</f>
        <v>0</v>
      </c>
      <c r="BE13" s="6">
        <f>+('3 Planilla Preadjudicación OTIC'!BF13)</f>
        <v>0</v>
      </c>
      <c r="BF13" s="6">
        <f>+('3 Planilla Preadjudicación OTIC'!BG13)</f>
        <v>0</v>
      </c>
      <c r="BG13" s="6">
        <f>+('3 Planilla Preadjudicación OTIC'!BH13)</f>
        <v>0</v>
      </c>
      <c r="BH13" s="6">
        <f>+('3 Planilla Preadjudicación OTIC'!BI13)</f>
        <v>0</v>
      </c>
      <c r="BI13" s="6">
        <f>+('3 Planilla Preadjudicación OTIC'!BJ13)</f>
        <v>0</v>
      </c>
      <c r="BJ13" s="6">
        <f>+('3 Planilla Preadjudicación OTIC'!BK13)</f>
        <v>0</v>
      </c>
      <c r="BK13" s="6">
        <f>+('3 Planilla Preadjudicación OTIC'!BL13)</f>
        <v>0</v>
      </c>
      <c r="BL13" s="6">
        <f>+('3 Planilla Preadjudicación OTIC'!BM13)</f>
        <v>0</v>
      </c>
      <c r="BM13" s="164">
        <f>ROUND(('3 Planilla Preadjudicación OTIC'!BN13),1)</f>
        <v>0</v>
      </c>
      <c r="BN13" s="8">
        <f>+('3 Planilla Preadjudicación OTIC'!BO13)</f>
        <v>0</v>
      </c>
      <c r="BO13" s="8">
        <f>+('3 Planilla Preadjudicación OTIC'!BP13)</f>
        <v>0</v>
      </c>
      <c r="BP13" s="8">
        <f>+('3 Planilla Preadjudicación OTIC'!BQ13)</f>
        <v>0</v>
      </c>
      <c r="BQ13" s="8">
        <f>+('3 Planilla Preadjudicación OTIC'!BR13)</f>
        <v>0</v>
      </c>
      <c r="BR13" s="8">
        <f>+('3 Planilla Preadjudicación OTIC'!BS13)</f>
        <v>0</v>
      </c>
      <c r="BS13" s="8">
        <f>+('3 Planilla Preadjudicación OTIC'!BT13)</f>
        <v>0</v>
      </c>
      <c r="BT13" s="8">
        <f>+('3 Planilla Preadjudicación OTIC'!BU13)</f>
        <v>0</v>
      </c>
      <c r="BU13" s="130" t="e">
        <f>IF(VLOOKUP(A13,'BD OFICIAL'!$A$1:$AK$1058,5,0)=D13,0,1)</f>
        <v>#N/A</v>
      </c>
      <c r="BV13" s="130" t="e">
        <f>IF(VLOOKUP(A13,'BD OFICIAL'!$A$1:$AK$1058,11,0)=J13,0,1)</f>
        <v>#N/A</v>
      </c>
      <c r="BW13" s="130" t="e">
        <f>IF(VLOOKUP(A13,'BD OFICIAL'!$A$1:$AK$1058,13,0)=L13,0,1)</f>
        <v>#N/A</v>
      </c>
      <c r="BX13" s="6" t="e">
        <f>IF(VLOOKUP(A13,'BD OFICIAL'!$A$1:$AK$1058,16,0)=O13,0,1)</f>
        <v>#N/A</v>
      </c>
      <c r="BY13" s="6" t="e">
        <f>IF(VLOOKUP(A13,'BD OFICIAL'!$A$1:$AK$1058,17,0)=P13,0,1)</f>
        <v>#N/A</v>
      </c>
      <c r="BZ13" s="6" t="e">
        <f>IF(VLOOKUP(A13,'BD OFICIAL'!$A$1:$AK$1058,19,0)=R13,0,1)</f>
        <v>#N/A</v>
      </c>
      <c r="CA13" s="6" t="e">
        <f>IF(VLOOKUP(A13,'BD OFICIAL'!$A$1:$AK$1058,21,0)=T13,0,1)</f>
        <v>#N/A</v>
      </c>
      <c r="CB13" s="6" t="e">
        <f>IF(VLOOKUP(A13,'BD OFICIAL'!$A$1:$AK$1058,24,0)=AK13,0,1)</f>
        <v>#N/A</v>
      </c>
      <c r="CC13" s="6" t="e">
        <f>IF(VLOOKUP(A13,'BD OFICIAL'!$A$1:$AK$1058,25,0)=X13,0,1)</f>
        <v>#N/A</v>
      </c>
      <c r="CD13" s="6" t="e">
        <f>IF(VLOOKUP(A13,'BD OFICIAL'!$A$1:$AK$1058,26,0)=Y13,0,1)</f>
        <v>#N/A</v>
      </c>
      <c r="CE13" s="6" t="e">
        <f>IF(VLOOKUP(A13,'BD OFICIAL'!$A$1:$AK$1058,27,0)=Z13,0,1)</f>
        <v>#N/A</v>
      </c>
      <c r="CF13" s="6" t="e">
        <f>IF(VLOOKUP(A13,'BD OFICIAL'!$A$1:$AK$1058,28,0)=AA13,0,1)</f>
        <v>#N/A</v>
      </c>
      <c r="CG13" s="6" t="e">
        <f>IF(VLOOKUP(A13,'BD OFICIAL'!$A$1:$AK$1058,33,0)=AF13,0,1)</f>
        <v>#N/A</v>
      </c>
      <c r="CH13" s="6" t="e">
        <f>IF(VLOOKUP(A13,'BD OFICIAL'!$A$1:$AK$1058,34,0)=AG13,0,1)</f>
        <v>#N/A</v>
      </c>
      <c r="CI13" s="11" t="e">
        <f t="shared" si="7"/>
        <v>#DIV/0!</v>
      </c>
      <c r="CJ13" s="130" t="e">
        <f t="shared" si="8"/>
        <v>#DIV/0!</v>
      </c>
      <c r="CK13" s="130" t="e">
        <f>IF(VLOOKUP(A13,'BD OFICIAL'!$A$1:$AK$1058,37,0)=AL13,0,1)</f>
        <v>#N/A</v>
      </c>
      <c r="CL13" s="130" t="e">
        <f>VLOOKUP(A13,'BD OFICIAL'!$A$1:$AL$1109,38,0)*AM13-AP13</f>
        <v>#N/A</v>
      </c>
      <c r="CM13" s="130" t="str">
        <f t="shared" si="9"/>
        <v>SSH</v>
      </c>
      <c r="CN13" s="130" t="str">
        <f t="shared" si="10"/>
        <v>SI</v>
      </c>
      <c r="CO13" s="130" t="str">
        <f t="shared" si="11"/>
        <v>NO</v>
      </c>
      <c r="CP13" s="44">
        <f t="shared" si="12"/>
        <v>1</v>
      </c>
      <c r="CQ13" s="44">
        <f t="shared" si="13"/>
        <v>1</v>
      </c>
      <c r="CR13" s="44" t="e">
        <f t="shared" si="14"/>
        <v>#N/A</v>
      </c>
      <c r="CS13" s="44" t="e">
        <f>IF(VLOOKUP(A13,'BD OFICIAL'!$A:$AS,40,0)=AQ13,0,1)</f>
        <v>#N/A</v>
      </c>
      <c r="CT13" s="44" t="e">
        <f>IF(VLOOKUP(A13,'BD OFICIAL'!$A:$AS,41,0)=AS13,0,1)</f>
        <v>#N/A</v>
      </c>
      <c r="CU13" s="44">
        <f t="shared" si="15"/>
        <v>0</v>
      </c>
      <c r="CV13" s="44">
        <f t="shared" si="16"/>
        <v>0</v>
      </c>
      <c r="CW13" s="44" t="e">
        <f>IF(VLOOKUP(A13,'BD OFICIAL'!$A$1:$AK$1058,31,0)="SI",IF(AT13&gt;0,0,1),IF(AT13=0,0,1))</f>
        <v>#N/A</v>
      </c>
      <c r="CX13" s="44">
        <f t="shared" si="17"/>
        <v>0</v>
      </c>
      <c r="CY13" s="44">
        <f t="shared" si="18"/>
        <v>0</v>
      </c>
      <c r="CZ13" s="130" t="e">
        <f t="shared" si="19"/>
        <v>#N/A</v>
      </c>
      <c r="DA13" s="44" t="e">
        <f t="shared" si="20"/>
        <v>#N/A</v>
      </c>
      <c r="DB13" s="130" t="str">
        <f>IF(ISERROR(VLOOKUP(AI13,EXPERIENCIA!$A$1:$C$2100,1,0)),"NO","SI")</f>
        <v>NO</v>
      </c>
      <c r="DC13" s="130" t="e">
        <f>IF(CZ13="no","NO APLICA",IF(AX13=0,"ERROR NOTA",IF(AND(AX13&gt;1,DB13="NO"),"ERROR NOTA",IF(AND(DB13="NO",AX13=1),0,IF(VLOOKUP(AI13,EXPERIENCIA!$A$1:$C$2100,3,0)=AX13,0,"ERROR NOTA")))))</f>
        <v>#N/A</v>
      </c>
      <c r="DD13" s="130" t="str">
        <f>IF(ISERROR(VLOOKUP(AI13,COMPORTAMIENTO!$A$1:$C$2100,1,0)),"NO","SI")</f>
        <v>NO</v>
      </c>
      <c r="DE13" s="130" t="e">
        <f>IF(CZ13="NO","NO APLICA",IF(AY13=0,"ERROR NOTA",IF(AND(DD13="NO",AY13=7),0,IF(VLOOKUP(AI13,COMPORTAMIENTO!$A$2:$C$2100,3,0)=AY13,0,"ERROR NOTA"))))</f>
        <v>#N/A</v>
      </c>
      <c r="DF13" s="164" t="e">
        <f t="shared" si="21"/>
        <v>#N/A</v>
      </c>
      <c r="DG13" s="164" t="e">
        <f t="shared" si="22"/>
        <v>#N/A</v>
      </c>
      <c r="DH13" s="130" t="str">
        <f t="shared" si="0"/>
        <v>NO</v>
      </c>
      <c r="DI13" s="130" t="e">
        <f t="shared" si="23"/>
        <v>#N/A</v>
      </c>
      <c r="DJ13" s="130" t="e">
        <f t="shared" si="24"/>
        <v>#N/A</v>
      </c>
      <c r="DK13" s="130" t="e">
        <f t="shared" si="25"/>
        <v>#N/A</v>
      </c>
      <c r="DL13" s="16" t="e" cm="1">
        <f t="array" ref="DL13">IF(CZ13="NO","NO APLICA",IF(AND(CZ13="SI",BG13=1),RECHAZADO,"APROBADO"))</f>
        <v>#N/A</v>
      </c>
      <c r="DM13" s="16" t="e">
        <f t="shared" si="26"/>
        <v>#N/A</v>
      </c>
      <c r="DN13" s="11" t="e">
        <f t="shared" si="27"/>
        <v>#N/A</v>
      </c>
      <c r="DO13" s="16">
        <f t="shared" si="28"/>
        <v>0</v>
      </c>
      <c r="DP13" s="16">
        <f>VLOOKUP(A13,'5 TD'!$A$3:$B$35,2,0)</f>
        <v>0</v>
      </c>
      <c r="DQ13" s="11" t="e">
        <f t="shared" si="29"/>
        <v>#N/A</v>
      </c>
      <c r="DR13" s="130" t="e">
        <f t="shared" si="1"/>
        <v>#N/A</v>
      </c>
      <c r="DS13" s="130" t="e">
        <f t="shared" si="2"/>
        <v>#N/A</v>
      </c>
      <c r="DT13" s="11" t="e">
        <f t="shared" si="3"/>
        <v>#N/A</v>
      </c>
      <c r="DU13" s="130" t="e">
        <f t="shared" si="4"/>
        <v>#N/A</v>
      </c>
      <c r="DV13" s="6">
        <f>+('3 Planilla Preadjudicación OTIC'!BO13)</f>
        <v>0</v>
      </c>
      <c r="DW13" s="6" t="e">
        <f>IF(DU13="APROBADO",VLOOKUP(A13,'5 TD'!$D$3:$E$270,2,0),"NO APLICA")</f>
        <v>#N/A</v>
      </c>
      <c r="DX13" s="6" t="e">
        <f t="shared" si="30"/>
        <v>#N/A</v>
      </c>
      <c r="DY13" s="6" t="e">
        <f>IF(DX13="SI",VLOOKUP(A13,'5 TD'!$G$3:$H$270,2,0),"NO APLICA ")</f>
        <v>#N/A</v>
      </c>
      <c r="DZ13" s="6" t="e">
        <f t="shared" si="5"/>
        <v>#N/A</v>
      </c>
      <c r="EA13" s="6" t="e">
        <f>IF(DZ13="SI",VLOOKUP(A13,'5 TD'!$J$4:$K$472,2,0),"NO APLICA")</f>
        <v>#N/A</v>
      </c>
      <c r="EB13" s="6" t="e">
        <f t="shared" si="31"/>
        <v>#N/A</v>
      </c>
      <c r="EC13" s="11" t="e">
        <f>IF(EB13="SI",VLOOKUP(A13,'5 TD'!$M$4:$N$350,2,0),"NO APLICA")</f>
        <v>#N/A</v>
      </c>
      <c r="ED13" s="6" t="e">
        <f t="shared" si="6"/>
        <v>#N/A</v>
      </c>
      <c r="EE13" s="16" t="e">
        <f t="shared" si="32"/>
        <v>#N/A</v>
      </c>
      <c r="EF13" s="16" t="e">
        <f>IF(ED13="SI",VLOOKUP(A13,'5 TD'!$V$4:$W$479,2,0),"NO APLICA")</f>
        <v>#N/A</v>
      </c>
      <c r="EG13" s="6" t="e">
        <f t="shared" si="33"/>
        <v>#N/A</v>
      </c>
      <c r="EH13" s="124" t="e">
        <f>IF(EG13="SI",VLOOKUP(AI13,COMPORTAMIENTO!$A$1:$C$2100,2,0),"NO APLICA")</f>
        <v>#N/A</v>
      </c>
      <c r="EI13" s="16" t="e">
        <f>IF(EG13="SI",VLOOKUP(A13,'5 TD'!$P$2:$Q$479,2,0),"NO APLICA")</f>
        <v>#N/A</v>
      </c>
      <c r="EJ13" s="6" t="e">
        <f t="shared" si="34"/>
        <v>#N/A</v>
      </c>
      <c r="EK13" s="6">
        <f>IF(DB13="no",0,VLOOKUP(AI13,EXPERIENCIA!$A$1:$C$2100,2,0))</f>
        <v>0</v>
      </c>
      <c r="EL13" s="6">
        <f>IF(DB13="si",VLOOKUP(A13,'5 TD'!$S$3:$T$2103,2,0),0)</f>
        <v>0</v>
      </c>
      <c r="EM13" s="6" t="str">
        <f t="shared" si="35"/>
        <v>SI</v>
      </c>
      <c r="EN13" s="6">
        <f>+('3 Planilla Preadjudicación OTIC'!BV13)</f>
        <v>0</v>
      </c>
    </row>
    <row r="14" spans="1:149" s="7" customFormat="1" ht="13.8" x14ac:dyDescent="0.3">
      <c r="A14" s="6">
        <f>+('3 Planilla Preadjudicación OTIC'!A14)</f>
        <v>0</v>
      </c>
      <c r="B14" s="6">
        <f>+('3 Planilla Preadjudicación OTIC'!B14)</f>
        <v>0</v>
      </c>
      <c r="C14" s="8">
        <f>+('3 Planilla Preadjudicación OTIC'!D14)</f>
        <v>0</v>
      </c>
      <c r="D14" s="8">
        <f>+('3 Planilla Preadjudicación OTIC'!E14)</f>
        <v>0</v>
      </c>
      <c r="E14" s="8">
        <f>+('3 Planilla Preadjudicación OTIC'!F14)</f>
        <v>0</v>
      </c>
      <c r="F14" s="8">
        <f>+('3 Planilla Preadjudicación OTIC'!G14)</f>
        <v>0</v>
      </c>
      <c r="G14" s="8">
        <f>+('3 Planilla Preadjudicación OTIC'!H14)</f>
        <v>0</v>
      </c>
      <c r="H14" s="8">
        <f>+('3 Planilla Preadjudicación OTIC'!I14)</f>
        <v>0</v>
      </c>
      <c r="I14" s="8">
        <f>+('3 Planilla Preadjudicación OTIC'!J14)</f>
        <v>0</v>
      </c>
      <c r="J14" s="8">
        <f>+('3 Planilla Preadjudicación OTIC'!K14)</f>
        <v>0</v>
      </c>
      <c r="K14" s="8">
        <f>+('3 Planilla Preadjudicación OTIC'!L14)</f>
        <v>0</v>
      </c>
      <c r="L14" s="8">
        <f>+('3 Planilla Preadjudicación OTIC'!M14)</f>
        <v>0</v>
      </c>
      <c r="M14" s="6">
        <f>+('3 Planilla Preadjudicación OTIC'!N14)</f>
        <v>0</v>
      </c>
      <c r="N14" s="8">
        <f>+('3 Planilla Preadjudicación OTIC'!O14)</f>
        <v>0</v>
      </c>
      <c r="O14" s="8">
        <f>+('3 Planilla Preadjudicación OTIC'!P14)</f>
        <v>0</v>
      </c>
      <c r="P14" s="8">
        <f>+('3 Planilla Preadjudicación OTIC'!Q14)</f>
        <v>0</v>
      </c>
      <c r="Q14" s="8">
        <f>+('3 Planilla Preadjudicación OTIC'!R14)</f>
        <v>0</v>
      </c>
      <c r="R14" s="8">
        <f>+('3 Planilla Preadjudicación OTIC'!S14)</f>
        <v>0</v>
      </c>
      <c r="S14" s="8">
        <f>+('3 Planilla Preadjudicación OTIC'!T14)</f>
        <v>0</v>
      </c>
      <c r="T14" s="6">
        <f>+('3 Planilla Preadjudicación OTIC'!U14)</f>
        <v>0</v>
      </c>
      <c r="U14" s="6">
        <f>+('3 Planilla Preadjudicación OTIC'!V14)</f>
        <v>0</v>
      </c>
      <c r="V14" s="6">
        <f>+('3 Planilla Preadjudicación OTIC'!W14)</f>
        <v>0</v>
      </c>
      <c r="W14" s="6">
        <f>+('3 Planilla Preadjudicación OTIC'!X14)</f>
        <v>0</v>
      </c>
      <c r="X14" s="6">
        <f>+('3 Planilla Preadjudicación OTIC'!Y14)</f>
        <v>0</v>
      </c>
      <c r="Y14" s="6">
        <f>+('3 Planilla Preadjudicación OTIC'!Z14)</f>
        <v>0</v>
      </c>
      <c r="Z14" s="6">
        <f>+('3 Planilla Preadjudicación OTIC'!AA14)</f>
        <v>0</v>
      </c>
      <c r="AA14" s="6">
        <f>+('3 Planilla Preadjudicación OTIC'!AB14)</f>
        <v>0</v>
      </c>
      <c r="AB14" s="8">
        <f>+('3 Planilla Preadjudicación OTIC'!AC14)</f>
        <v>0</v>
      </c>
      <c r="AC14" s="8">
        <f>+('3 Planilla Preadjudicación OTIC'!AD14)</f>
        <v>0</v>
      </c>
      <c r="AD14" s="6">
        <f>+('3 Planilla Preadjudicación OTIC'!AE14)</f>
        <v>0</v>
      </c>
      <c r="AE14" s="8">
        <f>+('3 Planilla Preadjudicación OTIC'!AF14)</f>
        <v>0</v>
      </c>
      <c r="AF14" s="6">
        <f>+('3 Planilla Preadjudicación OTIC'!AG14)</f>
        <v>0</v>
      </c>
      <c r="AG14" s="6">
        <f>+('3 Planilla Preadjudicación OTIC'!AH14)</f>
        <v>0</v>
      </c>
      <c r="AH14" s="6">
        <f>+('3 Planilla Preadjudicación OTIC'!AI14)</f>
        <v>0</v>
      </c>
      <c r="AI14" s="206">
        <f>+('3 Planilla Preadjudicación OTIC'!AJ14)</f>
        <v>0</v>
      </c>
      <c r="AJ14" s="8">
        <f>+('3 Planilla Preadjudicación OTIC'!AK14)</f>
        <v>0</v>
      </c>
      <c r="AK14" s="6">
        <f>+('3 Planilla Preadjudicación OTIC'!AL14)</f>
        <v>0</v>
      </c>
      <c r="AL14" s="6">
        <f>+('3 Planilla Preadjudicación OTIC'!AM14)</f>
        <v>0</v>
      </c>
      <c r="AM14" s="16">
        <f>+('3 Planilla Preadjudicación OTIC'!AN14)</f>
        <v>0</v>
      </c>
      <c r="AN14" s="16">
        <f>+('3 Planilla Preadjudicación OTIC'!AO14)</f>
        <v>0</v>
      </c>
      <c r="AO14" s="16">
        <f>+('3 Planilla Preadjudicación OTIC'!AP14)</f>
        <v>0</v>
      </c>
      <c r="AP14" s="16">
        <f>+('3 Planilla Preadjudicación OTIC'!AQ14)</f>
        <v>0</v>
      </c>
      <c r="AQ14" s="16">
        <f>+('3 Planilla Preadjudicación OTIC'!AR14)</f>
        <v>0</v>
      </c>
      <c r="AR14" s="16">
        <f>+('3 Planilla Preadjudicación OTIC'!AS14)</f>
        <v>0</v>
      </c>
      <c r="AS14" s="16">
        <f>+('3 Planilla Preadjudicación OTIC'!AT14)</f>
        <v>0</v>
      </c>
      <c r="AT14" s="16">
        <f>+('3 Planilla Preadjudicación OTIC'!AU14)</f>
        <v>0</v>
      </c>
      <c r="AU14" s="16">
        <f>+('3 Planilla Preadjudicación OTIC'!AV14)</f>
        <v>0</v>
      </c>
      <c r="AV14" s="6">
        <f>+('3 Planilla Preadjudicación OTIC'!AW14)</f>
        <v>0</v>
      </c>
      <c r="AW14" s="8">
        <f>+('3 Planilla Preadjudicación OTIC'!AX14)</f>
        <v>0</v>
      </c>
      <c r="AX14" s="6">
        <f>+('3 Planilla Preadjudicación OTIC'!AY14)</f>
        <v>0</v>
      </c>
      <c r="AY14" s="6">
        <f>+('3 Planilla Preadjudicación OTIC'!AZ14)</f>
        <v>0</v>
      </c>
      <c r="AZ14" s="6">
        <f>+('3 Planilla Preadjudicación OTIC'!BA14)</f>
        <v>0</v>
      </c>
      <c r="BA14" s="6">
        <f>+('3 Planilla Preadjudicación OTIC'!BB14)</f>
        <v>0</v>
      </c>
      <c r="BB14" s="6">
        <f>+('3 Planilla Preadjudicación OTIC'!BC14)</f>
        <v>0</v>
      </c>
      <c r="BC14" s="6">
        <f>+('3 Planilla Preadjudicación OTIC'!BD14)</f>
        <v>0</v>
      </c>
      <c r="BD14" s="6">
        <f>+('3 Planilla Preadjudicación OTIC'!BE14)</f>
        <v>0</v>
      </c>
      <c r="BE14" s="6">
        <f>+('3 Planilla Preadjudicación OTIC'!BF14)</f>
        <v>0</v>
      </c>
      <c r="BF14" s="6">
        <f>+('3 Planilla Preadjudicación OTIC'!BG14)</f>
        <v>0</v>
      </c>
      <c r="BG14" s="6">
        <f>+('3 Planilla Preadjudicación OTIC'!BH14)</f>
        <v>0</v>
      </c>
      <c r="BH14" s="6">
        <f>+('3 Planilla Preadjudicación OTIC'!BI14)</f>
        <v>0</v>
      </c>
      <c r="BI14" s="6">
        <f>+('3 Planilla Preadjudicación OTIC'!BJ14)</f>
        <v>0</v>
      </c>
      <c r="BJ14" s="6">
        <f>+('3 Planilla Preadjudicación OTIC'!BK14)</f>
        <v>0</v>
      </c>
      <c r="BK14" s="6">
        <f>+('3 Planilla Preadjudicación OTIC'!BL14)</f>
        <v>0</v>
      </c>
      <c r="BL14" s="6">
        <f>+('3 Planilla Preadjudicación OTIC'!BM14)</f>
        <v>0</v>
      </c>
      <c r="BM14" s="164">
        <f>ROUND(('3 Planilla Preadjudicación OTIC'!BN14),1)</f>
        <v>0</v>
      </c>
      <c r="BN14" s="8">
        <f>+('3 Planilla Preadjudicación OTIC'!BO14)</f>
        <v>0</v>
      </c>
      <c r="BO14" s="8">
        <f>+('3 Planilla Preadjudicación OTIC'!BP14)</f>
        <v>0</v>
      </c>
      <c r="BP14" s="8">
        <f>+('3 Planilla Preadjudicación OTIC'!BQ14)</f>
        <v>0</v>
      </c>
      <c r="BQ14" s="8">
        <f>+('3 Planilla Preadjudicación OTIC'!BR14)</f>
        <v>0</v>
      </c>
      <c r="BR14" s="8">
        <f>+('3 Planilla Preadjudicación OTIC'!BS14)</f>
        <v>0</v>
      </c>
      <c r="BS14" s="8">
        <f>+('3 Planilla Preadjudicación OTIC'!BT14)</f>
        <v>0</v>
      </c>
      <c r="BT14" s="8">
        <f>+('3 Planilla Preadjudicación OTIC'!BU14)</f>
        <v>0</v>
      </c>
      <c r="BU14" s="130" t="e">
        <f>IF(VLOOKUP(A14,'BD OFICIAL'!$A$1:$AK$1058,5,0)=D14,0,1)</f>
        <v>#N/A</v>
      </c>
      <c r="BV14" s="130" t="e">
        <f>IF(VLOOKUP(A14,'BD OFICIAL'!$A$1:$AK$1058,11,0)=J14,0,1)</f>
        <v>#N/A</v>
      </c>
      <c r="BW14" s="130" t="e">
        <f>IF(VLOOKUP(A14,'BD OFICIAL'!$A$1:$AK$1058,13,0)=L14,0,1)</f>
        <v>#N/A</v>
      </c>
      <c r="BX14" s="6" t="e">
        <f>IF(VLOOKUP(A14,'BD OFICIAL'!$A$1:$AK$1058,16,0)=O14,0,1)</f>
        <v>#N/A</v>
      </c>
      <c r="BY14" s="6" t="e">
        <f>IF(VLOOKUP(A14,'BD OFICIAL'!$A$1:$AK$1058,17,0)=P14,0,1)</f>
        <v>#N/A</v>
      </c>
      <c r="BZ14" s="6" t="e">
        <f>IF(VLOOKUP(A14,'BD OFICIAL'!$A$1:$AK$1058,19,0)=R14,0,1)</f>
        <v>#N/A</v>
      </c>
      <c r="CA14" s="6" t="e">
        <f>IF(VLOOKUP(A14,'BD OFICIAL'!$A$1:$AK$1058,21,0)=T14,0,1)</f>
        <v>#N/A</v>
      </c>
      <c r="CB14" s="6" t="e">
        <f>IF(VLOOKUP(A14,'BD OFICIAL'!$A$1:$AK$1058,24,0)=AK14,0,1)</f>
        <v>#N/A</v>
      </c>
      <c r="CC14" s="6" t="e">
        <f>IF(VLOOKUP(A14,'BD OFICIAL'!$A$1:$AK$1058,25,0)=X14,0,1)</f>
        <v>#N/A</v>
      </c>
      <c r="CD14" s="6" t="e">
        <f>IF(VLOOKUP(A14,'BD OFICIAL'!$A$1:$AK$1058,26,0)=Y14,0,1)</f>
        <v>#N/A</v>
      </c>
      <c r="CE14" s="6" t="e">
        <f>IF(VLOOKUP(A14,'BD OFICIAL'!$A$1:$AK$1058,27,0)=Z14,0,1)</f>
        <v>#N/A</v>
      </c>
      <c r="CF14" s="6" t="e">
        <f>IF(VLOOKUP(A14,'BD OFICIAL'!$A$1:$AK$1058,28,0)=AA14,0,1)</f>
        <v>#N/A</v>
      </c>
      <c r="CG14" s="6" t="e">
        <f>IF(VLOOKUP(A14,'BD OFICIAL'!$A$1:$AK$1058,33,0)=AF14,0,1)</f>
        <v>#N/A</v>
      </c>
      <c r="CH14" s="6" t="e">
        <f>IF(VLOOKUP(A14,'BD OFICIAL'!$A$1:$AK$1058,34,0)=AG14,0,1)</f>
        <v>#N/A</v>
      </c>
      <c r="CI14" s="11" t="e">
        <f t="shared" si="7"/>
        <v>#DIV/0!</v>
      </c>
      <c r="CJ14" s="130" t="e">
        <f t="shared" si="8"/>
        <v>#DIV/0!</v>
      </c>
      <c r="CK14" s="130" t="e">
        <f>IF(VLOOKUP(A14,'BD OFICIAL'!$A$1:$AK$1058,37,0)=AL14,0,1)</f>
        <v>#N/A</v>
      </c>
      <c r="CL14" s="130" t="e">
        <f>VLOOKUP(A14,'BD OFICIAL'!$A$1:$AL$1109,38,0)*AM14-AP14</f>
        <v>#N/A</v>
      </c>
      <c r="CM14" s="130" t="str">
        <f t="shared" si="9"/>
        <v>SSH</v>
      </c>
      <c r="CN14" s="130" t="str">
        <f t="shared" si="10"/>
        <v>SI</v>
      </c>
      <c r="CO14" s="130" t="str">
        <f t="shared" si="11"/>
        <v>NO</v>
      </c>
      <c r="CP14" s="44">
        <f t="shared" si="12"/>
        <v>1</v>
      </c>
      <c r="CQ14" s="44">
        <f t="shared" si="13"/>
        <v>1</v>
      </c>
      <c r="CR14" s="44" t="e">
        <f t="shared" si="14"/>
        <v>#N/A</v>
      </c>
      <c r="CS14" s="44" t="e">
        <f>IF(VLOOKUP(A14,'BD OFICIAL'!$A:$AS,40,0)=AQ14,0,1)</f>
        <v>#N/A</v>
      </c>
      <c r="CT14" s="44" t="e">
        <f>IF(VLOOKUP(A14,'BD OFICIAL'!$A:$AS,41,0)=AS14,0,1)</f>
        <v>#N/A</v>
      </c>
      <c r="CU14" s="44">
        <f t="shared" si="15"/>
        <v>0</v>
      </c>
      <c r="CV14" s="44">
        <f t="shared" si="16"/>
        <v>0</v>
      </c>
      <c r="CW14" s="44" t="e">
        <f>IF(VLOOKUP(A14,'BD OFICIAL'!$A$1:$AK$1058,31,0)="SI",IF(AT14&gt;0,0,1),IF(AT14=0,0,1))</f>
        <v>#N/A</v>
      </c>
      <c r="CX14" s="44">
        <f t="shared" si="17"/>
        <v>0</v>
      </c>
      <c r="CY14" s="44">
        <f t="shared" si="18"/>
        <v>0</v>
      </c>
      <c r="CZ14" s="130" t="e">
        <f t="shared" si="19"/>
        <v>#N/A</v>
      </c>
      <c r="DA14" s="44" t="e">
        <f t="shared" si="20"/>
        <v>#N/A</v>
      </c>
      <c r="DB14" s="130" t="str">
        <f>IF(ISERROR(VLOOKUP(AI14,EXPERIENCIA!$A$1:$C$2100,1,0)),"NO","SI")</f>
        <v>NO</v>
      </c>
      <c r="DC14" s="130" t="e">
        <f>IF(CZ14="no","NO APLICA",IF(AX14=0,"ERROR NOTA",IF(AND(AX14&gt;1,DB14="NO"),"ERROR NOTA",IF(AND(DB14="NO",AX14=1),0,IF(VLOOKUP(AI14,EXPERIENCIA!$A$1:$C$2100,3,0)=AX14,0,"ERROR NOTA")))))</f>
        <v>#N/A</v>
      </c>
      <c r="DD14" s="130" t="str">
        <f>IF(ISERROR(VLOOKUP(AI14,COMPORTAMIENTO!$A$1:$C$2100,1,0)),"NO","SI")</f>
        <v>NO</v>
      </c>
      <c r="DE14" s="130" t="e">
        <f>IF(CZ14="NO","NO APLICA",IF(AY14=0,"ERROR NOTA",IF(AND(DD14="NO",AY14=7),0,IF(VLOOKUP(AI14,COMPORTAMIENTO!$A$2:$C$2100,3,0)=AY14,0,"ERROR NOTA"))))</f>
        <v>#N/A</v>
      </c>
      <c r="DF14" s="164" t="e">
        <f t="shared" si="21"/>
        <v>#N/A</v>
      </c>
      <c r="DG14" s="164" t="e">
        <f t="shared" si="22"/>
        <v>#N/A</v>
      </c>
      <c r="DH14" s="130" t="str">
        <f t="shared" si="0"/>
        <v>NO</v>
      </c>
      <c r="DI14" s="130" t="e">
        <f t="shared" si="23"/>
        <v>#N/A</v>
      </c>
      <c r="DJ14" s="130" t="e">
        <f t="shared" si="24"/>
        <v>#N/A</v>
      </c>
      <c r="DK14" s="130" t="e">
        <f t="shared" si="25"/>
        <v>#N/A</v>
      </c>
      <c r="DL14" s="16" t="e" cm="1">
        <f t="array" ref="DL14">IF(CZ14="NO","NO APLICA",IF(AND(CZ14="SI",BG14=1),RECHAZADO,"APROBADO"))</f>
        <v>#N/A</v>
      </c>
      <c r="DM14" s="16" t="e">
        <f t="shared" si="26"/>
        <v>#N/A</v>
      </c>
      <c r="DN14" s="11" t="e">
        <f t="shared" si="27"/>
        <v>#N/A</v>
      </c>
      <c r="DO14" s="16">
        <f t="shared" si="28"/>
        <v>0</v>
      </c>
      <c r="DP14" s="16">
        <f>VLOOKUP(A14,'5 TD'!$A$3:$B$35,2,0)</f>
        <v>0</v>
      </c>
      <c r="DQ14" s="11" t="e">
        <f t="shared" si="29"/>
        <v>#N/A</v>
      </c>
      <c r="DR14" s="130" t="e">
        <f t="shared" si="1"/>
        <v>#N/A</v>
      </c>
      <c r="DS14" s="130" t="e">
        <f t="shared" si="2"/>
        <v>#N/A</v>
      </c>
      <c r="DT14" s="11" t="e">
        <f t="shared" si="3"/>
        <v>#N/A</v>
      </c>
      <c r="DU14" s="130" t="e">
        <f t="shared" si="4"/>
        <v>#N/A</v>
      </c>
      <c r="DV14" s="6">
        <f>+('3 Planilla Preadjudicación OTIC'!BO14)</f>
        <v>0</v>
      </c>
      <c r="DW14" s="6" t="e">
        <f>IF(DU14="APROBADO",VLOOKUP(A14,'5 TD'!$D$3:$E$270,2,0),"NO APLICA")</f>
        <v>#N/A</v>
      </c>
      <c r="DX14" s="6" t="e">
        <f t="shared" si="30"/>
        <v>#N/A</v>
      </c>
      <c r="DY14" s="6" t="e">
        <f>IF(DX14="SI",VLOOKUP(A14,'5 TD'!$G$3:$H$270,2,0),"NO APLICA ")</f>
        <v>#N/A</v>
      </c>
      <c r="DZ14" s="6" t="e">
        <f t="shared" si="5"/>
        <v>#N/A</v>
      </c>
      <c r="EA14" s="6" t="e">
        <f>IF(DZ14="SI",VLOOKUP(A14,'5 TD'!$J$4:$K$472,2,0),"NO APLICA")</f>
        <v>#N/A</v>
      </c>
      <c r="EB14" s="6" t="e">
        <f t="shared" si="31"/>
        <v>#N/A</v>
      </c>
      <c r="EC14" s="11" t="e">
        <f>IF(EB14="SI",VLOOKUP(A14,'5 TD'!$M$4:$N$350,2,0),"NO APLICA")</f>
        <v>#N/A</v>
      </c>
      <c r="ED14" s="6" t="e">
        <f t="shared" si="6"/>
        <v>#N/A</v>
      </c>
      <c r="EE14" s="16" t="e">
        <f t="shared" si="32"/>
        <v>#N/A</v>
      </c>
      <c r="EF14" s="16" t="e">
        <f>IF(ED14="SI",VLOOKUP(A14,'5 TD'!$V$4:$W$479,2,0),"NO APLICA")</f>
        <v>#N/A</v>
      </c>
      <c r="EG14" s="6" t="e">
        <f t="shared" si="33"/>
        <v>#N/A</v>
      </c>
      <c r="EH14" s="124" t="e">
        <f>IF(EG14="SI",VLOOKUP(AI14,COMPORTAMIENTO!$A$1:$C$2100,2,0),"NO APLICA")</f>
        <v>#N/A</v>
      </c>
      <c r="EI14" s="16" t="e">
        <f>IF(EG14="SI",VLOOKUP(A14,'5 TD'!$P$2:$Q$479,2,0),"NO APLICA")</f>
        <v>#N/A</v>
      </c>
      <c r="EJ14" s="6" t="e">
        <f t="shared" si="34"/>
        <v>#N/A</v>
      </c>
      <c r="EK14" s="6">
        <f>IF(DB14="no",0,VLOOKUP(AI14,EXPERIENCIA!$A$1:$C$2100,2,0))</f>
        <v>0</v>
      </c>
      <c r="EL14" s="6">
        <f>IF(DB14="si",VLOOKUP(A14,'5 TD'!$S$3:$T$2103,2,0),0)</f>
        <v>0</v>
      </c>
      <c r="EM14" s="6" t="str">
        <f t="shared" si="35"/>
        <v>SI</v>
      </c>
      <c r="EN14" s="6">
        <f>+('3 Planilla Preadjudicación OTIC'!BV14)</f>
        <v>0</v>
      </c>
    </row>
    <row r="15" spans="1:149" s="7" customFormat="1" ht="13.8" x14ac:dyDescent="0.3">
      <c r="A15" s="6">
        <f>+('3 Planilla Preadjudicación OTIC'!A15)</f>
        <v>0</v>
      </c>
      <c r="B15" s="6">
        <f>+('3 Planilla Preadjudicación OTIC'!B15)</f>
        <v>0</v>
      </c>
      <c r="C15" s="8">
        <f>+('3 Planilla Preadjudicación OTIC'!D15)</f>
        <v>0</v>
      </c>
      <c r="D15" s="8">
        <f>+('3 Planilla Preadjudicación OTIC'!E15)</f>
        <v>0</v>
      </c>
      <c r="E15" s="8">
        <f>+('3 Planilla Preadjudicación OTIC'!F15)</f>
        <v>0</v>
      </c>
      <c r="F15" s="8">
        <f>+('3 Planilla Preadjudicación OTIC'!G15)</f>
        <v>0</v>
      </c>
      <c r="G15" s="8">
        <f>+('3 Planilla Preadjudicación OTIC'!H15)</f>
        <v>0</v>
      </c>
      <c r="H15" s="8">
        <f>+('3 Planilla Preadjudicación OTIC'!I15)</f>
        <v>0</v>
      </c>
      <c r="I15" s="8">
        <f>+('3 Planilla Preadjudicación OTIC'!J15)</f>
        <v>0</v>
      </c>
      <c r="J15" s="8">
        <f>+('3 Planilla Preadjudicación OTIC'!K15)</f>
        <v>0</v>
      </c>
      <c r="K15" s="8">
        <f>+('3 Planilla Preadjudicación OTIC'!L15)</f>
        <v>0</v>
      </c>
      <c r="L15" s="8">
        <f>+('3 Planilla Preadjudicación OTIC'!M15)</f>
        <v>0</v>
      </c>
      <c r="M15" s="6">
        <f>+('3 Planilla Preadjudicación OTIC'!N15)</f>
        <v>0</v>
      </c>
      <c r="N15" s="8">
        <f>+('3 Planilla Preadjudicación OTIC'!O15)</f>
        <v>0</v>
      </c>
      <c r="O15" s="8">
        <f>+('3 Planilla Preadjudicación OTIC'!P15)</f>
        <v>0</v>
      </c>
      <c r="P15" s="8">
        <f>+('3 Planilla Preadjudicación OTIC'!Q15)</f>
        <v>0</v>
      </c>
      <c r="Q15" s="8">
        <f>+('3 Planilla Preadjudicación OTIC'!R15)</f>
        <v>0</v>
      </c>
      <c r="R15" s="8">
        <f>+('3 Planilla Preadjudicación OTIC'!S15)</f>
        <v>0</v>
      </c>
      <c r="S15" s="8">
        <f>+('3 Planilla Preadjudicación OTIC'!T15)</f>
        <v>0</v>
      </c>
      <c r="T15" s="6">
        <f>+('3 Planilla Preadjudicación OTIC'!U15)</f>
        <v>0</v>
      </c>
      <c r="U15" s="6">
        <f>+('3 Planilla Preadjudicación OTIC'!V15)</f>
        <v>0</v>
      </c>
      <c r="V15" s="6">
        <f>+('3 Planilla Preadjudicación OTIC'!W15)</f>
        <v>0</v>
      </c>
      <c r="W15" s="6">
        <f>+('3 Planilla Preadjudicación OTIC'!X15)</f>
        <v>0</v>
      </c>
      <c r="X15" s="6">
        <f>+('3 Planilla Preadjudicación OTIC'!Y15)</f>
        <v>0</v>
      </c>
      <c r="Y15" s="6">
        <f>+('3 Planilla Preadjudicación OTIC'!Z15)</f>
        <v>0</v>
      </c>
      <c r="Z15" s="6">
        <f>+('3 Planilla Preadjudicación OTIC'!AA15)</f>
        <v>0</v>
      </c>
      <c r="AA15" s="6">
        <f>+('3 Planilla Preadjudicación OTIC'!AB15)</f>
        <v>0</v>
      </c>
      <c r="AB15" s="8">
        <f>+('3 Planilla Preadjudicación OTIC'!AC15)</f>
        <v>0</v>
      </c>
      <c r="AC15" s="8">
        <f>+('3 Planilla Preadjudicación OTIC'!AD15)</f>
        <v>0</v>
      </c>
      <c r="AD15" s="6">
        <f>+('3 Planilla Preadjudicación OTIC'!AE15)</f>
        <v>0</v>
      </c>
      <c r="AE15" s="8">
        <f>+('3 Planilla Preadjudicación OTIC'!AF15)</f>
        <v>0</v>
      </c>
      <c r="AF15" s="6">
        <f>+('3 Planilla Preadjudicación OTIC'!AG15)</f>
        <v>0</v>
      </c>
      <c r="AG15" s="6">
        <f>+('3 Planilla Preadjudicación OTIC'!AH15)</f>
        <v>0</v>
      </c>
      <c r="AH15" s="6">
        <f>+('3 Planilla Preadjudicación OTIC'!AI15)</f>
        <v>0</v>
      </c>
      <c r="AI15" s="206">
        <f>+('3 Planilla Preadjudicación OTIC'!AJ15)</f>
        <v>0</v>
      </c>
      <c r="AJ15" s="8">
        <f>+('3 Planilla Preadjudicación OTIC'!AK15)</f>
        <v>0</v>
      </c>
      <c r="AK15" s="6">
        <f>+('3 Planilla Preadjudicación OTIC'!AL15)</f>
        <v>0</v>
      </c>
      <c r="AL15" s="6">
        <f>+('3 Planilla Preadjudicación OTIC'!AM15)</f>
        <v>0</v>
      </c>
      <c r="AM15" s="16">
        <f>+('3 Planilla Preadjudicación OTIC'!AN15)</f>
        <v>0</v>
      </c>
      <c r="AN15" s="16">
        <f>+('3 Planilla Preadjudicación OTIC'!AO15)</f>
        <v>0</v>
      </c>
      <c r="AO15" s="16">
        <f>+('3 Planilla Preadjudicación OTIC'!AP15)</f>
        <v>0</v>
      </c>
      <c r="AP15" s="16">
        <f>+('3 Planilla Preadjudicación OTIC'!AQ15)</f>
        <v>0</v>
      </c>
      <c r="AQ15" s="16">
        <f>+('3 Planilla Preadjudicación OTIC'!AR15)</f>
        <v>0</v>
      </c>
      <c r="AR15" s="16">
        <f>+('3 Planilla Preadjudicación OTIC'!AS15)</f>
        <v>0</v>
      </c>
      <c r="AS15" s="16">
        <f>+('3 Planilla Preadjudicación OTIC'!AT15)</f>
        <v>0</v>
      </c>
      <c r="AT15" s="16">
        <f>+('3 Planilla Preadjudicación OTIC'!AU15)</f>
        <v>0</v>
      </c>
      <c r="AU15" s="16">
        <f>+('3 Planilla Preadjudicación OTIC'!AV15)</f>
        <v>0</v>
      </c>
      <c r="AV15" s="6">
        <f>+('3 Planilla Preadjudicación OTIC'!AW15)</f>
        <v>0</v>
      </c>
      <c r="AW15" s="8">
        <f>+('3 Planilla Preadjudicación OTIC'!AX15)</f>
        <v>0</v>
      </c>
      <c r="AX15" s="6">
        <f>+('3 Planilla Preadjudicación OTIC'!AY15)</f>
        <v>0</v>
      </c>
      <c r="AY15" s="6">
        <f>+('3 Planilla Preadjudicación OTIC'!AZ15)</f>
        <v>0</v>
      </c>
      <c r="AZ15" s="6">
        <f>+('3 Planilla Preadjudicación OTIC'!BA15)</f>
        <v>0</v>
      </c>
      <c r="BA15" s="6">
        <f>+('3 Planilla Preadjudicación OTIC'!BB15)</f>
        <v>0</v>
      </c>
      <c r="BB15" s="6">
        <f>+('3 Planilla Preadjudicación OTIC'!BC15)</f>
        <v>0</v>
      </c>
      <c r="BC15" s="6">
        <f>+('3 Planilla Preadjudicación OTIC'!BD15)</f>
        <v>0</v>
      </c>
      <c r="BD15" s="6">
        <f>+('3 Planilla Preadjudicación OTIC'!BE15)</f>
        <v>0</v>
      </c>
      <c r="BE15" s="6">
        <f>+('3 Planilla Preadjudicación OTIC'!BF15)</f>
        <v>0</v>
      </c>
      <c r="BF15" s="6">
        <f>+('3 Planilla Preadjudicación OTIC'!BG15)</f>
        <v>0</v>
      </c>
      <c r="BG15" s="6">
        <f>+('3 Planilla Preadjudicación OTIC'!BH15)</f>
        <v>0</v>
      </c>
      <c r="BH15" s="6">
        <f>+('3 Planilla Preadjudicación OTIC'!BI15)</f>
        <v>0</v>
      </c>
      <c r="BI15" s="6">
        <f>+('3 Planilla Preadjudicación OTIC'!BJ15)</f>
        <v>0</v>
      </c>
      <c r="BJ15" s="6">
        <f>+('3 Planilla Preadjudicación OTIC'!BK15)</f>
        <v>0</v>
      </c>
      <c r="BK15" s="6">
        <f>+('3 Planilla Preadjudicación OTIC'!BL15)</f>
        <v>0</v>
      </c>
      <c r="BL15" s="6">
        <f>+('3 Planilla Preadjudicación OTIC'!BM15)</f>
        <v>0</v>
      </c>
      <c r="BM15" s="164">
        <f>ROUND(('3 Planilla Preadjudicación OTIC'!BN15),1)</f>
        <v>0</v>
      </c>
      <c r="BN15" s="8">
        <f>+('3 Planilla Preadjudicación OTIC'!BO15)</f>
        <v>0</v>
      </c>
      <c r="BO15" s="8">
        <f>+('3 Planilla Preadjudicación OTIC'!BP15)</f>
        <v>0</v>
      </c>
      <c r="BP15" s="8">
        <f>+('3 Planilla Preadjudicación OTIC'!BQ15)</f>
        <v>0</v>
      </c>
      <c r="BQ15" s="8">
        <f>+('3 Planilla Preadjudicación OTIC'!BR15)</f>
        <v>0</v>
      </c>
      <c r="BR15" s="8">
        <f>+('3 Planilla Preadjudicación OTIC'!BS15)</f>
        <v>0</v>
      </c>
      <c r="BS15" s="8">
        <f>+('3 Planilla Preadjudicación OTIC'!BT15)</f>
        <v>0</v>
      </c>
      <c r="BT15" s="8">
        <f>+('3 Planilla Preadjudicación OTIC'!BU15)</f>
        <v>0</v>
      </c>
      <c r="BU15" s="130" t="e">
        <f>IF(VLOOKUP(A15,'BD OFICIAL'!$A$1:$AK$1058,5,0)=D15,0,1)</f>
        <v>#N/A</v>
      </c>
      <c r="BV15" s="130" t="e">
        <f>IF(VLOOKUP(A15,'BD OFICIAL'!$A$1:$AK$1058,11,0)=J15,0,1)</f>
        <v>#N/A</v>
      </c>
      <c r="BW15" s="130" t="e">
        <f>IF(VLOOKUP(A15,'BD OFICIAL'!$A$1:$AK$1058,13,0)=L15,0,1)</f>
        <v>#N/A</v>
      </c>
      <c r="BX15" s="6" t="e">
        <f>IF(VLOOKUP(A15,'BD OFICIAL'!$A$1:$AK$1058,16,0)=O15,0,1)</f>
        <v>#N/A</v>
      </c>
      <c r="BY15" s="6" t="e">
        <f>IF(VLOOKUP(A15,'BD OFICIAL'!$A$1:$AK$1058,17,0)=P15,0,1)</f>
        <v>#N/A</v>
      </c>
      <c r="BZ15" s="6" t="e">
        <f>IF(VLOOKUP(A15,'BD OFICIAL'!$A$1:$AK$1058,19,0)=R15,0,1)</f>
        <v>#N/A</v>
      </c>
      <c r="CA15" s="6" t="e">
        <f>IF(VLOOKUP(A15,'BD OFICIAL'!$A$1:$AK$1058,21,0)=T15,0,1)</f>
        <v>#N/A</v>
      </c>
      <c r="CB15" s="6" t="e">
        <f>IF(VLOOKUP(A15,'BD OFICIAL'!$A$1:$AK$1058,24,0)=AK15,0,1)</f>
        <v>#N/A</v>
      </c>
      <c r="CC15" s="6" t="e">
        <f>IF(VLOOKUP(A15,'BD OFICIAL'!$A$1:$AK$1058,25,0)=X15,0,1)</f>
        <v>#N/A</v>
      </c>
      <c r="CD15" s="6" t="e">
        <f>IF(VLOOKUP(A15,'BD OFICIAL'!$A$1:$AK$1058,26,0)=Y15,0,1)</f>
        <v>#N/A</v>
      </c>
      <c r="CE15" s="6" t="e">
        <f>IF(VLOOKUP(A15,'BD OFICIAL'!$A$1:$AK$1058,27,0)=Z15,0,1)</f>
        <v>#N/A</v>
      </c>
      <c r="CF15" s="6" t="e">
        <f>IF(VLOOKUP(A15,'BD OFICIAL'!$A$1:$AK$1058,28,0)=AA15,0,1)</f>
        <v>#N/A</v>
      </c>
      <c r="CG15" s="6" t="e">
        <f>IF(VLOOKUP(A15,'BD OFICIAL'!$A$1:$AK$1058,33,0)=AF15,0,1)</f>
        <v>#N/A</v>
      </c>
      <c r="CH15" s="6" t="e">
        <f>IF(VLOOKUP(A15,'BD OFICIAL'!$A$1:$AK$1058,34,0)=AG15,0,1)</f>
        <v>#N/A</v>
      </c>
      <c r="CI15" s="11" t="e">
        <f t="shared" si="7"/>
        <v>#DIV/0!</v>
      </c>
      <c r="CJ15" s="130" t="e">
        <f t="shared" si="8"/>
        <v>#DIV/0!</v>
      </c>
      <c r="CK15" s="130" t="e">
        <f>IF(VLOOKUP(A15,'BD OFICIAL'!$A$1:$AK$1058,37,0)=AL15,0,1)</f>
        <v>#N/A</v>
      </c>
      <c r="CL15" s="130" t="e">
        <f>VLOOKUP(A15,'BD OFICIAL'!$A$1:$AL$1109,38,0)*AM15-AP15</f>
        <v>#N/A</v>
      </c>
      <c r="CM15" s="130" t="str">
        <f t="shared" si="9"/>
        <v>SSH</v>
      </c>
      <c r="CN15" s="130" t="str">
        <f t="shared" si="10"/>
        <v>SI</v>
      </c>
      <c r="CO15" s="130" t="str">
        <f t="shared" si="11"/>
        <v>NO</v>
      </c>
      <c r="CP15" s="44">
        <f t="shared" si="12"/>
        <v>1</v>
      </c>
      <c r="CQ15" s="44">
        <f t="shared" si="13"/>
        <v>1</v>
      </c>
      <c r="CR15" s="44" t="e">
        <f t="shared" si="14"/>
        <v>#N/A</v>
      </c>
      <c r="CS15" s="44" t="e">
        <f>IF(VLOOKUP(A15,'BD OFICIAL'!$A:$AS,40,0)=AQ15,0,1)</f>
        <v>#N/A</v>
      </c>
      <c r="CT15" s="44" t="e">
        <f>IF(VLOOKUP(A15,'BD OFICIAL'!$A:$AS,41,0)=AS15,0,1)</f>
        <v>#N/A</v>
      </c>
      <c r="CU15" s="44">
        <f t="shared" si="15"/>
        <v>0</v>
      </c>
      <c r="CV15" s="44">
        <f t="shared" si="16"/>
        <v>0</v>
      </c>
      <c r="CW15" s="44" t="e">
        <f>IF(VLOOKUP(A15,'BD OFICIAL'!$A$1:$AK$1058,31,0)="SI",IF(AT15&gt;0,0,1),IF(AT15=0,0,1))</f>
        <v>#N/A</v>
      </c>
      <c r="CX15" s="44">
        <f t="shared" si="17"/>
        <v>0</v>
      </c>
      <c r="CY15" s="44">
        <f t="shared" si="18"/>
        <v>0</v>
      </c>
      <c r="CZ15" s="130" t="e">
        <f t="shared" si="19"/>
        <v>#N/A</v>
      </c>
      <c r="DA15" s="44" t="e">
        <f t="shared" si="20"/>
        <v>#N/A</v>
      </c>
      <c r="DB15" s="130" t="str">
        <f>IF(ISERROR(VLOOKUP(AI15,EXPERIENCIA!$A$1:$C$2100,1,0)),"NO","SI")</f>
        <v>NO</v>
      </c>
      <c r="DC15" s="130" t="e">
        <f>IF(CZ15="no","NO APLICA",IF(AX15=0,"ERROR NOTA",IF(AND(AX15&gt;1,DB15="NO"),"ERROR NOTA",IF(AND(DB15="NO",AX15=1),0,IF(VLOOKUP(AI15,EXPERIENCIA!$A$1:$C$2100,3,0)=AX15,0,"ERROR NOTA")))))</f>
        <v>#N/A</v>
      </c>
      <c r="DD15" s="130" t="str">
        <f>IF(ISERROR(VLOOKUP(AI15,COMPORTAMIENTO!$A$1:$C$2100,1,0)),"NO","SI")</f>
        <v>NO</v>
      </c>
      <c r="DE15" s="130" t="e">
        <f>IF(CZ15="NO","NO APLICA",IF(AY15=0,"ERROR NOTA",IF(AND(DD15="NO",AY15=7),0,IF(VLOOKUP(AI15,COMPORTAMIENTO!$A$2:$C$2100,3,0)=AY15,0,"ERROR NOTA"))))</f>
        <v>#N/A</v>
      </c>
      <c r="DF15" s="164" t="e">
        <f t="shared" si="21"/>
        <v>#N/A</v>
      </c>
      <c r="DG15" s="164" t="e">
        <f t="shared" si="22"/>
        <v>#N/A</v>
      </c>
      <c r="DH15" s="130" t="str">
        <f t="shared" si="0"/>
        <v>NO</v>
      </c>
      <c r="DI15" s="130" t="e">
        <f t="shared" si="23"/>
        <v>#N/A</v>
      </c>
      <c r="DJ15" s="130" t="e">
        <f t="shared" si="24"/>
        <v>#N/A</v>
      </c>
      <c r="DK15" s="130" t="e">
        <f t="shared" si="25"/>
        <v>#N/A</v>
      </c>
      <c r="DL15" s="16" t="e" cm="1">
        <f t="array" ref="DL15">IF(CZ15="NO","NO APLICA",IF(AND(CZ15="SI",BG15=1),RECHAZADO,"APROBADO"))</f>
        <v>#N/A</v>
      </c>
      <c r="DM15" s="16" t="e">
        <f t="shared" si="26"/>
        <v>#N/A</v>
      </c>
      <c r="DN15" s="11" t="e">
        <f t="shared" si="27"/>
        <v>#N/A</v>
      </c>
      <c r="DO15" s="16">
        <f t="shared" si="28"/>
        <v>0</v>
      </c>
      <c r="DP15" s="16">
        <f>VLOOKUP(A15,'5 TD'!$A$3:$B$35,2,0)</f>
        <v>0</v>
      </c>
      <c r="DQ15" s="11" t="e">
        <f t="shared" si="29"/>
        <v>#N/A</v>
      </c>
      <c r="DR15" s="130" t="e">
        <f t="shared" si="1"/>
        <v>#N/A</v>
      </c>
      <c r="DS15" s="130" t="e">
        <f t="shared" si="2"/>
        <v>#N/A</v>
      </c>
      <c r="DT15" s="11" t="e">
        <f t="shared" si="3"/>
        <v>#N/A</v>
      </c>
      <c r="DU15" s="130" t="e">
        <f t="shared" si="4"/>
        <v>#N/A</v>
      </c>
      <c r="DV15" s="6">
        <f>+('3 Planilla Preadjudicación OTIC'!BO15)</f>
        <v>0</v>
      </c>
      <c r="DW15" s="6" t="e">
        <f>IF(DU15="APROBADO",VLOOKUP(A15,'5 TD'!$D$3:$E$270,2,0),"NO APLICA")</f>
        <v>#N/A</v>
      </c>
      <c r="DX15" s="6" t="e">
        <f t="shared" si="30"/>
        <v>#N/A</v>
      </c>
      <c r="DY15" s="6" t="e">
        <f>IF(DX15="SI",VLOOKUP(A15,'5 TD'!$G$3:$H$270,2,0),"NO APLICA ")</f>
        <v>#N/A</v>
      </c>
      <c r="DZ15" s="6" t="e">
        <f t="shared" si="5"/>
        <v>#N/A</v>
      </c>
      <c r="EA15" s="6" t="e">
        <f>IF(DZ15="SI",VLOOKUP(A15,'5 TD'!$J$4:$K$472,2,0),"NO APLICA")</f>
        <v>#N/A</v>
      </c>
      <c r="EB15" s="6" t="e">
        <f t="shared" si="31"/>
        <v>#N/A</v>
      </c>
      <c r="EC15" s="11" t="e">
        <f>IF(EB15="SI",VLOOKUP(A15,'5 TD'!$M$4:$N$350,2,0),"NO APLICA")</f>
        <v>#N/A</v>
      </c>
      <c r="ED15" s="6" t="e">
        <f t="shared" si="6"/>
        <v>#N/A</v>
      </c>
      <c r="EE15" s="16" t="e">
        <f t="shared" si="32"/>
        <v>#N/A</v>
      </c>
      <c r="EF15" s="16" t="e">
        <f>IF(ED15="SI",VLOOKUP(A15,'5 TD'!$V$4:$W$479,2,0),"NO APLICA")</f>
        <v>#N/A</v>
      </c>
      <c r="EG15" s="6" t="e">
        <f t="shared" si="33"/>
        <v>#N/A</v>
      </c>
      <c r="EH15" s="124" t="e">
        <f>IF(EG15="SI",VLOOKUP(AI15,COMPORTAMIENTO!$A$1:$C$2100,2,0),"NO APLICA")</f>
        <v>#N/A</v>
      </c>
      <c r="EI15" s="16" t="e">
        <f>IF(EG15="SI",VLOOKUP(A15,'5 TD'!$P$2:$Q$479,2,0),"NO APLICA")</f>
        <v>#N/A</v>
      </c>
      <c r="EJ15" s="6" t="e">
        <f t="shared" si="34"/>
        <v>#N/A</v>
      </c>
      <c r="EK15" s="6">
        <f>IF(DB15="no",0,VLOOKUP(AI15,EXPERIENCIA!$A$1:$C$2100,2,0))</f>
        <v>0</v>
      </c>
      <c r="EL15" s="6">
        <f>IF(DB15="si",VLOOKUP(A15,'5 TD'!$S$3:$T$2103,2,0),0)</f>
        <v>0</v>
      </c>
      <c r="EM15" s="6" t="str">
        <f t="shared" si="35"/>
        <v>SI</v>
      </c>
      <c r="EN15" s="6">
        <f>+('3 Planilla Preadjudicación OTIC'!BV15)</f>
        <v>0</v>
      </c>
    </row>
    <row r="16" spans="1:149" s="7" customFormat="1" ht="13.8" x14ac:dyDescent="0.3">
      <c r="A16" s="6">
        <f>+('3 Planilla Preadjudicación OTIC'!A16)</f>
        <v>0</v>
      </c>
      <c r="B16" s="6">
        <f>+('3 Planilla Preadjudicación OTIC'!B16)</f>
        <v>0</v>
      </c>
      <c r="C16" s="8">
        <f>+('3 Planilla Preadjudicación OTIC'!D16)</f>
        <v>0</v>
      </c>
      <c r="D16" s="8">
        <f>+('3 Planilla Preadjudicación OTIC'!E16)</f>
        <v>0</v>
      </c>
      <c r="E16" s="8">
        <f>+('3 Planilla Preadjudicación OTIC'!F16)</f>
        <v>0</v>
      </c>
      <c r="F16" s="8">
        <f>+('3 Planilla Preadjudicación OTIC'!G16)</f>
        <v>0</v>
      </c>
      <c r="G16" s="8">
        <f>+('3 Planilla Preadjudicación OTIC'!H16)</f>
        <v>0</v>
      </c>
      <c r="H16" s="8">
        <f>+('3 Planilla Preadjudicación OTIC'!I16)</f>
        <v>0</v>
      </c>
      <c r="I16" s="8">
        <f>+('3 Planilla Preadjudicación OTIC'!J16)</f>
        <v>0</v>
      </c>
      <c r="J16" s="8">
        <f>+('3 Planilla Preadjudicación OTIC'!K16)</f>
        <v>0</v>
      </c>
      <c r="K16" s="8">
        <f>+('3 Planilla Preadjudicación OTIC'!L16)</f>
        <v>0</v>
      </c>
      <c r="L16" s="8">
        <f>+('3 Planilla Preadjudicación OTIC'!M16)</f>
        <v>0</v>
      </c>
      <c r="M16" s="6">
        <f>+('3 Planilla Preadjudicación OTIC'!N16)</f>
        <v>0</v>
      </c>
      <c r="N16" s="8">
        <f>+('3 Planilla Preadjudicación OTIC'!O16)</f>
        <v>0</v>
      </c>
      <c r="O16" s="8">
        <f>+('3 Planilla Preadjudicación OTIC'!P16)</f>
        <v>0</v>
      </c>
      <c r="P16" s="8">
        <f>+('3 Planilla Preadjudicación OTIC'!Q16)</f>
        <v>0</v>
      </c>
      <c r="Q16" s="8">
        <f>+('3 Planilla Preadjudicación OTIC'!R16)</f>
        <v>0</v>
      </c>
      <c r="R16" s="8">
        <f>+('3 Planilla Preadjudicación OTIC'!S16)</f>
        <v>0</v>
      </c>
      <c r="S16" s="8">
        <f>+('3 Planilla Preadjudicación OTIC'!T16)</f>
        <v>0</v>
      </c>
      <c r="T16" s="6">
        <f>+('3 Planilla Preadjudicación OTIC'!U16)</f>
        <v>0</v>
      </c>
      <c r="U16" s="6">
        <f>+('3 Planilla Preadjudicación OTIC'!V16)</f>
        <v>0</v>
      </c>
      <c r="V16" s="6">
        <f>+('3 Planilla Preadjudicación OTIC'!W16)</f>
        <v>0</v>
      </c>
      <c r="W16" s="6">
        <f>+('3 Planilla Preadjudicación OTIC'!X16)</f>
        <v>0</v>
      </c>
      <c r="X16" s="6">
        <f>+('3 Planilla Preadjudicación OTIC'!Y16)</f>
        <v>0</v>
      </c>
      <c r="Y16" s="6">
        <f>+('3 Planilla Preadjudicación OTIC'!Z16)</f>
        <v>0</v>
      </c>
      <c r="Z16" s="6">
        <f>+('3 Planilla Preadjudicación OTIC'!AA16)</f>
        <v>0</v>
      </c>
      <c r="AA16" s="6">
        <f>+('3 Planilla Preadjudicación OTIC'!AB16)</f>
        <v>0</v>
      </c>
      <c r="AB16" s="8">
        <f>+('3 Planilla Preadjudicación OTIC'!AC16)</f>
        <v>0</v>
      </c>
      <c r="AC16" s="8">
        <f>+('3 Planilla Preadjudicación OTIC'!AD16)</f>
        <v>0</v>
      </c>
      <c r="AD16" s="6">
        <f>+('3 Planilla Preadjudicación OTIC'!AE16)</f>
        <v>0</v>
      </c>
      <c r="AE16" s="8">
        <f>+('3 Planilla Preadjudicación OTIC'!AF16)</f>
        <v>0</v>
      </c>
      <c r="AF16" s="6">
        <f>+('3 Planilla Preadjudicación OTIC'!AG16)</f>
        <v>0</v>
      </c>
      <c r="AG16" s="6">
        <f>+('3 Planilla Preadjudicación OTIC'!AH16)</f>
        <v>0</v>
      </c>
      <c r="AH16" s="6">
        <f>+('3 Planilla Preadjudicación OTIC'!AI16)</f>
        <v>0</v>
      </c>
      <c r="AI16" s="206">
        <f>+('3 Planilla Preadjudicación OTIC'!AJ16)</f>
        <v>0</v>
      </c>
      <c r="AJ16" s="8">
        <f>+('3 Planilla Preadjudicación OTIC'!AK16)</f>
        <v>0</v>
      </c>
      <c r="AK16" s="6">
        <f>+('3 Planilla Preadjudicación OTIC'!AL16)</f>
        <v>0</v>
      </c>
      <c r="AL16" s="6">
        <f>+('3 Planilla Preadjudicación OTIC'!AM16)</f>
        <v>0</v>
      </c>
      <c r="AM16" s="16">
        <f>+('3 Planilla Preadjudicación OTIC'!AN16)</f>
        <v>0</v>
      </c>
      <c r="AN16" s="16">
        <f>+('3 Planilla Preadjudicación OTIC'!AO16)</f>
        <v>0</v>
      </c>
      <c r="AO16" s="16">
        <f>+('3 Planilla Preadjudicación OTIC'!AP16)</f>
        <v>0</v>
      </c>
      <c r="AP16" s="16">
        <f>+('3 Planilla Preadjudicación OTIC'!AQ16)</f>
        <v>0</v>
      </c>
      <c r="AQ16" s="16">
        <f>+('3 Planilla Preadjudicación OTIC'!AR16)</f>
        <v>0</v>
      </c>
      <c r="AR16" s="16">
        <f>+('3 Planilla Preadjudicación OTIC'!AS16)</f>
        <v>0</v>
      </c>
      <c r="AS16" s="16">
        <f>+('3 Planilla Preadjudicación OTIC'!AT16)</f>
        <v>0</v>
      </c>
      <c r="AT16" s="16">
        <f>+('3 Planilla Preadjudicación OTIC'!AU16)</f>
        <v>0</v>
      </c>
      <c r="AU16" s="16">
        <f>+('3 Planilla Preadjudicación OTIC'!AV16)</f>
        <v>0</v>
      </c>
      <c r="AV16" s="6">
        <f>+('3 Planilla Preadjudicación OTIC'!AW16)</f>
        <v>0</v>
      </c>
      <c r="AW16" s="8">
        <f>+('3 Planilla Preadjudicación OTIC'!AX16)</f>
        <v>0</v>
      </c>
      <c r="AX16" s="6">
        <f>+('3 Planilla Preadjudicación OTIC'!AY16)</f>
        <v>0</v>
      </c>
      <c r="AY16" s="6">
        <f>+('3 Planilla Preadjudicación OTIC'!AZ16)</f>
        <v>0</v>
      </c>
      <c r="AZ16" s="6">
        <f>+('3 Planilla Preadjudicación OTIC'!BA16)</f>
        <v>0</v>
      </c>
      <c r="BA16" s="6">
        <f>+('3 Planilla Preadjudicación OTIC'!BB16)</f>
        <v>0</v>
      </c>
      <c r="BB16" s="6">
        <f>+('3 Planilla Preadjudicación OTIC'!BC16)</f>
        <v>0</v>
      </c>
      <c r="BC16" s="6">
        <f>+('3 Planilla Preadjudicación OTIC'!BD16)</f>
        <v>0</v>
      </c>
      <c r="BD16" s="6">
        <f>+('3 Planilla Preadjudicación OTIC'!BE16)</f>
        <v>0</v>
      </c>
      <c r="BE16" s="6">
        <f>+('3 Planilla Preadjudicación OTIC'!BF16)</f>
        <v>0</v>
      </c>
      <c r="BF16" s="6">
        <f>+('3 Planilla Preadjudicación OTIC'!BG16)</f>
        <v>0</v>
      </c>
      <c r="BG16" s="6">
        <f>+('3 Planilla Preadjudicación OTIC'!BH16)</f>
        <v>0</v>
      </c>
      <c r="BH16" s="6">
        <f>+('3 Planilla Preadjudicación OTIC'!BI16)</f>
        <v>0</v>
      </c>
      <c r="BI16" s="6">
        <f>+('3 Planilla Preadjudicación OTIC'!BJ16)</f>
        <v>0</v>
      </c>
      <c r="BJ16" s="6">
        <f>+('3 Planilla Preadjudicación OTIC'!BK16)</f>
        <v>0</v>
      </c>
      <c r="BK16" s="6">
        <f>+('3 Planilla Preadjudicación OTIC'!BL16)</f>
        <v>0</v>
      </c>
      <c r="BL16" s="6">
        <f>+('3 Planilla Preadjudicación OTIC'!BM16)</f>
        <v>0</v>
      </c>
      <c r="BM16" s="164">
        <f>ROUND(('3 Planilla Preadjudicación OTIC'!BN16),1)</f>
        <v>0</v>
      </c>
      <c r="BN16" s="8">
        <f>+('3 Planilla Preadjudicación OTIC'!BO16)</f>
        <v>0</v>
      </c>
      <c r="BO16" s="8">
        <f>+('3 Planilla Preadjudicación OTIC'!BP16)</f>
        <v>0</v>
      </c>
      <c r="BP16" s="8">
        <f>+('3 Planilla Preadjudicación OTIC'!BQ16)</f>
        <v>0</v>
      </c>
      <c r="BQ16" s="8">
        <f>+('3 Planilla Preadjudicación OTIC'!BR16)</f>
        <v>0</v>
      </c>
      <c r="BR16" s="8">
        <f>+('3 Planilla Preadjudicación OTIC'!BS16)</f>
        <v>0</v>
      </c>
      <c r="BS16" s="8">
        <f>+('3 Planilla Preadjudicación OTIC'!BT16)</f>
        <v>0</v>
      </c>
      <c r="BT16" s="8">
        <f>+('3 Planilla Preadjudicación OTIC'!BU16)</f>
        <v>0</v>
      </c>
      <c r="BU16" s="130" t="e">
        <f>IF(VLOOKUP(A16,'BD OFICIAL'!$A$1:$AK$1058,5,0)=D16,0,1)</f>
        <v>#N/A</v>
      </c>
      <c r="BV16" s="130" t="e">
        <f>IF(VLOOKUP(A16,'BD OFICIAL'!$A$1:$AK$1058,11,0)=J16,0,1)</f>
        <v>#N/A</v>
      </c>
      <c r="BW16" s="130" t="e">
        <f>IF(VLOOKUP(A16,'BD OFICIAL'!$A$1:$AK$1058,13,0)=L16,0,1)</f>
        <v>#N/A</v>
      </c>
      <c r="BX16" s="6" t="e">
        <f>IF(VLOOKUP(A16,'BD OFICIAL'!$A$1:$AK$1058,16,0)=O16,0,1)</f>
        <v>#N/A</v>
      </c>
      <c r="BY16" s="6" t="e">
        <f>IF(VLOOKUP(A16,'BD OFICIAL'!$A$1:$AK$1058,17,0)=P16,0,1)</f>
        <v>#N/A</v>
      </c>
      <c r="BZ16" s="6" t="e">
        <f>IF(VLOOKUP(A16,'BD OFICIAL'!$A$1:$AK$1058,19,0)=R16,0,1)</f>
        <v>#N/A</v>
      </c>
      <c r="CA16" s="6" t="e">
        <f>IF(VLOOKUP(A16,'BD OFICIAL'!$A$1:$AK$1058,21,0)=T16,0,1)</f>
        <v>#N/A</v>
      </c>
      <c r="CB16" s="6" t="e">
        <f>IF(VLOOKUP(A16,'BD OFICIAL'!$A$1:$AK$1058,24,0)=AK16,0,1)</f>
        <v>#N/A</v>
      </c>
      <c r="CC16" s="6" t="e">
        <f>IF(VLOOKUP(A16,'BD OFICIAL'!$A$1:$AK$1058,25,0)=X16,0,1)</f>
        <v>#N/A</v>
      </c>
      <c r="CD16" s="6" t="e">
        <f>IF(VLOOKUP(A16,'BD OFICIAL'!$A$1:$AK$1058,26,0)=Y16,0,1)</f>
        <v>#N/A</v>
      </c>
      <c r="CE16" s="6" t="e">
        <f>IF(VLOOKUP(A16,'BD OFICIAL'!$A$1:$AK$1058,27,0)=Z16,0,1)</f>
        <v>#N/A</v>
      </c>
      <c r="CF16" s="6" t="e">
        <f>IF(VLOOKUP(A16,'BD OFICIAL'!$A$1:$AK$1058,28,0)=AA16,0,1)</f>
        <v>#N/A</v>
      </c>
      <c r="CG16" s="6" t="e">
        <f>IF(VLOOKUP(A16,'BD OFICIAL'!$A$1:$AK$1058,33,0)=AF16,0,1)</f>
        <v>#N/A</v>
      </c>
      <c r="CH16" s="6" t="e">
        <f>IF(VLOOKUP(A16,'BD OFICIAL'!$A$1:$AK$1058,34,0)=AG16,0,1)</f>
        <v>#N/A</v>
      </c>
      <c r="CI16" s="11" t="e">
        <f t="shared" si="7"/>
        <v>#DIV/0!</v>
      </c>
      <c r="CJ16" s="130" t="e">
        <f t="shared" si="8"/>
        <v>#DIV/0!</v>
      </c>
      <c r="CK16" s="130" t="e">
        <f>IF(VLOOKUP(A16,'BD OFICIAL'!$A$1:$AK$1058,37,0)=AL16,0,1)</f>
        <v>#N/A</v>
      </c>
      <c r="CL16" s="130" t="e">
        <f>VLOOKUP(A16,'BD OFICIAL'!$A$1:$AL$1109,38,0)*AM16-AP16</f>
        <v>#N/A</v>
      </c>
      <c r="CM16" s="130" t="str">
        <f t="shared" si="9"/>
        <v>SSH</v>
      </c>
      <c r="CN16" s="130" t="str">
        <f t="shared" si="10"/>
        <v>SI</v>
      </c>
      <c r="CO16" s="130" t="str">
        <f t="shared" si="11"/>
        <v>NO</v>
      </c>
      <c r="CP16" s="44">
        <f t="shared" si="12"/>
        <v>1</v>
      </c>
      <c r="CQ16" s="44">
        <f t="shared" si="13"/>
        <v>1</v>
      </c>
      <c r="CR16" s="44" t="e">
        <f t="shared" si="14"/>
        <v>#N/A</v>
      </c>
      <c r="CS16" s="44" t="e">
        <f>IF(VLOOKUP(A16,'BD OFICIAL'!$A:$AS,40,0)=AQ16,0,1)</f>
        <v>#N/A</v>
      </c>
      <c r="CT16" s="44" t="e">
        <f>IF(VLOOKUP(A16,'BD OFICIAL'!$A:$AS,41,0)=AS16,0,1)</f>
        <v>#N/A</v>
      </c>
      <c r="CU16" s="44">
        <f t="shared" si="15"/>
        <v>0</v>
      </c>
      <c r="CV16" s="44">
        <f t="shared" si="16"/>
        <v>0</v>
      </c>
      <c r="CW16" s="44" t="e">
        <f>IF(VLOOKUP(A16,'BD OFICIAL'!$A$1:$AK$1058,31,0)="SI",IF(AT16&gt;0,0,1),IF(AT16=0,0,1))</f>
        <v>#N/A</v>
      </c>
      <c r="CX16" s="44">
        <f t="shared" si="17"/>
        <v>0</v>
      </c>
      <c r="CY16" s="44">
        <f t="shared" si="18"/>
        <v>0</v>
      </c>
      <c r="CZ16" s="130" t="e">
        <f t="shared" si="19"/>
        <v>#N/A</v>
      </c>
      <c r="DA16" s="44" t="e">
        <f t="shared" si="20"/>
        <v>#N/A</v>
      </c>
      <c r="DB16" s="130" t="str">
        <f>IF(ISERROR(VLOOKUP(AI16,EXPERIENCIA!$A$1:$C$2100,1,0)),"NO","SI")</f>
        <v>NO</v>
      </c>
      <c r="DC16" s="130" t="e">
        <f>IF(CZ16="no","NO APLICA",IF(AX16=0,"ERROR NOTA",IF(AND(AX16&gt;1,DB16="NO"),"ERROR NOTA",IF(AND(DB16="NO",AX16=1),0,IF(VLOOKUP(AI16,EXPERIENCIA!$A$1:$C$2100,3,0)=AX16,0,"ERROR NOTA")))))</f>
        <v>#N/A</v>
      </c>
      <c r="DD16" s="130" t="str">
        <f>IF(ISERROR(VLOOKUP(AI16,COMPORTAMIENTO!$A$1:$C$2100,1,0)),"NO","SI")</f>
        <v>NO</v>
      </c>
      <c r="DE16" s="130" t="e">
        <f>IF(CZ16="NO","NO APLICA",IF(AY16=0,"ERROR NOTA",IF(AND(DD16="NO",AY16=7),0,IF(VLOOKUP(AI16,COMPORTAMIENTO!$A$2:$C$2100,3,0)=AY16,0,"ERROR NOTA"))))</f>
        <v>#N/A</v>
      </c>
      <c r="DF16" s="164" t="e">
        <f t="shared" si="21"/>
        <v>#N/A</v>
      </c>
      <c r="DG16" s="164" t="e">
        <f t="shared" si="22"/>
        <v>#N/A</v>
      </c>
      <c r="DH16" s="130" t="str">
        <f t="shared" si="0"/>
        <v>NO</v>
      </c>
      <c r="DI16" s="130" t="e">
        <f t="shared" si="23"/>
        <v>#N/A</v>
      </c>
      <c r="DJ16" s="130" t="e">
        <f t="shared" si="24"/>
        <v>#N/A</v>
      </c>
      <c r="DK16" s="130" t="e">
        <f t="shared" si="25"/>
        <v>#N/A</v>
      </c>
      <c r="DL16" s="16" t="e" cm="1">
        <f t="array" ref="DL16">IF(CZ16="NO","NO APLICA",IF(AND(CZ16="SI",BG16=1),RECHAZADO,"APROBADO"))</f>
        <v>#N/A</v>
      </c>
      <c r="DM16" s="16" t="e">
        <f t="shared" si="26"/>
        <v>#N/A</v>
      </c>
      <c r="DN16" s="11" t="e">
        <f t="shared" si="27"/>
        <v>#N/A</v>
      </c>
      <c r="DO16" s="16">
        <f t="shared" si="28"/>
        <v>0</v>
      </c>
      <c r="DP16" s="16">
        <f>VLOOKUP(A16,'5 TD'!$A$3:$B$35,2,0)</f>
        <v>0</v>
      </c>
      <c r="DQ16" s="11" t="e">
        <f t="shared" si="29"/>
        <v>#N/A</v>
      </c>
      <c r="DR16" s="130" t="e">
        <f t="shared" si="1"/>
        <v>#N/A</v>
      </c>
      <c r="DS16" s="130" t="e">
        <f t="shared" si="2"/>
        <v>#N/A</v>
      </c>
      <c r="DT16" s="11" t="e">
        <f t="shared" si="3"/>
        <v>#N/A</v>
      </c>
      <c r="DU16" s="130" t="e">
        <f t="shared" si="4"/>
        <v>#N/A</v>
      </c>
      <c r="DV16" s="6">
        <f>+('3 Planilla Preadjudicación OTIC'!BO16)</f>
        <v>0</v>
      </c>
      <c r="DW16" s="6" t="e">
        <f>IF(DU16="APROBADO",VLOOKUP(A16,'5 TD'!$D$3:$E$270,2,0),"NO APLICA")</f>
        <v>#N/A</v>
      </c>
      <c r="DX16" s="6" t="e">
        <f t="shared" si="30"/>
        <v>#N/A</v>
      </c>
      <c r="DY16" s="6" t="e">
        <f>IF(DX16="SI",VLOOKUP(A16,'5 TD'!$G$3:$H$270,2,0),"NO APLICA ")</f>
        <v>#N/A</v>
      </c>
      <c r="DZ16" s="6" t="e">
        <f t="shared" si="5"/>
        <v>#N/A</v>
      </c>
      <c r="EA16" s="6" t="e">
        <f>IF(DZ16="SI",VLOOKUP(A16,'5 TD'!$J$4:$K$472,2,0),"NO APLICA")</f>
        <v>#N/A</v>
      </c>
      <c r="EB16" s="6" t="e">
        <f t="shared" si="31"/>
        <v>#N/A</v>
      </c>
      <c r="EC16" s="11" t="e">
        <f>IF(EB16="SI",VLOOKUP(A16,'5 TD'!$M$4:$N$350,2,0),"NO APLICA")</f>
        <v>#N/A</v>
      </c>
      <c r="ED16" s="6" t="e">
        <f t="shared" si="6"/>
        <v>#N/A</v>
      </c>
      <c r="EE16" s="16" t="e">
        <f t="shared" si="32"/>
        <v>#N/A</v>
      </c>
      <c r="EF16" s="16" t="e">
        <f>IF(ED16="SI",VLOOKUP(A16,'5 TD'!$V$4:$W$479,2,0),"NO APLICA")</f>
        <v>#N/A</v>
      </c>
      <c r="EG16" s="6" t="e">
        <f t="shared" si="33"/>
        <v>#N/A</v>
      </c>
      <c r="EH16" s="124" t="e">
        <f>IF(EG16="SI",VLOOKUP(AI16,COMPORTAMIENTO!$A$1:$C$2100,2,0),"NO APLICA")</f>
        <v>#N/A</v>
      </c>
      <c r="EI16" s="16" t="e">
        <f>IF(EG16="SI",VLOOKUP(A16,'5 TD'!$P$2:$Q$479,2,0),"NO APLICA")</f>
        <v>#N/A</v>
      </c>
      <c r="EJ16" s="6" t="e">
        <f t="shared" si="34"/>
        <v>#N/A</v>
      </c>
      <c r="EK16" s="6">
        <f>IF(DB16="no",0,VLOOKUP(AI16,EXPERIENCIA!$A$1:$C$2100,2,0))</f>
        <v>0</v>
      </c>
      <c r="EL16" s="6">
        <f>IF(DB16="si",VLOOKUP(A16,'5 TD'!$S$3:$T$2103,2,0),0)</f>
        <v>0</v>
      </c>
      <c r="EM16" s="6" t="str">
        <f t="shared" si="35"/>
        <v>SI</v>
      </c>
      <c r="EN16" s="6">
        <f>+('3 Planilla Preadjudicación OTIC'!BV16)</f>
        <v>0</v>
      </c>
    </row>
    <row r="17" spans="1:144" s="7" customFormat="1" ht="13.8" x14ac:dyDescent="0.3">
      <c r="A17" s="6">
        <f>+('3 Planilla Preadjudicación OTIC'!A17)</f>
        <v>0</v>
      </c>
      <c r="B17" s="6">
        <f>+('3 Planilla Preadjudicación OTIC'!B17)</f>
        <v>0</v>
      </c>
      <c r="C17" s="8">
        <f>+('3 Planilla Preadjudicación OTIC'!D17)</f>
        <v>0</v>
      </c>
      <c r="D17" s="8">
        <f>+('3 Planilla Preadjudicación OTIC'!E17)</f>
        <v>0</v>
      </c>
      <c r="E17" s="8">
        <f>+('3 Planilla Preadjudicación OTIC'!F17)</f>
        <v>0</v>
      </c>
      <c r="F17" s="8">
        <f>+('3 Planilla Preadjudicación OTIC'!G17)</f>
        <v>0</v>
      </c>
      <c r="G17" s="8">
        <f>+('3 Planilla Preadjudicación OTIC'!H17)</f>
        <v>0</v>
      </c>
      <c r="H17" s="8">
        <f>+('3 Planilla Preadjudicación OTIC'!I17)</f>
        <v>0</v>
      </c>
      <c r="I17" s="8">
        <f>+('3 Planilla Preadjudicación OTIC'!J17)</f>
        <v>0</v>
      </c>
      <c r="J17" s="8">
        <f>+('3 Planilla Preadjudicación OTIC'!K17)</f>
        <v>0</v>
      </c>
      <c r="K17" s="8">
        <f>+('3 Planilla Preadjudicación OTIC'!L17)</f>
        <v>0</v>
      </c>
      <c r="L17" s="8">
        <f>+('3 Planilla Preadjudicación OTIC'!M17)</f>
        <v>0</v>
      </c>
      <c r="M17" s="6">
        <f>+('3 Planilla Preadjudicación OTIC'!N17)</f>
        <v>0</v>
      </c>
      <c r="N17" s="8">
        <f>+('3 Planilla Preadjudicación OTIC'!O17)</f>
        <v>0</v>
      </c>
      <c r="O17" s="8">
        <f>+('3 Planilla Preadjudicación OTIC'!P17)</f>
        <v>0</v>
      </c>
      <c r="P17" s="8">
        <f>+('3 Planilla Preadjudicación OTIC'!Q17)</f>
        <v>0</v>
      </c>
      <c r="Q17" s="8">
        <f>+('3 Planilla Preadjudicación OTIC'!R17)</f>
        <v>0</v>
      </c>
      <c r="R17" s="8">
        <f>+('3 Planilla Preadjudicación OTIC'!S17)</f>
        <v>0</v>
      </c>
      <c r="S17" s="8">
        <f>+('3 Planilla Preadjudicación OTIC'!T17)</f>
        <v>0</v>
      </c>
      <c r="T17" s="6">
        <f>+('3 Planilla Preadjudicación OTIC'!U17)</f>
        <v>0</v>
      </c>
      <c r="U17" s="6">
        <f>+('3 Planilla Preadjudicación OTIC'!V17)</f>
        <v>0</v>
      </c>
      <c r="V17" s="6">
        <f>+('3 Planilla Preadjudicación OTIC'!W17)</f>
        <v>0</v>
      </c>
      <c r="W17" s="6">
        <f>+('3 Planilla Preadjudicación OTIC'!X17)</f>
        <v>0</v>
      </c>
      <c r="X17" s="6">
        <f>+('3 Planilla Preadjudicación OTIC'!Y17)</f>
        <v>0</v>
      </c>
      <c r="Y17" s="6">
        <f>+('3 Planilla Preadjudicación OTIC'!Z17)</f>
        <v>0</v>
      </c>
      <c r="Z17" s="6">
        <f>+('3 Planilla Preadjudicación OTIC'!AA17)</f>
        <v>0</v>
      </c>
      <c r="AA17" s="6">
        <f>+('3 Planilla Preadjudicación OTIC'!AB17)</f>
        <v>0</v>
      </c>
      <c r="AB17" s="8">
        <f>+('3 Planilla Preadjudicación OTIC'!AC17)</f>
        <v>0</v>
      </c>
      <c r="AC17" s="8">
        <f>+('3 Planilla Preadjudicación OTIC'!AD17)</f>
        <v>0</v>
      </c>
      <c r="AD17" s="6">
        <f>+('3 Planilla Preadjudicación OTIC'!AE17)</f>
        <v>0</v>
      </c>
      <c r="AE17" s="8">
        <f>+('3 Planilla Preadjudicación OTIC'!AF17)</f>
        <v>0</v>
      </c>
      <c r="AF17" s="6">
        <f>+('3 Planilla Preadjudicación OTIC'!AG17)</f>
        <v>0</v>
      </c>
      <c r="AG17" s="6">
        <f>+('3 Planilla Preadjudicación OTIC'!AH17)</f>
        <v>0</v>
      </c>
      <c r="AH17" s="6">
        <f>+('3 Planilla Preadjudicación OTIC'!AI17)</f>
        <v>0</v>
      </c>
      <c r="AI17" s="206">
        <f>+('3 Planilla Preadjudicación OTIC'!AJ17)</f>
        <v>0</v>
      </c>
      <c r="AJ17" s="8">
        <f>+('3 Planilla Preadjudicación OTIC'!AK17)</f>
        <v>0</v>
      </c>
      <c r="AK17" s="6">
        <f>+('3 Planilla Preadjudicación OTIC'!AL17)</f>
        <v>0</v>
      </c>
      <c r="AL17" s="6">
        <f>+('3 Planilla Preadjudicación OTIC'!AM17)</f>
        <v>0</v>
      </c>
      <c r="AM17" s="16">
        <f>+('3 Planilla Preadjudicación OTIC'!AN17)</f>
        <v>0</v>
      </c>
      <c r="AN17" s="16">
        <f>+('3 Planilla Preadjudicación OTIC'!AO17)</f>
        <v>0</v>
      </c>
      <c r="AO17" s="16">
        <f>+('3 Planilla Preadjudicación OTIC'!AP17)</f>
        <v>0</v>
      </c>
      <c r="AP17" s="16">
        <f>+('3 Planilla Preadjudicación OTIC'!AQ17)</f>
        <v>0</v>
      </c>
      <c r="AQ17" s="16">
        <f>+('3 Planilla Preadjudicación OTIC'!AR17)</f>
        <v>0</v>
      </c>
      <c r="AR17" s="16">
        <f>+('3 Planilla Preadjudicación OTIC'!AS17)</f>
        <v>0</v>
      </c>
      <c r="AS17" s="16">
        <f>+('3 Planilla Preadjudicación OTIC'!AT17)</f>
        <v>0</v>
      </c>
      <c r="AT17" s="16">
        <f>+('3 Planilla Preadjudicación OTIC'!AU17)</f>
        <v>0</v>
      </c>
      <c r="AU17" s="16">
        <f>+('3 Planilla Preadjudicación OTIC'!AV17)</f>
        <v>0</v>
      </c>
      <c r="AV17" s="6">
        <f>+('3 Planilla Preadjudicación OTIC'!AW17)</f>
        <v>0</v>
      </c>
      <c r="AW17" s="8">
        <f>+('3 Planilla Preadjudicación OTIC'!AX17)</f>
        <v>0</v>
      </c>
      <c r="AX17" s="6">
        <f>+('3 Planilla Preadjudicación OTIC'!AY17)</f>
        <v>0</v>
      </c>
      <c r="AY17" s="6">
        <f>+('3 Planilla Preadjudicación OTIC'!AZ17)</f>
        <v>0</v>
      </c>
      <c r="AZ17" s="6">
        <f>+('3 Planilla Preadjudicación OTIC'!BA17)</f>
        <v>0</v>
      </c>
      <c r="BA17" s="6">
        <f>+('3 Planilla Preadjudicación OTIC'!BB17)</f>
        <v>0</v>
      </c>
      <c r="BB17" s="6">
        <f>+('3 Planilla Preadjudicación OTIC'!BC17)</f>
        <v>0</v>
      </c>
      <c r="BC17" s="6">
        <f>+('3 Planilla Preadjudicación OTIC'!BD17)</f>
        <v>0</v>
      </c>
      <c r="BD17" s="6">
        <f>+('3 Planilla Preadjudicación OTIC'!BE17)</f>
        <v>0</v>
      </c>
      <c r="BE17" s="6">
        <f>+('3 Planilla Preadjudicación OTIC'!BF17)</f>
        <v>0</v>
      </c>
      <c r="BF17" s="6">
        <f>+('3 Planilla Preadjudicación OTIC'!BG17)</f>
        <v>0</v>
      </c>
      <c r="BG17" s="6">
        <f>+('3 Planilla Preadjudicación OTIC'!BH17)</f>
        <v>0</v>
      </c>
      <c r="BH17" s="6">
        <f>+('3 Planilla Preadjudicación OTIC'!BI17)</f>
        <v>0</v>
      </c>
      <c r="BI17" s="6">
        <f>+('3 Planilla Preadjudicación OTIC'!BJ17)</f>
        <v>0</v>
      </c>
      <c r="BJ17" s="6">
        <f>+('3 Planilla Preadjudicación OTIC'!BK17)</f>
        <v>0</v>
      </c>
      <c r="BK17" s="6">
        <f>+('3 Planilla Preadjudicación OTIC'!BL17)</f>
        <v>0</v>
      </c>
      <c r="BL17" s="6">
        <f>+('3 Planilla Preadjudicación OTIC'!BM17)</f>
        <v>0</v>
      </c>
      <c r="BM17" s="164">
        <f>ROUND(('3 Planilla Preadjudicación OTIC'!BN17),1)</f>
        <v>0</v>
      </c>
      <c r="BN17" s="8">
        <f>+('3 Planilla Preadjudicación OTIC'!BO17)</f>
        <v>0</v>
      </c>
      <c r="BO17" s="8">
        <f>+('3 Planilla Preadjudicación OTIC'!BP17)</f>
        <v>0</v>
      </c>
      <c r="BP17" s="8">
        <f>+('3 Planilla Preadjudicación OTIC'!BQ17)</f>
        <v>0</v>
      </c>
      <c r="BQ17" s="8">
        <f>+('3 Planilla Preadjudicación OTIC'!BR17)</f>
        <v>0</v>
      </c>
      <c r="BR17" s="8">
        <f>+('3 Planilla Preadjudicación OTIC'!BS17)</f>
        <v>0</v>
      </c>
      <c r="BS17" s="8">
        <f>+('3 Planilla Preadjudicación OTIC'!BT17)</f>
        <v>0</v>
      </c>
      <c r="BT17" s="8">
        <f>+('3 Planilla Preadjudicación OTIC'!BU17)</f>
        <v>0</v>
      </c>
      <c r="BU17" s="130" t="e">
        <f>IF(VLOOKUP(A17,'BD OFICIAL'!$A$1:$AK$1058,5,0)=D17,0,1)</f>
        <v>#N/A</v>
      </c>
      <c r="BV17" s="130" t="e">
        <f>IF(VLOOKUP(A17,'BD OFICIAL'!$A$1:$AK$1058,11,0)=J17,0,1)</f>
        <v>#N/A</v>
      </c>
      <c r="BW17" s="130" t="e">
        <f>IF(VLOOKUP(A17,'BD OFICIAL'!$A$1:$AK$1058,13,0)=L17,0,1)</f>
        <v>#N/A</v>
      </c>
      <c r="BX17" s="6" t="e">
        <f>IF(VLOOKUP(A17,'BD OFICIAL'!$A$1:$AK$1058,16,0)=O17,0,1)</f>
        <v>#N/A</v>
      </c>
      <c r="BY17" s="6" t="e">
        <f>IF(VLOOKUP(A17,'BD OFICIAL'!$A$1:$AK$1058,17,0)=P17,0,1)</f>
        <v>#N/A</v>
      </c>
      <c r="BZ17" s="6" t="e">
        <f>IF(VLOOKUP(A17,'BD OFICIAL'!$A$1:$AK$1058,19,0)=R17,0,1)</f>
        <v>#N/A</v>
      </c>
      <c r="CA17" s="6" t="e">
        <f>IF(VLOOKUP(A17,'BD OFICIAL'!$A$1:$AK$1058,21,0)=T17,0,1)</f>
        <v>#N/A</v>
      </c>
      <c r="CB17" s="6" t="e">
        <f>IF(VLOOKUP(A17,'BD OFICIAL'!$A$1:$AK$1058,24,0)=AK17,0,1)</f>
        <v>#N/A</v>
      </c>
      <c r="CC17" s="6" t="e">
        <f>IF(VLOOKUP(A17,'BD OFICIAL'!$A$1:$AK$1058,25,0)=X17,0,1)</f>
        <v>#N/A</v>
      </c>
      <c r="CD17" s="6" t="e">
        <f>IF(VLOOKUP(A17,'BD OFICIAL'!$A$1:$AK$1058,26,0)=Y17,0,1)</f>
        <v>#N/A</v>
      </c>
      <c r="CE17" s="6" t="e">
        <f>IF(VLOOKUP(A17,'BD OFICIAL'!$A$1:$AK$1058,27,0)=Z17,0,1)</f>
        <v>#N/A</v>
      </c>
      <c r="CF17" s="6" t="e">
        <f>IF(VLOOKUP(A17,'BD OFICIAL'!$A$1:$AK$1058,28,0)=AA17,0,1)</f>
        <v>#N/A</v>
      </c>
      <c r="CG17" s="6" t="e">
        <f>IF(VLOOKUP(A17,'BD OFICIAL'!$A$1:$AK$1058,33,0)=AF17,0,1)</f>
        <v>#N/A</v>
      </c>
      <c r="CH17" s="6" t="e">
        <f>IF(VLOOKUP(A17,'BD OFICIAL'!$A$1:$AK$1058,34,0)=AG17,0,1)</f>
        <v>#N/A</v>
      </c>
      <c r="CI17" s="11" t="e">
        <f t="shared" si="7"/>
        <v>#DIV/0!</v>
      </c>
      <c r="CJ17" s="130" t="e">
        <f t="shared" si="8"/>
        <v>#DIV/0!</v>
      </c>
      <c r="CK17" s="130" t="e">
        <f>IF(VLOOKUP(A17,'BD OFICIAL'!$A$1:$AK$1058,37,0)=AL17,0,1)</f>
        <v>#N/A</v>
      </c>
      <c r="CL17" s="130" t="e">
        <f>VLOOKUP(A17,'BD OFICIAL'!$A$1:$AL$1109,38,0)*AM17-AP17</f>
        <v>#N/A</v>
      </c>
      <c r="CM17" s="130" t="str">
        <f t="shared" si="9"/>
        <v>SSH</v>
      </c>
      <c r="CN17" s="130" t="str">
        <f t="shared" si="10"/>
        <v>SI</v>
      </c>
      <c r="CO17" s="130" t="str">
        <f t="shared" si="11"/>
        <v>NO</v>
      </c>
      <c r="CP17" s="44">
        <f t="shared" si="12"/>
        <v>1</v>
      </c>
      <c r="CQ17" s="44">
        <f t="shared" si="13"/>
        <v>1</v>
      </c>
      <c r="CR17" s="44" t="e">
        <f t="shared" si="14"/>
        <v>#N/A</v>
      </c>
      <c r="CS17" s="44" t="e">
        <f>IF(VLOOKUP(A17,'BD OFICIAL'!$A:$AS,40,0)=AQ17,0,1)</f>
        <v>#N/A</v>
      </c>
      <c r="CT17" s="44" t="e">
        <f>IF(VLOOKUP(A17,'BD OFICIAL'!$A:$AS,41,0)=AS17,0,1)</f>
        <v>#N/A</v>
      </c>
      <c r="CU17" s="44">
        <f t="shared" si="15"/>
        <v>0</v>
      </c>
      <c r="CV17" s="44">
        <f t="shared" si="16"/>
        <v>0</v>
      </c>
      <c r="CW17" s="44" t="e">
        <f>IF(VLOOKUP(A17,'BD OFICIAL'!$A$1:$AK$1058,31,0)="SI",IF(AT17&gt;0,0,1),IF(AT17=0,0,1))</f>
        <v>#N/A</v>
      </c>
      <c r="CX17" s="44">
        <f t="shared" si="17"/>
        <v>0</v>
      </c>
      <c r="CY17" s="44">
        <f t="shared" si="18"/>
        <v>0</v>
      </c>
      <c r="CZ17" s="130" t="e">
        <f t="shared" si="19"/>
        <v>#N/A</v>
      </c>
      <c r="DA17" s="44" t="e">
        <f t="shared" si="20"/>
        <v>#N/A</v>
      </c>
      <c r="DB17" s="130" t="str">
        <f>IF(ISERROR(VLOOKUP(AI17,EXPERIENCIA!$A$1:$C$2100,1,0)),"NO","SI")</f>
        <v>NO</v>
      </c>
      <c r="DC17" s="130" t="e">
        <f>IF(CZ17="no","NO APLICA",IF(AX17=0,"ERROR NOTA",IF(AND(AX17&gt;1,DB17="NO"),"ERROR NOTA",IF(AND(DB17="NO",AX17=1),0,IF(VLOOKUP(AI17,EXPERIENCIA!$A$1:$C$2100,3,0)=AX17,0,"ERROR NOTA")))))</f>
        <v>#N/A</v>
      </c>
      <c r="DD17" s="130" t="str">
        <f>IF(ISERROR(VLOOKUP(AI17,COMPORTAMIENTO!$A$1:$C$2100,1,0)),"NO","SI")</f>
        <v>NO</v>
      </c>
      <c r="DE17" s="130" t="e">
        <f>IF(CZ17="NO","NO APLICA",IF(AY17=0,"ERROR NOTA",IF(AND(DD17="NO",AY17=7),0,IF(VLOOKUP(AI17,COMPORTAMIENTO!$A$2:$C$2100,3,0)=AY17,0,"ERROR NOTA"))))</f>
        <v>#N/A</v>
      </c>
      <c r="DF17" s="164" t="e">
        <f t="shared" si="21"/>
        <v>#N/A</v>
      </c>
      <c r="DG17" s="164" t="e">
        <f t="shared" si="22"/>
        <v>#N/A</v>
      </c>
      <c r="DH17" s="130" t="str">
        <f t="shared" si="0"/>
        <v>NO</v>
      </c>
      <c r="DI17" s="130" t="e">
        <f t="shared" si="23"/>
        <v>#N/A</v>
      </c>
      <c r="DJ17" s="130" t="e">
        <f t="shared" si="24"/>
        <v>#N/A</v>
      </c>
      <c r="DK17" s="130" t="e">
        <f t="shared" si="25"/>
        <v>#N/A</v>
      </c>
      <c r="DL17" s="16" t="e" cm="1">
        <f t="array" ref="DL17">IF(CZ17="NO","NO APLICA",IF(AND(CZ17="SI",BG17=1),RECHAZADO,"APROBADO"))</f>
        <v>#N/A</v>
      </c>
      <c r="DM17" s="16" t="e">
        <f t="shared" si="26"/>
        <v>#N/A</v>
      </c>
      <c r="DN17" s="11" t="e">
        <f t="shared" si="27"/>
        <v>#N/A</v>
      </c>
      <c r="DO17" s="16">
        <f t="shared" si="28"/>
        <v>0</v>
      </c>
      <c r="DP17" s="16">
        <f>VLOOKUP(A17,'5 TD'!$A$3:$B$35,2,0)</f>
        <v>0</v>
      </c>
      <c r="DQ17" s="11" t="e">
        <f t="shared" si="29"/>
        <v>#N/A</v>
      </c>
      <c r="DR17" s="130" t="e">
        <f t="shared" si="1"/>
        <v>#N/A</v>
      </c>
      <c r="DS17" s="130" t="e">
        <f t="shared" si="2"/>
        <v>#N/A</v>
      </c>
      <c r="DT17" s="11" t="e">
        <f t="shared" si="3"/>
        <v>#N/A</v>
      </c>
      <c r="DU17" s="130" t="e">
        <f t="shared" si="4"/>
        <v>#N/A</v>
      </c>
      <c r="DV17" s="6">
        <f>+('3 Planilla Preadjudicación OTIC'!BO17)</f>
        <v>0</v>
      </c>
      <c r="DW17" s="6" t="e">
        <f>IF(DU17="APROBADO",VLOOKUP(A17,'5 TD'!$D$3:$E$270,2,0),"NO APLICA")</f>
        <v>#N/A</v>
      </c>
      <c r="DX17" s="6" t="e">
        <f t="shared" si="30"/>
        <v>#N/A</v>
      </c>
      <c r="DY17" s="6" t="e">
        <f>IF(DX17="SI",VLOOKUP(A17,'5 TD'!$G$3:$H$270,2,0),"NO APLICA ")</f>
        <v>#N/A</v>
      </c>
      <c r="DZ17" s="6" t="e">
        <f t="shared" si="5"/>
        <v>#N/A</v>
      </c>
      <c r="EA17" s="6" t="e">
        <f>IF(DZ17="SI",VLOOKUP(A17,'5 TD'!$J$4:$K$472,2,0),"NO APLICA")</f>
        <v>#N/A</v>
      </c>
      <c r="EB17" s="6" t="e">
        <f t="shared" si="31"/>
        <v>#N/A</v>
      </c>
      <c r="EC17" s="11" t="e">
        <f>IF(EB17="SI",VLOOKUP(A17,'5 TD'!$M$4:$N$350,2,0),"NO APLICA")</f>
        <v>#N/A</v>
      </c>
      <c r="ED17" s="6" t="e">
        <f t="shared" si="6"/>
        <v>#N/A</v>
      </c>
      <c r="EE17" s="16" t="e">
        <f t="shared" si="32"/>
        <v>#N/A</v>
      </c>
      <c r="EF17" s="16" t="e">
        <f>IF(ED17="SI",VLOOKUP(A17,'5 TD'!$V$4:$W$479,2,0),"NO APLICA")</f>
        <v>#N/A</v>
      </c>
      <c r="EG17" s="6" t="e">
        <f t="shared" si="33"/>
        <v>#N/A</v>
      </c>
      <c r="EH17" s="124" t="e">
        <f>IF(EG17="SI",VLOOKUP(AI17,COMPORTAMIENTO!$A$1:$C$2100,2,0),"NO APLICA")</f>
        <v>#N/A</v>
      </c>
      <c r="EI17" s="16" t="e">
        <f>IF(EG17="SI",VLOOKUP(A17,'5 TD'!$P$2:$Q$479,2,0),"NO APLICA")</f>
        <v>#N/A</v>
      </c>
      <c r="EJ17" s="6" t="e">
        <f t="shared" si="34"/>
        <v>#N/A</v>
      </c>
      <c r="EK17" s="6">
        <f>IF(DB17="no",0,VLOOKUP(AI17,EXPERIENCIA!$A$1:$C$2100,2,0))</f>
        <v>0</v>
      </c>
      <c r="EL17" s="6">
        <f>IF(DB17="si",VLOOKUP(A17,'5 TD'!$S$3:$T$2103,2,0),0)</f>
        <v>0</v>
      </c>
      <c r="EM17" s="6" t="str">
        <f t="shared" si="35"/>
        <v>SI</v>
      </c>
      <c r="EN17" s="6">
        <f>+('3 Planilla Preadjudicación OTIC'!BV17)</f>
        <v>0</v>
      </c>
    </row>
    <row r="18" spans="1:144" s="7" customFormat="1" ht="13.8" x14ac:dyDescent="0.3">
      <c r="A18" s="6">
        <f>+('3 Planilla Preadjudicación OTIC'!A18)</f>
        <v>0</v>
      </c>
      <c r="B18" s="6">
        <f>+('3 Planilla Preadjudicación OTIC'!B18)</f>
        <v>0</v>
      </c>
      <c r="C18" s="8">
        <f>+('3 Planilla Preadjudicación OTIC'!D18)</f>
        <v>0</v>
      </c>
      <c r="D18" s="8">
        <f>+('3 Planilla Preadjudicación OTIC'!E18)</f>
        <v>0</v>
      </c>
      <c r="E18" s="8">
        <f>+('3 Planilla Preadjudicación OTIC'!F18)</f>
        <v>0</v>
      </c>
      <c r="F18" s="8">
        <f>+('3 Planilla Preadjudicación OTIC'!G18)</f>
        <v>0</v>
      </c>
      <c r="G18" s="8">
        <f>+('3 Planilla Preadjudicación OTIC'!H18)</f>
        <v>0</v>
      </c>
      <c r="H18" s="8">
        <f>+('3 Planilla Preadjudicación OTIC'!I18)</f>
        <v>0</v>
      </c>
      <c r="I18" s="8">
        <f>+('3 Planilla Preadjudicación OTIC'!J18)</f>
        <v>0</v>
      </c>
      <c r="J18" s="8">
        <f>+('3 Planilla Preadjudicación OTIC'!K18)</f>
        <v>0</v>
      </c>
      <c r="K18" s="8">
        <f>+('3 Planilla Preadjudicación OTIC'!L18)</f>
        <v>0</v>
      </c>
      <c r="L18" s="8">
        <f>+('3 Planilla Preadjudicación OTIC'!M18)</f>
        <v>0</v>
      </c>
      <c r="M18" s="6">
        <f>+('3 Planilla Preadjudicación OTIC'!N18)</f>
        <v>0</v>
      </c>
      <c r="N18" s="8">
        <f>+('3 Planilla Preadjudicación OTIC'!O18)</f>
        <v>0</v>
      </c>
      <c r="O18" s="8">
        <f>+('3 Planilla Preadjudicación OTIC'!P18)</f>
        <v>0</v>
      </c>
      <c r="P18" s="8">
        <f>+('3 Planilla Preadjudicación OTIC'!Q18)</f>
        <v>0</v>
      </c>
      <c r="Q18" s="8">
        <f>+('3 Planilla Preadjudicación OTIC'!R18)</f>
        <v>0</v>
      </c>
      <c r="R18" s="8">
        <f>+('3 Planilla Preadjudicación OTIC'!S18)</f>
        <v>0</v>
      </c>
      <c r="S18" s="8">
        <f>+('3 Planilla Preadjudicación OTIC'!T18)</f>
        <v>0</v>
      </c>
      <c r="T18" s="6">
        <f>+('3 Planilla Preadjudicación OTIC'!U18)</f>
        <v>0</v>
      </c>
      <c r="U18" s="6">
        <f>+('3 Planilla Preadjudicación OTIC'!V18)</f>
        <v>0</v>
      </c>
      <c r="V18" s="6">
        <f>+('3 Planilla Preadjudicación OTIC'!W18)</f>
        <v>0</v>
      </c>
      <c r="W18" s="6">
        <f>+('3 Planilla Preadjudicación OTIC'!X18)</f>
        <v>0</v>
      </c>
      <c r="X18" s="6">
        <f>+('3 Planilla Preadjudicación OTIC'!Y18)</f>
        <v>0</v>
      </c>
      <c r="Y18" s="6">
        <f>+('3 Planilla Preadjudicación OTIC'!Z18)</f>
        <v>0</v>
      </c>
      <c r="Z18" s="6">
        <f>+('3 Planilla Preadjudicación OTIC'!AA18)</f>
        <v>0</v>
      </c>
      <c r="AA18" s="6">
        <f>+('3 Planilla Preadjudicación OTIC'!AB18)</f>
        <v>0</v>
      </c>
      <c r="AB18" s="8">
        <f>+('3 Planilla Preadjudicación OTIC'!AC18)</f>
        <v>0</v>
      </c>
      <c r="AC18" s="8">
        <f>+('3 Planilla Preadjudicación OTIC'!AD18)</f>
        <v>0</v>
      </c>
      <c r="AD18" s="6">
        <f>+('3 Planilla Preadjudicación OTIC'!AE18)</f>
        <v>0</v>
      </c>
      <c r="AE18" s="8">
        <f>+('3 Planilla Preadjudicación OTIC'!AF18)</f>
        <v>0</v>
      </c>
      <c r="AF18" s="6">
        <f>+('3 Planilla Preadjudicación OTIC'!AG18)</f>
        <v>0</v>
      </c>
      <c r="AG18" s="6">
        <f>+('3 Planilla Preadjudicación OTIC'!AH18)</f>
        <v>0</v>
      </c>
      <c r="AH18" s="6">
        <f>+('3 Planilla Preadjudicación OTIC'!AI18)</f>
        <v>0</v>
      </c>
      <c r="AI18" s="206">
        <f>+('3 Planilla Preadjudicación OTIC'!AJ18)</f>
        <v>0</v>
      </c>
      <c r="AJ18" s="8">
        <f>+('3 Planilla Preadjudicación OTIC'!AK18)</f>
        <v>0</v>
      </c>
      <c r="AK18" s="6">
        <f>+('3 Planilla Preadjudicación OTIC'!AL18)</f>
        <v>0</v>
      </c>
      <c r="AL18" s="6">
        <f>+('3 Planilla Preadjudicación OTIC'!AM18)</f>
        <v>0</v>
      </c>
      <c r="AM18" s="16">
        <f>+('3 Planilla Preadjudicación OTIC'!AN18)</f>
        <v>0</v>
      </c>
      <c r="AN18" s="16">
        <f>+('3 Planilla Preadjudicación OTIC'!AO18)</f>
        <v>0</v>
      </c>
      <c r="AO18" s="16">
        <f>+('3 Planilla Preadjudicación OTIC'!AP18)</f>
        <v>0</v>
      </c>
      <c r="AP18" s="16">
        <f>+('3 Planilla Preadjudicación OTIC'!AQ18)</f>
        <v>0</v>
      </c>
      <c r="AQ18" s="16">
        <f>+('3 Planilla Preadjudicación OTIC'!AR18)</f>
        <v>0</v>
      </c>
      <c r="AR18" s="16">
        <f>+('3 Planilla Preadjudicación OTIC'!AS18)</f>
        <v>0</v>
      </c>
      <c r="AS18" s="16">
        <f>+('3 Planilla Preadjudicación OTIC'!AT18)</f>
        <v>0</v>
      </c>
      <c r="AT18" s="16">
        <f>+('3 Planilla Preadjudicación OTIC'!AU18)</f>
        <v>0</v>
      </c>
      <c r="AU18" s="16">
        <f>+('3 Planilla Preadjudicación OTIC'!AV18)</f>
        <v>0</v>
      </c>
      <c r="AV18" s="6">
        <f>+('3 Planilla Preadjudicación OTIC'!AW18)</f>
        <v>0</v>
      </c>
      <c r="AW18" s="8">
        <f>+('3 Planilla Preadjudicación OTIC'!AX18)</f>
        <v>0</v>
      </c>
      <c r="AX18" s="6">
        <f>+('3 Planilla Preadjudicación OTIC'!AY18)</f>
        <v>0</v>
      </c>
      <c r="AY18" s="6">
        <f>+('3 Planilla Preadjudicación OTIC'!AZ18)</f>
        <v>0</v>
      </c>
      <c r="AZ18" s="6">
        <f>+('3 Planilla Preadjudicación OTIC'!BA18)</f>
        <v>0</v>
      </c>
      <c r="BA18" s="6">
        <f>+('3 Planilla Preadjudicación OTIC'!BB18)</f>
        <v>0</v>
      </c>
      <c r="BB18" s="6">
        <f>+('3 Planilla Preadjudicación OTIC'!BC18)</f>
        <v>0</v>
      </c>
      <c r="BC18" s="6">
        <f>+('3 Planilla Preadjudicación OTIC'!BD18)</f>
        <v>0</v>
      </c>
      <c r="BD18" s="6">
        <f>+('3 Planilla Preadjudicación OTIC'!BE18)</f>
        <v>0</v>
      </c>
      <c r="BE18" s="6">
        <f>+('3 Planilla Preadjudicación OTIC'!BF18)</f>
        <v>0</v>
      </c>
      <c r="BF18" s="6">
        <f>+('3 Planilla Preadjudicación OTIC'!BG18)</f>
        <v>0</v>
      </c>
      <c r="BG18" s="6">
        <f>+('3 Planilla Preadjudicación OTIC'!BH18)</f>
        <v>0</v>
      </c>
      <c r="BH18" s="6">
        <f>+('3 Planilla Preadjudicación OTIC'!BI18)</f>
        <v>0</v>
      </c>
      <c r="BI18" s="6">
        <f>+('3 Planilla Preadjudicación OTIC'!BJ18)</f>
        <v>0</v>
      </c>
      <c r="BJ18" s="6">
        <f>+('3 Planilla Preadjudicación OTIC'!BK18)</f>
        <v>0</v>
      </c>
      <c r="BK18" s="6">
        <f>+('3 Planilla Preadjudicación OTIC'!BL18)</f>
        <v>0</v>
      </c>
      <c r="BL18" s="6">
        <f>+('3 Planilla Preadjudicación OTIC'!BM18)</f>
        <v>0</v>
      </c>
      <c r="BM18" s="164">
        <f>ROUND(('3 Planilla Preadjudicación OTIC'!BN18),1)</f>
        <v>0</v>
      </c>
      <c r="BN18" s="8">
        <f>+('3 Planilla Preadjudicación OTIC'!BO18)</f>
        <v>0</v>
      </c>
      <c r="BO18" s="8">
        <f>+('3 Planilla Preadjudicación OTIC'!BP18)</f>
        <v>0</v>
      </c>
      <c r="BP18" s="8">
        <f>+('3 Planilla Preadjudicación OTIC'!BQ18)</f>
        <v>0</v>
      </c>
      <c r="BQ18" s="8">
        <f>+('3 Planilla Preadjudicación OTIC'!BR18)</f>
        <v>0</v>
      </c>
      <c r="BR18" s="8">
        <f>+('3 Planilla Preadjudicación OTIC'!BS18)</f>
        <v>0</v>
      </c>
      <c r="BS18" s="8">
        <f>+('3 Planilla Preadjudicación OTIC'!BT18)</f>
        <v>0</v>
      </c>
      <c r="BT18" s="8">
        <f>+('3 Planilla Preadjudicación OTIC'!BU18)</f>
        <v>0</v>
      </c>
      <c r="BU18" s="130" t="e">
        <f>IF(VLOOKUP(A18,'BD OFICIAL'!$A$1:$AK$1058,5,0)=D18,0,1)</f>
        <v>#N/A</v>
      </c>
      <c r="BV18" s="130" t="e">
        <f>IF(VLOOKUP(A18,'BD OFICIAL'!$A$1:$AK$1058,11,0)=J18,0,1)</f>
        <v>#N/A</v>
      </c>
      <c r="BW18" s="130" t="e">
        <f>IF(VLOOKUP(A18,'BD OFICIAL'!$A$1:$AK$1058,13,0)=L18,0,1)</f>
        <v>#N/A</v>
      </c>
      <c r="BX18" s="6" t="e">
        <f>IF(VLOOKUP(A18,'BD OFICIAL'!$A$1:$AK$1058,16,0)=O18,0,1)</f>
        <v>#N/A</v>
      </c>
      <c r="BY18" s="6" t="e">
        <f>IF(VLOOKUP(A18,'BD OFICIAL'!$A$1:$AK$1058,17,0)=P18,0,1)</f>
        <v>#N/A</v>
      </c>
      <c r="BZ18" s="6" t="e">
        <f>IF(VLOOKUP(A18,'BD OFICIAL'!$A$1:$AK$1058,19,0)=R18,0,1)</f>
        <v>#N/A</v>
      </c>
      <c r="CA18" s="6" t="e">
        <f>IF(VLOOKUP(A18,'BD OFICIAL'!$A$1:$AK$1058,21,0)=T18,0,1)</f>
        <v>#N/A</v>
      </c>
      <c r="CB18" s="6" t="e">
        <f>IF(VLOOKUP(A18,'BD OFICIAL'!$A$1:$AK$1058,24,0)=AK18,0,1)</f>
        <v>#N/A</v>
      </c>
      <c r="CC18" s="6" t="e">
        <f>IF(VLOOKUP(A18,'BD OFICIAL'!$A$1:$AK$1058,25,0)=X18,0,1)</f>
        <v>#N/A</v>
      </c>
      <c r="CD18" s="6" t="e">
        <f>IF(VLOOKUP(A18,'BD OFICIAL'!$A$1:$AK$1058,26,0)=Y18,0,1)</f>
        <v>#N/A</v>
      </c>
      <c r="CE18" s="6" t="e">
        <f>IF(VLOOKUP(A18,'BD OFICIAL'!$A$1:$AK$1058,27,0)=Z18,0,1)</f>
        <v>#N/A</v>
      </c>
      <c r="CF18" s="6" t="e">
        <f>IF(VLOOKUP(A18,'BD OFICIAL'!$A$1:$AK$1058,28,0)=AA18,0,1)</f>
        <v>#N/A</v>
      </c>
      <c r="CG18" s="6" t="e">
        <f>IF(VLOOKUP(A18,'BD OFICIAL'!$A$1:$AK$1058,33,0)=AF18,0,1)</f>
        <v>#N/A</v>
      </c>
      <c r="CH18" s="6" t="e">
        <f>IF(VLOOKUP(A18,'BD OFICIAL'!$A$1:$AK$1058,34,0)=AG18,0,1)</f>
        <v>#N/A</v>
      </c>
      <c r="CI18" s="11" t="e">
        <f t="shared" si="7"/>
        <v>#DIV/0!</v>
      </c>
      <c r="CJ18" s="130" t="e">
        <f t="shared" si="8"/>
        <v>#DIV/0!</v>
      </c>
      <c r="CK18" s="130" t="e">
        <f>IF(VLOOKUP(A18,'BD OFICIAL'!$A$1:$AK$1058,37,0)=AL18,0,1)</f>
        <v>#N/A</v>
      </c>
      <c r="CL18" s="130" t="e">
        <f>VLOOKUP(A18,'BD OFICIAL'!$A$1:$AL$1109,38,0)*AM18-AP18</f>
        <v>#N/A</v>
      </c>
      <c r="CM18" s="130" t="str">
        <f t="shared" si="9"/>
        <v>SSH</v>
      </c>
      <c r="CN18" s="130" t="str">
        <f t="shared" si="10"/>
        <v>SI</v>
      </c>
      <c r="CO18" s="130" t="str">
        <f t="shared" si="11"/>
        <v>NO</v>
      </c>
      <c r="CP18" s="44">
        <f t="shared" si="12"/>
        <v>1</v>
      </c>
      <c r="CQ18" s="44">
        <f t="shared" si="13"/>
        <v>1</v>
      </c>
      <c r="CR18" s="44" t="e">
        <f t="shared" si="14"/>
        <v>#N/A</v>
      </c>
      <c r="CS18" s="44" t="e">
        <f>IF(VLOOKUP(A18,'BD OFICIAL'!$A:$AS,40,0)=AQ18,0,1)</f>
        <v>#N/A</v>
      </c>
      <c r="CT18" s="44" t="e">
        <f>IF(VLOOKUP(A18,'BD OFICIAL'!$A:$AS,41,0)=AS18,0,1)</f>
        <v>#N/A</v>
      </c>
      <c r="CU18" s="44">
        <f t="shared" si="15"/>
        <v>0</v>
      </c>
      <c r="CV18" s="44">
        <f t="shared" si="16"/>
        <v>0</v>
      </c>
      <c r="CW18" s="44" t="e">
        <f>IF(VLOOKUP(A18,'BD OFICIAL'!$A$1:$AK$1058,31,0)="SI",IF(AT18&gt;0,0,1),IF(AT18=0,0,1))</f>
        <v>#N/A</v>
      </c>
      <c r="CX18" s="44">
        <f t="shared" si="17"/>
        <v>0</v>
      </c>
      <c r="CY18" s="44">
        <f t="shared" si="18"/>
        <v>0</v>
      </c>
      <c r="CZ18" s="130" t="e">
        <f t="shared" si="19"/>
        <v>#N/A</v>
      </c>
      <c r="DA18" s="44" t="e">
        <f t="shared" si="20"/>
        <v>#N/A</v>
      </c>
      <c r="DB18" s="130" t="str">
        <f>IF(ISERROR(VLOOKUP(AI18,EXPERIENCIA!$A$1:$C$2100,1,0)),"NO","SI")</f>
        <v>NO</v>
      </c>
      <c r="DC18" s="130" t="e">
        <f>IF(CZ18="no","NO APLICA",IF(AX18=0,"ERROR NOTA",IF(AND(AX18&gt;1,DB18="NO"),"ERROR NOTA",IF(AND(DB18="NO",AX18=1),0,IF(VLOOKUP(AI18,EXPERIENCIA!$A$1:$C$2100,3,0)=AX18,0,"ERROR NOTA")))))</f>
        <v>#N/A</v>
      </c>
      <c r="DD18" s="130" t="str">
        <f>IF(ISERROR(VLOOKUP(AI18,COMPORTAMIENTO!$A$1:$C$2100,1,0)),"NO","SI")</f>
        <v>NO</v>
      </c>
      <c r="DE18" s="130" t="e">
        <f>IF(CZ18="NO","NO APLICA",IF(AY18=0,"ERROR NOTA",IF(AND(DD18="NO",AY18=7),0,IF(VLOOKUP(AI18,COMPORTAMIENTO!$A$2:$C$2100,3,0)=AY18,0,"ERROR NOTA"))))</f>
        <v>#N/A</v>
      </c>
      <c r="DF18" s="164" t="e">
        <f t="shared" si="21"/>
        <v>#N/A</v>
      </c>
      <c r="DG18" s="164" t="e">
        <f t="shared" si="22"/>
        <v>#N/A</v>
      </c>
      <c r="DH18" s="130" t="str">
        <f t="shared" si="0"/>
        <v>NO</v>
      </c>
      <c r="DI18" s="130" t="e">
        <f t="shared" si="23"/>
        <v>#N/A</v>
      </c>
      <c r="DJ18" s="130" t="e">
        <f t="shared" si="24"/>
        <v>#N/A</v>
      </c>
      <c r="DK18" s="130" t="e">
        <f t="shared" si="25"/>
        <v>#N/A</v>
      </c>
      <c r="DL18" s="16" t="e" cm="1">
        <f t="array" ref="DL18">IF(CZ18="NO","NO APLICA",IF(AND(CZ18="SI",BG18=1),RECHAZADO,"APROBADO"))</f>
        <v>#N/A</v>
      </c>
      <c r="DM18" s="16" t="e">
        <f t="shared" si="26"/>
        <v>#N/A</v>
      </c>
      <c r="DN18" s="11" t="e">
        <f t="shared" si="27"/>
        <v>#N/A</v>
      </c>
      <c r="DO18" s="16">
        <f t="shared" si="28"/>
        <v>0</v>
      </c>
      <c r="DP18" s="16">
        <f>VLOOKUP(A18,'5 TD'!$A$3:$B$35,2,0)</f>
        <v>0</v>
      </c>
      <c r="DQ18" s="11" t="e">
        <f t="shared" si="29"/>
        <v>#N/A</v>
      </c>
      <c r="DR18" s="130" t="e">
        <f t="shared" si="1"/>
        <v>#N/A</v>
      </c>
      <c r="DS18" s="130" t="e">
        <f t="shared" si="2"/>
        <v>#N/A</v>
      </c>
      <c r="DT18" s="11" t="e">
        <f t="shared" si="3"/>
        <v>#N/A</v>
      </c>
      <c r="DU18" s="130" t="e">
        <f t="shared" si="4"/>
        <v>#N/A</v>
      </c>
      <c r="DV18" s="6">
        <f>+('3 Planilla Preadjudicación OTIC'!BO18)</f>
        <v>0</v>
      </c>
      <c r="DW18" s="6" t="e">
        <f>IF(DU18="APROBADO",VLOOKUP(A18,'5 TD'!$D$3:$E$270,2,0),"NO APLICA")</f>
        <v>#N/A</v>
      </c>
      <c r="DX18" s="6" t="e">
        <f t="shared" si="30"/>
        <v>#N/A</v>
      </c>
      <c r="DY18" s="6" t="e">
        <f>IF(DX18="SI",VLOOKUP(A18,'5 TD'!$G$3:$H$270,2,0),"NO APLICA ")</f>
        <v>#N/A</v>
      </c>
      <c r="DZ18" s="6" t="e">
        <f t="shared" si="5"/>
        <v>#N/A</v>
      </c>
      <c r="EA18" s="6" t="e">
        <f>IF(DZ18="SI",VLOOKUP(A18,'5 TD'!$J$4:$K$472,2,0),"NO APLICA")</f>
        <v>#N/A</v>
      </c>
      <c r="EB18" s="6" t="e">
        <f t="shared" si="31"/>
        <v>#N/A</v>
      </c>
      <c r="EC18" s="11" t="e">
        <f>IF(EB18="SI",VLOOKUP(A18,'5 TD'!$M$4:$N$350,2,0),"NO APLICA")</f>
        <v>#N/A</v>
      </c>
      <c r="ED18" s="6" t="e">
        <f t="shared" si="6"/>
        <v>#N/A</v>
      </c>
      <c r="EE18" s="16" t="e">
        <f t="shared" si="32"/>
        <v>#N/A</v>
      </c>
      <c r="EF18" s="16" t="e">
        <f>IF(ED18="SI",VLOOKUP(A18,'5 TD'!$V$4:$W$479,2,0),"NO APLICA")</f>
        <v>#N/A</v>
      </c>
      <c r="EG18" s="6" t="e">
        <f t="shared" si="33"/>
        <v>#N/A</v>
      </c>
      <c r="EH18" s="124" t="e">
        <f>IF(EG18="SI",VLOOKUP(AI18,COMPORTAMIENTO!$A$1:$C$2100,2,0),"NO APLICA")</f>
        <v>#N/A</v>
      </c>
      <c r="EI18" s="16" t="e">
        <f>IF(EG18="SI",VLOOKUP(A18,'5 TD'!$P$2:$Q$479,2,0),"NO APLICA")</f>
        <v>#N/A</v>
      </c>
      <c r="EJ18" s="6" t="e">
        <f t="shared" si="34"/>
        <v>#N/A</v>
      </c>
      <c r="EK18" s="6">
        <f>IF(DB18="no",0,VLOOKUP(AI18,EXPERIENCIA!$A$1:$C$2100,2,0))</f>
        <v>0</v>
      </c>
      <c r="EL18" s="6">
        <f>IF(DB18="si",VLOOKUP(A18,'5 TD'!$S$3:$T$2103,2,0),0)</f>
        <v>0</v>
      </c>
      <c r="EM18" s="6" t="str">
        <f t="shared" si="35"/>
        <v>SI</v>
      </c>
      <c r="EN18" s="6">
        <f>+('3 Planilla Preadjudicación OTIC'!BV18)</f>
        <v>0</v>
      </c>
    </row>
    <row r="19" spans="1:144" s="7" customFormat="1" ht="13.8" x14ac:dyDescent="0.3">
      <c r="A19" s="6">
        <f>+('3 Planilla Preadjudicación OTIC'!A19)</f>
        <v>0</v>
      </c>
      <c r="B19" s="6">
        <f>+('3 Planilla Preadjudicación OTIC'!B19)</f>
        <v>0</v>
      </c>
      <c r="C19" s="8">
        <f>+('3 Planilla Preadjudicación OTIC'!D19)</f>
        <v>0</v>
      </c>
      <c r="D19" s="8">
        <f>+('3 Planilla Preadjudicación OTIC'!E19)</f>
        <v>0</v>
      </c>
      <c r="E19" s="8">
        <f>+('3 Planilla Preadjudicación OTIC'!F19)</f>
        <v>0</v>
      </c>
      <c r="F19" s="8">
        <f>+('3 Planilla Preadjudicación OTIC'!G19)</f>
        <v>0</v>
      </c>
      <c r="G19" s="8">
        <f>+('3 Planilla Preadjudicación OTIC'!H19)</f>
        <v>0</v>
      </c>
      <c r="H19" s="8">
        <f>+('3 Planilla Preadjudicación OTIC'!I19)</f>
        <v>0</v>
      </c>
      <c r="I19" s="8">
        <f>+('3 Planilla Preadjudicación OTIC'!J19)</f>
        <v>0</v>
      </c>
      <c r="J19" s="8">
        <f>+('3 Planilla Preadjudicación OTIC'!K19)</f>
        <v>0</v>
      </c>
      <c r="K19" s="8">
        <f>+('3 Planilla Preadjudicación OTIC'!L19)</f>
        <v>0</v>
      </c>
      <c r="L19" s="8">
        <f>+('3 Planilla Preadjudicación OTIC'!M19)</f>
        <v>0</v>
      </c>
      <c r="M19" s="6">
        <f>+('3 Planilla Preadjudicación OTIC'!N19)</f>
        <v>0</v>
      </c>
      <c r="N19" s="8">
        <f>+('3 Planilla Preadjudicación OTIC'!O19)</f>
        <v>0</v>
      </c>
      <c r="O19" s="8">
        <f>+('3 Planilla Preadjudicación OTIC'!P19)</f>
        <v>0</v>
      </c>
      <c r="P19" s="8">
        <f>+('3 Planilla Preadjudicación OTIC'!Q19)</f>
        <v>0</v>
      </c>
      <c r="Q19" s="8">
        <f>+('3 Planilla Preadjudicación OTIC'!R19)</f>
        <v>0</v>
      </c>
      <c r="R19" s="8">
        <f>+('3 Planilla Preadjudicación OTIC'!S19)</f>
        <v>0</v>
      </c>
      <c r="S19" s="8">
        <f>+('3 Planilla Preadjudicación OTIC'!T19)</f>
        <v>0</v>
      </c>
      <c r="T19" s="6">
        <f>+('3 Planilla Preadjudicación OTIC'!U19)</f>
        <v>0</v>
      </c>
      <c r="U19" s="6">
        <f>+('3 Planilla Preadjudicación OTIC'!V19)</f>
        <v>0</v>
      </c>
      <c r="V19" s="6">
        <f>+('3 Planilla Preadjudicación OTIC'!W19)</f>
        <v>0</v>
      </c>
      <c r="W19" s="6">
        <f>+('3 Planilla Preadjudicación OTIC'!X19)</f>
        <v>0</v>
      </c>
      <c r="X19" s="6">
        <f>+('3 Planilla Preadjudicación OTIC'!Y19)</f>
        <v>0</v>
      </c>
      <c r="Y19" s="6">
        <f>+('3 Planilla Preadjudicación OTIC'!Z19)</f>
        <v>0</v>
      </c>
      <c r="Z19" s="6">
        <f>+('3 Planilla Preadjudicación OTIC'!AA19)</f>
        <v>0</v>
      </c>
      <c r="AA19" s="6">
        <f>+('3 Planilla Preadjudicación OTIC'!AB19)</f>
        <v>0</v>
      </c>
      <c r="AB19" s="8">
        <f>+('3 Planilla Preadjudicación OTIC'!AC19)</f>
        <v>0</v>
      </c>
      <c r="AC19" s="8">
        <f>+('3 Planilla Preadjudicación OTIC'!AD19)</f>
        <v>0</v>
      </c>
      <c r="AD19" s="6">
        <f>+('3 Planilla Preadjudicación OTIC'!AE19)</f>
        <v>0</v>
      </c>
      <c r="AE19" s="8">
        <f>+('3 Planilla Preadjudicación OTIC'!AF19)</f>
        <v>0</v>
      </c>
      <c r="AF19" s="6">
        <f>+('3 Planilla Preadjudicación OTIC'!AG19)</f>
        <v>0</v>
      </c>
      <c r="AG19" s="6">
        <f>+('3 Planilla Preadjudicación OTIC'!AH19)</f>
        <v>0</v>
      </c>
      <c r="AH19" s="6">
        <f>+('3 Planilla Preadjudicación OTIC'!AI19)</f>
        <v>0</v>
      </c>
      <c r="AI19" s="206">
        <f>+('3 Planilla Preadjudicación OTIC'!AJ19)</f>
        <v>0</v>
      </c>
      <c r="AJ19" s="8">
        <f>+('3 Planilla Preadjudicación OTIC'!AK19)</f>
        <v>0</v>
      </c>
      <c r="AK19" s="6">
        <f>+('3 Planilla Preadjudicación OTIC'!AL19)</f>
        <v>0</v>
      </c>
      <c r="AL19" s="6">
        <f>+('3 Planilla Preadjudicación OTIC'!AM19)</f>
        <v>0</v>
      </c>
      <c r="AM19" s="16">
        <f>+('3 Planilla Preadjudicación OTIC'!AN19)</f>
        <v>0</v>
      </c>
      <c r="AN19" s="16">
        <f>+('3 Planilla Preadjudicación OTIC'!AO19)</f>
        <v>0</v>
      </c>
      <c r="AO19" s="16">
        <f>+('3 Planilla Preadjudicación OTIC'!AP19)</f>
        <v>0</v>
      </c>
      <c r="AP19" s="16">
        <f>+('3 Planilla Preadjudicación OTIC'!AQ19)</f>
        <v>0</v>
      </c>
      <c r="AQ19" s="16">
        <f>+('3 Planilla Preadjudicación OTIC'!AR19)</f>
        <v>0</v>
      </c>
      <c r="AR19" s="16">
        <f>+('3 Planilla Preadjudicación OTIC'!AS19)</f>
        <v>0</v>
      </c>
      <c r="AS19" s="16">
        <f>+('3 Planilla Preadjudicación OTIC'!AT19)</f>
        <v>0</v>
      </c>
      <c r="AT19" s="16">
        <f>+('3 Planilla Preadjudicación OTIC'!AU19)</f>
        <v>0</v>
      </c>
      <c r="AU19" s="16">
        <f>+('3 Planilla Preadjudicación OTIC'!AV19)</f>
        <v>0</v>
      </c>
      <c r="AV19" s="6">
        <f>+('3 Planilla Preadjudicación OTIC'!AW19)</f>
        <v>0</v>
      </c>
      <c r="AW19" s="8">
        <f>+('3 Planilla Preadjudicación OTIC'!AX19)</f>
        <v>0</v>
      </c>
      <c r="AX19" s="6">
        <f>+('3 Planilla Preadjudicación OTIC'!AY19)</f>
        <v>0</v>
      </c>
      <c r="AY19" s="6">
        <f>+('3 Planilla Preadjudicación OTIC'!AZ19)</f>
        <v>0</v>
      </c>
      <c r="AZ19" s="6">
        <f>+('3 Planilla Preadjudicación OTIC'!BA19)</f>
        <v>0</v>
      </c>
      <c r="BA19" s="6">
        <f>+('3 Planilla Preadjudicación OTIC'!BB19)</f>
        <v>0</v>
      </c>
      <c r="BB19" s="6">
        <f>+('3 Planilla Preadjudicación OTIC'!BC19)</f>
        <v>0</v>
      </c>
      <c r="BC19" s="6">
        <f>+('3 Planilla Preadjudicación OTIC'!BD19)</f>
        <v>0</v>
      </c>
      <c r="BD19" s="6">
        <f>+('3 Planilla Preadjudicación OTIC'!BE19)</f>
        <v>0</v>
      </c>
      <c r="BE19" s="6">
        <f>+('3 Planilla Preadjudicación OTIC'!BF19)</f>
        <v>0</v>
      </c>
      <c r="BF19" s="6">
        <f>+('3 Planilla Preadjudicación OTIC'!BG19)</f>
        <v>0</v>
      </c>
      <c r="BG19" s="6">
        <f>+('3 Planilla Preadjudicación OTIC'!BH19)</f>
        <v>0</v>
      </c>
      <c r="BH19" s="6">
        <f>+('3 Planilla Preadjudicación OTIC'!BI19)</f>
        <v>0</v>
      </c>
      <c r="BI19" s="6">
        <f>+('3 Planilla Preadjudicación OTIC'!BJ19)</f>
        <v>0</v>
      </c>
      <c r="BJ19" s="6">
        <f>+('3 Planilla Preadjudicación OTIC'!BK19)</f>
        <v>0</v>
      </c>
      <c r="BK19" s="6">
        <f>+('3 Planilla Preadjudicación OTIC'!BL19)</f>
        <v>0</v>
      </c>
      <c r="BL19" s="6">
        <f>+('3 Planilla Preadjudicación OTIC'!BM19)</f>
        <v>0</v>
      </c>
      <c r="BM19" s="164">
        <f>ROUND(('3 Planilla Preadjudicación OTIC'!BN19),1)</f>
        <v>0</v>
      </c>
      <c r="BN19" s="8">
        <f>+('3 Planilla Preadjudicación OTIC'!BO19)</f>
        <v>0</v>
      </c>
      <c r="BO19" s="8">
        <f>+('3 Planilla Preadjudicación OTIC'!BP19)</f>
        <v>0</v>
      </c>
      <c r="BP19" s="8">
        <f>+('3 Planilla Preadjudicación OTIC'!BQ19)</f>
        <v>0</v>
      </c>
      <c r="BQ19" s="8">
        <f>+('3 Planilla Preadjudicación OTIC'!BR19)</f>
        <v>0</v>
      </c>
      <c r="BR19" s="8">
        <f>+('3 Planilla Preadjudicación OTIC'!BS19)</f>
        <v>0</v>
      </c>
      <c r="BS19" s="8">
        <f>+('3 Planilla Preadjudicación OTIC'!BT19)</f>
        <v>0</v>
      </c>
      <c r="BT19" s="8">
        <f>+('3 Planilla Preadjudicación OTIC'!BU19)</f>
        <v>0</v>
      </c>
      <c r="BU19" s="130" t="e">
        <f>IF(VLOOKUP(A19,'BD OFICIAL'!$A$1:$AK$1058,5,0)=D19,0,1)</f>
        <v>#N/A</v>
      </c>
      <c r="BV19" s="130" t="e">
        <f>IF(VLOOKUP(A19,'BD OFICIAL'!$A$1:$AK$1058,11,0)=J19,0,1)</f>
        <v>#N/A</v>
      </c>
      <c r="BW19" s="130" t="e">
        <f>IF(VLOOKUP(A19,'BD OFICIAL'!$A$1:$AK$1058,13,0)=L19,0,1)</f>
        <v>#N/A</v>
      </c>
      <c r="BX19" s="6" t="e">
        <f>IF(VLOOKUP(A19,'BD OFICIAL'!$A$1:$AK$1058,16,0)=O19,0,1)</f>
        <v>#N/A</v>
      </c>
      <c r="BY19" s="6" t="e">
        <f>IF(VLOOKUP(A19,'BD OFICIAL'!$A$1:$AK$1058,17,0)=P19,0,1)</f>
        <v>#N/A</v>
      </c>
      <c r="BZ19" s="6" t="e">
        <f>IF(VLOOKUP(A19,'BD OFICIAL'!$A$1:$AK$1058,19,0)=R19,0,1)</f>
        <v>#N/A</v>
      </c>
      <c r="CA19" s="6" t="e">
        <f>IF(VLOOKUP(A19,'BD OFICIAL'!$A$1:$AK$1058,21,0)=T19,0,1)</f>
        <v>#N/A</v>
      </c>
      <c r="CB19" s="6" t="e">
        <f>IF(VLOOKUP(A19,'BD OFICIAL'!$A$1:$AK$1058,24,0)=AK19,0,1)</f>
        <v>#N/A</v>
      </c>
      <c r="CC19" s="6" t="e">
        <f>IF(VLOOKUP(A19,'BD OFICIAL'!$A$1:$AK$1058,25,0)=X19,0,1)</f>
        <v>#N/A</v>
      </c>
      <c r="CD19" s="6" t="e">
        <f>IF(VLOOKUP(A19,'BD OFICIAL'!$A$1:$AK$1058,26,0)=Y19,0,1)</f>
        <v>#N/A</v>
      </c>
      <c r="CE19" s="6" t="e">
        <f>IF(VLOOKUP(A19,'BD OFICIAL'!$A$1:$AK$1058,27,0)=Z19,0,1)</f>
        <v>#N/A</v>
      </c>
      <c r="CF19" s="6" t="e">
        <f>IF(VLOOKUP(A19,'BD OFICIAL'!$A$1:$AK$1058,28,0)=AA19,0,1)</f>
        <v>#N/A</v>
      </c>
      <c r="CG19" s="6" t="e">
        <f>IF(VLOOKUP(A19,'BD OFICIAL'!$A$1:$AK$1058,33,0)=AF19,0,1)</f>
        <v>#N/A</v>
      </c>
      <c r="CH19" s="6" t="e">
        <f>IF(VLOOKUP(A19,'BD OFICIAL'!$A$1:$AK$1058,34,0)=AG19,0,1)</f>
        <v>#N/A</v>
      </c>
      <c r="CI19" s="11" t="e">
        <f t="shared" si="7"/>
        <v>#DIV/0!</v>
      </c>
      <c r="CJ19" s="130" t="e">
        <f t="shared" si="8"/>
        <v>#DIV/0!</v>
      </c>
      <c r="CK19" s="130" t="e">
        <f>IF(VLOOKUP(A19,'BD OFICIAL'!$A$1:$AK$1058,37,0)=AL19,0,1)</f>
        <v>#N/A</v>
      </c>
      <c r="CL19" s="130" t="e">
        <f>VLOOKUP(A19,'BD OFICIAL'!$A$1:$AL$1109,38,0)*AM19-AP19</f>
        <v>#N/A</v>
      </c>
      <c r="CM19" s="130" t="str">
        <f t="shared" si="9"/>
        <v>SSH</v>
      </c>
      <c r="CN19" s="130" t="str">
        <f t="shared" si="10"/>
        <v>SI</v>
      </c>
      <c r="CO19" s="130" t="str">
        <f t="shared" si="11"/>
        <v>NO</v>
      </c>
      <c r="CP19" s="44">
        <f t="shared" si="12"/>
        <v>1</v>
      </c>
      <c r="CQ19" s="44">
        <f t="shared" si="13"/>
        <v>1</v>
      </c>
      <c r="CR19" s="44" t="e">
        <f t="shared" si="14"/>
        <v>#N/A</v>
      </c>
      <c r="CS19" s="44" t="e">
        <f>IF(VLOOKUP(A19,'BD OFICIAL'!$A:$AS,40,0)=AQ19,0,1)</f>
        <v>#N/A</v>
      </c>
      <c r="CT19" s="44" t="e">
        <f>IF(VLOOKUP(A19,'BD OFICIAL'!$A:$AS,41,0)=AS19,0,1)</f>
        <v>#N/A</v>
      </c>
      <c r="CU19" s="44">
        <f t="shared" si="15"/>
        <v>0</v>
      </c>
      <c r="CV19" s="44">
        <f t="shared" si="16"/>
        <v>0</v>
      </c>
      <c r="CW19" s="44" t="e">
        <f>IF(VLOOKUP(A19,'BD OFICIAL'!$A$1:$AK$1058,31,0)="SI",IF(AT19&gt;0,0,1),IF(AT19=0,0,1))</f>
        <v>#N/A</v>
      </c>
      <c r="CX19" s="44">
        <f t="shared" si="17"/>
        <v>0</v>
      </c>
      <c r="CY19" s="44">
        <f t="shared" si="18"/>
        <v>0</v>
      </c>
      <c r="CZ19" s="130" t="e">
        <f t="shared" si="19"/>
        <v>#N/A</v>
      </c>
      <c r="DA19" s="44" t="e">
        <f t="shared" si="20"/>
        <v>#N/A</v>
      </c>
      <c r="DB19" s="130" t="str">
        <f>IF(ISERROR(VLOOKUP(AI19,EXPERIENCIA!$A$1:$C$2100,1,0)),"NO","SI")</f>
        <v>NO</v>
      </c>
      <c r="DC19" s="130" t="e">
        <f>IF(CZ19="no","NO APLICA",IF(AX19=0,"ERROR NOTA",IF(AND(AX19&gt;1,DB19="NO"),"ERROR NOTA",IF(AND(DB19="NO",AX19=1),0,IF(VLOOKUP(AI19,EXPERIENCIA!$A$1:$C$2100,3,0)=AX19,0,"ERROR NOTA")))))</f>
        <v>#N/A</v>
      </c>
      <c r="DD19" s="130" t="str">
        <f>IF(ISERROR(VLOOKUP(AI19,COMPORTAMIENTO!$A$1:$C$2100,1,0)),"NO","SI")</f>
        <v>NO</v>
      </c>
      <c r="DE19" s="130" t="e">
        <f>IF(CZ19="NO","NO APLICA",IF(AY19=0,"ERROR NOTA",IF(AND(DD19="NO",AY19=7),0,IF(VLOOKUP(AI19,COMPORTAMIENTO!$A$2:$C$2100,3,0)=AY19,0,"ERROR NOTA"))))</f>
        <v>#N/A</v>
      </c>
      <c r="DF19" s="164" t="e">
        <f t="shared" si="21"/>
        <v>#N/A</v>
      </c>
      <c r="DG19" s="164" t="e">
        <f t="shared" si="22"/>
        <v>#N/A</v>
      </c>
      <c r="DH19" s="130" t="str">
        <f t="shared" si="0"/>
        <v>NO</v>
      </c>
      <c r="DI19" s="130" t="e">
        <f t="shared" si="23"/>
        <v>#N/A</v>
      </c>
      <c r="DJ19" s="130" t="e">
        <f t="shared" si="24"/>
        <v>#N/A</v>
      </c>
      <c r="DK19" s="130" t="e">
        <f t="shared" si="25"/>
        <v>#N/A</v>
      </c>
      <c r="DL19" s="16" t="e" cm="1">
        <f t="array" ref="DL19">IF(CZ19="NO","NO APLICA",IF(AND(CZ19="SI",BG19=1),RECHAZADO,"APROBADO"))</f>
        <v>#N/A</v>
      </c>
      <c r="DM19" s="16" t="e">
        <f t="shared" si="26"/>
        <v>#N/A</v>
      </c>
      <c r="DN19" s="11" t="e">
        <f t="shared" si="27"/>
        <v>#N/A</v>
      </c>
      <c r="DO19" s="16">
        <f t="shared" si="28"/>
        <v>0</v>
      </c>
      <c r="DP19" s="16">
        <f>VLOOKUP(A19,'5 TD'!$A$3:$B$35,2,0)</f>
        <v>0</v>
      </c>
      <c r="DQ19" s="11" t="e">
        <f t="shared" si="29"/>
        <v>#N/A</v>
      </c>
      <c r="DR19" s="130" t="e">
        <f t="shared" si="1"/>
        <v>#N/A</v>
      </c>
      <c r="DS19" s="130" t="e">
        <f t="shared" si="2"/>
        <v>#N/A</v>
      </c>
      <c r="DT19" s="11" t="e">
        <f t="shared" si="3"/>
        <v>#N/A</v>
      </c>
      <c r="DU19" s="130" t="e">
        <f t="shared" si="4"/>
        <v>#N/A</v>
      </c>
      <c r="DV19" s="6">
        <f>+('3 Planilla Preadjudicación OTIC'!BO19)</f>
        <v>0</v>
      </c>
      <c r="DW19" s="6" t="e">
        <f>IF(DU19="APROBADO",VLOOKUP(A19,'5 TD'!$D$3:$E$270,2,0),"NO APLICA")</f>
        <v>#N/A</v>
      </c>
      <c r="DX19" s="6" t="e">
        <f t="shared" si="30"/>
        <v>#N/A</v>
      </c>
      <c r="DY19" s="6" t="e">
        <f>IF(DX19="SI",VLOOKUP(A19,'5 TD'!$G$3:$H$270,2,0),"NO APLICA ")</f>
        <v>#N/A</v>
      </c>
      <c r="DZ19" s="6" t="e">
        <f t="shared" si="5"/>
        <v>#N/A</v>
      </c>
      <c r="EA19" s="6" t="e">
        <f>IF(DZ19="SI",VLOOKUP(A19,'5 TD'!$J$4:$K$472,2,0),"NO APLICA")</f>
        <v>#N/A</v>
      </c>
      <c r="EB19" s="6" t="e">
        <f t="shared" si="31"/>
        <v>#N/A</v>
      </c>
      <c r="EC19" s="11" t="e">
        <f>IF(EB19="SI",VLOOKUP(A19,'5 TD'!$M$4:$N$350,2,0),"NO APLICA")</f>
        <v>#N/A</v>
      </c>
      <c r="ED19" s="6" t="e">
        <f t="shared" si="6"/>
        <v>#N/A</v>
      </c>
      <c r="EE19" s="16" t="e">
        <f t="shared" si="32"/>
        <v>#N/A</v>
      </c>
      <c r="EF19" s="16" t="e">
        <f>IF(ED19="SI",VLOOKUP(A19,'5 TD'!$V$4:$W$479,2,0),"NO APLICA")</f>
        <v>#N/A</v>
      </c>
      <c r="EG19" s="6" t="e">
        <f t="shared" si="33"/>
        <v>#N/A</v>
      </c>
      <c r="EH19" s="124" t="e">
        <f>IF(EG19="SI",VLOOKUP(AI19,COMPORTAMIENTO!$A$1:$C$2100,2,0),"NO APLICA")</f>
        <v>#N/A</v>
      </c>
      <c r="EI19" s="16" t="e">
        <f>IF(EG19="SI",VLOOKUP(A19,'5 TD'!$P$2:$Q$479,2,0),"NO APLICA")</f>
        <v>#N/A</v>
      </c>
      <c r="EJ19" s="6" t="e">
        <f t="shared" si="34"/>
        <v>#N/A</v>
      </c>
      <c r="EK19" s="6">
        <f>IF(DB19="no",0,VLOOKUP(AI19,EXPERIENCIA!$A$1:$C$2100,2,0))</f>
        <v>0</v>
      </c>
      <c r="EL19" s="6">
        <f>IF(DB19="si",VLOOKUP(A19,'5 TD'!$S$3:$T$2103,2,0),0)</f>
        <v>0</v>
      </c>
      <c r="EM19" s="6" t="str">
        <f t="shared" si="35"/>
        <v>SI</v>
      </c>
      <c r="EN19" s="6">
        <f>+('3 Planilla Preadjudicación OTIC'!BV19)</f>
        <v>0</v>
      </c>
    </row>
    <row r="20" spans="1:144" s="7" customFormat="1" ht="13.8" x14ac:dyDescent="0.3">
      <c r="A20" s="6">
        <f>+('3 Planilla Preadjudicación OTIC'!A20)</f>
        <v>0</v>
      </c>
      <c r="B20" s="6">
        <f>+('3 Planilla Preadjudicación OTIC'!B20)</f>
        <v>0</v>
      </c>
      <c r="C20" s="8">
        <f>+('3 Planilla Preadjudicación OTIC'!D20)</f>
        <v>0</v>
      </c>
      <c r="D20" s="8">
        <f>+('3 Planilla Preadjudicación OTIC'!E20)</f>
        <v>0</v>
      </c>
      <c r="E20" s="8">
        <f>+('3 Planilla Preadjudicación OTIC'!F20)</f>
        <v>0</v>
      </c>
      <c r="F20" s="8">
        <f>+('3 Planilla Preadjudicación OTIC'!G20)</f>
        <v>0</v>
      </c>
      <c r="G20" s="8">
        <f>+('3 Planilla Preadjudicación OTIC'!H20)</f>
        <v>0</v>
      </c>
      <c r="H20" s="8">
        <f>+('3 Planilla Preadjudicación OTIC'!I20)</f>
        <v>0</v>
      </c>
      <c r="I20" s="8">
        <f>+('3 Planilla Preadjudicación OTIC'!J20)</f>
        <v>0</v>
      </c>
      <c r="J20" s="8">
        <f>+('3 Planilla Preadjudicación OTIC'!K20)</f>
        <v>0</v>
      </c>
      <c r="K20" s="8">
        <f>+('3 Planilla Preadjudicación OTIC'!L20)</f>
        <v>0</v>
      </c>
      <c r="L20" s="8">
        <f>+('3 Planilla Preadjudicación OTIC'!M20)</f>
        <v>0</v>
      </c>
      <c r="M20" s="6">
        <f>+('3 Planilla Preadjudicación OTIC'!N20)</f>
        <v>0</v>
      </c>
      <c r="N20" s="8">
        <f>+('3 Planilla Preadjudicación OTIC'!O20)</f>
        <v>0</v>
      </c>
      <c r="O20" s="8">
        <f>+('3 Planilla Preadjudicación OTIC'!P20)</f>
        <v>0</v>
      </c>
      <c r="P20" s="8">
        <f>+('3 Planilla Preadjudicación OTIC'!Q20)</f>
        <v>0</v>
      </c>
      <c r="Q20" s="8">
        <f>+('3 Planilla Preadjudicación OTIC'!R20)</f>
        <v>0</v>
      </c>
      <c r="R20" s="8">
        <f>+('3 Planilla Preadjudicación OTIC'!S20)</f>
        <v>0</v>
      </c>
      <c r="S20" s="8">
        <f>+('3 Planilla Preadjudicación OTIC'!T20)</f>
        <v>0</v>
      </c>
      <c r="T20" s="6">
        <f>+('3 Planilla Preadjudicación OTIC'!U20)</f>
        <v>0</v>
      </c>
      <c r="U20" s="6">
        <f>+('3 Planilla Preadjudicación OTIC'!V20)</f>
        <v>0</v>
      </c>
      <c r="V20" s="6">
        <f>+('3 Planilla Preadjudicación OTIC'!W20)</f>
        <v>0</v>
      </c>
      <c r="W20" s="6">
        <f>+('3 Planilla Preadjudicación OTIC'!X20)</f>
        <v>0</v>
      </c>
      <c r="X20" s="6">
        <f>+('3 Planilla Preadjudicación OTIC'!Y20)</f>
        <v>0</v>
      </c>
      <c r="Y20" s="6">
        <f>+('3 Planilla Preadjudicación OTIC'!Z20)</f>
        <v>0</v>
      </c>
      <c r="Z20" s="6">
        <f>+('3 Planilla Preadjudicación OTIC'!AA20)</f>
        <v>0</v>
      </c>
      <c r="AA20" s="6">
        <f>+('3 Planilla Preadjudicación OTIC'!AB20)</f>
        <v>0</v>
      </c>
      <c r="AB20" s="8">
        <f>+('3 Planilla Preadjudicación OTIC'!AC20)</f>
        <v>0</v>
      </c>
      <c r="AC20" s="8">
        <f>+('3 Planilla Preadjudicación OTIC'!AD20)</f>
        <v>0</v>
      </c>
      <c r="AD20" s="6">
        <f>+('3 Planilla Preadjudicación OTIC'!AE20)</f>
        <v>0</v>
      </c>
      <c r="AE20" s="8">
        <f>+('3 Planilla Preadjudicación OTIC'!AF20)</f>
        <v>0</v>
      </c>
      <c r="AF20" s="6">
        <f>+('3 Planilla Preadjudicación OTIC'!AG20)</f>
        <v>0</v>
      </c>
      <c r="AG20" s="6">
        <f>+('3 Planilla Preadjudicación OTIC'!AH20)</f>
        <v>0</v>
      </c>
      <c r="AH20" s="6">
        <f>+('3 Planilla Preadjudicación OTIC'!AI20)</f>
        <v>0</v>
      </c>
      <c r="AI20" s="206">
        <f>+('3 Planilla Preadjudicación OTIC'!AJ20)</f>
        <v>0</v>
      </c>
      <c r="AJ20" s="8">
        <f>+('3 Planilla Preadjudicación OTIC'!AK20)</f>
        <v>0</v>
      </c>
      <c r="AK20" s="6">
        <f>+('3 Planilla Preadjudicación OTIC'!AL20)</f>
        <v>0</v>
      </c>
      <c r="AL20" s="6">
        <f>+('3 Planilla Preadjudicación OTIC'!AM20)</f>
        <v>0</v>
      </c>
      <c r="AM20" s="16">
        <f>+('3 Planilla Preadjudicación OTIC'!AN20)</f>
        <v>0</v>
      </c>
      <c r="AN20" s="16">
        <f>+('3 Planilla Preadjudicación OTIC'!AO20)</f>
        <v>0</v>
      </c>
      <c r="AO20" s="16">
        <f>+('3 Planilla Preadjudicación OTIC'!AP20)</f>
        <v>0</v>
      </c>
      <c r="AP20" s="16">
        <f>+('3 Planilla Preadjudicación OTIC'!AQ20)</f>
        <v>0</v>
      </c>
      <c r="AQ20" s="16">
        <f>+('3 Planilla Preadjudicación OTIC'!AR20)</f>
        <v>0</v>
      </c>
      <c r="AR20" s="16">
        <f>+('3 Planilla Preadjudicación OTIC'!AS20)</f>
        <v>0</v>
      </c>
      <c r="AS20" s="16">
        <f>+('3 Planilla Preadjudicación OTIC'!AT20)</f>
        <v>0</v>
      </c>
      <c r="AT20" s="16">
        <f>+('3 Planilla Preadjudicación OTIC'!AU20)</f>
        <v>0</v>
      </c>
      <c r="AU20" s="16">
        <f>+('3 Planilla Preadjudicación OTIC'!AV20)</f>
        <v>0</v>
      </c>
      <c r="AV20" s="6">
        <f>+('3 Planilla Preadjudicación OTIC'!AW20)</f>
        <v>0</v>
      </c>
      <c r="AW20" s="8">
        <f>+('3 Planilla Preadjudicación OTIC'!AX20)</f>
        <v>0</v>
      </c>
      <c r="AX20" s="6">
        <f>+('3 Planilla Preadjudicación OTIC'!AY20)</f>
        <v>0</v>
      </c>
      <c r="AY20" s="6">
        <f>+('3 Planilla Preadjudicación OTIC'!AZ20)</f>
        <v>0</v>
      </c>
      <c r="AZ20" s="6">
        <f>+('3 Planilla Preadjudicación OTIC'!BA20)</f>
        <v>0</v>
      </c>
      <c r="BA20" s="6">
        <f>+('3 Planilla Preadjudicación OTIC'!BB20)</f>
        <v>0</v>
      </c>
      <c r="BB20" s="6">
        <f>+('3 Planilla Preadjudicación OTIC'!BC20)</f>
        <v>0</v>
      </c>
      <c r="BC20" s="6">
        <f>+('3 Planilla Preadjudicación OTIC'!BD20)</f>
        <v>0</v>
      </c>
      <c r="BD20" s="6">
        <f>+('3 Planilla Preadjudicación OTIC'!BE20)</f>
        <v>0</v>
      </c>
      <c r="BE20" s="6">
        <f>+('3 Planilla Preadjudicación OTIC'!BF20)</f>
        <v>0</v>
      </c>
      <c r="BF20" s="6">
        <f>+('3 Planilla Preadjudicación OTIC'!BG20)</f>
        <v>0</v>
      </c>
      <c r="BG20" s="6">
        <f>+('3 Planilla Preadjudicación OTIC'!BH20)</f>
        <v>0</v>
      </c>
      <c r="BH20" s="6">
        <f>+('3 Planilla Preadjudicación OTIC'!BI20)</f>
        <v>0</v>
      </c>
      <c r="BI20" s="6">
        <f>+('3 Planilla Preadjudicación OTIC'!BJ20)</f>
        <v>0</v>
      </c>
      <c r="BJ20" s="6">
        <f>+('3 Planilla Preadjudicación OTIC'!BK20)</f>
        <v>0</v>
      </c>
      <c r="BK20" s="6">
        <f>+('3 Planilla Preadjudicación OTIC'!BL20)</f>
        <v>0</v>
      </c>
      <c r="BL20" s="6">
        <f>+('3 Planilla Preadjudicación OTIC'!BM20)</f>
        <v>0</v>
      </c>
      <c r="BM20" s="164">
        <f>ROUND(('3 Planilla Preadjudicación OTIC'!BN20),1)</f>
        <v>0</v>
      </c>
      <c r="BN20" s="8">
        <f>+('3 Planilla Preadjudicación OTIC'!BO20)</f>
        <v>0</v>
      </c>
      <c r="BO20" s="8">
        <f>+('3 Planilla Preadjudicación OTIC'!BP20)</f>
        <v>0</v>
      </c>
      <c r="BP20" s="8">
        <f>+('3 Planilla Preadjudicación OTIC'!BQ20)</f>
        <v>0</v>
      </c>
      <c r="BQ20" s="8">
        <f>+('3 Planilla Preadjudicación OTIC'!BR20)</f>
        <v>0</v>
      </c>
      <c r="BR20" s="8">
        <f>+('3 Planilla Preadjudicación OTIC'!BS20)</f>
        <v>0</v>
      </c>
      <c r="BS20" s="8">
        <f>+('3 Planilla Preadjudicación OTIC'!BT20)</f>
        <v>0</v>
      </c>
      <c r="BT20" s="8">
        <f>+('3 Planilla Preadjudicación OTIC'!BU20)</f>
        <v>0</v>
      </c>
      <c r="BU20" s="130" t="e">
        <f>IF(VLOOKUP(A20,'BD OFICIAL'!$A$1:$AK$1058,5,0)=D20,0,1)</f>
        <v>#N/A</v>
      </c>
      <c r="BV20" s="130" t="e">
        <f>IF(VLOOKUP(A20,'BD OFICIAL'!$A$1:$AK$1058,11,0)=J20,0,1)</f>
        <v>#N/A</v>
      </c>
      <c r="BW20" s="130" t="e">
        <f>IF(VLOOKUP(A20,'BD OFICIAL'!$A$1:$AK$1058,13,0)=L20,0,1)</f>
        <v>#N/A</v>
      </c>
      <c r="BX20" s="6" t="e">
        <f>IF(VLOOKUP(A20,'BD OFICIAL'!$A$1:$AK$1058,16,0)=O20,0,1)</f>
        <v>#N/A</v>
      </c>
      <c r="BY20" s="6" t="e">
        <f>IF(VLOOKUP(A20,'BD OFICIAL'!$A$1:$AK$1058,17,0)=P20,0,1)</f>
        <v>#N/A</v>
      </c>
      <c r="BZ20" s="6" t="e">
        <f>IF(VLOOKUP(A20,'BD OFICIAL'!$A$1:$AK$1058,19,0)=R20,0,1)</f>
        <v>#N/A</v>
      </c>
      <c r="CA20" s="6" t="e">
        <f>IF(VLOOKUP(A20,'BD OFICIAL'!$A$1:$AK$1058,21,0)=T20,0,1)</f>
        <v>#N/A</v>
      </c>
      <c r="CB20" s="6" t="e">
        <f>IF(VLOOKUP(A20,'BD OFICIAL'!$A$1:$AK$1058,24,0)=AK20,0,1)</f>
        <v>#N/A</v>
      </c>
      <c r="CC20" s="6" t="e">
        <f>IF(VLOOKUP(A20,'BD OFICIAL'!$A$1:$AK$1058,25,0)=X20,0,1)</f>
        <v>#N/A</v>
      </c>
      <c r="CD20" s="6" t="e">
        <f>IF(VLOOKUP(A20,'BD OFICIAL'!$A$1:$AK$1058,26,0)=Y20,0,1)</f>
        <v>#N/A</v>
      </c>
      <c r="CE20" s="6" t="e">
        <f>IF(VLOOKUP(A20,'BD OFICIAL'!$A$1:$AK$1058,27,0)=Z20,0,1)</f>
        <v>#N/A</v>
      </c>
      <c r="CF20" s="6" t="e">
        <f>IF(VLOOKUP(A20,'BD OFICIAL'!$A$1:$AK$1058,28,0)=AA20,0,1)</f>
        <v>#N/A</v>
      </c>
      <c r="CG20" s="6" t="e">
        <f>IF(VLOOKUP(A20,'BD OFICIAL'!$A$1:$AK$1058,33,0)=AF20,0,1)</f>
        <v>#N/A</v>
      </c>
      <c r="CH20" s="6" t="e">
        <f>IF(VLOOKUP(A20,'BD OFICIAL'!$A$1:$AK$1058,34,0)=AG20,0,1)</f>
        <v>#N/A</v>
      </c>
      <c r="CI20" s="11" t="e">
        <f t="shared" si="7"/>
        <v>#DIV/0!</v>
      </c>
      <c r="CJ20" s="130" t="e">
        <f t="shared" si="8"/>
        <v>#DIV/0!</v>
      </c>
      <c r="CK20" s="130" t="e">
        <f>IF(VLOOKUP(A20,'BD OFICIAL'!$A$1:$AK$1058,37,0)=AL20,0,1)</f>
        <v>#N/A</v>
      </c>
      <c r="CL20" s="130" t="e">
        <f>VLOOKUP(A20,'BD OFICIAL'!$A$1:$AL$1109,38,0)*AM20-AP20</f>
        <v>#N/A</v>
      </c>
      <c r="CM20" s="130" t="str">
        <f t="shared" si="9"/>
        <v>SSH</v>
      </c>
      <c r="CN20" s="130" t="str">
        <f t="shared" si="10"/>
        <v>SI</v>
      </c>
      <c r="CO20" s="130" t="str">
        <f t="shared" si="11"/>
        <v>NO</v>
      </c>
      <c r="CP20" s="44">
        <f t="shared" si="12"/>
        <v>1</v>
      </c>
      <c r="CQ20" s="44">
        <f t="shared" si="13"/>
        <v>1</v>
      </c>
      <c r="CR20" s="44" t="e">
        <f t="shared" si="14"/>
        <v>#N/A</v>
      </c>
      <c r="CS20" s="44" t="e">
        <f>IF(VLOOKUP(A20,'BD OFICIAL'!$A:$AS,40,0)=AQ20,0,1)</f>
        <v>#N/A</v>
      </c>
      <c r="CT20" s="44" t="e">
        <f>IF(VLOOKUP(A20,'BD OFICIAL'!$A:$AS,41,0)=AS20,0,1)</f>
        <v>#N/A</v>
      </c>
      <c r="CU20" s="44">
        <f t="shared" si="15"/>
        <v>0</v>
      </c>
      <c r="CV20" s="44">
        <f t="shared" si="16"/>
        <v>0</v>
      </c>
      <c r="CW20" s="44" t="e">
        <f>IF(VLOOKUP(A20,'BD OFICIAL'!$A$1:$AK$1058,31,0)="SI",IF(AT20&gt;0,0,1),IF(AT20=0,0,1))</f>
        <v>#N/A</v>
      </c>
      <c r="CX20" s="44">
        <f t="shared" si="17"/>
        <v>0</v>
      </c>
      <c r="CY20" s="44">
        <f t="shared" si="18"/>
        <v>0</v>
      </c>
      <c r="CZ20" s="130" t="e">
        <f t="shared" si="19"/>
        <v>#N/A</v>
      </c>
      <c r="DA20" s="44" t="e">
        <f t="shared" si="20"/>
        <v>#N/A</v>
      </c>
      <c r="DB20" s="130" t="str">
        <f>IF(ISERROR(VLOOKUP(AI20,EXPERIENCIA!$A$1:$C$2100,1,0)),"NO","SI")</f>
        <v>NO</v>
      </c>
      <c r="DC20" s="130" t="e">
        <f>IF(CZ20="no","NO APLICA",IF(AX20=0,"ERROR NOTA",IF(AND(AX20&gt;1,DB20="NO"),"ERROR NOTA",IF(AND(DB20="NO",AX20=1),0,IF(VLOOKUP(AI20,EXPERIENCIA!$A$1:$C$2100,3,0)=AX20,0,"ERROR NOTA")))))</f>
        <v>#N/A</v>
      </c>
      <c r="DD20" s="130" t="str">
        <f>IF(ISERROR(VLOOKUP(AI20,COMPORTAMIENTO!$A$1:$C$2100,1,0)),"NO","SI")</f>
        <v>NO</v>
      </c>
      <c r="DE20" s="130" t="e">
        <f>IF(CZ20="NO","NO APLICA",IF(AY20=0,"ERROR NOTA",IF(AND(DD20="NO",AY20=7),0,IF(VLOOKUP(AI20,COMPORTAMIENTO!$A$2:$C$2100,3,0)=AY20,0,"ERROR NOTA"))))</f>
        <v>#N/A</v>
      </c>
      <c r="DF20" s="164" t="e">
        <f t="shared" si="21"/>
        <v>#N/A</v>
      </c>
      <c r="DG20" s="164" t="e">
        <f t="shared" si="22"/>
        <v>#N/A</v>
      </c>
      <c r="DH20" s="130" t="str">
        <f t="shared" si="0"/>
        <v>NO</v>
      </c>
      <c r="DI20" s="130" t="e">
        <f t="shared" si="23"/>
        <v>#N/A</v>
      </c>
      <c r="DJ20" s="130" t="e">
        <f t="shared" si="24"/>
        <v>#N/A</v>
      </c>
      <c r="DK20" s="130" t="e">
        <f t="shared" si="25"/>
        <v>#N/A</v>
      </c>
      <c r="DL20" s="16" t="e" cm="1">
        <f t="array" ref="DL20">IF(CZ20="NO","NO APLICA",IF(AND(CZ20="SI",BG20=1),RECHAZADO,"APROBADO"))</f>
        <v>#N/A</v>
      </c>
      <c r="DM20" s="16" t="e">
        <f t="shared" si="26"/>
        <v>#N/A</v>
      </c>
      <c r="DN20" s="11" t="e">
        <f t="shared" si="27"/>
        <v>#N/A</v>
      </c>
      <c r="DO20" s="16">
        <f t="shared" si="28"/>
        <v>0</v>
      </c>
      <c r="DP20" s="16">
        <f>VLOOKUP(A20,'5 TD'!$A$3:$B$35,2,0)</f>
        <v>0</v>
      </c>
      <c r="DQ20" s="11" t="e">
        <f t="shared" si="29"/>
        <v>#N/A</v>
      </c>
      <c r="DR20" s="130" t="e">
        <f t="shared" si="1"/>
        <v>#N/A</v>
      </c>
      <c r="DS20" s="130" t="e">
        <f t="shared" si="2"/>
        <v>#N/A</v>
      </c>
      <c r="DT20" s="11" t="e">
        <f t="shared" si="3"/>
        <v>#N/A</v>
      </c>
      <c r="DU20" s="130" t="e">
        <f t="shared" si="4"/>
        <v>#N/A</v>
      </c>
      <c r="DV20" s="6">
        <f>+('3 Planilla Preadjudicación OTIC'!BO20)</f>
        <v>0</v>
      </c>
      <c r="DW20" s="6" t="e">
        <f>IF(DU20="APROBADO",VLOOKUP(A20,'5 TD'!$D$3:$E$270,2,0),"NO APLICA")</f>
        <v>#N/A</v>
      </c>
      <c r="DX20" s="6" t="e">
        <f t="shared" si="30"/>
        <v>#N/A</v>
      </c>
      <c r="DY20" s="6" t="e">
        <f>IF(DX20="SI",VLOOKUP(A20,'5 TD'!$G$3:$H$270,2,0),"NO APLICA ")</f>
        <v>#N/A</v>
      </c>
      <c r="DZ20" s="6" t="e">
        <f t="shared" si="5"/>
        <v>#N/A</v>
      </c>
      <c r="EA20" s="6" t="e">
        <f>IF(DZ20="SI",VLOOKUP(A20,'5 TD'!$J$4:$K$472,2,0),"NO APLICA")</f>
        <v>#N/A</v>
      </c>
      <c r="EB20" s="6" t="e">
        <f t="shared" si="31"/>
        <v>#N/A</v>
      </c>
      <c r="EC20" s="11" t="e">
        <f>IF(EB20="SI",VLOOKUP(A20,'5 TD'!$M$4:$N$350,2,0),"NO APLICA")</f>
        <v>#N/A</v>
      </c>
      <c r="ED20" s="6" t="e">
        <f t="shared" si="6"/>
        <v>#N/A</v>
      </c>
      <c r="EE20" s="16" t="e">
        <f t="shared" si="32"/>
        <v>#N/A</v>
      </c>
      <c r="EF20" s="16" t="e">
        <f>IF(ED20="SI",VLOOKUP(A20,'5 TD'!$V$4:$W$479,2,0),"NO APLICA")</f>
        <v>#N/A</v>
      </c>
      <c r="EG20" s="6" t="e">
        <f t="shared" si="33"/>
        <v>#N/A</v>
      </c>
      <c r="EH20" s="124" t="e">
        <f>IF(EG20="SI",VLOOKUP(AI20,COMPORTAMIENTO!$A$1:$C$2100,2,0),"NO APLICA")</f>
        <v>#N/A</v>
      </c>
      <c r="EI20" s="16" t="e">
        <f>IF(EG20="SI",VLOOKUP(A20,'5 TD'!$P$2:$Q$479,2,0),"NO APLICA")</f>
        <v>#N/A</v>
      </c>
      <c r="EJ20" s="6" t="e">
        <f t="shared" si="34"/>
        <v>#N/A</v>
      </c>
      <c r="EK20" s="6">
        <f>IF(DB20="no",0,VLOOKUP(AI20,EXPERIENCIA!$A$1:$C$2100,2,0))</f>
        <v>0</v>
      </c>
      <c r="EL20" s="6">
        <f>IF(DB20="si",VLOOKUP(A20,'5 TD'!$S$3:$T$2103,2,0),0)</f>
        <v>0</v>
      </c>
      <c r="EM20" s="6" t="str">
        <f t="shared" si="35"/>
        <v>SI</v>
      </c>
      <c r="EN20" s="6">
        <f>+('3 Planilla Preadjudicación OTIC'!BV20)</f>
        <v>0</v>
      </c>
    </row>
    <row r="21" spans="1:144" s="7" customFormat="1" ht="13.8" x14ac:dyDescent="0.3">
      <c r="A21" s="6">
        <f>+('3 Planilla Preadjudicación OTIC'!A21)</f>
        <v>0</v>
      </c>
      <c r="B21" s="6">
        <f>+('3 Planilla Preadjudicación OTIC'!B21)</f>
        <v>0</v>
      </c>
      <c r="C21" s="8">
        <f>+('3 Planilla Preadjudicación OTIC'!D21)</f>
        <v>0</v>
      </c>
      <c r="D21" s="8">
        <f>+('3 Planilla Preadjudicación OTIC'!E21)</f>
        <v>0</v>
      </c>
      <c r="E21" s="8">
        <f>+('3 Planilla Preadjudicación OTIC'!F21)</f>
        <v>0</v>
      </c>
      <c r="F21" s="8">
        <f>+('3 Planilla Preadjudicación OTIC'!G21)</f>
        <v>0</v>
      </c>
      <c r="G21" s="8">
        <f>+('3 Planilla Preadjudicación OTIC'!H21)</f>
        <v>0</v>
      </c>
      <c r="H21" s="8">
        <f>+('3 Planilla Preadjudicación OTIC'!I21)</f>
        <v>0</v>
      </c>
      <c r="I21" s="8">
        <f>+('3 Planilla Preadjudicación OTIC'!J21)</f>
        <v>0</v>
      </c>
      <c r="J21" s="8">
        <f>+('3 Planilla Preadjudicación OTIC'!K21)</f>
        <v>0</v>
      </c>
      <c r="K21" s="8">
        <f>+('3 Planilla Preadjudicación OTIC'!L21)</f>
        <v>0</v>
      </c>
      <c r="L21" s="8">
        <f>+('3 Planilla Preadjudicación OTIC'!M21)</f>
        <v>0</v>
      </c>
      <c r="M21" s="6">
        <f>+('3 Planilla Preadjudicación OTIC'!N21)</f>
        <v>0</v>
      </c>
      <c r="N21" s="8">
        <f>+('3 Planilla Preadjudicación OTIC'!O21)</f>
        <v>0</v>
      </c>
      <c r="O21" s="8">
        <f>+('3 Planilla Preadjudicación OTIC'!P21)</f>
        <v>0</v>
      </c>
      <c r="P21" s="8">
        <f>+('3 Planilla Preadjudicación OTIC'!Q21)</f>
        <v>0</v>
      </c>
      <c r="Q21" s="8">
        <f>+('3 Planilla Preadjudicación OTIC'!R21)</f>
        <v>0</v>
      </c>
      <c r="R21" s="8">
        <f>+('3 Planilla Preadjudicación OTIC'!S21)</f>
        <v>0</v>
      </c>
      <c r="S21" s="8">
        <f>+('3 Planilla Preadjudicación OTIC'!T21)</f>
        <v>0</v>
      </c>
      <c r="T21" s="6">
        <f>+('3 Planilla Preadjudicación OTIC'!U21)</f>
        <v>0</v>
      </c>
      <c r="U21" s="6">
        <f>+('3 Planilla Preadjudicación OTIC'!V21)</f>
        <v>0</v>
      </c>
      <c r="V21" s="6">
        <f>+('3 Planilla Preadjudicación OTIC'!W21)</f>
        <v>0</v>
      </c>
      <c r="W21" s="6">
        <f>+('3 Planilla Preadjudicación OTIC'!X21)</f>
        <v>0</v>
      </c>
      <c r="X21" s="6">
        <f>+('3 Planilla Preadjudicación OTIC'!Y21)</f>
        <v>0</v>
      </c>
      <c r="Y21" s="6">
        <f>+('3 Planilla Preadjudicación OTIC'!Z21)</f>
        <v>0</v>
      </c>
      <c r="Z21" s="6">
        <f>+('3 Planilla Preadjudicación OTIC'!AA21)</f>
        <v>0</v>
      </c>
      <c r="AA21" s="6">
        <f>+('3 Planilla Preadjudicación OTIC'!AB21)</f>
        <v>0</v>
      </c>
      <c r="AB21" s="8">
        <f>+('3 Planilla Preadjudicación OTIC'!AC21)</f>
        <v>0</v>
      </c>
      <c r="AC21" s="8">
        <f>+('3 Planilla Preadjudicación OTIC'!AD21)</f>
        <v>0</v>
      </c>
      <c r="AD21" s="6">
        <f>+('3 Planilla Preadjudicación OTIC'!AE21)</f>
        <v>0</v>
      </c>
      <c r="AE21" s="8">
        <f>+('3 Planilla Preadjudicación OTIC'!AF21)</f>
        <v>0</v>
      </c>
      <c r="AF21" s="6">
        <f>+('3 Planilla Preadjudicación OTIC'!AG21)</f>
        <v>0</v>
      </c>
      <c r="AG21" s="6">
        <f>+('3 Planilla Preadjudicación OTIC'!AH21)</f>
        <v>0</v>
      </c>
      <c r="AH21" s="6">
        <f>+('3 Planilla Preadjudicación OTIC'!AI21)</f>
        <v>0</v>
      </c>
      <c r="AI21" s="206">
        <f>+('3 Planilla Preadjudicación OTIC'!AJ21)</f>
        <v>0</v>
      </c>
      <c r="AJ21" s="8">
        <f>+('3 Planilla Preadjudicación OTIC'!AK21)</f>
        <v>0</v>
      </c>
      <c r="AK21" s="6">
        <f>+('3 Planilla Preadjudicación OTIC'!AL21)</f>
        <v>0</v>
      </c>
      <c r="AL21" s="6">
        <f>+('3 Planilla Preadjudicación OTIC'!AM21)</f>
        <v>0</v>
      </c>
      <c r="AM21" s="16">
        <f>+('3 Planilla Preadjudicación OTIC'!AN21)</f>
        <v>0</v>
      </c>
      <c r="AN21" s="16">
        <f>+('3 Planilla Preadjudicación OTIC'!AO21)</f>
        <v>0</v>
      </c>
      <c r="AO21" s="16">
        <f>+('3 Planilla Preadjudicación OTIC'!AP21)</f>
        <v>0</v>
      </c>
      <c r="AP21" s="16">
        <f>+('3 Planilla Preadjudicación OTIC'!AQ21)</f>
        <v>0</v>
      </c>
      <c r="AQ21" s="16">
        <f>+('3 Planilla Preadjudicación OTIC'!AR21)</f>
        <v>0</v>
      </c>
      <c r="AR21" s="16">
        <f>+('3 Planilla Preadjudicación OTIC'!AS21)</f>
        <v>0</v>
      </c>
      <c r="AS21" s="16">
        <f>+('3 Planilla Preadjudicación OTIC'!AT21)</f>
        <v>0</v>
      </c>
      <c r="AT21" s="16">
        <f>+('3 Planilla Preadjudicación OTIC'!AU21)</f>
        <v>0</v>
      </c>
      <c r="AU21" s="16">
        <f>+('3 Planilla Preadjudicación OTIC'!AV21)</f>
        <v>0</v>
      </c>
      <c r="AV21" s="6">
        <f>+('3 Planilla Preadjudicación OTIC'!AW21)</f>
        <v>0</v>
      </c>
      <c r="AW21" s="8">
        <f>+('3 Planilla Preadjudicación OTIC'!AX21)</f>
        <v>0</v>
      </c>
      <c r="AX21" s="6">
        <f>+('3 Planilla Preadjudicación OTIC'!AY21)</f>
        <v>0</v>
      </c>
      <c r="AY21" s="6">
        <f>+('3 Planilla Preadjudicación OTIC'!AZ21)</f>
        <v>0</v>
      </c>
      <c r="AZ21" s="6">
        <f>+('3 Planilla Preadjudicación OTIC'!BA21)</f>
        <v>0</v>
      </c>
      <c r="BA21" s="6">
        <f>+('3 Planilla Preadjudicación OTIC'!BB21)</f>
        <v>0</v>
      </c>
      <c r="BB21" s="6">
        <f>+('3 Planilla Preadjudicación OTIC'!BC21)</f>
        <v>0</v>
      </c>
      <c r="BC21" s="6">
        <f>+('3 Planilla Preadjudicación OTIC'!BD21)</f>
        <v>0</v>
      </c>
      <c r="BD21" s="6">
        <f>+('3 Planilla Preadjudicación OTIC'!BE21)</f>
        <v>0</v>
      </c>
      <c r="BE21" s="6">
        <f>+('3 Planilla Preadjudicación OTIC'!BF21)</f>
        <v>0</v>
      </c>
      <c r="BF21" s="6">
        <f>+('3 Planilla Preadjudicación OTIC'!BG21)</f>
        <v>0</v>
      </c>
      <c r="BG21" s="6">
        <f>+('3 Planilla Preadjudicación OTIC'!BH21)</f>
        <v>0</v>
      </c>
      <c r="BH21" s="6">
        <f>+('3 Planilla Preadjudicación OTIC'!BI21)</f>
        <v>0</v>
      </c>
      <c r="BI21" s="6">
        <f>+('3 Planilla Preadjudicación OTIC'!BJ21)</f>
        <v>0</v>
      </c>
      <c r="BJ21" s="6">
        <f>+('3 Planilla Preadjudicación OTIC'!BK21)</f>
        <v>0</v>
      </c>
      <c r="BK21" s="6">
        <f>+('3 Planilla Preadjudicación OTIC'!BL21)</f>
        <v>0</v>
      </c>
      <c r="BL21" s="6">
        <f>+('3 Planilla Preadjudicación OTIC'!BM21)</f>
        <v>0</v>
      </c>
      <c r="BM21" s="164">
        <f>ROUND(('3 Planilla Preadjudicación OTIC'!BN21),1)</f>
        <v>0</v>
      </c>
      <c r="BN21" s="8">
        <f>+('3 Planilla Preadjudicación OTIC'!BO21)</f>
        <v>0</v>
      </c>
      <c r="BO21" s="8">
        <f>+('3 Planilla Preadjudicación OTIC'!BP21)</f>
        <v>0</v>
      </c>
      <c r="BP21" s="8">
        <f>+('3 Planilla Preadjudicación OTIC'!BQ21)</f>
        <v>0</v>
      </c>
      <c r="BQ21" s="8">
        <f>+('3 Planilla Preadjudicación OTIC'!BR21)</f>
        <v>0</v>
      </c>
      <c r="BR21" s="8">
        <f>+('3 Planilla Preadjudicación OTIC'!BS21)</f>
        <v>0</v>
      </c>
      <c r="BS21" s="8">
        <f>+('3 Planilla Preadjudicación OTIC'!BT21)</f>
        <v>0</v>
      </c>
      <c r="BT21" s="8">
        <f>+('3 Planilla Preadjudicación OTIC'!BU21)</f>
        <v>0</v>
      </c>
      <c r="BU21" s="130" t="e">
        <f>IF(VLOOKUP(A21,'BD OFICIAL'!$A$1:$AK$1058,5,0)=D21,0,1)</f>
        <v>#N/A</v>
      </c>
      <c r="BV21" s="130" t="e">
        <f>IF(VLOOKUP(A21,'BD OFICIAL'!$A$1:$AK$1058,11,0)=J21,0,1)</f>
        <v>#N/A</v>
      </c>
      <c r="BW21" s="130" t="e">
        <f>IF(VLOOKUP(A21,'BD OFICIAL'!$A$1:$AK$1058,13,0)=L21,0,1)</f>
        <v>#N/A</v>
      </c>
      <c r="BX21" s="6" t="e">
        <f>IF(VLOOKUP(A21,'BD OFICIAL'!$A$1:$AK$1058,16,0)=O21,0,1)</f>
        <v>#N/A</v>
      </c>
      <c r="BY21" s="6" t="e">
        <f>IF(VLOOKUP(A21,'BD OFICIAL'!$A$1:$AK$1058,17,0)=P21,0,1)</f>
        <v>#N/A</v>
      </c>
      <c r="BZ21" s="6" t="e">
        <f>IF(VLOOKUP(A21,'BD OFICIAL'!$A$1:$AK$1058,19,0)=R21,0,1)</f>
        <v>#N/A</v>
      </c>
      <c r="CA21" s="6" t="e">
        <f>IF(VLOOKUP(A21,'BD OFICIAL'!$A$1:$AK$1058,21,0)=T21,0,1)</f>
        <v>#N/A</v>
      </c>
      <c r="CB21" s="6" t="e">
        <f>IF(VLOOKUP(A21,'BD OFICIAL'!$A$1:$AK$1058,24,0)=AK21,0,1)</f>
        <v>#N/A</v>
      </c>
      <c r="CC21" s="6" t="e">
        <f>IF(VLOOKUP(A21,'BD OFICIAL'!$A$1:$AK$1058,25,0)=X21,0,1)</f>
        <v>#N/A</v>
      </c>
      <c r="CD21" s="6" t="e">
        <f>IF(VLOOKUP(A21,'BD OFICIAL'!$A$1:$AK$1058,26,0)=Y21,0,1)</f>
        <v>#N/A</v>
      </c>
      <c r="CE21" s="6" t="e">
        <f>IF(VLOOKUP(A21,'BD OFICIAL'!$A$1:$AK$1058,27,0)=Z21,0,1)</f>
        <v>#N/A</v>
      </c>
      <c r="CF21" s="6" t="e">
        <f>IF(VLOOKUP(A21,'BD OFICIAL'!$A$1:$AK$1058,28,0)=AA21,0,1)</f>
        <v>#N/A</v>
      </c>
      <c r="CG21" s="6" t="e">
        <f>IF(VLOOKUP(A21,'BD OFICIAL'!$A$1:$AK$1058,33,0)=AF21,0,1)</f>
        <v>#N/A</v>
      </c>
      <c r="CH21" s="6" t="e">
        <f>IF(VLOOKUP(A21,'BD OFICIAL'!$A$1:$AK$1058,34,0)=AG21,0,1)</f>
        <v>#N/A</v>
      </c>
      <c r="CI21" s="11" t="e">
        <f t="shared" si="7"/>
        <v>#DIV/0!</v>
      </c>
      <c r="CJ21" s="130" t="e">
        <f t="shared" si="8"/>
        <v>#DIV/0!</v>
      </c>
      <c r="CK21" s="130" t="e">
        <f>IF(VLOOKUP(A21,'BD OFICIAL'!$A$1:$AK$1058,37,0)=AL21,0,1)</f>
        <v>#N/A</v>
      </c>
      <c r="CL21" s="130" t="e">
        <f>VLOOKUP(A21,'BD OFICIAL'!$A$1:$AL$1109,38,0)*AM21-AP21</f>
        <v>#N/A</v>
      </c>
      <c r="CM21" s="130" t="str">
        <f t="shared" si="9"/>
        <v>SSH</v>
      </c>
      <c r="CN21" s="130" t="str">
        <f t="shared" si="10"/>
        <v>SI</v>
      </c>
      <c r="CO21" s="130" t="str">
        <f t="shared" si="11"/>
        <v>NO</v>
      </c>
      <c r="CP21" s="44">
        <f t="shared" si="12"/>
        <v>1</v>
      </c>
      <c r="CQ21" s="44">
        <f t="shared" si="13"/>
        <v>1</v>
      </c>
      <c r="CR21" s="44" t="e">
        <f t="shared" si="14"/>
        <v>#N/A</v>
      </c>
      <c r="CS21" s="44" t="e">
        <f>IF(VLOOKUP(A21,'BD OFICIAL'!$A:$AS,40,0)=AQ21,0,1)</f>
        <v>#N/A</v>
      </c>
      <c r="CT21" s="44" t="e">
        <f>IF(VLOOKUP(A21,'BD OFICIAL'!$A:$AS,41,0)=AS21,0,1)</f>
        <v>#N/A</v>
      </c>
      <c r="CU21" s="44">
        <f t="shared" si="15"/>
        <v>0</v>
      </c>
      <c r="CV21" s="44">
        <f t="shared" si="16"/>
        <v>0</v>
      </c>
      <c r="CW21" s="44" t="e">
        <f>IF(VLOOKUP(A21,'BD OFICIAL'!$A$1:$AK$1058,31,0)="SI",IF(AT21&gt;0,0,1),IF(AT21=0,0,1))</f>
        <v>#N/A</v>
      </c>
      <c r="CX21" s="44">
        <f t="shared" si="17"/>
        <v>0</v>
      </c>
      <c r="CY21" s="44">
        <f t="shared" si="18"/>
        <v>0</v>
      </c>
      <c r="CZ21" s="130" t="e">
        <f t="shared" si="19"/>
        <v>#N/A</v>
      </c>
      <c r="DA21" s="44" t="e">
        <f t="shared" si="20"/>
        <v>#N/A</v>
      </c>
      <c r="DB21" s="130" t="str">
        <f>IF(ISERROR(VLOOKUP(AI21,EXPERIENCIA!$A$1:$C$2100,1,0)),"NO","SI")</f>
        <v>NO</v>
      </c>
      <c r="DC21" s="130" t="e">
        <f>IF(CZ21="no","NO APLICA",IF(AX21=0,"ERROR NOTA",IF(AND(AX21&gt;1,DB21="NO"),"ERROR NOTA",IF(AND(DB21="NO",AX21=1),0,IF(VLOOKUP(AI21,EXPERIENCIA!$A$1:$C$2100,3,0)=AX21,0,"ERROR NOTA")))))</f>
        <v>#N/A</v>
      </c>
      <c r="DD21" s="130" t="str">
        <f>IF(ISERROR(VLOOKUP(AI21,COMPORTAMIENTO!$A$1:$C$2100,1,0)),"NO","SI")</f>
        <v>NO</v>
      </c>
      <c r="DE21" s="130" t="e">
        <f>IF(CZ21="NO","NO APLICA",IF(AY21=0,"ERROR NOTA",IF(AND(DD21="NO",AY21=7),0,IF(VLOOKUP(AI21,COMPORTAMIENTO!$A$2:$C$2100,3,0)=AY21,0,"ERROR NOTA"))))</f>
        <v>#N/A</v>
      </c>
      <c r="DF21" s="164" t="e">
        <f t="shared" si="21"/>
        <v>#N/A</v>
      </c>
      <c r="DG21" s="164" t="e">
        <f t="shared" si="22"/>
        <v>#N/A</v>
      </c>
      <c r="DH21" s="130" t="str">
        <f t="shared" si="0"/>
        <v>NO</v>
      </c>
      <c r="DI21" s="130" t="e">
        <f t="shared" si="23"/>
        <v>#N/A</v>
      </c>
      <c r="DJ21" s="130" t="e">
        <f t="shared" si="24"/>
        <v>#N/A</v>
      </c>
      <c r="DK21" s="130" t="e">
        <f t="shared" si="25"/>
        <v>#N/A</v>
      </c>
      <c r="DL21" s="16" t="e" cm="1">
        <f t="array" ref="DL21">IF(CZ21="NO","NO APLICA",IF(AND(CZ21="SI",BG21=1),RECHAZADO,"APROBADO"))</f>
        <v>#N/A</v>
      </c>
      <c r="DM21" s="16" t="e">
        <f t="shared" si="26"/>
        <v>#N/A</v>
      </c>
      <c r="DN21" s="11" t="e">
        <f t="shared" si="27"/>
        <v>#N/A</v>
      </c>
      <c r="DO21" s="16">
        <f t="shared" si="28"/>
        <v>0</v>
      </c>
      <c r="DP21" s="16">
        <f>VLOOKUP(A21,'5 TD'!$A$3:$B$35,2,0)</f>
        <v>0</v>
      </c>
      <c r="DQ21" s="11" t="e">
        <f t="shared" si="29"/>
        <v>#N/A</v>
      </c>
      <c r="DR21" s="130" t="e">
        <f t="shared" si="1"/>
        <v>#N/A</v>
      </c>
      <c r="DS21" s="130" t="e">
        <f t="shared" si="2"/>
        <v>#N/A</v>
      </c>
      <c r="DT21" s="11" t="e">
        <f t="shared" si="3"/>
        <v>#N/A</v>
      </c>
      <c r="DU21" s="130" t="e">
        <f t="shared" si="4"/>
        <v>#N/A</v>
      </c>
      <c r="DV21" s="6">
        <f>+('3 Planilla Preadjudicación OTIC'!BO21)</f>
        <v>0</v>
      </c>
      <c r="DW21" s="6" t="e">
        <f>IF(DU21="APROBADO",VLOOKUP(A21,'5 TD'!$D$3:$E$270,2,0),"NO APLICA")</f>
        <v>#N/A</v>
      </c>
      <c r="DX21" s="6" t="e">
        <f t="shared" si="30"/>
        <v>#N/A</v>
      </c>
      <c r="DY21" s="6" t="e">
        <f>IF(DX21="SI",VLOOKUP(A21,'5 TD'!$G$3:$H$270,2,0),"NO APLICA ")</f>
        <v>#N/A</v>
      </c>
      <c r="DZ21" s="6" t="e">
        <f t="shared" si="5"/>
        <v>#N/A</v>
      </c>
      <c r="EA21" s="6" t="e">
        <f>IF(DZ21="SI",VLOOKUP(A21,'5 TD'!$J$4:$K$472,2,0),"NO APLICA")</f>
        <v>#N/A</v>
      </c>
      <c r="EB21" s="6" t="e">
        <f t="shared" si="31"/>
        <v>#N/A</v>
      </c>
      <c r="EC21" s="11" t="e">
        <f>IF(EB21="SI",VLOOKUP(A21,'5 TD'!$M$4:$N$350,2,0),"NO APLICA")</f>
        <v>#N/A</v>
      </c>
      <c r="ED21" s="6" t="e">
        <f t="shared" si="6"/>
        <v>#N/A</v>
      </c>
      <c r="EE21" s="16" t="e">
        <f t="shared" si="32"/>
        <v>#N/A</v>
      </c>
      <c r="EF21" s="16" t="e">
        <f>IF(ED21="SI",VLOOKUP(A21,'5 TD'!$V$4:$W$479,2,0),"NO APLICA")</f>
        <v>#N/A</v>
      </c>
      <c r="EG21" s="6" t="e">
        <f t="shared" si="33"/>
        <v>#N/A</v>
      </c>
      <c r="EH21" s="124" t="e">
        <f>IF(EG21="SI",VLOOKUP(AI21,COMPORTAMIENTO!$A$1:$C$2100,2,0),"NO APLICA")</f>
        <v>#N/A</v>
      </c>
      <c r="EI21" s="16" t="e">
        <f>IF(EG21="SI",VLOOKUP(A21,'5 TD'!$P$2:$Q$479,2,0),"NO APLICA")</f>
        <v>#N/A</v>
      </c>
      <c r="EJ21" s="6" t="e">
        <f t="shared" si="34"/>
        <v>#N/A</v>
      </c>
      <c r="EK21" s="6">
        <f>IF(DB21="no",0,VLOOKUP(AI21,EXPERIENCIA!$A$1:$C$2100,2,0))</f>
        <v>0</v>
      </c>
      <c r="EL21" s="6">
        <f>IF(DB21="si",VLOOKUP(A21,'5 TD'!$S$3:$T$2103,2,0),0)</f>
        <v>0</v>
      </c>
      <c r="EM21" s="6" t="str">
        <f t="shared" si="35"/>
        <v>SI</v>
      </c>
      <c r="EN21" s="6">
        <f>+('3 Planilla Preadjudicación OTIC'!BV21)</f>
        <v>0</v>
      </c>
    </row>
    <row r="22" spans="1:144" s="7" customFormat="1" ht="13.8" x14ac:dyDescent="0.3">
      <c r="A22" s="6">
        <f>+('3 Planilla Preadjudicación OTIC'!A22)</f>
        <v>0</v>
      </c>
      <c r="B22" s="6">
        <f>+('3 Planilla Preadjudicación OTIC'!B22)</f>
        <v>0</v>
      </c>
      <c r="C22" s="8">
        <f>+('3 Planilla Preadjudicación OTIC'!D22)</f>
        <v>0</v>
      </c>
      <c r="D22" s="8">
        <f>+('3 Planilla Preadjudicación OTIC'!E22)</f>
        <v>0</v>
      </c>
      <c r="E22" s="8">
        <f>+('3 Planilla Preadjudicación OTIC'!F22)</f>
        <v>0</v>
      </c>
      <c r="F22" s="8">
        <f>+('3 Planilla Preadjudicación OTIC'!G22)</f>
        <v>0</v>
      </c>
      <c r="G22" s="8">
        <f>+('3 Planilla Preadjudicación OTIC'!H22)</f>
        <v>0</v>
      </c>
      <c r="H22" s="8">
        <f>+('3 Planilla Preadjudicación OTIC'!I22)</f>
        <v>0</v>
      </c>
      <c r="I22" s="8">
        <f>+('3 Planilla Preadjudicación OTIC'!J22)</f>
        <v>0</v>
      </c>
      <c r="J22" s="8">
        <f>+('3 Planilla Preadjudicación OTIC'!K22)</f>
        <v>0</v>
      </c>
      <c r="K22" s="8">
        <f>+('3 Planilla Preadjudicación OTIC'!L22)</f>
        <v>0</v>
      </c>
      <c r="L22" s="8">
        <f>+('3 Planilla Preadjudicación OTIC'!M22)</f>
        <v>0</v>
      </c>
      <c r="M22" s="6">
        <f>+('3 Planilla Preadjudicación OTIC'!N22)</f>
        <v>0</v>
      </c>
      <c r="N22" s="8">
        <f>+('3 Planilla Preadjudicación OTIC'!O22)</f>
        <v>0</v>
      </c>
      <c r="O22" s="8">
        <f>+('3 Planilla Preadjudicación OTIC'!P22)</f>
        <v>0</v>
      </c>
      <c r="P22" s="8">
        <f>+('3 Planilla Preadjudicación OTIC'!Q22)</f>
        <v>0</v>
      </c>
      <c r="Q22" s="8">
        <f>+('3 Planilla Preadjudicación OTIC'!R22)</f>
        <v>0</v>
      </c>
      <c r="R22" s="8">
        <f>+('3 Planilla Preadjudicación OTIC'!S22)</f>
        <v>0</v>
      </c>
      <c r="S22" s="8">
        <f>+('3 Planilla Preadjudicación OTIC'!T22)</f>
        <v>0</v>
      </c>
      <c r="T22" s="6">
        <f>+('3 Planilla Preadjudicación OTIC'!U22)</f>
        <v>0</v>
      </c>
      <c r="U22" s="6">
        <f>+('3 Planilla Preadjudicación OTIC'!V22)</f>
        <v>0</v>
      </c>
      <c r="V22" s="6">
        <f>+('3 Planilla Preadjudicación OTIC'!W22)</f>
        <v>0</v>
      </c>
      <c r="W22" s="6">
        <f>+('3 Planilla Preadjudicación OTIC'!X22)</f>
        <v>0</v>
      </c>
      <c r="X22" s="6">
        <f>+('3 Planilla Preadjudicación OTIC'!Y22)</f>
        <v>0</v>
      </c>
      <c r="Y22" s="6">
        <f>+('3 Planilla Preadjudicación OTIC'!Z22)</f>
        <v>0</v>
      </c>
      <c r="Z22" s="6">
        <f>+('3 Planilla Preadjudicación OTIC'!AA22)</f>
        <v>0</v>
      </c>
      <c r="AA22" s="6">
        <f>+('3 Planilla Preadjudicación OTIC'!AB22)</f>
        <v>0</v>
      </c>
      <c r="AB22" s="8">
        <f>+('3 Planilla Preadjudicación OTIC'!AC22)</f>
        <v>0</v>
      </c>
      <c r="AC22" s="8">
        <f>+('3 Planilla Preadjudicación OTIC'!AD22)</f>
        <v>0</v>
      </c>
      <c r="AD22" s="6">
        <f>+('3 Planilla Preadjudicación OTIC'!AE22)</f>
        <v>0</v>
      </c>
      <c r="AE22" s="8">
        <f>+('3 Planilla Preadjudicación OTIC'!AF22)</f>
        <v>0</v>
      </c>
      <c r="AF22" s="6">
        <f>+('3 Planilla Preadjudicación OTIC'!AG22)</f>
        <v>0</v>
      </c>
      <c r="AG22" s="6">
        <f>+('3 Planilla Preadjudicación OTIC'!AH22)</f>
        <v>0</v>
      </c>
      <c r="AH22" s="6">
        <f>+('3 Planilla Preadjudicación OTIC'!AI22)</f>
        <v>0</v>
      </c>
      <c r="AI22" s="206">
        <f>+('3 Planilla Preadjudicación OTIC'!AJ22)</f>
        <v>0</v>
      </c>
      <c r="AJ22" s="8">
        <f>+('3 Planilla Preadjudicación OTIC'!AK22)</f>
        <v>0</v>
      </c>
      <c r="AK22" s="6">
        <f>+('3 Planilla Preadjudicación OTIC'!AL22)</f>
        <v>0</v>
      </c>
      <c r="AL22" s="6">
        <f>+('3 Planilla Preadjudicación OTIC'!AM22)</f>
        <v>0</v>
      </c>
      <c r="AM22" s="16">
        <f>+('3 Planilla Preadjudicación OTIC'!AN22)</f>
        <v>0</v>
      </c>
      <c r="AN22" s="16">
        <f>+('3 Planilla Preadjudicación OTIC'!AO22)</f>
        <v>0</v>
      </c>
      <c r="AO22" s="16">
        <f>+('3 Planilla Preadjudicación OTIC'!AP22)</f>
        <v>0</v>
      </c>
      <c r="AP22" s="16">
        <f>+('3 Planilla Preadjudicación OTIC'!AQ22)</f>
        <v>0</v>
      </c>
      <c r="AQ22" s="16">
        <f>+('3 Planilla Preadjudicación OTIC'!AR22)</f>
        <v>0</v>
      </c>
      <c r="AR22" s="16">
        <f>+('3 Planilla Preadjudicación OTIC'!AS22)</f>
        <v>0</v>
      </c>
      <c r="AS22" s="16">
        <f>+('3 Planilla Preadjudicación OTIC'!AT22)</f>
        <v>0</v>
      </c>
      <c r="AT22" s="16">
        <f>+('3 Planilla Preadjudicación OTIC'!AU22)</f>
        <v>0</v>
      </c>
      <c r="AU22" s="16">
        <f>+('3 Planilla Preadjudicación OTIC'!AV22)</f>
        <v>0</v>
      </c>
      <c r="AV22" s="6">
        <f>+('3 Planilla Preadjudicación OTIC'!AW22)</f>
        <v>0</v>
      </c>
      <c r="AW22" s="8">
        <f>+('3 Planilla Preadjudicación OTIC'!AX22)</f>
        <v>0</v>
      </c>
      <c r="AX22" s="6">
        <f>+('3 Planilla Preadjudicación OTIC'!AY22)</f>
        <v>0</v>
      </c>
      <c r="AY22" s="6">
        <f>+('3 Planilla Preadjudicación OTIC'!AZ22)</f>
        <v>0</v>
      </c>
      <c r="AZ22" s="6">
        <f>+('3 Planilla Preadjudicación OTIC'!BA22)</f>
        <v>0</v>
      </c>
      <c r="BA22" s="6">
        <f>+('3 Planilla Preadjudicación OTIC'!BB22)</f>
        <v>0</v>
      </c>
      <c r="BB22" s="6">
        <f>+('3 Planilla Preadjudicación OTIC'!BC22)</f>
        <v>0</v>
      </c>
      <c r="BC22" s="6">
        <f>+('3 Planilla Preadjudicación OTIC'!BD22)</f>
        <v>0</v>
      </c>
      <c r="BD22" s="6">
        <f>+('3 Planilla Preadjudicación OTIC'!BE22)</f>
        <v>0</v>
      </c>
      <c r="BE22" s="6">
        <f>+('3 Planilla Preadjudicación OTIC'!BF22)</f>
        <v>0</v>
      </c>
      <c r="BF22" s="6">
        <f>+('3 Planilla Preadjudicación OTIC'!BG22)</f>
        <v>0</v>
      </c>
      <c r="BG22" s="6">
        <f>+('3 Planilla Preadjudicación OTIC'!BH22)</f>
        <v>0</v>
      </c>
      <c r="BH22" s="6">
        <f>+('3 Planilla Preadjudicación OTIC'!BI22)</f>
        <v>0</v>
      </c>
      <c r="BI22" s="6">
        <f>+('3 Planilla Preadjudicación OTIC'!BJ22)</f>
        <v>0</v>
      </c>
      <c r="BJ22" s="6">
        <f>+('3 Planilla Preadjudicación OTIC'!BK22)</f>
        <v>0</v>
      </c>
      <c r="BK22" s="6">
        <f>+('3 Planilla Preadjudicación OTIC'!BL22)</f>
        <v>0</v>
      </c>
      <c r="BL22" s="6">
        <f>+('3 Planilla Preadjudicación OTIC'!BM22)</f>
        <v>0</v>
      </c>
      <c r="BM22" s="164">
        <f>ROUND(('3 Planilla Preadjudicación OTIC'!BN22),1)</f>
        <v>0</v>
      </c>
      <c r="BN22" s="8">
        <f>+('3 Planilla Preadjudicación OTIC'!BO22)</f>
        <v>0</v>
      </c>
      <c r="BO22" s="8">
        <f>+('3 Planilla Preadjudicación OTIC'!BP22)</f>
        <v>0</v>
      </c>
      <c r="BP22" s="8">
        <f>+('3 Planilla Preadjudicación OTIC'!BQ22)</f>
        <v>0</v>
      </c>
      <c r="BQ22" s="8">
        <f>+('3 Planilla Preadjudicación OTIC'!BR22)</f>
        <v>0</v>
      </c>
      <c r="BR22" s="8">
        <f>+('3 Planilla Preadjudicación OTIC'!BS22)</f>
        <v>0</v>
      </c>
      <c r="BS22" s="8">
        <f>+('3 Planilla Preadjudicación OTIC'!BT22)</f>
        <v>0</v>
      </c>
      <c r="BT22" s="8">
        <f>+('3 Planilla Preadjudicación OTIC'!BU22)</f>
        <v>0</v>
      </c>
      <c r="BU22" s="130" t="e">
        <f>IF(VLOOKUP(A22,'BD OFICIAL'!$A$1:$AK$1058,5,0)=D22,0,1)</f>
        <v>#N/A</v>
      </c>
      <c r="BV22" s="130" t="e">
        <f>IF(VLOOKUP(A22,'BD OFICIAL'!$A$1:$AK$1058,11,0)=J22,0,1)</f>
        <v>#N/A</v>
      </c>
      <c r="BW22" s="130" t="e">
        <f>IF(VLOOKUP(A22,'BD OFICIAL'!$A$1:$AK$1058,13,0)=L22,0,1)</f>
        <v>#N/A</v>
      </c>
      <c r="BX22" s="6" t="e">
        <f>IF(VLOOKUP(A22,'BD OFICIAL'!$A$1:$AK$1058,16,0)=O22,0,1)</f>
        <v>#N/A</v>
      </c>
      <c r="BY22" s="6" t="e">
        <f>IF(VLOOKUP(A22,'BD OFICIAL'!$A$1:$AK$1058,17,0)=P22,0,1)</f>
        <v>#N/A</v>
      </c>
      <c r="BZ22" s="6" t="e">
        <f>IF(VLOOKUP(A22,'BD OFICIAL'!$A$1:$AK$1058,19,0)=R22,0,1)</f>
        <v>#N/A</v>
      </c>
      <c r="CA22" s="6" t="e">
        <f>IF(VLOOKUP(A22,'BD OFICIAL'!$A$1:$AK$1058,21,0)=T22,0,1)</f>
        <v>#N/A</v>
      </c>
      <c r="CB22" s="6" t="e">
        <f>IF(VLOOKUP(A22,'BD OFICIAL'!$A$1:$AK$1058,24,0)=AK22,0,1)</f>
        <v>#N/A</v>
      </c>
      <c r="CC22" s="6" t="e">
        <f>IF(VLOOKUP(A22,'BD OFICIAL'!$A$1:$AK$1058,25,0)=X22,0,1)</f>
        <v>#N/A</v>
      </c>
      <c r="CD22" s="6" t="e">
        <f>IF(VLOOKUP(A22,'BD OFICIAL'!$A$1:$AK$1058,26,0)=Y22,0,1)</f>
        <v>#N/A</v>
      </c>
      <c r="CE22" s="6" t="e">
        <f>IF(VLOOKUP(A22,'BD OFICIAL'!$A$1:$AK$1058,27,0)=Z22,0,1)</f>
        <v>#N/A</v>
      </c>
      <c r="CF22" s="6" t="e">
        <f>IF(VLOOKUP(A22,'BD OFICIAL'!$A$1:$AK$1058,28,0)=AA22,0,1)</f>
        <v>#N/A</v>
      </c>
      <c r="CG22" s="6" t="e">
        <f>IF(VLOOKUP(A22,'BD OFICIAL'!$A$1:$AK$1058,33,0)=AF22,0,1)</f>
        <v>#N/A</v>
      </c>
      <c r="CH22" s="6" t="e">
        <f>IF(VLOOKUP(A22,'BD OFICIAL'!$A$1:$AK$1058,34,0)=AG22,0,1)</f>
        <v>#N/A</v>
      </c>
      <c r="CI22" s="11" t="e">
        <f t="shared" si="7"/>
        <v>#DIV/0!</v>
      </c>
      <c r="CJ22" s="130" t="e">
        <f t="shared" si="8"/>
        <v>#DIV/0!</v>
      </c>
      <c r="CK22" s="130" t="e">
        <f>IF(VLOOKUP(A22,'BD OFICIAL'!$A$1:$AK$1058,37,0)=AL22,0,1)</f>
        <v>#N/A</v>
      </c>
      <c r="CL22" s="130" t="e">
        <f>VLOOKUP(A22,'BD OFICIAL'!$A$1:$AL$1109,38,0)*AM22-AP22</f>
        <v>#N/A</v>
      </c>
      <c r="CM22" s="130" t="str">
        <f t="shared" si="9"/>
        <v>SSH</v>
      </c>
      <c r="CN22" s="130" t="str">
        <f t="shared" si="10"/>
        <v>SI</v>
      </c>
      <c r="CO22" s="130" t="str">
        <f t="shared" si="11"/>
        <v>NO</v>
      </c>
      <c r="CP22" s="44">
        <f t="shared" si="12"/>
        <v>1</v>
      </c>
      <c r="CQ22" s="44">
        <f t="shared" si="13"/>
        <v>1</v>
      </c>
      <c r="CR22" s="44" t="e">
        <f t="shared" si="14"/>
        <v>#N/A</v>
      </c>
      <c r="CS22" s="44" t="e">
        <f>IF(VLOOKUP(A22,'BD OFICIAL'!$A:$AS,40,0)=AQ22,0,1)</f>
        <v>#N/A</v>
      </c>
      <c r="CT22" s="44" t="e">
        <f>IF(VLOOKUP(A22,'BD OFICIAL'!$A:$AS,41,0)=AS22,0,1)</f>
        <v>#N/A</v>
      </c>
      <c r="CU22" s="44">
        <f t="shared" si="15"/>
        <v>0</v>
      </c>
      <c r="CV22" s="44">
        <f t="shared" si="16"/>
        <v>0</v>
      </c>
      <c r="CW22" s="44" t="e">
        <f>IF(VLOOKUP(A22,'BD OFICIAL'!$A$1:$AK$1058,31,0)="SI",IF(AT22&gt;0,0,1),IF(AT22=0,0,1))</f>
        <v>#N/A</v>
      </c>
      <c r="CX22" s="44">
        <f t="shared" si="17"/>
        <v>0</v>
      </c>
      <c r="CY22" s="44">
        <f t="shared" si="18"/>
        <v>0</v>
      </c>
      <c r="CZ22" s="130" t="e">
        <f t="shared" si="19"/>
        <v>#N/A</v>
      </c>
      <c r="DA22" s="44" t="e">
        <f t="shared" si="20"/>
        <v>#N/A</v>
      </c>
      <c r="DB22" s="130" t="str">
        <f>IF(ISERROR(VLOOKUP(AI22,EXPERIENCIA!$A$1:$C$2100,1,0)),"NO","SI")</f>
        <v>NO</v>
      </c>
      <c r="DC22" s="130" t="e">
        <f>IF(CZ22="no","NO APLICA",IF(AX22=0,"ERROR NOTA",IF(AND(AX22&gt;1,DB22="NO"),"ERROR NOTA",IF(AND(DB22="NO",AX22=1),0,IF(VLOOKUP(AI22,EXPERIENCIA!$A$1:$C$2100,3,0)=AX22,0,"ERROR NOTA")))))</f>
        <v>#N/A</v>
      </c>
      <c r="DD22" s="130" t="str">
        <f>IF(ISERROR(VLOOKUP(AI22,COMPORTAMIENTO!$A$1:$C$2100,1,0)),"NO","SI")</f>
        <v>NO</v>
      </c>
      <c r="DE22" s="130" t="e">
        <f>IF(CZ22="NO","NO APLICA",IF(AY22=0,"ERROR NOTA",IF(AND(DD22="NO",AY22=7),0,IF(VLOOKUP(AI22,COMPORTAMIENTO!$A$2:$C$2100,3,0)=AY22,0,"ERROR NOTA"))))</f>
        <v>#N/A</v>
      </c>
      <c r="DF22" s="164" t="e">
        <f t="shared" si="21"/>
        <v>#N/A</v>
      </c>
      <c r="DG22" s="164" t="e">
        <f t="shared" si="22"/>
        <v>#N/A</v>
      </c>
      <c r="DH22" s="130" t="str">
        <f t="shared" si="0"/>
        <v>NO</v>
      </c>
      <c r="DI22" s="130" t="e">
        <f t="shared" si="23"/>
        <v>#N/A</v>
      </c>
      <c r="DJ22" s="130" t="e">
        <f t="shared" si="24"/>
        <v>#N/A</v>
      </c>
      <c r="DK22" s="130" t="e">
        <f t="shared" si="25"/>
        <v>#N/A</v>
      </c>
      <c r="DL22" s="16" t="e" cm="1">
        <f t="array" ref="DL22">IF(CZ22="NO","NO APLICA",IF(AND(CZ22="SI",BG22=1),RECHAZADO,"APROBADO"))</f>
        <v>#N/A</v>
      </c>
      <c r="DM22" s="16" t="e">
        <f t="shared" si="26"/>
        <v>#N/A</v>
      </c>
      <c r="DN22" s="11" t="e">
        <f t="shared" si="27"/>
        <v>#N/A</v>
      </c>
      <c r="DO22" s="16">
        <f t="shared" si="28"/>
        <v>0</v>
      </c>
      <c r="DP22" s="16">
        <f>VLOOKUP(A22,'5 TD'!$A$3:$B$35,2,0)</f>
        <v>0</v>
      </c>
      <c r="DQ22" s="11" t="e">
        <f t="shared" si="29"/>
        <v>#N/A</v>
      </c>
      <c r="DR22" s="130" t="e">
        <f t="shared" si="1"/>
        <v>#N/A</v>
      </c>
      <c r="DS22" s="130" t="e">
        <f t="shared" si="2"/>
        <v>#N/A</v>
      </c>
      <c r="DT22" s="11" t="e">
        <f t="shared" si="3"/>
        <v>#N/A</v>
      </c>
      <c r="DU22" s="130" t="e">
        <f t="shared" si="4"/>
        <v>#N/A</v>
      </c>
      <c r="DV22" s="6">
        <f>+('3 Planilla Preadjudicación OTIC'!BO22)</f>
        <v>0</v>
      </c>
      <c r="DW22" s="6" t="e">
        <f>IF(DU22="APROBADO",VLOOKUP(A22,'5 TD'!$D$3:$E$270,2,0),"NO APLICA")</f>
        <v>#N/A</v>
      </c>
      <c r="DX22" s="6" t="e">
        <f t="shared" si="30"/>
        <v>#N/A</v>
      </c>
      <c r="DY22" s="6" t="e">
        <f>IF(DX22="SI",VLOOKUP(A22,'5 TD'!$G$3:$H$270,2,0),"NO APLICA ")</f>
        <v>#N/A</v>
      </c>
      <c r="DZ22" s="6" t="e">
        <f t="shared" si="5"/>
        <v>#N/A</v>
      </c>
      <c r="EA22" s="6" t="e">
        <f>IF(DZ22="SI",VLOOKUP(A22,'5 TD'!$J$4:$K$472,2,0),"NO APLICA")</f>
        <v>#N/A</v>
      </c>
      <c r="EB22" s="6" t="e">
        <f t="shared" si="31"/>
        <v>#N/A</v>
      </c>
      <c r="EC22" s="11" t="e">
        <f>IF(EB22="SI",VLOOKUP(A22,'5 TD'!$M$4:$N$350,2,0),"NO APLICA")</f>
        <v>#N/A</v>
      </c>
      <c r="ED22" s="6" t="e">
        <f t="shared" si="6"/>
        <v>#N/A</v>
      </c>
      <c r="EE22" s="16" t="e">
        <f t="shared" si="32"/>
        <v>#N/A</v>
      </c>
      <c r="EF22" s="16" t="e">
        <f>IF(ED22="SI",VLOOKUP(A22,'5 TD'!$V$4:$W$479,2,0),"NO APLICA")</f>
        <v>#N/A</v>
      </c>
      <c r="EG22" s="6" t="e">
        <f t="shared" si="33"/>
        <v>#N/A</v>
      </c>
      <c r="EH22" s="124" t="e">
        <f>IF(EG22="SI",VLOOKUP(AI22,COMPORTAMIENTO!$A$1:$C$2100,2,0),"NO APLICA")</f>
        <v>#N/A</v>
      </c>
      <c r="EI22" s="16" t="e">
        <f>IF(EG22="SI",VLOOKUP(A22,'5 TD'!$P$2:$Q$479,2,0),"NO APLICA")</f>
        <v>#N/A</v>
      </c>
      <c r="EJ22" s="6" t="e">
        <f t="shared" si="34"/>
        <v>#N/A</v>
      </c>
      <c r="EK22" s="6">
        <f>IF(DB22="no",0,VLOOKUP(AI22,EXPERIENCIA!$A$1:$C$2100,2,0))</f>
        <v>0</v>
      </c>
      <c r="EL22" s="6">
        <f>IF(DB22="si",VLOOKUP(A22,'5 TD'!$S$3:$T$2103,2,0),0)</f>
        <v>0</v>
      </c>
      <c r="EM22" s="6" t="str">
        <f t="shared" si="35"/>
        <v>SI</v>
      </c>
      <c r="EN22" s="6">
        <f>+('3 Planilla Preadjudicación OTIC'!BV22)</f>
        <v>0</v>
      </c>
    </row>
    <row r="23" spans="1:144" s="7" customFormat="1" ht="13.8" x14ac:dyDescent="0.3">
      <c r="A23" s="6">
        <f>+('3 Planilla Preadjudicación OTIC'!A23)</f>
        <v>0</v>
      </c>
      <c r="B23" s="6">
        <f>+('3 Planilla Preadjudicación OTIC'!B23)</f>
        <v>0</v>
      </c>
      <c r="C23" s="8">
        <f>+('3 Planilla Preadjudicación OTIC'!D23)</f>
        <v>0</v>
      </c>
      <c r="D23" s="8">
        <f>+('3 Planilla Preadjudicación OTIC'!E23)</f>
        <v>0</v>
      </c>
      <c r="E23" s="8">
        <f>+('3 Planilla Preadjudicación OTIC'!F23)</f>
        <v>0</v>
      </c>
      <c r="F23" s="8">
        <f>+('3 Planilla Preadjudicación OTIC'!G23)</f>
        <v>0</v>
      </c>
      <c r="G23" s="8">
        <f>+('3 Planilla Preadjudicación OTIC'!H23)</f>
        <v>0</v>
      </c>
      <c r="H23" s="8">
        <f>+('3 Planilla Preadjudicación OTIC'!I23)</f>
        <v>0</v>
      </c>
      <c r="I23" s="8">
        <f>+('3 Planilla Preadjudicación OTIC'!J23)</f>
        <v>0</v>
      </c>
      <c r="J23" s="8">
        <f>+('3 Planilla Preadjudicación OTIC'!K23)</f>
        <v>0</v>
      </c>
      <c r="K23" s="8">
        <f>+('3 Planilla Preadjudicación OTIC'!L23)</f>
        <v>0</v>
      </c>
      <c r="L23" s="8">
        <f>+('3 Planilla Preadjudicación OTIC'!M23)</f>
        <v>0</v>
      </c>
      <c r="M23" s="6">
        <f>+('3 Planilla Preadjudicación OTIC'!N23)</f>
        <v>0</v>
      </c>
      <c r="N23" s="8">
        <f>+('3 Planilla Preadjudicación OTIC'!O23)</f>
        <v>0</v>
      </c>
      <c r="O23" s="8">
        <f>+('3 Planilla Preadjudicación OTIC'!P23)</f>
        <v>0</v>
      </c>
      <c r="P23" s="8">
        <f>+('3 Planilla Preadjudicación OTIC'!Q23)</f>
        <v>0</v>
      </c>
      <c r="Q23" s="8">
        <f>+('3 Planilla Preadjudicación OTIC'!R23)</f>
        <v>0</v>
      </c>
      <c r="R23" s="8">
        <f>+('3 Planilla Preadjudicación OTIC'!S23)</f>
        <v>0</v>
      </c>
      <c r="S23" s="8">
        <f>+('3 Planilla Preadjudicación OTIC'!T23)</f>
        <v>0</v>
      </c>
      <c r="T23" s="6">
        <f>+('3 Planilla Preadjudicación OTIC'!U23)</f>
        <v>0</v>
      </c>
      <c r="U23" s="6">
        <f>+('3 Planilla Preadjudicación OTIC'!V23)</f>
        <v>0</v>
      </c>
      <c r="V23" s="6">
        <f>+('3 Planilla Preadjudicación OTIC'!W23)</f>
        <v>0</v>
      </c>
      <c r="W23" s="6">
        <f>+('3 Planilla Preadjudicación OTIC'!X23)</f>
        <v>0</v>
      </c>
      <c r="X23" s="6">
        <f>+('3 Planilla Preadjudicación OTIC'!Y23)</f>
        <v>0</v>
      </c>
      <c r="Y23" s="6">
        <f>+('3 Planilla Preadjudicación OTIC'!Z23)</f>
        <v>0</v>
      </c>
      <c r="Z23" s="6">
        <f>+('3 Planilla Preadjudicación OTIC'!AA23)</f>
        <v>0</v>
      </c>
      <c r="AA23" s="6">
        <f>+('3 Planilla Preadjudicación OTIC'!AB23)</f>
        <v>0</v>
      </c>
      <c r="AB23" s="8">
        <f>+('3 Planilla Preadjudicación OTIC'!AC23)</f>
        <v>0</v>
      </c>
      <c r="AC23" s="8">
        <f>+('3 Planilla Preadjudicación OTIC'!AD23)</f>
        <v>0</v>
      </c>
      <c r="AD23" s="6">
        <f>+('3 Planilla Preadjudicación OTIC'!AE23)</f>
        <v>0</v>
      </c>
      <c r="AE23" s="8">
        <f>+('3 Planilla Preadjudicación OTIC'!AF23)</f>
        <v>0</v>
      </c>
      <c r="AF23" s="6">
        <f>+('3 Planilla Preadjudicación OTIC'!AG23)</f>
        <v>0</v>
      </c>
      <c r="AG23" s="6">
        <f>+('3 Planilla Preadjudicación OTIC'!AH23)</f>
        <v>0</v>
      </c>
      <c r="AH23" s="6">
        <f>+('3 Planilla Preadjudicación OTIC'!AI23)</f>
        <v>0</v>
      </c>
      <c r="AI23" s="206">
        <f>+('3 Planilla Preadjudicación OTIC'!AJ23)</f>
        <v>0</v>
      </c>
      <c r="AJ23" s="8">
        <f>+('3 Planilla Preadjudicación OTIC'!AK23)</f>
        <v>0</v>
      </c>
      <c r="AK23" s="6">
        <f>+('3 Planilla Preadjudicación OTIC'!AL23)</f>
        <v>0</v>
      </c>
      <c r="AL23" s="6">
        <f>+('3 Planilla Preadjudicación OTIC'!AM23)</f>
        <v>0</v>
      </c>
      <c r="AM23" s="16">
        <f>+('3 Planilla Preadjudicación OTIC'!AN23)</f>
        <v>0</v>
      </c>
      <c r="AN23" s="16">
        <f>+('3 Planilla Preadjudicación OTIC'!AO23)</f>
        <v>0</v>
      </c>
      <c r="AO23" s="16">
        <f>+('3 Planilla Preadjudicación OTIC'!AP23)</f>
        <v>0</v>
      </c>
      <c r="AP23" s="16">
        <f>+('3 Planilla Preadjudicación OTIC'!AQ23)</f>
        <v>0</v>
      </c>
      <c r="AQ23" s="16">
        <f>+('3 Planilla Preadjudicación OTIC'!AR23)</f>
        <v>0</v>
      </c>
      <c r="AR23" s="16">
        <f>+('3 Planilla Preadjudicación OTIC'!AS23)</f>
        <v>0</v>
      </c>
      <c r="AS23" s="16">
        <f>+('3 Planilla Preadjudicación OTIC'!AT23)</f>
        <v>0</v>
      </c>
      <c r="AT23" s="16">
        <f>+('3 Planilla Preadjudicación OTIC'!AU23)</f>
        <v>0</v>
      </c>
      <c r="AU23" s="16">
        <f>+('3 Planilla Preadjudicación OTIC'!AV23)</f>
        <v>0</v>
      </c>
      <c r="AV23" s="6">
        <f>+('3 Planilla Preadjudicación OTIC'!AW23)</f>
        <v>0</v>
      </c>
      <c r="AW23" s="8">
        <f>+('3 Planilla Preadjudicación OTIC'!AX23)</f>
        <v>0</v>
      </c>
      <c r="AX23" s="6">
        <f>+('3 Planilla Preadjudicación OTIC'!AY23)</f>
        <v>0</v>
      </c>
      <c r="AY23" s="6">
        <f>+('3 Planilla Preadjudicación OTIC'!AZ23)</f>
        <v>0</v>
      </c>
      <c r="AZ23" s="6">
        <f>+('3 Planilla Preadjudicación OTIC'!BA23)</f>
        <v>0</v>
      </c>
      <c r="BA23" s="6">
        <f>+('3 Planilla Preadjudicación OTIC'!BB23)</f>
        <v>0</v>
      </c>
      <c r="BB23" s="6">
        <f>+('3 Planilla Preadjudicación OTIC'!BC23)</f>
        <v>0</v>
      </c>
      <c r="BC23" s="6">
        <f>+('3 Planilla Preadjudicación OTIC'!BD23)</f>
        <v>0</v>
      </c>
      <c r="BD23" s="6">
        <f>+('3 Planilla Preadjudicación OTIC'!BE23)</f>
        <v>0</v>
      </c>
      <c r="BE23" s="6">
        <f>+('3 Planilla Preadjudicación OTIC'!BF23)</f>
        <v>0</v>
      </c>
      <c r="BF23" s="6">
        <f>+('3 Planilla Preadjudicación OTIC'!BG23)</f>
        <v>0</v>
      </c>
      <c r="BG23" s="6">
        <f>+('3 Planilla Preadjudicación OTIC'!BH23)</f>
        <v>0</v>
      </c>
      <c r="BH23" s="6">
        <f>+('3 Planilla Preadjudicación OTIC'!BI23)</f>
        <v>0</v>
      </c>
      <c r="BI23" s="6">
        <f>+('3 Planilla Preadjudicación OTIC'!BJ23)</f>
        <v>0</v>
      </c>
      <c r="BJ23" s="6">
        <f>+('3 Planilla Preadjudicación OTIC'!BK23)</f>
        <v>0</v>
      </c>
      <c r="BK23" s="6">
        <f>+('3 Planilla Preadjudicación OTIC'!BL23)</f>
        <v>0</v>
      </c>
      <c r="BL23" s="6">
        <f>+('3 Planilla Preadjudicación OTIC'!BM23)</f>
        <v>0</v>
      </c>
      <c r="BM23" s="164">
        <f>ROUND(('3 Planilla Preadjudicación OTIC'!BN23),1)</f>
        <v>0</v>
      </c>
      <c r="BN23" s="8">
        <f>+('3 Planilla Preadjudicación OTIC'!BO23)</f>
        <v>0</v>
      </c>
      <c r="BO23" s="8">
        <f>+('3 Planilla Preadjudicación OTIC'!BP23)</f>
        <v>0</v>
      </c>
      <c r="BP23" s="8">
        <f>+('3 Planilla Preadjudicación OTIC'!BQ23)</f>
        <v>0</v>
      </c>
      <c r="BQ23" s="8">
        <f>+('3 Planilla Preadjudicación OTIC'!BR23)</f>
        <v>0</v>
      </c>
      <c r="BR23" s="8">
        <f>+('3 Planilla Preadjudicación OTIC'!BS23)</f>
        <v>0</v>
      </c>
      <c r="BS23" s="8">
        <f>+('3 Planilla Preadjudicación OTIC'!BT23)</f>
        <v>0</v>
      </c>
      <c r="BT23" s="8">
        <f>+('3 Planilla Preadjudicación OTIC'!BU23)</f>
        <v>0</v>
      </c>
      <c r="BU23" s="130" t="e">
        <f>IF(VLOOKUP(A23,'BD OFICIAL'!$A$1:$AK$1058,5,0)=D23,0,1)</f>
        <v>#N/A</v>
      </c>
      <c r="BV23" s="130" t="e">
        <f>IF(VLOOKUP(A23,'BD OFICIAL'!$A$1:$AK$1058,11,0)=J23,0,1)</f>
        <v>#N/A</v>
      </c>
      <c r="BW23" s="130" t="e">
        <f>IF(VLOOKUP(A23,'BD OFICIAL'!$A$1:$AK$1058,13,0)=L23,0,1)</f>
        <v>#N/A</v>
      </c>
      <c r="BX23" s="6" t="e">
        <f>IF(VLOOKUP(A23,'BD OFICIAL'!$A$1:$AK$1058,16,0)=O23,0,1)</f>
        <v>#N/A</v>
      </c>
      <c r="BY23" s="6" t="e">
        <f>IF(VLOOKUP(A23,'BD OFICIAL'!$A$1:$AK$1058,17,0)=P23,0,1)</f>
        <v>#N/A</v>
      </c>
      <c r="BZ23" s="6" t="e">
        <f>IF(VLOOKUP(A23,'BD OFICIAL'!$A$1:$AK$1058,19,0)=R23,0,1)</f>
        <v>#N/A</v>
      </c>
      <c r="CA23" s="6" t="e">
        <f>IF(VLOOKUP(A23,'BD OFICIAL'!$A$1:$AK$1058,21,0)=T23,0,1)</f>
        <v>#N/A</v>
      </c>
      <c r="CB23" s="6" t="e">
        <f>IF(VLOOKUP(A23,'BD OFICIAL'!$A$1:$AK$1058,24,0)=AK23,0,1)</f>
        <v>#N/A</v>
      </c>
      <c r="CC23" s="6" t="e">
        <f>IF(VLOOKUP(A23,'BD OFICIAL'!$A$1:$AK$1058,25,0)=X23,0,1)</f>
        <v>#N/A</v>
      </c>
      <c r="CD23" s="6" t="e">
        <f>IF(VLOOKUP(A23,'BD OFICIAL'!$A$1:$AK$1058,26,0)=Y23,0,1)</f>
        <v>#N/A</v>
      </c>
      <c r="CE23" s="6" t="e">
        <f>IF(VLOOKUP(A23,'BD OFICIAL'!$A$1:$AK$1058,27,0)=Z23,0,1)</f>
        <v>#N/A</v>
      </c>
      <c r="CF23" s="6" t="e">
        <f>IF(VLOOKUP(A23,'BD OFICIAL'!$A$1:$AK$1058,28,0)=AA23,0,1)</f>
        <v>#N/A</v>
      </c>
      <c r="CG23" s="6" t="e">
        <f>IF(VLOOKUP(A23,'BD OFICIAL'!$A$1:$AK$1058,33,0)=AF23,0,1)</f>
        <v>#N/A</v>
      </c>
      <c r="CH23" s="6" t="e">
        <f>IF(VLOOKUP(A23,'BD OFICIAL'!$A$1:$AK$1058,34,0)=AG23,0,1)</f>
        <v>#N/A</v>
      </c>
      <c r="CI23" s="11" t="e">
        <f t="shared" si="7"/>
        <v>#DIV/0!</v>
      </c>
      <c r="CJ23" s="130" t="e">
        <f t="shared" si="8"/>
        <v>#DIV/0!</v>
      </c>
      <c r="CK23" s="130" t="e">
        <f>IF(VLOOKUP(A23,'BD OFICIAL'!$A$1:$AK$1058,37,0)=AL23,0,1)</f>
        <v>#N/A</v>
      </c>
      <c r="CL23" s="130" t="e">
        <f>VLOOKUP(A23,'BD OFICIAL'!$A$1:$AL$1109,38,0)*AM23-AP23</f>
        <v>#N/A</v>
      </c>
      <c r="CM23" s="130" t="str">
        <f t="shared" si="9"/>
        <v>SSH</v>
      </c>
      <c r="CN23" s="130" t="str">
        <f t="shared" si="10"/>
        <v>SI</v>
      </c>
      <c r="CO23" s="130" t="str">
        <f t="shared" si="11"/>
        <v>NO</v>
      </c>
      <c r="CP23" s="44">
        <f t="shared" si="12"/>
        <v>1</v>
      </c>
      <c r="CQ23" s="44">
        <f t="shared" si="13"/>
        <v>1</v>
      </c>
      <c r="CR23" s="44" t="e">
        <f t="shared" si="14"/>
        <v>#N/A</v>
      </c>
      <c r="CS23" s="44" t="e">
        <f>IF(VLOOKUP(A23,'BD OFICIAL'!$A:$AS,40,0)=AQ23,0,1)</f>
        <v>#N/A</v>
      </c>
      <c r="CT23" s="44" t="e">
        <f>IF(VLOOKUP(A23,'BD OFICIAL'!$A:$AS,41,0)=AS23,0,1)</f>
        <v>#N/A</v>
      </c>
      <c r="CU23" s="44">
        <f t="shared" si="15"/>
        <v>0</v>
      </c>
      <c r="CV23" s="44">
        <f t="shared" si="16"/>
        <v>0</v>
      </c>
      <c r="CW23" s="44" t="e">
        <f>IF(VLOOKUP(A23,'BD OFICIAL'!$A$1:$AK$1058,31,0)="SI",IF(AT23&gt;0,0,1),IF(AT23=0,0,1))</f>
        <v>#N/A</v>
      </c>
      <c r="CX23" s="44">
        <f t="shared" si="17"/>
        <v>0</v>
      </c>
      <c r="CY23" s="44">
        <f t="shared" si="18"/>
        <v>0</v>
      </c>
      <c r="CZ23" s="130" t="e">
        <f t="shared" si="19"/>
        <v>#N/A</v>
      </c>
      <c r="DA23" s="44" t="e">
        <f t="shared" si="20"/>
        <v>#N/A</v>
      </c>
      <c r="DB23" s="130" t="str">
        <f>IF(ISERROR(VLOOKUP(AI23,EXPERIENCIA!$A$1:$C$2100,1,0)),"NO","SI")</f>
        <v>NO</v>
      </c>
      <c r="DC23" s="130" t="e">
        <f>IF(CZ23="no","NO APLICA",IF(AX23=0,"ERROR NOTA",IF(AND(AX23&gt;1,DB23="NO"),"ERROR NOTA",IF(AND(DB23="NO",AX23=1),0,IF(VLOOKUP(AI23,EXPERIENCIA!$A$1:$C$2100,3,0)=AX23,0,"ERROR NOTA")))))</f>
        <v>#N/A</v>
      </c>
      <c r="DD23" s="130" t="str">
        <f>IF(ISERROR(VLOOKUP(AI23,COMPORTAMIENTO!$A$1:$C$2100,1,0)),"NO","SI")</f>
        <v>NO</v>
      </c>
      <c r="DE23" s="130" t="e">
        <f>IF(CZ23="NO","NO APLICA",IF(AY23=0,"ERROR NOTA",IF(AND(DD23="NO",AY23=7),0,IF(VLOOKUP(AI23,COMPORTAMIENTO!$A$2:$C$2100,3,0)=AY23,0,"ERROR NOTA"))))</f>
        <v>#N/A</v>
      </c>
      <c r="DF23" s="164" t="e">
        <f t="shared" si="21"/>
        <v>#N/A</v>
      </c>
      <c r="DG23" s="164" t="e">
        <f t="shared" si="22"/>
        <v>#N/A</v>
      </c>
      <c r="DH23" s="130" t="str">
        <f t="shared" si="0"/>
        <v>NO</v>
      </c>
      <c r="DI23" s="130" t="e">
        <f t="shared" si="23"/>
        <v>#N/A</v>
      </c>
      <c r="DJ23" s="130" t="e">
        <f t="shared" si="24"/>
        <v>#N/A</v>
      </c>
      <c r="DK23" s="130" t="e">
        <f t="shared" si="25"/>
        <v>#N/A</v>
      </c>
      <c r="DL23" s="16" t="e" cm="1">
        <f t="array" ref="DL23">IF(CZ23="NO","NO APLICA",IF(AND(CZ23="SI",BG23=1),RECHAZADO,"APROBADO"))</f>
        <v>#N/A</v>
      </c>
      <c r="DM23" s="16" t="e">
        <f t="shared" si="26"/>
        <v>#N/A</v>
      </c>
      <c r="DN23" s="11" t="e">
        <f t="shared" si="27"/>
        <v>#N/A</v>
      </c>
      <c r="DO23" s="16">
        <f t="shared" si="28"/>
        <v>0</v>
      </c>
      <c r="DP23" s="16">
        <f>VLOOKUP(A23,'5 TD'!$A$3:$B$35,2,0)</f>
        <v>0</v>
      </c>
      <c r="DQ23" s="11" t="e">
        <f t="shared" si="29"/>
        <v>#N/A</v>
      </c>
      <c r="DR23" s="130" t="e">
        <f t="shared" si="1"/>
        <v>#N/A</v>
      </c>
      <c r="DS23" s="130" t="e">
        <f t="shared" si="2"/>
        <v>#N/A</v>
      </c>
      <c r="DT23" s="11" t="e">
        <f t="shared" si="3"/>
        <v>#N/A</v>
      </c>
      <c r="DU23" s="130" t="e">
        <f t="shared" si="4"/>
        <v>#N/A</v>
      </c>
      <c r="DV23" s="6">
        <f>+('3 Planilla Preadjudicación OTIC'!BO23)</f>
        <v>0</v>
      </c>
      <c r="DW23" s="6" t="e">
        <f>IF(DU23="APROBADO",VLOOKUP(A23,'5 TD'!$D$3:$E$270,2,0),"NO APLICA")</f>
        <v>#N/A</v>
      </c>
      <c r="DX23" s="6" t="e">
        <f t="shared" si="30"/>
        <v>#N/A</v>
      </c>
      <c r="DY23" s="6" t="e">
        <f>IF(DX23="SI",VLOOKUP(A23,'5 TD'!$G$3:$H$270,2,0),"NO APLICA ")</f>
        <v>#N/A</v>
      </c>
      <c r="DZ23" s="6" t="e">
        <f t="shared" si="5"/>
        <v>#N/A</v>
      </c>
      <c r="EA23" s="6" t="e">
        <f>IF(DZ23="SI",VLOOKUP(A23,'5 TD'!$J$4:$K$472,2,0),"NO APLICA")</f>
        <v>#N/A</v>
      </c>
      <c r="EB23" s="6" t="e">
        <f t="shared" si="31"/>
        <v>#N/A</v>
      </c>
      <c r="EC23" s="11" t="e">
        <f>IF(EB23="SI",VLOOKUP(A23,'5 TD'!$M$4:$N$350,2,0),"NO APLICA")</f>
        <v>#N/A</v>
      </c>
      <c r="ED23" s="6" t="e">
        <f t="shared" si="6"/>
        <v>#N/A</v>
      </c>
      <c r="EE23" s="16" t="e">
        <f t="shared" si="32"/>
        <v>#N/A</v>
      </c>
      <c r="EF23" s="16" t="e">
        <f>IF(ED23="SI",VLOOKUP(A23,'5 TD'!$V$4:$W$479,2,0),"NO APLICA")</f>
        <v>#N/A</v>
      </c>
      <c r="EG23" s="6" t="e">
        <f t="shared" si="33"/>
        <v>#N/A</v>
      </c>
      <c r="EH23" s="124" t="e">
        <f>IF(EG23="SI",VLOOKUP(AI23,COMPORTAMIENTO!$A$1:$C$2100,2,0),"NO APLICA")</f>
        <v>#N/A</v>
      </c>
      <c r="EI23" s="16" t="e">
        <f>IF(EG23="SI",VLOOKUP(A23,'5 TD'!$P$2:$Q$479,2,0),"NO APLICA")</f>
        <v>#N/A</v>
      </c>
      <c r="EJ23" s="6" t="e">
        <f t="shared" si="34"/>
        <v>#N/A</v>
      </c>
      <c r="EK23" s="6">
        <f>IF(DB23="no",0,VLOOKUP(AI23,EXPERIENCIA!$A$1:$C$2100,2,0))</f>
        <v>0</v>
      </c>
      <c r="EL23" s="6">
        <f>IF(DB23="si",VLOOKUP(A23,'5 TD'!$S$3:$T$2103,2,0),0)</f>
        <v>0</v>
      </c>
      <c r="EM23" s="6" t="str">
        <f t="shared" si="35"/>
        <v>SI</v>
      </c>
      <c r="EN23" s="6">
        <f>+('3 Planilla Preadjudicación OTIC'!BV23)</f>
        <v>0</v>
      </c>
    </row>
    <row r="24" spans="1:144" s="7" customFormat="1" ht="13.8" x14ac:dyDescent="0.3">
      <c r="A24" s="6">
        <f>+('3 Planilla Preadjudicación OTIC'!A24)</f>
        <v>0</v>
      </c>
      <c r="B24" s="6">
        <f>+('3 Planilla Preadjudicación OTIC'!B24)</f>
        <v>0</v>
      </c>
      <c r="C24" s="8">
        <f>+('3 Planilla Preadjudicación OTIC'!D24)</f>
        <v>0</v>
      </c>
      <c r="D24" s="8">
        <f>+('3 Planilla Preadjudicación OTIC'!E24)</f>
        <v>0</v>
      </c>
      <c r="E24" s="8">
        <f>+('3 Planilla Preadjudicación OTIC'!F24)</f>
        <v>0</v>
      </c>
      <c r="F24" s="8">
        <f>+('3 Planilla Preadjudicación OTIC'!G24)</f>
        <v>0</v>
      </c>
      <c r="G24" s="8">
        <f>+('3 Planilla Preadjudicación OTIC'!H24)</f>
        <v>0</v>
      </c>
      <c r="H24" s="8">
        <f>+('3 Planilla Preadjudicación OTIC'!I24)</f>
        <v>0</v>
      </c>
      <c r="I24" s="8">
        <f>+('3 Planilla Preadjudicación OTIC'!J24)</f>
        <v>0</v>
      </c>
      <c r="J24" s="8">
        <f>+('3 Planilla Preadjudicación OTIC'!K24)</f>
        <v>0</v>
      </c>
      <c r="K24" s="8">
        <f>+('3 Planilla Preadjudicación OTIC'!L24)</f>
        <v>0</v>
      </c>
      <c r="L24" s="8">
        <f>+('3 Planilla Preadjudicación OTIC'!M24)</f>
        <v>0</v>
      </c>
      <c r="M24" s="6">
        <f>+('3 Planilla Preadjudicación OTIC'!N24)</f>
        <v>0</v>
      </c>
      <c r="N24" s="8">
        <f>+('3 Planilla Preadjudicación OTIC'!O24)</f>
        <v>0</v>
      </c>
      <c r="O24" s="8">
        <f>+('3 Planilla Preadjudicación OTIC'!P24)</f>
        <v>0</v>
      </c>
      <c r="P24" s="8">
        <f>+('3 Planilla Preadjudicación OTIC'!Q24)</f>
        <v>0</v>
      </c>
      <c r="Q24" s="8">
        <f>+('3 Planilla Preadjudicación OTIC'!R24)</f>
        <v>0</v>
      </c>
      <c r="R24" s="8">
        <f>+('3 Planilla Preadjudicación OTIC'!S24)</f>
        <v>0</v>
      </c>
      <c r="S24" s="8">
        <f>+('3 Planilla Preadjudicación OTIC'!T24)</f>
        <v>0</v>
      </c>
      <c r="T24" s="6">
        <f>+('3 Planilla Preadjudicación OTIC'!U24)</f>
        <v>0</v>
      </c>
      <c r="U24" s="6">
        <f>+('3 Planilla Preadjudicación OTIC'!V24)</f>
        <v>0</v>
      </c>
      <c r="V24" s="6">
        <f>+('3 Planilla Preadjudicación OTIC'!W24)</f>
        <v>0</v>
      </c>
      <c r="W24" s="6">
        <f>+('3 Planilla Preadjudicación OTIC'!X24)</f>
        <v>0</v>
      </c>
      <c r="X24" s="6">
        <f>+('3 Planilla Preadjudicación OTIC'!Y24)</f>
        <v>0</v>
      </c>
      <c r="Y24" s="6">
        <f>+('3 Planilla Preadjudicación OTIC'!Z24)</f>
        <v>0</v>
      </c>
      <c r="Z24" s="6">
        <f>+('3 Planilla Preadjudicación OTIC'!AA24)</f>
        <v>0</v>
      </c>
      <c r="AA24" s="6">
        <f>+('3 Planilla Preadjudicación OTIC'!AB24)</f>
        <v>0</v>
      </c>
      <c r="AB24" s="8">
        <f>+('3 Planilla Preadjudicación OTIC'!AC24)</f>
        <v>0</v>
      </c>
      <c r="AC24" s="8">
        <f>+('3 Planilla Preadjudicación OTIC'!AD24)</f>
        <v>0</v>
      </c>
      <c r="AD24" s="6">
        <f>+('3 Planilla Preadjudicación OTIC'!AE24)</f>
        <v>0</v>
      </c>
      <c r="AE24" s="8">
        <f>+('3 Planilla Preadjudicación OTIC'!AF24)</f>
        <v>0</v>
      </c>
      <c r="AF24" s="6">
        <f>+('3 Planilla Preadjudicación OTIC'!AG24)</f>
        <v>0</v>
      </c>
      <c r="AG24" s="6">
        <f>+('3 Planilla Preadjudicación OTIC'!AH24)</f>
        <v>0</v>
      </c>
      <c r="AH24" s="6">
        <f>+('3 Planilla Preadjudicación OTIC'!AI24)</f>
        <v>0</v>
      </c>
      <c r="AI24" s="206">
        <f>+('3 Planilla Preadjudicación OTIC'!AJ24)</f>
        <v>0</v>
      </c>
      <c r="AJ24" s="8">
        <f>+('3 Planilla Preadjudicación OTIC'!AK24)</f>
        <v>0</v>
      </c>
      <c r="AK24" s="6">
        <f>+('3 Planilla Preadjudicación OTIC'!AL24)</f>
        <v>0</v>
      </c>
      <c r="AL24" s="6">
        <f>+('3 Planilla Preadjudicación OTIC'!AM24)</f>
        <v>0</v>
      </c>
      <c r="AM24" s="16">
        <f>+('3 Planilla Preadjudicación OTIC'!AN24)</f>
        <v>0</v>
      </c>
      <c r="AN24" s="16">
        <f>+('3 Planilla Preadjudicación OTIC'!AO24)</f>
        <v>0</v>
      </c>
      <c r="AO24" s="16">
        <f>+('3 Planilla Preadjudicación OTIC'!AP24)</f>
        <v>0</v>
      </c>
      <c r="AP24" s="16">
        <f>+('3 Planilla Preadjudicación OTIC'!AQ24)</f>
        <v>0</v>
      </c>
      <c r="AQ24" s="16">
        <f>+('3 Planilla Preadjudicación OTIC'!AR24)</f>
        <v>0</v>
      </c>
      <c r="AR24" s="16">
        <f>+('3 Planilla Preadjudicación OTIC'!AS24)</f>
        <v>0</v>
      </c>
      <c r="AS24" s="16">
        <f>+('3 Planilla Preadjudicación OTIC'!AT24)</f>
        <v>0</v>
      </c>
      <c r="AT24" s="16">
        <f>+('3 Planilla Preadjudicación OTIC'!AU24)</f>
        <v>0</v>
      </c>
      <c r="AU24" s="16">
        <f>+('3 Planilla Preadjudicación OTIC'!AV24)</f>
        <v>0</v>
      </c>
      <c r="AV24" s="6">
        <f>+('3 Planilla Preadjudicación OTIC'!AW24)</f>
        <v>0</v>
      </c>
      <c r="AW24" s="8">
        <f>+('3 Planilla Preadjudicación OTIC'!AX24)</f>
        <v>0</v>
      </c>
      <c r="AX24" s="6">
        <f>+('3 Planilla Preadjudicación OTIC'!AY24)</f>
        <v>0</v>
      </c>
      <c r="AY24" s="6">
        <f>+('3 Planilla Preadjudicación OTIC'!AZ24)</f>
        <v>0</v>
      </c>
      <c r="AZ24" s="6">
        <f>+('3 Planilla Preadjudicación OTIC'!BA24)</f>
        <v>0</v>
      </c>
      <c r="BA24" s="6">
        <f>+('3 Planilla Preadjudicación OTIC'!BB24)</f>
        <v>0</v>
      </c>
      <c r="BB24" s="6">
        <f>+('3 Planilla Preadjudicación OTIC'!BC24)</f>
        <v>0</v>
      </c>
      <c r="BC24" s="6">
        <f>+('3 Planilla Preadjudicación OTIC'!BD24)</f>
        <v>0</v>
      </c>
      <c r="BD24" s="6">
        <f>+('3 Planilla Preadjudicación OTIC'!BE24)</f>
        <v>0</v>
      </c>
      <c r="BE24" s="6">
        <f>+('3 Planilla Preadjudicación OTIC'!BF24)</f>
        <v>0</v>
      </c>
      <c r="BF24" s="6">
        <f>+('3 Planilla Preadjudicación OTIC'!BG24)</f>
        <v>0</v>
      </c>
      <c r="BG24" s="6">
        <f>+('3 Planilla Preadjudicación OTIC'!BH24)</f>
        <v>0</v>
      </c>
      <c r="BH24" s="6">
        <f>+('3 Planilla Preadjudicación OTIC'!BI24)</f>
        <v>0</v>
      </c>
      <c r="BI24" s="6">
        <f>+('3 Planilla Preadjudicación OTIC'!BJ24)</f>
        <v>0</v>
      </c>
      <c r="BJ24" s="6">
        <f>+('3 Planilla Preadjudicación OTIC'!BK24)</f>
        <v>0</v>
      </c>
      <c r="BK24" s="6">
        <f>+('3 Planilla Preadjudicación OTIC'!BL24)</f>
        <v>0</v>
      </c>
      <c r="BL24" s="6">
        <f>+('3 Planilla Preadjudicación OTIC'!BM24)</f>
        <v>0</v>
      </c>
      <c r="BM24" s="164">
        <f>ROUND(('3 Planilla Preadjudicación OTIC'!BN24),1)</f>
        <v>0</v>
      </c>
      <c r="BN24" s="8">
        <f>+('3 Planilla Preadjudicación OTIC'!BO24)</f>
        <v>0</v>
      </c>
      <c r="BO24" s="8">
        <f>+('3 Planilla Preadjudicación OTIC'!BP24)</f>
        <v>0</v>
      </c>
      <c r="BP24" s="8">
        <f>+('3 Planilla Preadjudicación OTIC'!BQ24)</f>
        <v>0</v>
      </c>
      <c r="BQ24" s="8">
        <f>+('3 Planilla Preadjudicación OTIC'!BR24)</f>
        <v>0</v>
      </c>
      <c r="BR24" s="8">
        <f>+('3 Planilla Preadjudicación OTIC'!BS24)</f>
        <v>0</v>
      </c>
      <c r="BS24" s="8">
        <f>+('3 Planilla Preadjudicación OTIC'!BT24)</f>
        <v>0</v>
      </c>
      <c r="BT24" s="8">
        <f>+('3 Planilla Preadjudicación OTIC'!BU24)</f>
        <v>0</v>
      </c>
      <c r="BU24" s="130" t="e">
        <f>IF(VLOOKUP(A24,'BD OFICIAL'!$A$1:$AK$1058,5,0)=D24,0,1)</f>
        <v>#N/A</v>
      </c>
      <c r="BV24" s="130" t="e">
        <f>IF(VLOOKUP(A24,'BD OFICIAL'!$A$1:$AK$1058,11,0)=J24,0,1)</f>
        <v>#N/A</v>
      </c>
      <c r="BW24" s="130" t="e">
        <f>IF(VLOOKUP(A24,'BD OFICIAL'!$A$1:$AK$1058,13,0)=L24,0,1)</f>
        <v>#N/A</v>
      </c>
      <c r="BX24" s="6" t="e">
        <f>IF(VLOOKUP(A24,'BD OFICIAL'!$A$1:$AK$1058,16,0)=O24,0,1)</f>
        <v>#N/A</v>
      </c>
      <c r="BY24" s="6" t="e">
        <f>IF(VLOOKUP(A24,'BD OFICIAL'!$A$1:$AK$1058,17,0)=P24,0,1)</f>
        <v>#N/A</v>
      </c>
      <c r="BZ24" s="6" t="e">
        <f>IF(VLOOKUP(A24,'BD OFICIAL'!$A$1:$AK$1058,19,0)=R24,0,1)</f>
        <v>#N/A</v>
      </c>
      <c r="CA24" s="6" t="e">
        <f>IF(VLOOKUP(A24,'BD OFICIAL'!$A$1:$AK$1058,21,0)=T24,0,1)</f>
        <v>#N/A</v>
      </c>
      <c r="CB24" s="6" t="e">
        <f>IF(VLOOKUP(A24,'BD OFICIAL'!$A$1:$AK$1058,24,0)=AK24,0,1)</f>
        <v>#N/A</v>
      </c>
      <c r="CC24" s="6" t="e">
        <f>IF(VLOOKUP(A24,'BD OFICIAL'!$A$1:$AK$1058,25,0)=X24,0,1)</f>
        <v>#N/A</v>
      </c>
      <c r="CD24" s="6" t="e">
        <f>IF(VLOOKUP(A24,'BD OFICIAL'!$A$1:$AK$1058,26,0)=Y24,0,1)</f>
        <v>#N/A</v>
      </c>
      <c r="CE24" s="6" t="e">
        <f>IF(VLOOKUP(A24,'BD OFICIAL'!$A$1:$AK$1058,27,0)=Z24,0,1)</f>
        <v>#N/A</v>
      </c>
      <c r="CF24" s="6" t="e">
        <f>IF(VLOOKUP(A24,'BD OFICIAL'!$A$1:$AK$1058,28,0)=AA24,0,1)</f>
        <v>#N/A</v>
      </c>
      <c r="CG24" s="6" t="e">
        <f>IF(VLOOKUP(A24,'BD OFICIAL'!$A$1:$AK$1058,33,0)=AF24,0,1)</f>
        <v>#N/A</v>
      </c>
      <c r="CH24" s="6" t="e">
        <f>IF(VLOOKUP(A24,'BD OFICIAL'!$A$1:$AK$1058,34,0)=AG24,0,1)</f>
        <v>#N/A</v>
      </c>
      <c r="CI24" s="11" t="e">
        <f t="shared" si="7"/>
        <v>#DIV/0!</v>
      </c>
      <c r="CJ24" s="130" t="e">
        <f t="shared" si="8"/>
        <v>#DIV/0!</v>
      </c>
      <c r="CK24" s="130" t="e">
        <f>IF(VLOOKUP(A24,'BD OFICIAL'!$A$1:$AK$1058,37,0)=AL24,0,1)</f>
        <v>#N/A</v>
      </c>
      <c r="CL24" s="130" t="e">
        <f>VLOOKUP(A24,'BD OFICIAL'!$A$1:$AL$1109,38,0)*AM24-AP24</f>
        <v>#N/A</v>
      </c>
      <c r="CM24" s="130" t="str">
        <f t="shared" si="9"/>
        <v>SSH</v>
      </c>
      <c r="CN24" s="130" t="str">
        <f t="shared" si="10"/>
        <v>SI</v>
      </c>
      <c r="CO24" s="130" t="str">
        <f t="shared" si="11"/>
        <v>NO</v>
      </c>
      <c r="CP24" s="44">
        <f t="shared" si="12"/>
        <v>1</v>
      </c>
      <c r="CQ24" s="44">
        <f t="shared" si="13"/>
        <v>1</v>
      </c>
      <c r="CR24" s="44" t="e">
        <f t="shared" si="14"/>
        <v>#N/A</v>
      </c>
      <c r="CS24" s="44" t="e">
        <f>IF(VLOOKUP(A24,'BD OFICIAL'!$A:$AS,40,0)=AQ24,0,1)</f>
        <v>#N/A</v>
      </c>
      <c r="CT24" s="44" t="e">
        <f>IF(VLOOKUP(A24,'BD OFICIAL'!$A:$AS,41,0)=AS24,0,1)</f>
        <v>#N/A</v>
      </c>
      <c r="CU24" s="44">
        <f t="shared" si="15"/>
        <v>0</v>
      </c>
      <c r="CV24" s="44">
        <f t="shared" si="16"/>
        <v>0</v>
      </c>
      <c r="CW24" s="44" t="e">
        <f>IF(VLOOKUP(A24,'BD OFICIAL'!$A$1:$AK$1058,31,0)="SI",IF(AT24&gt;0,0,1),IF(AT24=0,0,1))</f>
        <v>#N/A</v>
      </c>
      <c r="CX24" s="44">
        <f t="shared" si="17"/>
        <v>0</v>
      </c>
      <c r="CY24" s="44">
        <f t="shared" si="18"/>
        <v>0</v>
      </c>
      <c r="CZ24" s="130" t="e">
        <f t="shared" si="19"/>
        <v>#N/A</v>
      </c>
      <c r="DA24" s="44" t="e">
        <f t="shared" si="20"/>
        <v>#N/A</v>
      </c>
      <c r="DB24" s="130" t="str">
        <f>IF(ISERROR(VLOOKUP(AI24,EXPERIENCIA!$A$1:$C$2100,1,0)),"NO","SI")</f>
        <v>NO</v>
      </c>
      <c r="DC24" s="130" t="e">
        <f>IF(CZ24="no","NO APLICA",IF(AX24=0,"ERROR NOTA",IF(AND(AX24&gt;1,DB24="NO"),"ERROR NOTA",IF(AND(DB24="NO",AX24=1),0,IF(VLOOKUP(AI24,EXPERIENCIA!$A$1:$C$2100,3,0)=AX24,0,"ERROR NOTA")))))</f>
        <v>#N/A</v>
      </c>
      <c r="DD24" s="130" t="str">
        <f>IF(ISERROR(VLOOKUP(AI24,COMPORTAMIENTO!$A$1:$C$2100,1,0)),"NO","SI")</f>
        <v>NO</v>
      </c>
      <c r="DE24" s="130" t="e">
        <f>IF(CZ24="NO","NO APLICA",IF(AY24=0,"ERROR NOTA",IF(AND(DD24="NO",AY24=7),0,IF(VLOOKUP(AI24,COMPORTAMIENTO!$A$2:$C$2100,3,0)=AY24,0,"ERROR NOTA"))))</f>
        <v>#N/A</v>
      </c>
      <c r="DF24" s="164" t="e">
        <f t="shared" si="21"/>
        <v>#N/A</v>
      </c>
      <c r="DG24" s="164" t="e">
        <f t="shared" si="22"/>
        <v>#N/A</v>
      </c>
      <c r="DH24" s="130" t="str">
        <f t="shared" si="0"/>
        <v>NO</v>
      </c>
      <c r="DI24" s="130" t="e">
        <f t="shared" si="23"/>
        <v>#N/A</v>
      </c>
      <c r="DJ24" s="130" t="e">
        <f t="shared" si="24"/>
        <v>#N/A</v>
      </c>
      <c r="DK24" s="130" t="e">
        <f t="shared" si="25"/>
        <v>#N/A</v>
      </c>
      <c r="DL24" s="16" t="e" cm="1">
        <f t="array" ref="DL24">IF(CZ24="NO","NO APLICA",IF(AND(CZ24="SI",BG24=1),RECHAZADO,"APROBADO"))</f>
        <v>#N/A</v>
      </c>
      <c r="DM24" s="16" t="e">
        <f t="shared" si="26"/>
        <v>#N/A</v>
      </c>
      <c r="DN24" s="11" t="e">
        <f t="shared" si="27"/>
        <v>#N/A</v>
      </c>
      <c r="DO24" s="16">
        <f t="shared" si="28"/>
        <v>0</v>
      </c>
      <c r="DP24" s="16">
        <f>VLOOKUP(A24,'5 TD'!$A$3:$B$35,2,0)</f>
        <v>0</v>
      </c>
      <c r="DQ24" s="11" t="e">
        <f t="shared" si="29"/>
        <v>#N/A</v>
      </c>
      <c r="DR24" s="130" t="e">
        <f t="shared" si="1"/>
        <v>#N/A</v>
      </c>
      <c r="DS24" s="130" t="e">
        <f t="shared" si="2"/>
        <v>#N/A</v>
      </c>
      <c r="DT24" s="11" t="e">
        <f t="shared" si="3"/>
        <v>#N/A</v>
      </c>
      <c r="DU24" s="130" t="e">
        <f t="shared" si="4"/>
        <v>#N/A</v>
      </c>
      <c r="DV24" s="6">
        <f>+('3 Planilla Preadjudicación OTIC'!BO24)</f>
        <v>0</v>
      </c>
      <c r="DW24" s="6" t="e">
        <f>IF(DU24="APROBADO",VLOOKUP(A24,'5 TD'!$D$3:$E$270,2,0),"NO APLICA")</f>
        <v>#N/A</v>
      </c>
      <c r="DX24" s="6" t="e">
        <f t="shared" si="30"/>
        <v>#N/A</v>
      </c>
      <c r="DY24" s="6" t="e">
        <f>IF(DX24="SI",VLOOKUP(A24,'5 TD'!$G$3:$H$270,2,0),"NO APLICA ")</f>
        <v>#N/A</v>
      </c>
      <c r="DZ24" s="6" t="e">
        <f t="shared" si="5"/>
        <v>#N/A</v>
      </c>
      <c r="EA24" s="6" t="e">
        <f>IF(DZ24="SI",VLOOKUP(A24,'5 TD'!$J$4:$K$472,2,0),"NO APLICA")</f>
        <v>#N/A</v>
      </c>
      <c r="EB24" s="6" t="e">
        <f t="shared" si="31"/>
        <v>#N/A</v>
      </c>
      <c r="EC24" s="11" t="e">
        <f>IF(EB24="SI",VLOOKUP(A24,'5 TD'!$M$4:$N$350,2,0),"NO APLICA")</f>
        <v>#N/A</v>
      </c>
      <c r="ED24" s="6" t="e">
        <f t="shared" si="6"/>
        <v>#N/A</v>
      </c>
      <c r="EE24" s="16" t="e">
        <f t="shared" si="32"/>
        <v>#N/A</v>
      </c>
      <c r="EF24" s="16" t="e">
        <f>IF(ED24="SI",VLOOKUP(A24,'5 TD'!$V$4:$W$479,2,0),"NO APLICA")</f>
        <v>#N/A</v>
      </c>
      <c r="EG24" s="6" t="e">
        <f t="shared" si="33"/>
        <v>#N/A</v>
      </c>
      <c r="EH24" s="124" t="e">
        <f>IF(EG24="SI",VLOOKUP(AI24,COMPORTAMIENTO!$A$1:$C$2100,2,0),"NO APLICA")</f>
        <v>#N/A</v>
      </c>
      <c r="EI24" s="16" t="e">
        <f>IF(EG24="SI",VLOOKUP(A24,'5 TD'!$P$2:$Q$479,2,0),"NO APLICA")</f>
        <v>#N/A</v>
      </c>
      <c r="EJ24" s="6" t="e">
        <f t="shared" si="34"/>
        <v>#N/A</v>
      </c>
      <c r="EK24" s="6">
        <f>IF(DB24="no",0,VLOOKUP(AI24,EXPERIENCIA!$A$1:$C$2100,2,0))</f>
        <v>0</v>
      </c>
      <c r="EL24" s="6">
        <f>IF(DB24="si",VLOOKUP(A24,'5 TD'!$S$3:$T$2103,2,0),0)</f>
        <v>0</v>
      </c>
      <c r="EM24" s="6" t="str">
        <f t="shared" si="35"/>
        <v>SI</v>
      </c>
      <c r="EN24" s="6">
        <f>+('3 Planilla Preadjudicación OTIC'!BV24)</f>
        <v>0</v>
      </c>
    </row>
    <row r="25" spans="1:144" s="7" customFormat="1" ht="13.8" x14ac:dyDescent="0.3">
      <c r="A25" s="6">
        <f>+('3 Planilla Preadjudicación OTIC'!A25)</f>
        <v>0</v>
      </c>
      <c r="B25" s="6">
        <f>+('3 Planilla Preadjudicación OTIC'!B25)</f>
        <v>0</v>
      </c>
      <c r="C25" s="8">
        <f>+('3 Planilla Preadjudicación OTIC'!D25)</f>
        <v>0</v>
      </c>
      <c r="D25" s="8">
        <f>+('3 Planilla Preadjudicación OTIC'!E25)</f>
        <v>0</v>
      </c>
      <c r="E25" s="8">
        <f>+('3 Planilla Preadjudicación OTIC'!F25)</f>
        <v>0</v>
      </c>
      <c r="F25" s="8">
        <f>+('3 Planilla Preadjudicación OTIC'!G25)</f>
        <v>0</v>
      </c>
      <c r="G25" s="8">
        <f>+('3 Planilla Preadjudicación OTIC'!H25)</f>
        <v>0</v>
      </c>
      <c r="H25" s="8">
        <f>+('3 Planilla Preadjudicación OTIC'!I25)</f>
        <v>0</v>
      </c>
      <c r="I25" s="8">
        <f>+('3 Planilla Preadjudicación OTIC'!J25)</f>
        <v>0</v>
      </c>
      <c r="J25" s="8">
        <f>+('3 Planilla Preadjudicación OTIC'!K25)</f>
        <v>0</v>
      </c>
      <c r="K25" s="8">
        <f>+('3 Planilla Preadjudicación OTIC'!L25)</f>
        <v>0</v>
      </c>
      <c r="L25" s="8">
        <f>+('3 Planilla Preadjudicación OTIC'!M25)</f>
        <v>0</v>
      </c>
      <c r="M25" s="6">
        <f>+('3 Planilla Preadjudicación OTIC'!N25)</f>
        <v>0</v>
      </c>
      <c r="N25" s="8">
        <f>+('3 Planilla Preadjudicación OTIC'!O25)</f>
        <v>0</v>
      </c>
      <c r="O25" s="8">
        <f>+('3 Planilla Preadjudicación OTIC'!P25)</f>
        <v>0</v>
      </c>
      <c r="P25" s="8">
        <f>+('3 Planilla Preadjudicación OTIC'!Q25)</f>
        <v>0</v>
      </c>
      <c r="Q25" s="8">
        <f>+('3 Planilla Preadjudicación OTIC'!R25)</f>
        <v>0</v>
      </c>
      <c r="R25" s="8">
        <f>+('3 Planilla Preadjudicación OTIC'!S25)</f>
        <v>0</v>
      </c>
      <c r="S25" s="8">
        <f>+('3 Planilla Preadjudicación OTIC'!T25)</f>
        <v>0</v>
      </c>
      <c r="T25" s="6">
        <f>+('3 Planilla Preadjudicación OTIC'!U25)</f>
        <v>0</v>
      </c>
      <c r="U25" s="6">
        <f>+('3 Planilla Preadjudicación OTIC'!V25)</f>
        <v>0</v>
      </c>
      <c r="V25" s="6">
        <f>+('3 Planilla Preadjudicación OTIC'!W25)</f>
        <v>0</v>
      </c>
      <c r="W25" s="6">
        <f>+('3 Planilla Preadjudicación OTIC'!X25)</f>
        <v>0</v>
      </c>
      <c r="X25" s="6">
        <f>+('3 Planilla Preadjudicación OTIC'!Y25)</f>
        <v>0</v>
      </c>
      <c r="Y25" s="6">
        <f>+('3 Planilla Preadjudicación OTIC'!Z25)</f>
        <v>0</v>
      </c>
      <c r="Z25" s="6">
        <f>+('3 Planilla Preadjudicación OTIC'!AA25)</f>
        <v>0</v>
      </c>
      <c r="AA25" s="6">
        <f>+('3 Planilla Preadjudicación OTIC'!AB25)</f>
        <v>0</v>
      </c>
      <c r="AB25" s="8">
        <f>+('3 Planilla Preadjudicación OTIC'!AC25)</f>
        <v>0</v>
      </c>
      <c r="AC25" s="8">
        <f>+('3 Planilla Preadjudicación OTIC'!AD25)</f>
        <v>0</v>
      </c>
      <c r="AD25" s="6">
        <f>+('3 Planilla Preadjudicación OTIC'!AE25)</f>
        <v>0</v>
      </c>
      <c r="AE25" s="8">
        <f>+('3 Planilla Preadjudicación OTIC'!AF25)</f>
        <v>0</v>
      </c>
      <c r="AF25" s="6">
        <f>+('3 Planilla Preadjudicación OTIC'!AG25)</f>
        <v>0</v>
      </c>
      <c r="AG25" s="6">
        <f>+('3 Planilla Preadjudicación OTIC'!AH25)</f>
        <v>0</v>
      </c>
      <c r="AH25" s="6">
        <f>+('3 Planilla Preadjudicación OTIC'!AI25)</f>
        <v>0</v>
      </c>
      <c r="AI25" s="206">
        <f>+('3 Planilla Preadjudicación OTIC'!AJ25)</f>
        <v>0</v>
      </c>
      <c r="AJ25" s="8">
        <f>+('3 Planilla Preadjudicación OTIC'!AK25)</f>
        <v>0</v>
      </c>
      <c r="AK25" s="6">
        <f>+('3 Planilla Preadjudicación OTIC'!AL25)</f>
        <v>0</v>
      </c>
      <c r="AL25" s="6">
        <f>+('3 Planilla Preadjudicación OTIC'!AM25)</f>
        <v>0</v>
      </c>
      <c r="AM25" s="16">
        <f>+('3 Planilla Preadjudicación OTIC'!AN25)</f>
        <v>0</v>
      </c>
      <c r="AN25" s="16">
        <f>+('3 Planilla Preadjudicación OTIC'!AO25)</f>
        <v>0</v>
      </c>
      <c r="AO25" s="16">
        <f>+('3 Planilla Preadjudicación OTIC'!AP25)</f>
        <v>0</v>
      </c>
      <c r="AP25" s="16">
        <f>+('3 Planilla Preadjudicación OTIC'!AQ25)</f>
        <v>0</v>
      </c>
      <c r="AQ25" s="16">
        <f>+('3 Planilla Preadjudicación OTIC'!AR25)</f>
        <v>0</v>
      </c>
      <c r="AR25" s="16">
        <f>+('3 Planilla Preadjudicación OTIC'!AS25)</f>
        <v>0</v>
      </c>
      <c r="AS25" s="16">
        <f>+('3 Planilla Preadjudicación OTIC'!AT25)</f>
        <v>0</v>
      </c>
      <c r="AT25" s="16">
        <f>+('3 Planilla Preadjudicación OTIC'!AU25)</f>
        <v>0</v>
      </c>
      <c r="AU25" s="16">
        <f>+('3 Planilla Preadjudicación OTIC'!AV25)</f>
        <v>0</v>
      </c>
      <c r="AV25" s="6">
        <f>+('3 Planilla Preadjudicación OTIC'!AW25)</f>
        <v>0</v>
      </c>
      <c r="AW25" s="8">
        <f>+('3 Planilla Preadjudicación OTIC'!AX25)</f>
        <v>0</v>
      </c>
      <c r="AX25" s="6">
        <f>+('3 Planilla Preadjudicación OTIC'!AY25)</f>
        <v>0</v>
      </c>
      <c r="AY25" s="6">
        <f>+('3 Planilla Preadjudicación OTIC'!AZ25)</f>
        <v>0</v>
      </c>
      <c r="AZ25" s="6">
        <f>+('3 Planilla Preadjudicación OTIC'!BA25)</f>
        <v>0</v>
      </c>
      <c r="BA25" s="6">
        <f>+('3 Planilla Preadjudicación OTIC'!BB25)</f>
        <v>0</v>
      </c>
      <c r="BB25" s="6">
        <f>+('3 Planilla Preadjudicación OTIC'!BC25)</f>
        <v>0</v>
      </c>
      <c r="BC25" s="6">
        <f>+('3 Planilla Preadjudicación OTIC'!BD25)</f>
        <v>0</v>
      </c>
      <c r="BD25" s="6">
        <f>+('3 Planilla Preadjudicación OTIC'!BE25)</f>
        <v>0</v>
      </c>
      <c r="BE25" s="6">
        <f>+('3 Planilla Preadjudicación OTIC'!BF25)</f>
        <v>0</v>
      </c>
      <c r="BF25" s="6">
        <f>+('3 Planilla Preadjudicación OTIC'!BG25)</f>
        <v>0</v>
      </c>
      <c r="BG25" s="6">
        <f>+('3 Planilla Preadjudicación OTIC'!BH25)</f>
        <v>0</v>
      </c>
      <c r="BH25" s="6">
        <f>+('3 Planilla Preadjudicación OTIC'!BI25)</f>
        <v>0</v>
      </c>
      <c r="BI25" s="6">
        <f>+('3 Planilla Preadjudicación OTIC'!BJ25)</f>
        <v>0</v>
      </c>
      <c r="BJ25" s="6">
        <f>+('3 Planilla Preadjudicación OTIC'!BK25)</f>
        <v>0</v>
      </c>
      <c r="BK25" s="6">
        <f>+('3 Planilla Preadjudicación OTIC'!BL25)</f>
        <v>0</v>
      </c>
      <c r="BL25" s="6">
        <f>+('3 Planilla Preadjudicación OTIC'!BM25)</f>
        <v>0</v>
      </c>
      <c r="BM25" s="164">
        <f>ROUND(('3 Planilla Preadjudicación OTIC'!BN25),1)</f>
        <v>0</v>
      </c>
      <c r="BN25" s="8">
        <f>+('3 Planilla Preadjudicación OTIC'!BO25)</f>
        <v>0</v>
      </c>
      <c r="BO25" s="8">
        <f>+('3 Planilla Preadjudicación OTIC'!BP25)</f>
        <v>0</v>
      </c>
      <c r="BP25" s="8">
        <f>+('3 Planilla Preadjudicación OTIC'!BQ25)</f>
        <v>0</v>
      </c>
      <c r="BQ25" s="8">
        <f>+('3 Planilla Preadjudicación OTIC'!BR25)</f>
        <v>0</v>
      </c>
      <c r="BR25" s="8">
        <f>+('3 Planilla Preadjudicación OTIC'!BS25)</f>
        <v>0</v>
      </c>
      <c r="BS25" s="8">
        <f>+('3 Planilla Preadjudicación OTIC'!BT25)</f>
        <v>0</v>
      </c>
      <c r="BT25" s="8">
        <f>+('3 Planilla Preadjudicación OTIC'!BU25)</f>
        <v>0</v>
      </c>
      <c r="BU25" s="130" t="e">
        <f>IF(VLOOKUP(A25,'BD OFICIAL'!$A$1:$AK$1058,5,0)=D25,0,1)</f>
        <v>#N/A</v>
      </c>
      <c r="BV25" s="130" t="e">
        <f>IF(VLOOKUP(A25,'BD OFICIAL'!$A$1:$AK$1058,11,0)=J25,0,1)</f>
        <v>#N/A</v>
      </c>
      <c r="BW25" s="130" t="e">
        <f>IF(VLOOKUP(A25,'BD OFICIAL'!$A$1:$AK$1058,13,0)=L25,0,1)</f>
        <v>#N/A</v>
      </c>
      <c r="BX25" s="6" t="e">
        <f>IF(VLOOKUP(A25,'BD OFICIAL'!$A$1:$AK$1058,16,0)=O25,0,1)</f>
        <v>#N/A</v>
      </c>
      <c r="BY25" s="6" t="e">
        <f>IF(VLOOKUP(A25,'BD OFICIAL'!$A$1:$AK$1058,17,0)=P25,0,1)</f>
        <v>#N/A</v>
      </c>
      <c r="BZ25" s="6" t="e">
        <f>IF(VLOOKUP(A25,'BD OFICIAL'!$A$1:$AK$1058,19,0)=R25,0,1)</f>
        <v>#N/A</v>
      </c>
      <c r="CA25" s="6" t="e">
        <f>IF(VLOOKUP(A25,'BD OFICIAL'!$A$1:$AK$1058,21,0)=T25,0,1)</f>
        <v>#N/A</v>
      </c>
      <c r="CB25" s="6" t="e">
        <f>IF(VLOOKUP(A25,'BD OFICIAL'!$A$1:$AK$1058,24,0)=AK25,0,1)</f>
        <v>#N/A</v>
      </c>
      <c r="CC25" s="6" t="e">
        <f>IF(VLOOKUP(A25,'BD OFICIAL'!$A$1:$AK$1058,25,0)=X25,0,1)</f>
        <v>#N/A</v>
      </c>
      <c r="CD25" s="6" t="e">
        <f>IF(VLOOKUP(A25,'BD OFICIAL'!$A$1:$AK$1058,26,0)=Y25,0,1)</f>
        <v>#N/A</v>
      </c>
      <c r="CE25" s="6" t="e">
        <f>IF(VLOOKUP(A25,'BD OFICIAL'!$A$1:$AK$1058,27,0)=Z25,0,1)</f>
        <v>#N/A</v>
      </c>
      <c r="CF25" s="6" t="e">
        <f>IF(VLOOKUP(A25,'BD OFICIAL'!$A$1:$AK$1058,28,0)=AA25,0,1)</f>
        <v>#N/A</v>
      </c>
      <c r="CG25" s="6" t="e">
        <f>IF(VLOOKUP(A25,'BD OFICIAL'!$A$1:$AK$1058,33,0)=AF25,0,1)</f>
        <v>#N/A</v>
      </c>
      <c r="CH25" s="6" t="e">
        <f>IF(VLOOKUP(A25,'BD OFICIAL'!$A$1:$AK$1058,34,0)=AG25,0,1)</f>
        <v>#N/A</v>
      </c>
      <c r="CI25" s="11" t="e">
        <f t="shared" si="7"/>
        <v>#DIV/0!</v>
      </c>
      <c r="CJ25" s="130" t="e">
        <f t="shared" si="8"/>
        <v>#DIV/0!</v>
      </c>
      <c r="CK25" s="130" t="e">
        <f>IF(VLOOKUP(A25,'BD OFICIAL'!$A$1:$AK$1058,37,0)=AL25,0,1)</f>
        <v>#N/A</v>
      </c>
      <c r="CL25" s="130" t="e">
        <f>VLOOKUP(A25,'BD OFICIAL'!$A$1:$AL$1109,38,0)*AM25-AP25</f>
        <v>#N/A</v>
      </c>
      <c r="CM25" s="130" t="str">
        <f t="shared" si="9"/>
        <v>SSH</v>
      </c>
      <c r="CN25" s="130" t="str">
        <f t="shared" si="10"/>
        <v>SI</v>
      </c>
      <c r="CO25" s="130" t="str">
        <f t="shared" si="11"/>
        <v>NO</v>
      </c>
      <c r="CP25" s="44">
        <f t="shared" si="12"/>
        <v>1</v>
      </c>
      <c r="CQ25" s="44">
        <f t="shared" si="13"/>
        <v>1</v>
      </c>
      <c r="CR25" s="44" t="e">
        <f t="shared" si="14"/>
        <v>#N/A</v>
      </c>
      <c r="CS25" s="44" t="e">
        <f>IF(VLOOKUP(A25,'BD OFICIAL'!$A:$AS,40,0)=AQ25,0,1)</f>
        <v>#N/A</v>
      </c>
      <c r="CT25" s="44" t="e">
        <f>IF(VLOOKUP(A25,'BD OFICIAL'!$A:$AS,41,0)=AS25,0,1)</f>
        <v>#N/A</v>
      </c>
      <c r="CU25" s="44">
        <f t="shared" si="15"/>
        <v>0</v>
      </c>
      <c r="CV25" s="44">
        <f t="shared" si="16"/>
        <v>0</v>
      </c>
      <c r="CW25" s="44" t="e">
        <f>IF(VLOOKUP(A25,'BD OFICIAL'!$A$1:$AK$1058,31,0)="SI",IF(AT25&gt;0,0,1),IF(AT25=0,0,1))</f>
        <v>#N/A</v>
      </c>
      <c r="CX25" s="44">
        <f t="shared" si="17"/>
        <v>0</v>
      </c>
      <c r="CY25" s="44">
        <f t="shared" si="18"/>
        <v>0</v>
      </c>
      <c r="CZ25" s="130" t="e">
        <f t="shared" si="19"/>
        <v>#N/A</v>
      </c>
      <c r="DA25" s="44" t="e">
        <f t="shared" si="20"/>
        <v>#N/A</v>
      </c>
      <c r="DB25" s="130" t="str">
        <f>IF(ISERROR(VLOOKUP(AI25,EXPERIENCIA!$A$1:$C$2100,1,0)),"NO","SI")</f>
        <v>NO</v>
      </c>
      <c r="DC25" s="130" t="e">
        <f>IF(CZ25="no","NO APLICA",IF(AX25=0,"ERROR NOTA",IF(AND(AX25&gt;1,DB25="NO"),"ERROR NOTA",IF(AND(DB25="NO",AX25=1),0,IF(VLOOKUP(AI25,EXPERIENCIA!$A$1:$C$2100,3,0)=AX25,0,"ERROR NOTA")))))</f>
        <v>#N/A</v>
      </c>
      <c r="DD25" s="130" t="str">
        <f>IF(ISERROR(VLOOKUP(AI25,COMPORTAMIENTO!$A$1:$C$2100,1,0)),"NO","SI")</f>
        <v>NO</v>
      </c>
      <c r="DE25" s="130" t="e">
        <f>IF(CZ25="NO","NO APLICA",IF(AY25=0,"ERROR NOTA",IF(AND(DD25="NO",AY25=7),0,IF(VLOOKUP(AI25,COMPORTAMIENTO!$A$2:$C$2100,3,0)=AY25,0,"ERROR NOTA"))))</f>
        <v>#N/A</v>
      </c>
      <c r="DF25" s="164" t="e">
        <f t="shared" si="21"/>
        <v>#N/A</v>
      </c>
      <c r="DG25" s="164" t="e">
        <f t="shared" si="22"/>
        <v>#N/A</v>
      </c>
      <c r="DH25" s="130" t="str">
        <f t="shared" si="0"/>
        <v>NO</v>
      </c>
      <c r="DI25" s="130" t="e">
        <f t="shared" si="23"/>
        <v>#N/A</v>
      </c>
      <c r="DJ25" s="130" t="e">
        <f t="shared" si="24"/>
        <v>#N/A</v>
      </c>
      <c r="DK25" s="130" t="e">
        <f t="shared" si="25"/>
        <v>#N/A</v>
      </c>
      <c r="DL25" s="16" t="e" cm="1">
        <f t="array" ref="DL25">IF(CZ25="NO","NO APLICA",IF(AND(CZ25="SI",BG25=1),RECHAZADO,"APROBADO"))</f>
        <v>#N/A</v>
      </c>
      <c r="DM25" s="16" t="e">
        <f t="shared" si="26"/>
        <v>#N/A</v>
      </c>
      <c r="DN25" s="11" t="e">
        <f t="shared" si="27"/>
        <v>#N/A</v>
      </c>
      <c r="DO25" s="16">
        <f t="shared" si="28"/>
        <v>0</v>
      </c>
      <c r="DP25" s="16">
        <f>VLOOKUP(A25,'5 TD'!$A$3:$B$35,2,0)</f>
        <v>0</v>
      </c>
      <c r="DQ25" s="11" t="e">
        <f t="shared" si="29"/>
        <v>#N/A</v>
      </c>
      <c r="DR25" s="130" t="e">
        <f t="shared" si="1"/>
        <v>#N/A</v>
      </c>
      <c r="DS25" s="130" t="e">
        <f t="shared" si="2"/>
        <v>#N/A</v>
      </c>
      <c r="DT25" s="11" t="e">
        <f t="shared" si="3"/>
        <v>#N/A</v>
      </c>
      <c r="DU25" s="130" t="e">
        <f t="shared" si="4"/>
        <v>#N/A</v>
      </c>
      <c r="DV25" s="6">
        <f>+('3 Planilla Preadjudicación OTIC'!BO25)</f>
        <v>0</v>
      </c>
      <c r="DW25" s="6" t="e">
        <f>IF(DU25="APROBADO",VLOOKUP(A25,'5 TD'!$D$3:$E$270,2,0),"NO APLICA")</f>
        <v>#N/A</v>
      </c>
      <c r="DX25" s="6" t="e">
        <f t="shared" si="30"/>
        <v>#N/A</v>
      </c>
      <c r="DY25" s="6" t="e">
        <f>IF(DX25="SI",VLOOKUP(A25,'5 TD'!$G$3:$H$270,2,0),"NO APLICA ")</f>
        <v>#N/A</v>
      </c>
      <c r="DZ25" s="6" t="e">
        <f t="shared" si="5"/>
        <v>#N/A</v>
      </c>
      <c r="EA25" s="6" t="e">
        <f>IF(DZ25="SI",VLOOKUP(A25,'5 TD'!$J$4:$K$472,2,0),"NO APLICA")</f>
        <v>#N/A</v>
      </c>
      <c r="EB25" s="6" t="e">
        <f t="shared" si="31"/>
        <v>#N/A</v>
      </c>
      <c r="EC25" s="11" t="e">
        <f>IF(EB25="SI",VLOOKUP(A25,'5 TD'!$M$4:$N$350,2,0),"NO APLICA")</f>
        <v>#N/A</v>
      </c>
      <c r="ED25" s="6" t="e">
        <f t="shared" si="6"/>
        <v>#N/A</v>
      </c>
      <c r="EE25" s="16" t="e">
        <f t="shared" si="32"/>
        <v>#N/A</v>
      </c>
      <c r="EF25" s="16" t="e">
        <f>IF(ED25="SI",VLOOKUP(A25,'5 TD'!$V$4:$W$479,2,0),"NO APLICA")</f>
        <v>#N/A</v>
      </c>
      <c r="EG25" s="6" t="e">
        <f t="shared" si="33"/>
        <v>#N/A</v>
      </c>
      <c r="EH25" s="124" t="e">
        <f>IF(EG25="SI",VLOOKUP(AI25,COMPORTAMIENTO!$A$1:$C$2100,2,0),"NO APLICA")</f>
        <v>#N/A</v>
      </c>
      <c r="EI25" s="16" t="e">
        <f>IF(EG25="SI",VLOOKUP(A25,'5 TD'!$P$2:$Q$479,2,0),"NO APLICA")</f>
        <v>#N/A</v>
      </c>
      <c r="EJ25" s="6" t="e">
        <f t="shared" si="34"/>
        <v>#N/A</v>
      </c>
      <c r="EK25" s="6">
        <f>IF(DB25="no",0,VLOOKUP(AI25,EXPERIENCIA!$A$1:$C$2100,2,0))</f>
        <v>0</v>
      </c>
      <c r="EL25" s="6">
        <f>IF(DB25="si",VLOOKUP(A25,'5 TD'!$S$3:$T$2103,2,0),0)</f>
        <v>0</v>
      </c>
      <c r="EM25" s="6" t="str">
        <f t="shared" si="35"/>
        <v>SI</v>
      </c>
      <c r="EN25" s="6">
        <f>+('3 Planilla Preadjudicación OTIC'!BV25)</f>
        <v>0</v>
      </c>
    </row>
    <row r="26" spans="1:144" s="7" customFormat="1" ht="13.8" x14ac:dyDescent="0.3">
      <c r="A26" s="6">
        <f>+('3 Planilla Preadjudicación OTIC'!A26)</f>
        <v>0</v>
      </c>
      <c r="B26" s="6">
        <f>+('3 Planilla Preadjudicación OTIC'!B26)</f>
        <v>0</v>
      </c>
      <c r="C26" s="8">
        <f>+('3 Planilla Preadjudicación OTIC'!D26)</f>
        <v>0</v>
      </c>
      <c r="D26" s="8">
        <f>+('3 Planilla Preadjudicación OTIC'!E26)</f>
        <v>0</v>
      </c>
      <c r="E26" s="8">
        <f>+('3 Planilla Preadjudicación OTIC'!F26)</f>
        <v>0</v>
      </c>
      <c r="F26" s="8">
        <f>+('3 Planilla Preadjudicación OTIC'!G26)</f>
        <v>0</v>
      </c>
      <c r="G26" s="8">
        <f>+('3 Planilla Preadjudicación OTIC'!H26)</f>
        <v>0</v>
      </c>
      <c r="H26" s="8">
        <f>+('3 Planilla Preadjudicación OTIC'!I26)</f>
        <v>0</v>
      </c>
      <c r="I26" s="8">
        <f>+('3 Planilla Preadjudicación OTIC'!J26)</f>
        <v>0</v>
      </c>
      <c r="J26" s="8">
        <f>+('3 Planilla Preadjudicación OTIC'!K26)</f>
        <v>0</v>
      </c>
      <c r="K26" s="8">
        <f>+('3 Planilla Preadjudicación OTIC'!L26)</f>
        <v>0</v>
      </c>
      <c r="L26" s="8">
        <f>+('3 Planilla Preadjudicación OTIC'!M26)</f>
        <v>0</v>
      </c>
      <c r="M26" s="6">
        <f>+('3 Planilla Preadjudicación OTIC'!N26)</f>
        <v>0</v>
      </c>
      <c r="N26" s="8">
        <f>+('3 Planilla Preadjudicación OTIC'!O26)</f>
        <v>0</v>
      </c>
      <c r="O26" s="8">
        <f>+('3 Planilla Preadjudicación OTIC'!P26)</f>
        <v>0</v>
      </c>
      <c r="P26" s="8">
        <f>+('3 Planilla Preadjudicación OTIC'!Q26)</f>
        <v>0</v>
      </c>
      <c r="Q26" s="8">
        <f>+('3 Planilla Preadjudicación OTIC'!R26)</f>
        <v>0</v>
      </c>
      <c r="R26" s="8">
        <f>+('3 Planilla Preadjudicación OTIC'!S26)</f>
        <v>0</v>
      </c>
      <c r="S26" s="8">
        <f>+('3 Planilla Preadjudicación OTIC'!T26)</f>
        <v>0</v>
      </c>
      <c r="T26" s="6">
        <f>+('3 Planilla Preadjudicación OTIC'!U26)</f>
        <v>0</v>
      </c>
      <c r="U26" s="6">
        <f>+('3 Planilla Preadjudicación OTIC'!V26)</f>
        <v>0</v>
      </c>
      <c r="V26" s="6">
        <f>+('3 Planilla Preadjudicación OTIC'!W26)</f>
        <v>0</v>
      </c>
      <c r="W26" s="6">
        <f>+('3 Planilla Preadjudicación OTIC'!X26)</f>
        <v>0</v>
      </c>
      <c r="X26" s="6">
        <f>+('3 Planilla Preadjudicación OTIC'!Y26)</f>
        <v>0</v>
      </c>
      <c r="Y26" s="6">
        <f>+('3 Planilla Preadjudicación OTIC'!Z26)</f>
        <v>0</v>
      </c>
      <c r="Z26" s="6">
        <f>+('3 Planilla Preadjudicación OTIC'!AA26)</f>
        <v>0</v>
      </c>
      <c r="AA26" s="6">
        <f>+('3 Planilla Preadjudicación OTIC'!AB26)</f>
        <v>0</v>
      </c>
      <c r="AB26" s="8">
        <f>+('3 Planilla Preadjudicación OTIC'!AC26)</f>
        <v>0</v>
      </c>
      <c r="AC26" s="8">
        <f>+('3 Planilla Preadjudicación OTIC'!AD26)</f>
        <v>0</v>
      </c>
      <c r="AD26" s="6">
        <f>+('3 Planilla Preadjudicación OTIC'!AE26)</f>
        <v>0</v>
      </c>
      <c r="AE26" s="8">
        <f>+('3 Planilla Preadjudicación OTIC'!AF26)</f>
        <v>0</v>
      </c>
      <c r="AF26" s="6">
        <f>+('3 Planilla Preadjudicación OTIC'!AG26)</f>
        <v>0</v>
      </c>
      <c r="AG26" s="6">
        <f>+('3 Planilla Preadjudicación OTIC'!AH26)</f>
        <v>0</v>
      </c>
      <c r="AH26" s="6">
        <f>+('3 Planilla Preadjudicación OTIC'!AI26)</f>
        <v>0</v>
      </c>
      <c r="AI26" s="206">
        <f>+('3 Planilla Preadjudicación OTIC'!AJ26)</f>
        <v>0</v>
      </c>
      <c r="AJ26" s="8">
        <f>+('3 Planilla Preadjudicación OTIC'!AK26)</f>
        <v>0</v>
      </c>
      <c r="AK26" s="6">
        <f>+('3 Planilla Preadjudicación OTIC'!AL26)</f>
        <v>0</v>
      </c>
      <c r="AL26" s="6">
        <f>+('3 Planilla Preadjudicación OTIC'!AM26)</f>
        <v>0</v>
      </c>
      <c r="AM26" s="16">
        <f>+('3 Planilla Preadjudicación OTIC'!AN26)</f>
        <v>0</v>
      </c>
      <c r="AN26" s="16">
        <f>+('3 Planilla Preadjudicación OTIC'!AO26)</f>
        <v>0</v>
      </c>
      <c r="AO26" s="16">
        <f>+('3 Planilla Preadjudicación OTIC'!AP26)</f>
        <v>0</v>
      </c>
      <c r="AP26" s="16">
        <f>+('3 Planilla Preadjudicación OTIC'!AQ26)</f>
        <v>0</v>
      </c>
      <c r="AQ26" s="16">
        <f>+('3 Planilla Preadjudicación OTIC'!AR26)</f>
        <v>0</v>
      </c>
      <c r="AR26" s="16">
        <f>+('3 Planilla Preadjudicación OTIC'!AS26)</f>
        <v>0</v>
      </c>
      <c r="AS26" s="16">
        <f>+('3 Planilla Preadjudicación OTIC'!AT26)</f>
        <v>0</v>
      </c>
      <c r="AT26" s="16">
        <f>+('3 Planilla Preadjudicación OTIC'!AU26)</f>
        <v>0</v>
      </c>
      <c r="AU26" s="16">
        <f>+('3 Planilla Preadjudicación OTIC'!AV26)</f>
        <v>0</v>
      </c>
      <c r="AV26" s="6">
        <f>+('3 Planilla Preadjudicación OTIC'!AW26)</f>
        <v>0</v>
      </c>
      <c r="AW26" s="8">
        <f>+('3 Planilla Preadjudicación OTIC'!AX26)</f>
        <v>0</v>
      </c>
      <c r="AX26" s="6">
        <f>+('3 Planilla Preadjudicación OTIC'!AY26)</f>
        <v>0</v>
      </c>
      <c r="AY26" s="6">
        <f>+('3 Planilla Preadjudicación OTIC'!AZ26)</f>
        <v>0</v>
      </c>
      <c r="AZ26" s="6">
        <f>+('3 Planilla Preadjudicación OTIC'!BA26)</f>
        <v>0</v>
      </c>
      <c r="BA26" s="6">
        <f>+('3 Planilla Preadjudicación OTIC'!BB26)</f>
        <v>0</v>
      </c>
      <c r="BB26" s="6">
        <f>+('3 Planilla Preadjudicación OTIC'!BC26)</f>
        <v>0</v>
      </c>
      <c r="BC26" s="6">
        <f>+('3 Planilla Preadjudicación OTIC'!BD26)</f>
        <v>0</v>
      </c>
      <c r="BD26" s="6">
        <f>+('3 Planilla Preadjudicación OTIC'!BE26)</f>
        <v>0</v>
      </c>
      <c r="BE26" s="6">
        <f>+('3 Planilla Preadjudicación OTIC'!BF26)</f>
        <v>0</v>
      </c>
      <c r="BF26" s="6">
        <f>+('3 Planilla Preadjudicación OTIC'!BG26)</f>
        <v>0</v>
      </c>
      <c r="BG26" s="6">
        <f>+('3 Planilla Preadjudicación OTIC'!BH26)</f>
        <v>0</v>
      </c>
      <c r="BH26" s="6">
        <f>+('3 Planilla Preadjudicación OTIC'!BI26)</f>
        <v>0</v>
      </c>
      <c r="BI26" s="6">
        <f>+('3 Planilla Preadjudicación OTIC'!BJ26)</f>
        <v>0</v>
      </c>
      <c r="BJ26" s="6">
        <f>+('3 Planilla Preadjudicación OTIC'!BK26)</f>
        <v>0</v>
      </c>
      <c r="BK26" s="6">
        <f>+('3 Planilla Preadjudicación OTIC'!BL26)</f>
        <v>0</v>
      </c>
      <c r="BL26" s="6">
        <f>+('3 Planilla Preadjudicación OTIC'!BM26)</f>
        <v>0</v>
      </c>
      <c r="BM26" s="164">
        <f>ROUND(('3 Planilla Preadjudicación OTIC'!BN26),1)</f>
        <v>0</v>
      </c>
      <c r="BN26" s="8">
        <f>+('3 Planilla Preadjudicación OTIC'!BO26)</f>
        <v>0</v>
      </c>
      <c r="BO26" s="8">
        <f>+('3 Planilla Preadjudicación OTIC'!BP26)</f>
        <v>0</v>
      </c>
      <c r="BP26" s="8">
        <f>+('3 Planilla Preadjudicación OTIC'!BQ26)</f>
        <v>0</v>
      </c>
      <c r="BQ26" s="8">
        <f>+('3 Planilla Preadjudicación OTIC'!BR26)</f>
        <v>0</v>
      </c>
      <c r="BR26" s="8">
        <f>+('3 Planilla Preadjudicación OTIC'!BS26)</f>
        <v>0</v>
      </c>
      <c r="BS26" s="8">
        <f>+('3 Planilla Preadjudicación OTIC'!BT26)</f>
        <v>0</v>
      </c>
      <c r="BT26" s="8">
        <f>+('3 Planilla Preadjudicación OTIC'!BU26)</f>
        <v>0</v>
      </c>
      <c r="BU26" s="130" t="e">
        <f>IF(VLOOKUP(A26,'BD OFICIAL'!$A$1:$AK$1058,5,0)=D26,0,1)</f>
        <v>#N/A</v>
      </c>
      <c r="BV26" s="130" t="e">
        <f>IF(VLOOKUP(A26,'BD OFICIAL'!$A$1:$AK$1058,11,0)=J26,0,1)</f>
        <v>#N/A</v>
      </c>
      <c r="BW26" s="130" t="e">
        <f>IF(VLOOKUP(A26,'BD OFICIAL'!$A$1:$AK$1058,13,0)=L26,0,1)</f>
        <v>#N/A</v>
      </c>
      <c r="BX26" s="6" t="e">
        <f>IF(VLOOKUP(A26,'BD OFICIAL'!$A$1:$AK$1058,16,0)=O26,0,1)</f>
        <v>#N/A</v>
      </c>
      <c r="BY26" s="6" t="e">
        <f>IF(VLOOKUP(A26,'BD OFICIAL'!$A$1:$AK$1058,17,0)=P26,0,1)</f>
        <v>#N/A</v>
      </c>
      <c r="BZ26" s="6" t="e">
        <f>IF(VLOOKUP(A26,'BD OFICIAL'!$A$1:$AK$1058,19,0)=R26,0,1)</f>
        <v>#N/A</v>
      </c>
      <c r="CA26" s="6" t="e">
        <f>IF(VLOOKUP(A26,'BD OFICIAL'!$A$1:$AK$1058,21,0)=T26,0,1)</f>
        <v>#N/A</v>
      </c>
      <c r="CB26" s="6" t="e">
        <f>IF(VLOOKUP(A26,'BD OFICIAL'!$A$1:$AK$1058,24,0)=AK26,0,1)</f>
        <v>#N/A</v>
      </c>
      <c r="CC26" s="6" t="e">
        <f>IF(VLOOKUP(A26,'BD OFICIAL'!$A$1:$AK$1058,25,0)=X26,0,1)</f>
        <v>#N/A</v>
      </c>
      <c r="CD26" s="6" t="e">
        <f>IF(VLOOKUP(A26,'BD OFICIAL'!$A$1:$AK$1058,26,0)=Y26,0,1)</f>
        <v>#N/A</v>
      </c>
      <c r="CE26" s="6" t="e">
        <f>IF(VLOOKUP(A26,'BD OFICIAL'!$A$1:$AK$1058,27,0)=Z26,0,1)</f>
        <v>#N/A</v>
      </c>
      <c r="CF26" s="6" t="e">
        <f>IF(VLOOKUP(A26,'BD OFICIAL'!$A$1:$AK$1058,28,0)=AA26,0,1)</f>
        <v>#N/A</v>
      </c>
      <c r="CG26" s="6" t="e">
        <f>IF(VLOOKUP(A26,'BD OFICIAL'!$A$1:$AK$1058,33,0)=AF26,0,1)</f>
        <v>#N/A</v>
      </c>
      <c r="CH26" s="6" t="e">
        <f>IF(VLOOKUP(A26,'BD OFICIAL'!$A$1:$AK$1058,34,0)=AG26,0,1)</f>
        <v>#N/A</v>
      </c>
      <c r="CI26" s="11" t="e">
        <f t="shared" si="7"/>
        <v>#DIV/0!</v>
      </c>
      <c r="CJ26" s="130" t="e">
        <f t="shared" si="8"/>
        <v>#DIV/0!</v>
      </c>
      <c r="CK26" s="130" t="e">
        <f>IF(VLOOKUP(A26,'BD OFICIAL'!$A$1:$AK$1058,37,0)=AL26,0,1)</f>
        <v>#N/A</v>
      </c>
      <c r="CL26" s="130" t="e">
        <f>VLOOKUP(A26,'BD OFICIAL'!$A$1:$AL$1109,38,0)*AM26-AP26</f>
        <v>#N/A</v>
      </c>
      <c r="CM26" s="130" t="str">
        <f t="shared" si="9"/>
        <v>SSH</v>
      </c>
      <c r="CN26" s="130" t="str">
        <f t="shared" si="10"/>
        <v>SI</v>
      </c>
      <c r="CO26" s="130" t="str">
        <f t="shared" si="11"/>
        <v>NO</v>
      </c>
      <c r="CP26" s="44">
        <f t="shared" si="12"/>
        <v>1</v>
      </c>
      <c r="CQ26" s="44">
        <f t="shared" si="13"/>
        <v>1</v>
      </c>
      <c r="CR26" s="44" t="e">
        <f t="shared" si="14"/>
        <v>#N/A</v>
      </c>
      <c r="CS26" s="44" t="e">
        <f>IF(VLOOKUP(A26,'BD OFICIAL'!$A:$AS,40,0)=AQ26,0,1)</f>
        <v>#N/A</v>
      </c>
      <c r="CT26" s="44" t="e">
        <f>IF(VLOOKUP(A26,'BD OFICIAL'!$A:$AS,41,0)=AS26,0,1)</f>
        <v>#N/A</v>
      </c>
      <c r="CU26" s="44">
        <f t="shared" si="15"/>
        <v>0</v>
      </c>
      <c r="CV26" s="44">
        <f t="shared" si="16"/>
        <v>0</v>
      </c>
      <c r="CW26" s="44" t="e">
        <f>IF(VLOOKUP(A26,'BD OFICIAL'!$A$1:$AK$1058,31,0)="SI",IF(AT26&gt;0,0,1),IF(AT26=0,0,1))</f>
        <v>#N/A</v>
      </c>
      <c r="CX26" s="44">
        <f t="shared" si="17"/>
        <v>0</v>
      </c>
      <c r="CY26" s="44">
        <f t="shared" si="18"/>
        <v>0</v>
      </c>
      <c r="CZ26" s="130" t="e">
        <f t="shared" si="19"/>
        <v>#N/A</v>
      </c>
      <c r="DA26" s="44" t="e">
        <f t="shared" si="20"/>
        <v>#N/A</v>
      </c>
      <c r="DB26" s="130" t="str">
        <f>IF(ISERROR(VLOOKUP(AI26,EXPERIENCIA!$A$1:$C$2100,1,0)),"NO","SI")</f>
        <v>NO</v>
      </c>
      <c r="DC26" s="130" t="e">
        <f>IF(CZ26="no","NO APLICA",IF(AX26=0,"ERROR NOTA",IF(AND(AX26&gt;1,DB26="NO"),"ERROR NOTA",IF(AND(DB26="NO",AX26=1),0,IF(VLOOKUP(AI26,EXPERIENCIA!$A$1:$C$2100,3,0)=AX26,0,"ERROR NOTA")))))</f>
        <v>#N/A</v>
      </c>
      <c r="DD26" s="130" t="str">
        <f>IF(ISERROR(VLOOKUP(AI26,COMPORTAMIENTO!$A$1:$C$2100,1,0)),"NO","SI")</f>
        <v>NO</v>
      </c>
      <c r="DE26" s="130" t="e">
        <f>IF(CZ26="NO","NO APLICA",IF(AY26=0,"ERROR NOTA",IF(AND(DD26="NO",AY26=7),0,IF(VLOOKUP(AI26,COMPORTAMIENTO!$A$2:$C$2100,3,0)=AY26,0,"ERROR NOTA"))))</f>
        <v>#N/A</v>
      </c>
      <c r="DF26" s="164" t="e">
        <f t="shared" si="21"/>
        <v>#N/A</v>
      </c>
      <c r="DG26" s="164" t="e">
        <f t="shared" si="22"/>
        <v>#N/A</v>
      </c>
      <c r="DH26" s="130" t="str">
        <f t="shared" si="0"/>
        <v>NO</v>
      </c>
      <c r="DI26" s="130" t="e">
        <f t="shared" si="23"/>
        <v>#N/A</v>
      </c>
      <c r="DJ26" s="130" t="e">
        <f t="shared" si="24"/>
        <v>#N/A</v>
      </c>
      <c r="DK26" s="130" t="e">
        <f t="shared" si="25"/>
        <v>#N/A</v>
      </c>
      <c r="DL26" s="16" t="e" cm="1">
        <f t="array" ref="DL26">IF(CZ26="NO","NO APLICA",IF(AND(CZ26="SI",BG26=1),RECHAZADO,"APROBADO"))</f>
        <v>#N/A</v>
      </c>
      <c r="DM26" s="16" t="e">
        <f t="shared" si="26"/>
        <v>#N/A</v>
      </c>
      <c r="DN26" s="11" t="e">
        <f t="shared" si="27"/>
        <v>#N/A</v>
      </c>
      <c r="DO26" s="16">
        <f t="shared" si="28"/>
        <v>0</v>
      </c>
      <c r="DP26" s="16">
        <f>VLOOKUP(A26,'5 TD'!$A$3:$B$35,2,0)</f>
        <v>0</v>
      </c>
      <c r="DQ26" s="11" t="e">
        <f t="shared" si="29"/>
        <v>#N/A</v>
      </c>
      <c r="DR26" s="130" t="e">
        <f t="shared" si="1"/>
        <v>#N/A</v>
      </c>
      <c r="DS26" s="130" t="e">
        <f t="shared" si="2"/>
        <v>#N/A</v>
      </c>
      <c r="DT26" s="11" t="e">
        <f t="shared" si="3"/>
        <v>#N/A</v>
      </c>
      <c r="DU26" s="130" t="e">
        <f t="shared" si="4"/>
        <v>#N/A</v>
      </c>
      <c r="DV26" s="6">
        <f>+('3 Planilla Preadjudicación OTIC'!BO26)</f>
        <v>0</v>
      </c>
      <c r="DW26" s="6" t="e">
        <f>IF(DU26="APROBADO",VLOOKUP(A26,'5 TD'!$D$3:$E$270,2,0),"NO APLICA")</f>
        <v>#N/A</v>
      </c>
      <c r="DX26" s="6" t="e">
        <f t="shared" si="30"/>
        <v>#N/A</v>
      </c>
      <c r="DY26" s="6" t="e">
        <f>IF(DX26="SI",VLOOKUP(A26,'5 TD'!$G$3:$H$270,2,0),"NO APLICA ")</f>
        <v>#N/A</v>
      </c>
      <c r="DZ26" s="6" t="e">
        <f t="shared" si="5"/>
        <v>#N/A</v>
      </c>
      <c r="EA26" s="6" t="e">
        <f>IF(DZ26="SI",VLOOKUP(A26,'5 TD'!$J$4:$K$472,2,0),"NO APLICA")</f>
        <v>#N/A</v>
      </c>
      <c r="EB26" s="6" t="e">
        <f t="shared" si="31"/>
        <v>#N/A</v>
      </c>
      <c r="EC26" s="11" t="e">
        <f>IF(EB26="SI",VLOOKUP(A26,'5 TD'!$M$4:$N$350,2,0),"NO APLICA")</f>
        <v>#N/A</v>
      </c>
      <c r="ED26" s="6" t="e">
        <f t="shared" si="6"/>
        <v>#N/A</v>
      </c>
      <c r="EE26" s="16" t="e">
        <f t="shared" si="32"/>
        <v>#N/A</v>
      </c>
      <c r="EF26" s="16" t="e">
        <f>IF(ED26="SI",VLOOKUP(A26,'5 TD'!$V$4:$W$479,2,0),"NO APLICA")</f>
        <v>#N/A</v>
      </c>
      <c r="EG26" s="6" t="e">
        <f t="shared" si="33"/>
        <v>#N/A</v>
      </c>
      <c r="EH26" s="124" t="e">
        <f>IF(EG26="SI",VLOOKUP(AI26,COMPORTAMIENTO!$A$1:$C$2100,2,0),"NO APLICA")</f>
        <v>#N/A</v>
      </c>
      <c r="EI26" s="16" t="e">
        <f>IF(EG26="SI",VLOOKUP(A26,'5 TD'!$P$2:$Q$479,2,0),"NO APLICA")</f>
        <v>#N/A</v>
      </c>
      <c r="EJ26" s="6" t="e">
        <f t="shared" si="34"/>
        <v>#N/A</v>
      </c>
      <c r="EK26" s="6">
        <f>IF(DB26="no",0,VLOOKUP(AI26,EXPERIENCIA!$A$1:$C$2100,2,0))</f>
        <v>0</v>
      </c>
      <c r="EL26" s="6">
        <f>IF(DB26="si",VLOOKUP(A26,'5 TD'!$S$3:$T$2103,2,0),0)</f>
        <v>0</v>
      </c>
      <c r="EM26" s="6" t="str">
        <f t="shared" si="35"/>
        <v>SI</v>
      </c>
      <c r="EN26" s="6">
        <f>+('3 Planilla Preadjudicación OTIC'!BV26)</f>
        <v>0</v>
      </c>
    </row>
    <row r="27" spans="1:144" s="7" customFormat="1" ht="13.8" x14ac:dyDescent="0.3">
      <c r="A27" s="6">
        <f>+('3 Planilla Preadjudicación OTIC'!A27)</f>
        <v>0</v>
      </c>
      <c r="B27" s="6">
        <f>+('3 Planilla Preadjudicación OTIC'!B27)</f>
        <v>0</v>
      </c>
      <c r="C27" s="8">
        <f>+('3 Planilla Preadjudicación OTIC'!D27)</f>
        <v>0</v>
      </c>
      <c r="D27" s="8">
        <f>+('3 Planilla Preadjudicación OTIC'!E27)</f>
        <v>0</v>
      </c>
      <c r="E27" s="8">
        <f>+('3 Planilla Preadjudicación OTIC'!F27)</f>
        <v>0</v>
      </c>
      <c r="F27" s="8">
        <f>+('3 Planilla Preadjudicación OTIC'!G27)</f>
        <v>0</v>
      </c>
      <c r="G27" s="8">
        <f>+('3 Planilla Preadjudicación OTIC'!H27)</f>
        <v>0</v>
      </c>
      <c r="H27" s="8">
        <f>+('3 Planilla Preadjudicación OTIC'!I27)</f>
        <v>0</v>
      </c>
      <c r="I27" s="8">
        <f>+('3 Planilla Preadjudicación OTIC'!J27)</f>
        <v>0</v>
      </c>
      <c r="J27" s="8">
        <f>+('3 Planilla Preadjudicación OTIC'!K27)</f>
        <v>0</v>
      </c>
      <c r="K27" s="8">
        <f>+('3 Planilla Preadjudicación OTIC'!L27)</f>
        <v>0</v>
      </c>
      <c r="L27" s="8">
        <f>+('3 Planilla Preadjudicación OTIC'!M27)</f>
        <v>0</v>
      </c>
      <c r="M27" s="6">
        <f>+('3 Planilla Preadjudicación OTIC'!N27)</f>
        <v>0</v>
      </c>
      <c r="N27" s="8">
        <f>+('3 Planilla Preadjudicación OTIC'!O27)</f>
        <v>0</v>
      </c>
      <c r="O27" s="8">
        <f>+('3 Planilla Preadjudicación OTIC'!P27)</f>
        <v>0</v>
      </c>
      <c r="P27" s="8">
        <f>+('3 Planilla Preadjudicación OTIC'!Q27)</f>
        <v>0</v>
      </c>
      <c r="Q27" s="8">
        <f>+('3 Planilla Preadjudicación OTIC'!R27)</f>
        <v>0</v>
      </c>
      <c r="R27" s="8">
        <f>+('3 Planilla Preadjudicación OTIC'!S27)</f>
        <v>0</v>
      </c>
      <c r="S27" s="8">
        <f>+('3 Planilla Preadjudicación OTIC'!T27)</f>
        <v>0</v>
      </c>
      <c r="T27" s="6">
        <f>+('3 Planilla Preadjudicación OTIC'!U27)</f>
        <v>0</v>
      </c>
      <c r="U27" s="6">
        <f>+('3 Planilla Preadjudicación OTIC'!V27)</f>
        <v>0</v>
      </c>
      <c r="V27" s="6">
        <f>+('3 Planilla Preadjudicación OTIC'!W27)</f>
        <v>0</v>
      </c>
      <c r="W27" s="6">
        <f>+('3 Planilla Preadjudicación OTIC'!X27)</f>
        <v>0</v>
      </c>
      <c r="X27" s="6">
        <f>+('3 Planilla Preadjudicación OTIC'!Y27)</f>
        <v>0</v>
      </c>
      <c r="Y27" s="6">
        <f>+('3 Planilla Preadjudicación OTIC'!Z27)</f>
        <v>0</v>
      </c>
      <c r="Z27" s="6">
        <f>+('3 Planilla Preadjudicación OTIC'!AA27)</f>
        <v>0</v>
      </c>
      <c r="AA27" s="6">
        <f>+('3 Planilla Preadjudicación OTIC'!AB27)</f>
        <v>0</v>
      </c>
      <c r="AB27" s="8">
        <f>+('3 Planilla Preadjudicación OTIC'!AC27)</f>
        <v>0</v>
      </c>
      <c r="AC27" s="8">
        <f>+('3 Planilla Preadjudicación OTIC'!AD27)</f>
        <v>0</v>
      </c>
      <c r="AD27" s="6">
        <f>+('3 Planilla Preadjudicación OTIC'!AE27)</f>
        <v>0</v>
      </c>
      <c r="AE27" s="8">
        <f>+('3 Planilla Preadjudicación OTIC'!AF27)</f>
        <v>0</v>
      </c>
      <c r="AF27" s="6">
        <f>+('3 Planilla Preadjudicación OTIC'!AG27)</f>
        <v>0</v>
      </c>
      <c r="AG27" s="6">
        <f>+('3 Planilla Preadjudicación OTIC'!AH27)</f>
        <v>0</v>
      </c>
      <c r="AH27" s="6">
        <f>+('3 Planilla Preadjudicación OTIC'!AI27)</f>
        <v>0</v>
      </c>
      <c r="AI27" s="206">
        <f>+('3 Planilla Preadjudicación OTIC'!AJ27)</f>
        <v>0</v>
      </c>
      <c r="AJ27" s="8">
        <f>+('3 Planilla Preadjudicación OTIC'!AK27)</f>
        <v>0</v>
      </c>
      <c r="AK27" s="6">
        <f>+('3 Planilla Preadjudicación OTIC'!AL27)</f>
        <v>0</v>
      </c>
      <c r="AL27" s="6">
        <f>+('3 Planilla Preadjudicación OTIC'!AM27)</f>
        <v>0</v>
      </c>
      <c r="AM27" s="16">
        <f>+('3 Planilla Preadjudicación OTIC'!AN27)</f>
        <v>0</v>
      </c>
      <c r="AN27" s="16">
        <f>+('3 Planilla Preadjudicación OTIC'!AO27)</f>
        <v>0</v>
      </c>
      <c r="AO27" s="16">
        <f>+('3 Planilla Preadjudicación OTIC'!AP27)</f>
        <v>0</v>
      </c>
      <c r="AP27" s="16">
        <f>+('3 Planilla Preadjudicación OTIC'!AQ27)</f>
        <v>0</v>
      </c>
      <c r="AQ27" s="16">
        <f>+('3 Planilla Preadjudicación OTIC'!AR27)</f>
        <v>0</v>
      </c>
      <c r="AR27" s="16">
        <f>+('3 Planilla Preadjudicación OTIC'!AS27)</f>
        <v>0</v>
      </c>
      <c r="AS27" s="16">
        <f>+('3 Planilla Preadjudicación OTIC'!AT27)</f>
        <v>0</v>
      </c>
      <c r="AT27" s="16">
        <f>+('3 Planilla Preadjudicación OTIC'!AU27)</f>
        <v>0</v>
      </c>
      <c r="AU27" s="16">
        <f>+('3 Planilla Preadjudicación OTIC'!AV27)</f>
        <v>0</v>
      </c>
      <c r="AV27" s="6">
        <f>+('3 Planilla Preadjudicación OTIC'!AW27)</f>
        <v>0</v>
      </c>
      <c r="AW27" s="8">
        <f>+('3 Planilla Preadjudicación OTIC'!AX27)</f>
        <v>0</v>
      </c>
      <c r="AX27" s="6">
        <f>+('3 Planilla Preadjudicación OTIC'!AY27)</f>
        <v>0</v>
      </c>
      <c r="AY27" s="6">
        <f>+('3 Planilla Preadjudicación OTIC'!AZ27)</f>
        <v>0</v>
      </c>
      <c r="AZ27" s="6">
        <f>+('3 Planilla Preadjudicación OTIC'!BA27)</f>
        <v>0</v>
      </c>
      <c r="BA27" s="6">
        <f>+('3 Planilla Preadjudicación OTIC'!BB27)</f>
        <v>0</v>
      </c>
      <c r="BB27" s="6">
        <f>+('3 Planilla Preadjudicación OTIC'!BC27)</f>
        <v>0</v>
      </c>
      <c r="BC27" s="6">
        <f>+('3 Planilla Preadjudicación OTIC'!BD27)</f>
        <v>0</v>
      </c>
      <c r="BD27" s="6">
        <f>+('3 Planilla Preadjudicación OTIC'!BE27)</f>
        <v>0</v>
      </c>
      <c r="BE27" s="6">
        <f>+('3 Planilla Preadjudicación OTIC'!BF27)</f>
        <v>0</v>
      </c>
      <c r="BF27" s="6">
        <f>+('3 Planilla Preadjudicación OTIC'!BG27)</f>
        <v>0</v>
      </c>
      <c r="BG27" s="6">
        <f>+('3 Planilla Preadjudicación OTIC'!BH27)</f>
        <v>0</v>
      </c>
      <c r="BH27" s="6">
        <f>+('3 Planilla Preadjudicación OTIC'!BI27)</f>
        <v>0</v>
      </c>
      <c r="BI27" s="6">
        <f>+('3 Planilla Preadjudicación OTIC'!BJ27)</f>
        <v>0</v>
      </c>
      <c r="BJ27" s="6">
        <f>+('3 Planilla Preadjudicación OTIC'!BK27)</f>
        <v>0</v>
      </c>
      <c r="BK27" s="6">
        <f>+('3 Planilla Preadjudicación OTIC'!BL27)</f>
        <v>0</v>
      </c>
      <c r="BL27" s="6">
        <f>+('3 Planilla Preadjudicación OTIC'!BM27)</f>
        <v>0</v>
      </c>
      <c r="BM27" s="164">
        <f>ROUND(('3 Planilla Preadjudicación OTIC'!BN27),1)</f>
        <v>0</v>
      </c>
      <c r="BN27" s="8">
        <f>+('3 Planilla Preadjudicación OTIC'!BO27)</f>
        <v>0</v>
      </c>
      <c r="BO27" s="8">
        <f>+('3 Planilla Preadjudicación OTIC'!BP27)</f>
        <v>0</v>
      </c>
      <c r="BP27" s="8">
        <f>+('3 Planilla Preadjudicación OTIC'!BQ27)</f>
        <v>0</v>
      </c>
      <c r="BQ27" s="8">
        <f>+('3 Planilla Preadjudicación OTIC'!BR27)</f>
        <v>0</v>
      </c>
      <c r="BR27" s="8">
        <f>+('3 Planilla Preadjudicación OTIC'!BS27)</f>
        <v>0</v>
      </c>
      <c r="BS27" s="8">
        <f>+('3 Planilla Preadjudicación OTIC'!BT27)</f>
        <v>0</v>
      </c>
      <c r="BT27" s="8">
        <f>+('3 Planilla Preadjudicación OTIC'!BU27)</f>
        <v>0</v>
      </c>
      <c r="BU27" s="130" t="e">
        <f>IF(VLOOKUP(A27,'BD OFICIAL'!$A$1:$AK$1058,5,0)=D27,0,1)</f>
        <v>#N/A</v>
      </c>
      <c r="BV27" s="130" t="e">
        <f>IF(VLOOKUP(A27,'BD OFICIAL'!$A$1:$AK$1058,11,0)=J27,0,1)</f>
        <v>#N/A</v>
      </c>
      <c r="BW27" s="130" t="e">
        <f>IF(VLOOKUP(A27,'BD OFICIAL'!$A$1:$AK$1058,13,0)=L27,0,1)</f>
        <v>#N/A</v>
      </c>
      <c r="BX27" s="6" t="e">
        <f>IF(VLOOKUP(A27,'BD OFICIAL'!$A$1:$AK$1058,16,0)=O27,0,1)</f>
        <v>#N/A</v>
      </c>
      <c r="BY27" s="6" t="e">
        <f>IF(VLOOKUP(A27,'BD OFICIAL'!$A$1:$AK$1058,17,0)=P27,0,1)</f>
        <v>#N/A</v>
      </c>
      <c r="BZ27" s="6" t="e">
        <f>IF(VLOOKUP(A27,'BD OFICIAL'!$A$1:$AK$1058,19,0)=R27,0,1)</f>
        <v>#N/A</v>
      </c>
      <c r="CA27" s="6" t="e">
        <f>IF(VLOOKUP(A27,'BD OFICIAL'!$A$1:$AK$1058,21,0)=T27,0,1)</f>
        <v>#N/A</v>
      </c>
      <c r="CB27" s="6" t="e">
        <f>IF(VLOOKUP(A27,'BD OFICIAL'!$A$1:$AK$1058,24,0)=AK27,0,1)</f>
        <v>#N/A</v>
      </c>
      <c r="CC27" s="6" t="e">
        <f>IF(VLOOKUP(A27,'BD OFICIAL'!$A$1:$AK$1058,25,0)=X27,0,1)</f>
        <v>#N/A</v>
      </c>
      <c r="CD27" s="6" t="e">
        <f>IF(VLOOKUP(A27,'BD OFICIAL'!$A$1:$AK$1058,26,0)=Y27,0,1)</f>
        <v>#N/A</v>
      </c>
      <c r="CE27" s="6" t="e">
        <f>IF(VLOOKUP(A27,'BD OFICIAL'!$A$1:$AK$1058,27,0)=Z27,0,1)</f>
        <v>#N/A</v>
      </c>
      <c r="CF27" s="6" t="e">
        <f>IF(VLOOKUP(A27,'BD OFICIAL'!$A$1:$AK$1058,28,0)=AA27,0,1)</f>
        <v>#N/A</v>
      </c>
      <c r="CG27" s="6" t="e">
        <f>IF(VLOOKUP(A27,'BD OFICIAL'!$A$1:$AK$1058,33,0)=AF27,0,1)</f>
        <v>#N/A</v>
      </c>
      <c r="CH27" s="6" t="e">
        <f>IF(VLOOKUP(A27,'BD OFICIAL'!$A$1:$AK$1058,34,0)=AG27,0,1)</f>
        <v>#N/A</v>
      </c>
      <c r="CI27" s="11" t="e">
        <f t="shared" si="7"/>
        <v>#DIV/0!</v>
      </c>
      <c r="CJ27" s="130" t="e">
        <f t="shared" si="8"/>
        <v>#DIV/0!</v>
      </c>
      <c r="CK27" s="130" t="e">
        <f>IF(VLOOKUP(A27,'BD OFICIAL'!$A$1:$AK$1058,37,0)=AL27,0,1)</f>
        <v>#N/A</v>
      </c>
      <c r="CL27" s="130" t="e">
        <f>VLOOKUP(A27,'BD OFICIAL'!$A$1:$AL$1109,38,0)*AM27-AP27</f>
        <v>#N/A</v>
      </c>
      <c r="CM27" s="130" t="str">
        <f t="shared" si="9"/>
        <v>SSH</v>
      </c>
      <c r="CN27" s="130" t="str">
        <f t="shared" si="10"/>
        <v>SI</v>
      </c>
      <c r="CO27" s="130" t="str">
        <f t="shared" si="11"/>
        <v>NO</v>
      </c>
      <c r="CP27" s="44">
        <f t="shared" si="12"/>
        <v>1</v>
      </c>
      <c r="CQ27" s="44">
        <f t="shared" si="13"/>
        <v>1</v>
      </c>
      <c r="CR27" s="44" t="e">
        <f t="shared" si="14"/>
        <v>#N/A</v>
      </c>
      <c r="CS27" s="44" t="e">
        <f>IF(VLOOKUP(A27,'BD OFICIAL'!$A:$AS,40,0)=AQ27,0,1)</f>
        <v>#N/A</v>
      </c>
      <c r="CT27" s="44" t="e">
        <f>IF(VLOOKUP(A27,'BD OFICIAL'!$A:$AS,41,0)=AS27,0,1)</f>
        <v>#N/A</v>
      </c>
      <c r="CU27" s="44">
        <f t="shared" si="15"/>
        <v>0</v>
      </c>
      <c r="CV27" s="44">
        <f t="shared" si="16"/>
        <v>0</v>
      </c>
      <c r="CW27" s="44" t="e">
        <f>IF(VLOOKUP(A27,'BD OFICIAL'!$A$1:$AK$1058,31,0)="SI",IF(AT27&gt;0,0,1),IF(AT27=0,0,1))</f>
        <v>#N/A</v>
      </c>
      <c r="CX27" s="44">
        <f t="shared" si="17"/>
        <v>0</v>
      </c>
      <c r="CY27" s="44">
        <f t="shared" si="18"/>
        <v>0</v>
      </c>
      <c r="CZ27" s="130" t="e">
        <f t="shared" si="19"/>
        <v>#N/A</v>
      </c>
      <c r="DA27" s="44" t="e">
        <f t="shared" si="20"/>
        <v>#N/A</v>
      </c>
      <c r="DB27" s="130" t="str">
        <f>IF(ISERROR(VLOOKUP(AI27,EXPERIENCIA!$A$1:$C$2100,1,0)),"NO","SI")</f>
        <v>NO</v>
      </c>
      <c r="DC27" s="130" t="e">
        <f>IF(CZ27="no","NO APLICA",IF(AX27=0,"ERROR NOTA",IF(AND(AX27&gt;1,DB27="NO"),"ERROR NOTA",IF(AND(DB27="NO",AX27=1),0,IF(VLOOKUP(AI27,EXPERIENCIA!$A$1:$C$2100,3,0)=AX27,0,"ERROR NOTA")))))</f>
        <v>#N/A</v>
      </c>
      <c r="DD27" s="130" t="str">
        <f>IF(ISERROR(VLOOKUP(AI27,COMPORTAMIENTO!$A$1:$C$2100,1,0)),"NO","SI")</f>
        <v>NO</v>
      </c>
      <c r="DE27" s="130" t="e">
        <f>IF(CZ27="NO","NO APLICA",IF(AY27=0,"ERROR NOTA",IF(AND(DD27="NO",AY27=7),0,IF(VLOOKUP(AI27,COMPORTAMIENTO!$A$2:$C$2100,3,0)=AY27,0,"ERROR NOTA"))))</f>
        <v>#N/A</v>
      </c>
      <c r="DF27" s="164" t="e">
        <f t="shared" si="21"/>
        <v>#N/A</v>
      </c>
      <c r="DG27" s="164" t="e">
        <f t="shared" si="22"/>
        <v>#N/A</v>
      </c>
      <c r="DH27" s="130" t="str">
        <f t="shared" si="0"/>
        <v>NO</v>
      </c>
      <c r="DI27" s="130" t="e">
        <f t="shared" si="23"/>
        <v>#N/A</v>
      </c>
      <c r="DJ27" s="130" t="e">
        <f t="shared" si="24"/>
        <v>#N/A</v>
      </c>
      <c r="DK27" s="130" t="e">
        <f t="shared" si="25"/>
        <v>#N/A</v>
      </c>
      <c r="DL27" s="16" t="e" cm="1">
        <f t="array" ref="DL27">IF(CZ27="NO","NO APLICA",IF(AND(CZ27="SI",BG27=1),RECHAZADO,"APROBADO"))</f>
        <v>#N/A</v>
      </c>
      <c r="DM27" s="16" t="e">
        <f t="shared" si="26"/>
        <v>#N/A</v>
      </c>
      <c r="DN27" s="11" t="e">
        <f t="shared" si="27"/>
        <v>#N/A</v>
      </c>
      <c r="DO27" s="16">
        <f t="shared" si="28"/>
        <v>0</v>
      </c>
      <c r="DP27" s="16">
        <f>VLOOKUP(A27,'5 TD'!$A$3:$B$35,2,0)</f>
        <v>0</v>
      </c>
      <c r="DQ27" s="11" t="e">
        <f t="shared" si="29"/>
        <v>#N/A</v>
      </c>
      <c r="DR27" s="130" t="e">
        <f t="shared" si="1"/>
        <v>#N/A</v>
      </c>
      <c r="DS27" s="130" t="e">
        <f t="shared" si="2"/>
        <v>#N/A</v>
      </c>
      <c r="DT27" s="11" t="e">
        <f t="shared" si="3"/>
        <v>#N/A</v>
      </c>
      <c r="DU27" s="130" t="e">
        <f t="shared" si="4"/>
        <v>#N/A</v>
      </c>
      <c r="DV27" s="6">
        <f>+('3 Planilla Preadjudicación OTIC'!BO27)</f>
        <v>0</v>
      </c>
      <c r="DW27" s="6" t="e">
        <f>IF(DU27="APROBADO",VLOOKUP(A27,'5 TD'!$D$3:$E$270,2,0),"NO APLICA")</f>
        <v>#N/A</v>
      </c>
      <c r="DX27" s="6" t="e">
        <f t="shared" si="30"/>
        <v>#N/A</v>
      </c>
      <c r="DY27" s="6" t="e">
        <f>IF(DX27="SI",VLOOKUP(A27,'5 TD'!$G$3:$H$270,2,0),"NO APLICA ")</f>
        <v>#N/A</v>
      </c>
      <c r="DZ27" s="6" t="e">
        <f t="shared" si="5"/>
        <v>#N/A</v>
      </c>
      <c r="EA27" s="6" t="e">
        <f>IF(DZ27="SI",VLOOKUP(A27,'5 TD'!$J$4:$K$472,2,0),"NO APLICA")</f>
        <v>#N/A</v>
      </c>
      <c r="EB27" s="6" t="e">
        <f t="shared" si="31"/>
        <v>#N/A</v>
      </c>
      <c r="EC27" s="11" t="e">
        <f>IF(EB27="SI",VLOOKUP(A27,'5 TD'!$M$4:$N$350,2,0),"NO APLICA")</f>
        <v>#N/A</v>
      </c>
      <c r="ED27" s="6" t="e">
        <f t="shared" si="6"/>
        <v>#N/A</v>
      </c>
      <c r="EE27" s="16" t="e">
        <f t="shared" si="32"/>
        <v>#N/A</v>
      </c>
      <c r="EF27" s="16" t="e">
        <f>IF(ED27="SI",VLOOKUP(A27,'5 TD'!$V$4:$W$479,2,0),"NO APLICA")</f>
        <v>#N/A</v>
      </c>
      <c r="EG27" s="6" t="e">
        <f t="shared" si="33"/>
        <v>#N/A</v>
      </c>
      <c r="EH27" s="124" t="e">
        <f>IF(EG27="SI",VLOOKUP(AI27,COMPORTAMIENTO!$A$1:$C$2100,2,0),"NO APLICA")</f>
        <v>#N/A</v>
      </c>
      <c r="EI27" s="16" t="e">
        <f>IF(EG27="SI",VLOOKUP(A27,'5 TD'!$P$2:$Q$479,2,0),"NO APLICA")</f>
        <v>#N/A</v>
      </c>
      <c r="EJ27" s="6" t="e">
        <f t="shared" si="34"/>
        <v>#N/A</v>
      </c>
      <c r="EK27" s="6">
        <f>IF(DB27="no",0,VLOOKUP(AI27,EXPERIENCIA!$A$1:$C$2100,2,0))</f>
        <v>0</v>
      </c>
      <c r="EL27" s="6">
        <f>IF(DB27="si",VLOOKUP(A27,'5 TD'!$S$3:$T$2103,2,0),0)</f>
        <v>0</v>
      </c>
      <c r="EM27" s="6" t="str">
        <f t="shared" si="35"/>
        <v>SI</v>
      </c>
      <c r="EN27" s="6">
        <f>+('3 Planilla Preadjudicación OTIC'!BV27)</f>
        <v>0</v>
      </c>
    </row>
    <row r="28" spans="1:144" s="7" customFormat="1" ht="13.8" x14ac:dyDescent="0.3">
      <c r="A28" s="6">
        <f>+('3 Planilla Preadjudicación OTIC'!A28)</f>
        <v>0</v>
      </c>
      <c r="B28" s="6">
        <f>+('3 Planilla Preadjudicación OTIC'!B28)</f>
        <v>0</v>
      </c>
      <c r="C28" s="8">
        <f>+('3 Planilla Preadjudicación OTIC'!D28)</f>
        <v>0</v>
      </c>
      <c r="D28" s="8">
        <f>+('3 Planilla Preadjudicación OTIC'!E28)</f>
        <v>0</v>
      </c>
      <c r="E28" s="8">
        <f>+('3 Planilla Preadjudicación OTIC'!F28)</f>
        <v>0</v>
      </c>
      <c r="F28" s="8">
        <f>+('3 Planilla Preadjudicación OTIC'!G28)</f>
        <v>0</v>
      </c>
      <c r="G28" s="8">
        <f>+('3 Planilla Preadjudicación OTIC'!H28)</f>
        <v>0</v>
      </c>
      <c r="H28" s="8">
        <f>+('3 Planilla Preadjudicación OTIC'!I28)</f>
        <v>0</v>
      </c>
      <c r="I28" s="8">
        <f>+('3 Planilla Preadjudicación OTIC'!J28)</f>
        <v>0</v>
      </c>
      <c r="J28" s="8">
        <f>+('3 Planilla Preadjudicación OTIC'!K28)</f>
        <v>0</v>
      </c>
      <c r="K28" s="8">
        <f>+('3 Planilla Preadjudicación OTIC'!L28)</f>
        <v>0</v>
      </c>
      <c r="L28" s="8">
        <f>+('3 Planilla Preadjudicación OTIC'!M28)</f>
        <v>0</v>
      </c>
      <c r="M28" s="6">
        <f>+('3 Planilla Preadjudicación OTIC'!N28)</f>
        <v>0</v>
      </c>
      <c r="N28" s="8">
        <f>+('3 Planilla Preadjudicación OTIC'!O28)</f>
        <v>0</v>
      </c>
      <c r="O28" s="8">
        <f>+('3 Planilla Preadjudicación OTIC'!P28)</f>
        <v>0</v>
      </c>
      <c r="P28" s="8">
        <f>+('3 Planilla Preadjudicación OTIC'!Q28)</f>
        <v>0</v>
      </c>
      <c r="Q28" s="8">
        <f>+('3 Planilla Preadjudicación OTIC'!R28)</f>
        <v>0</v>
      </c>
      <c r="R28" s="8">
        <f>+('3 Planilla Preadjudicación OTIC'!S28)</f>
        <v>0</v>
      </c>
      <c r="S28" s="8">
        <f>+('3 Planilla Preadjudicación OTIC'!T28)</f>
        <v>0</v>
      </c>
      <c r="T28" s="6">
        <f>+('3 Planilla Preadjudicación OTIC'!U28)</f>
        <v>0</v>
      </c>
      <c r="U28" s="6">
        <f>+('3 Planilla Preadjudicación OTIC'!V28)</f>
        <v>0</v>
      </c>
      <c r="V28" s="6">
        <f>+('3 Planilla Preadjudicación OTIC'!W28)</f>
        <v>0</v>
      </c>
      <c r="W28" s="6">
        <f>+('3 Planilla Preadjudicación OTIC'!X28)</f>
        <v>0</v>
      </c>
      <c r="X28" s="6">
        <f>+('3 Planilla Preadjudicación OTIC'!Y28)</f>
        <v>0</v>
      </c>
      <c r="Y28" s="6">
        <f>+('3 Planilla Preadjudicación OTIC'!Z28)</f>
        <v>0</v>
      </c>
      <c r="Z28" s="6">
        <f>+('3 Planilla Preadjudicación OTIC'!AA28)</f>
        <v>0</v>
      </c>
      <c r="AA28" s="6">
        <f>+('3 Planilla Preadjudicación OTIC'!AB28)</f>
        <v>0</v>
      </c>
      <c r="AB28" s="8">
        <f>+('3 Planilla Preadjudicación OTIC'!AC28)</f>
        <v>0</v>
      </c>
      <c r="AC28" s="8">
        <f>+('3 Planilla Preadjudicación OTIC'!AD28)</f>
        <v>0</v>
      </c>
      <c r="AD28" s="6">
        <f>+('3 Planilla Preadjudicación OTIC'!AE28)</f>
        <v>0</v>
      </c>
      <c r="AE28" s="8">
        <f>+('3 Planilla Preadjudicación OTIC'!AF28)</f>
        <v>0</v>
      </c>
      <c r="AF28" s="6">
        <f>+('3 Planilla Preadjudicación OTIC'!AG28)</f>
        <v>0</v>
      </c>
      <c r="AG28" s="6">
        <f>+('3 Planilla Preadjudicación OTIC'!AH28)</f>
        <v>0</v>
      </c>
      <c r="AH28" s="6">
        <f>+('3 Planilla Preadjudicación OTIC'!AI28)</f>
        <v>0</v>
      </c>
      <c r="AI28" s="206">
        <f>+('3 Planilla Preadjudicación OTIC'!AJ28)</f>
        <v>0</v>
      </c>
      <c r="AJ28" s="8">
        <f>+('3 Planilla Preadjudicación OTIC'!AK28)</f>
        <v>0</v>
      </c>
      <c r="AK28" s="6">
        <f>+('3 Planilla Preadjudicación OTIC'!AL28)</f>
        <v>0</v>
      </c>
      <c r="AL28" s="6">
        <f>+('3 Planilla Preadjudicación OTIC'!AM28)</f>
        <v>0</v>
      </c>
      <c r="AM28" s="16">
        <f>+('3 Planilla Preadjudicación OTIC'!AN28)</f>
        <v>0</v>
      </c>
      <c r="AN28" s="16">
        <f>+('3 Planilla Preadjudicación OTIC'!AO28)</f>
        <v>0</v>
      </c>
      <c r="AO28" s="16">
        <f>+('3 Planilla Preadjudicación OTIC'!AP28)</f>
        <v>0</v>
      </c>
      <c r="AP28" s="16">
        <f>+('3 Planilla Preadjudicación OTIC'!AQ28)</f>
        <v>0</v>
      </c>
      <c r="AQ28" s="16">
        <f>+('3 Planilla Preadjudicación OTIC'!AR28)</f>
        <v>0</v>
      </c>
      <c r="AR28" s="16">
        <f>+('3 Planilla Preadjudicación OTIC'!AS28)</f>
        <v>0</v>
      </c>
      <c r="AS28" s="16">
        <f>+('3 Planilla Preadjudicación OTIC'!AT28)</f>
        <v>0</v>
      </c>
      <c r="AT28" s="16">
        <f>+('3 Planilla Preadjudicación OTIC'!AU28)</f>
        <v>0</v>
      </c>
      <c r="AU28" s="16">
        <f>+('3 Planilla Preadjudicación OTIC'!AV28)</f>
        <v>0</v>
      </c>
      <c r="AV28" s="6">
        <f>+('3 Planilla Preadjudicación OTIC'!AW28)</f>
        <v>0</v>
      </c>
      <c r="AW28" s="8">
        <f>+('3 Planilla Preadjudicación OTIC'!AX28)</f>
        <v>0</v>
      </c>
      <c r="AX28" s="6">
        <f>+('3 Planilla Preadjudicación OTIC'!AY28)</f>
        <v>0</v>
      </c>
      <c r="AY28" s="6">
        <f>+('3 Planilla Preadjudicación OTIC'!AZ28)</f>
        <v>0</v>
      </c>
      <c r="AZ28" s="6">
        <f>+('3 Planilla Preadjudicación OTIC'!BA28)</f>
        <v>0</v>
      </c>
      <c r="BA28" s="6">
        <f>+('3 Planilla Preadjudicación OTIC'!BB28)</f>
        <v>0</v>
      </c>
      <c r="BB28" s="6">
        <f>+('3 Planilla Preadjudicación OTIC'!BC28)</f>
        <v>0</v>
      </c>
      <c r="BC28" s="6">
        <f>+('3 Planilla Preadjudicación OTIC'!BD28)</f>
        <v>0</v>
      </c>
      <c r="BD28" s="6">
        <f>+('3 Planilla Preadjudicación OTIC'!BE28)</f>
        <v>0</v>
      </c>
      <c r="BE28" s="6">
        <f>+('3 Planilla Preadjudicación OTIC'!BF28)</f>
        <v>0</v>
      </c>
      <c r="BF28" s="6">
        <f>+('3 Planilla Preadjudicación OTIC'!BG28)</f>
        <v>0</v>
      </c>
      <c r="BG28" s="6">
        <f>+('3 Planilla Preadjudicación OTIC'!BH28)</f>
        <v>0</v>
      </c>
      <c r="BH28" s="6">
        <f>+('3 Planilla Preadjudicación OTIC'!BI28)</f>
        <v>0</v>
      </c>
      <c r="BI28" s="6">
        <f>+('3 Planilla Preadjudicación OTIC'!BJ28)</f>
        <v>0</v>
      </c>
      <c r="BJ28" s="6">
        <f>+('3 Planilla Preadjudicación OTIC'!BK28)</f>
        <v>0</v>
      </c>
      <c r="BK28" s="6">
        <f>+('3 Planilla Preadjudicación OTIC'!BL28)</f>
        <v>0</v>
      </c>
      <c r="BL28" s="6">
        <f>+('3 Planilla Preadjudicación OTIC'!BM28)</f>
        <v>0</v>
      </c>
      <c r="BM28" s="164">
        <f>ROUND(('3 Planilla Preadjudicación OTIC'!BN28),1)</f>
        <v>0</v>
      </c>
      <c r="BN28" s="8">
        <f>+('3 Planilla Preadjudicación OTIC'!BO28)</f>
        <v>0</v>
      </c>
      <c r="BO28" s="8">
        <f>+('3 Planilla Preadjudicación OTIC'!BP28)</f>
        <v>0</v>
      </c>
      <c r="BP28" s="8">
        <f>+('3 Planilla Preadjudicación OTIC'!BQ28)</f>
        <v>0</v>
      </c>
      <c r="BQ28" s="8">
        <f>+('3 Planilla Preadjudicación OTIC'!BR28)</f>
        <v>0</v>
      </c>
      <c r="BR28" s="8">
        <f>+('3 Planilla Preadjudicación OTIC'!BS28)</f>
        <v>0</v>
      </c>
      <c r="BS28" s="8">
        <f>+('3 Planilla Preadjudicación OTIC'!BT28)</f>
        <v>0</v>
      </c>
      <c r="BT28" s="8">
        <f>+('3 Planilla Preadjudicación OTIC'!BU28)</f>
        <v>0</v>
      </c>
      <c r="BU28" s="130" t="e">
        <f>IF(VLOOKUP(A28,'BD OFICIAL'!$A$1:$AK$1058,5,0)=D28,0,1)</f>
        <v>#N/A</v>
      </c>
      <c r="BV28" s="130" t="e">
        <f>IF(VLOOKUP(A28,'BD OFICIAL'!$A$1:$AK$1058,11,0)=J28,0,1)</f>
        <v>#N/A</v>
      </c>
      <c r="BW28" s="130" t="e">
        <f>IF(VLOOKUP(A28,'BD OFICIAL'!$A$1:$AK$1058,13,0)=L28,0,1)</f>
        <v>#N/A</v>
      </c>
      <c r="BX28" s="6" t="e">
        <f>IF(VLOOKUP(A28,'BD OFICIAL'!$A$1:$AK$1058,16,0)=O28,0,1)</f>
        <v>#N/A</v>
      </c>
      <c r="BY28" s="6" t="e">
        <f>IF(VLOOKUP(A28,'BD OFICIAL'!$A$1:$AK$1058,17,0)=P28,0,1)</f>
        <v>#N/A</v>
      </c>
      <c r="BZ28" s="6" t="e">
        <f>IF(VLOOKUP(A28,'BD OFICIAL'!$A$1:$AK$1058,19,0)=R28,0,1)</f>
        <v>#N/A</v>
      </c>
      <c r="CA28" s="6" t="e">
        <f>IF(VLOOKUP(A28,'BD OFICIAL'!$A$1:$AK$1058,21,0)=T28,0,1)</f>
        <v>#N/A</v>
      </c>
      <c r="CB28" s="6" t="e">
        <f>IF(VLOOKUP(A28,'BD OFICIAL'!$A$1:$AK$1058,24,0)=AK28,0,1)</f>
        <v>#N/A</v>
      </c>
      <c r="CC28" s="6" t="e">
        <f>IF(VLOOKUP(A28,'BD OFICIAL'!$A$1:$AK$1058,25,0)=X28,0,1)</f>
        <v>#N/A</v>
      </c>
      <c r="CD28" s="6" t="e">
        <f>IF(VLOOKUP(A28,'BD OFICIAL'!$A$1:$AK$1058,26,0)=Y28,0,1)</f>
        <v>#N/A</v>
      </c>
      <c r="CE28" s="6" t="e">
        <f>IF(VLOOKUP(A28,'BD OFICIAL'!$A$1:$AK$1058,27,0)=Z28,0,1)</f>
        <v>#N/A</v>
      </c>
      <c r="CF28" s="6" t="e">
        <f>IF(VLOOKUP(A28,'BD OFICIAL'!$A$1:$AK$1058,28,0)=AA28,0,1)</f>
        <v>#N/A</v>
      </c>
      <c r="CG28" s="6" t="e">
        <f>IF(VLOOKUP(A28,'BD OFICIAL'!$A$1:$AK$1058,33,0)=AF28,0,1)</f>
        <v>#N/A</v>
      </c>
      <c r="CH28" s="6" t="e">
        <f>IF(VLOOKUP(A28,'BD OFICIAL'!$A$1:$AK$1058,34,0)=AG28,0,1)</f>
        <v>#N/A</v>
      </c>
      <c r="CI28" s="11" t="e">
        <f t="shared" si="7"/>
        <v>#DIV/0!</v>
      </c>
      <c r="CJ28" s="130" t="e">
        <f t="shared" si="8"/>
        <v>#DIV/0!</v>
      </c>
      <c r="CK28" s="130" t="e">
        <f>IF(VLOOKUP(A28,'BD OFICIAL'!$A$1:$AK$1058,37,0)=AL28,0,1)</f>
        <v>#N/A</v>
      </c>
      <c r="CL28" s="130" t="e">
        <f>VLOOKUP(A28,'BD OFICIAL'!$A$1:$AL$1109,38,0)*AM28-AP28</f>
        <v>#N/A</v>
      </c>
      <c r="CM28" s="130" t="str">
        <f t="shared" si="9"/>
        <v>SSH</v>
      </c>
      <c r="CN28" s="130" t="str">
        <f t="shared" si="10"/>
        <v>SI</v>
      </c>
      <c r="CO28" s="130" t="str">
        <f t="shared" si="11"/>
        <v>NO</v>
      </c>
      <c r="CP28" s="44">
        <f t="shared" si="12"/>
        <v>1</v>
      </c>
      <c r="CQ28" s="44">
        <f t="shared" si="13"/>
        <v>1</v>
      </c>
      <c r="CR28" s="44" t="e">
        <f t="shared" si="14"/>
        <v>#N/A</v>
      </c>
      <c r="CS28" s="44" t="e">
        <f>IF(VLOOKUP(A28,'BD OFICIAL'!$A:$AS,40,0)=AQ28,0,1)</f>
        <v>#N/A</v>
      </c>
      <c r="CT28" s="44" t="e">
        <f>IF(VLOOKUP(A28,'BD OFICIAL'!$A:$AS,41,0)=AS28,0,1)</f>
        <v>#N/A</v>
      </c>
      <c r="CU28" s="44">
        <f t="shared" si="15"/>
        <v>0</v>
      </c>
      <c r="CV28" s="44">
        <f t="shared" si="16"/>
        <v>0</v>
      </c>
      <c r="CW28" s="44" t="e">
        <f>IF(VLOOKUP(A28,'BD OFICIAL'!$A$1:$AK$1058,31,0)="SI",IF(AT28&gt;0,0,1),IF(AT28=0,0,1))</f>
        <v>#N/A</v>
      </c>
      <c r="CX28" s="44">
        <f t="shared" si="17"/>
        <v>0</v>
      </c>
      <c r="CY28" s="44">
        <f t="shared" si="18"/>
        <v>0</v>
      </c>
      <c r="CZ28" s="130" t="e">
        <f t="shared" si="19"/>
        <v>#N/A</v>
      </c>
      <c r="DA28" s="44" t="e">
        <f t="shared" si="20"/>
        <v>#N/A</v>
      </c>
      <c r="DB28" s="130" t="str">
        <f>IF(ISERROR(VLOOKUP(AI28,EXPERIENCIA!$A$1:$C$2100,1,0)),"NO","SI")</f>
        <v>NO</v>
      </c>
      <c r="DC28" s="130" t="e">
        <f>IF(CZ28="no","NO APLICA",IF(AX28=0,"ERROR NOTA",IF(AND(AX28&gt;1,DB28="NO"),"ERROR NOTA",IF(AND(DB28="NO",AX28=1),0,IF(VLOOKUP(AI28,EXPERIENCIA!$A$1:$C$2100,3,0)=AX28,0,"ERROR NOTA")))))</f>
        <v>#N/A</v>
      </c>
      <c r="DD28" s="130" t="str">
        <f>IF(ISERROR(VLOOKUP(AI28,COMPORTAMIENTO!$A$1:$C$2100,1,0)),"NO","SI")</f>
        <v>NO</v>
      </c>
      <c r="DE28" s="130" t="e">
        <f>IF(CZ28="NO","NO APLICA",IF(AY28=0,"ERROR NOTA",IF(AND(DD28="NO",AY28=7),0,IF(VLOOKUP(AI28,COMPORTAMIENTO!$A$2:$C$2100,3,0)=AY28,0,"ERROR NOTA"))))</f>
        <v>#N/A</v>
      </c>
      <c r="DF28" s="164" t="e">
        <f t="shared" si="21"/>
        <v>#N/A</v>
      </c>
      <c r="DG28" s="164" t="e">
        <f t="shared" si="22"/>
        <v>#N/A</v>
      </c>
      <c r="DH28" s="130" t="str">
        <f t="shared" si="0"/>
        <v>NO</v>
      </c>
      <c r="DI28" s="130" t="e">
        <f t="shared" si="23"/>
        <v>#N/A</v>
      </c>
      <c r="DJ28" s="130" t="e">
        <f t="shared" si="24"/>
        <v>#N/A</v>
      </c>
      <c r="DK28" s="130" t="e">
        <f t="shared" si="25"/>
        <v>#N/A</v>
      </c>
      <c r="DL28" s="16" t="e" cm="1">
        <f t="array" ref="DL28">IF(CZ28="NO","NO APLICA",IF(AND(CZ28="SI",BG28=1),RECHAZADO,"APROBADO"))</f>
        <v>#N/A</v>
      </c>
      <c r="DM28" s="16" t="e">
        <f t="shared" si="26"/>
        <v>#N/A</v>
      </c>
      <c r="DN28" s="11" t="e">
        <f t="shared" si="27"/>
        <v>#N/A</v>
      </c>
      <c r="DO28" s="16">
        <f t="shared" si="28"/>
        <v>0</v>
      </c>
      <c r="DP28" s="16">
        <f>VLOOKUP(A28,'5 TD'!$A$3:$B$35,2,0)</f>
        <v>0</v>
      </c>
      <c r="DQ28" s="11" t="e">
        <f t="shared" si="29"/>
        <v>#N/A</v>
      </c>
      <c r="DR28" s="130" t="e">
        <f t="shared" si="1"/>
        <v>#N/A</v>
      </c>
      <c r="DS28" s="130" t="e">
        <f t="shared" si="2"/>
        <v>#N/A</v>
      </c>
      <c r="DT28" s="11" t="e">
        <f t="shared" si="3"/>
        <v>#N/A</v>
      </c>
      <c r="DU28" s="130" t="e">
        <f t="shared" si="4"/>
        <v>#N/A</v>
      </c>
      <c r="DV28" s="6">
        <f>+('3 Planilla Preadjudicación OTIC'!BO28)</f>
        <v>0</v>
      </c>
      <c r="DW28" s="6" t="e">
        <f>IF(DU28="APROBADO",VLOOKUP(A28,'5 TD'!$D$3:$E$270,2,0),"NO APLICA")</f>
        <v>#N/A</v>
      </c>
      <c r="DX28" s="6" t="e">
        <f t="shared" si="30"/>
        <v>#N/A</v>
      </c>
      <c r="DY28" s="6" t="e">
        <f>IF(DX28="SI",VLOOKUP(A28,'5 TD'!$G$3:$H$270,2,0),"NO APLICA ")</f>
        <v>#N/A</v>
      </c>
      <c r="DZ28" s="6" t="e">
        <f t="shared" si="5"/>
        <v>#N/A</v>
      </c>
      <c r="EA28" s="6" t="e">
        <f>IF(DZ28="SI",VLOOKUP(A28,'5 TD'!$J$4:$K$472,2,0),"NO APLICA")</f>
        <v>#N/A</v>
      </c>
      <c r="EB28" s="6" t="e">
        <f t="shared" si="31"/>
        <v>#N/A</v>
      </c>
      <c r="EC28" s="11" t="e">
        <f>IF(EB28="SI",VLOOKUP(A28,'5 TD'!$M$4:$N$350,2,0),"NO APLICA")</f>
        <v>#N/A</v>
      </c>
      <c r="ED28" s="6" t="e">
        <f t="shared" si="6"/>
        <v>#N/A</v>
      </c>
      <c r="EE28" s="16" t="e">
        <f t="shared" si="32"/>
        <v>#N/A</v>
      </c>
      <c r="EF28" s="16" t="e">
        <f>IF(ED28="SI",VLOOKUP(A28,'5 TD'!$V$4:$W$479,2,0),"NO APLICA")</f>
        <v>#N/A</v>
      </c>
      <c r="EG28" s="6" t="e">
        <f t="shared" si="33"/>
        <v>#N/A</v>
      </c>
      <c r="EH28" s="124" t="e">
        <f>IF(EG28="SI",VLOOKUP(AI28,COMPORTAMIENTO!$A$1:$C$2100,2,0),"NO APLICA")</f>
        <v>#N/A</v>
      </c>
      <c r="EI28" s="16" t="e">
        <f>IF(EG28="SI",VLOOKUP(A28,'5 TD'!$P$2:$Q$479,2,0),"NO APLICA")</f>
        <v>#N/A</v>
      </c>
      <c r="EJ28" s="6" t="e">
        <f t="shared" si="34"/>
        <v>#N/A</v>
      </c>
      <c r="EK28" s="6">
        <f>IF(DB28="no",0,VLOOKUP(AI28,EXPERIENCIA!$A$1:$C$2100,2,0))</f>
        <v>0</v>
      </c>
      <c r="EL28" s="6">
        <f>IF(DB28="si",VLOOKUP(A28,'5 TD'!$S$3:$T$2103,2,0),0)</f>
        <v>0</v>
      </c>
      <c r="EM28" s="6" t="str">
        <f t="shared" si="35"/>
        <v>SI</v>
      </c>
      <c r="EN28" s="6">
        <f>+('3 Planilla Preadjudicación OTIC'!BV28)</f>
        <v>0</v>
      </c>
    </row>
    <row r="29" spans="1:144" s="7" customFormat="1" ht="13.8" x14ac:dyDescent="0.3">
      <c r="A29" s="6">
        <f>+('3 Planilla Preadjudicación OTIC'!A29)</f>
        <v>0</v>
      </c>
      <c r="B29" s="6">
        <f>+('3 Planilla Preadjudicación OTIC'!B29)</f>
        <v>0</v>
      </c>
      <c r="C29" s="8">
        <f>+('3 Planilla Preadjudicación OTIC'!D29)</f>
        <v>0</v>
      </c>
      <c r="D29" s="8">
        <f>+('3 Planilla Preadjudicación OTIC'!E29)</f>
        <v>0</v>
      </c>
      <c r="E29" s="8">
        <f>+('3 Planilla Preadjudicación OTIC'!F29)</f>
        <v>0</v>
      </c>
      <c r="F29" s="8">
        <f>+('3 Planilla Preadjudicación OTIC'!G29)</f>
        <v>0</v>
      </c>
      <c r="G29" s="8">
        <f>+('3 Planilla Preadjudicación OTIC'!H29)</f>
        <v>0</v>
      </c>
      <c r="H29" s="8">
        <f>+('3 Planilla Preadjudicación OTIC'!I29)</f>
        <v>0</v>
      </c>
      <c r="I29" s="8">
        <f>+('3 Planilla Preadjudicación OTIC'!J29)</f>
        <v>0</v>
      </c>
      <c r="J29" s="8">
        <f>+('3 Planilla Preadjudicación OTIC'!K29)</f>
        <v>0</v>
      </c>
      <c r="K29" s="8">
        <f>+('3 Planilla Preadjudicación OTIC'!L29)</f>
        <v>0</v>
      </c>
      <c r="L29" s="8">
        <f>+('3 Planilla Preadjudicación OTIC'!M29)</f>
        <v>0</v>
      </c>
      <c r="M29" s="6">
        <f>+('3 Planilla Preadjudicación OTIC'!N29)</f>
        <v>0</v>
      </c>
      <c r="N29" s="8">
        <f>+('3 Planilla Preadjudicación OTIC'!O29)</f>
        <v>0</v>
      </c>
      <c r="O29" s="8">
        <f>+('3 Planilla Preadjudicación OTIC'!P29)</f>
        <v>0</v>
      </c>
      <c r="P29" s="8">
        <f>+('3 Planilla Preadjudicación OTIC'!Q29)</f>
        <v>0</v>
      </c>
      <c r="Q29" s="8">
        <f>+('3 Planilla Preadjudicación OTIC'!R29)</f>
        <v>0</v>
      </c>
      <c r="R29" s="8">
        <f>+('3 Planilla Preadjudicación OTIC'!S29)</f>
        <v>0</v>
      </c>
      <c r="S29" s="8">
        <f>+('3 Planilla Preadjudicación OTIC'!T29)</f>
        <v>0</v>
      </c>
      <c r="T29" s="6">
        <f>+('3 Planilla Preadjudicación OTIC'!U29)</f>
        <v>0</v>
      </c>
      <c r="U29" s="6">
        <f>+('3 Planilla Preadjudicación OTIC'!V29)</f>
        <v>0</v>
      </c>
      <c r="V29" s="6">
        <f>+('3 Planilla Preadjudicación OTIC'!W29)</f>
        <v>0</v>
      </c>
      <c r="W29" s="6">
        <f>+('3 Planilla Preadjudicación OTIC'!X29)</f>
        <v>0</v>
      </c>
      <c r="X29" s="6">
        <f>+('3 Planilla Preadjudicación OTIC'!Y29)</f>
        <v>0</v>
      </c>
      <c r="Y29" s="6">
        <f>+('3 Planilla Preadjudicación OTIC'!Z29)</f>
        <v>0</v>
      </c>
      <c r="Z29" s="6">
        <f>+('3 Planilla Preadjudicación OTIC'!AA29)</f>
        <v>0</v>
      </c>
      <c r="AA29" s="6">
        <f>+('3 Planilla Preadjudicación OTIC'!AB29)</f>
        <v>0</v>
      </c>
      <c r="AB29" s="8">
        <f>+('3 Planilla Preadjudicación OTIC'!AC29)</f>
        <v>0</v>
      </c>
      <c r="AC29" s="8">
        <f>+('3 Planilla Preadjudicación OTIC'!AD29)</f>
        <v>0</v>
      </c>
      <c r="AD29" s="6">
        <f>+('3 Planilla Preadjudicación OTIC'!AE29)</f>
        <v>0</v>
      </c>
      <c r="AE29" s="8">
        <f>+('3 Planilla Preadjudicación OTIC'!AF29)</f>
        <v>0</v>
      </c>
      <c r="AF29" s="6">
        <f>+('3 Planilla Preadjudicación OTIC'!AG29)</f>
        <v>0</v>
      </c>
      <c r="AG29" s="6">
        <f>+('3 Planilla Preadjudicación OTIC'!AH29)</f>
        <v>0</v>
      </c>
      <c r="AH29" s="6">
        <f>+('3 Planilla Preadjudicación OTIC'!AI29)</f>
        <v>0</v>
      </c>
      <c r="AI29" s="206">
        <f>+('3 Planilla Preadjudicación OTIC'!AJ29)</f>
        <v>0</v>
      </c>
      <c r="AJ29" s="8">
        <f>+('3 Planilla Preadjudicación OTIC'!AK29)</f>
        <v>0</v>
      </c>
      <c r="AK29" s="6">
        <f>+('3 Planilla Preadjudicación OTIC'!AL29)</f>
        <v>0</v>
      </c>
      <c r="AL29" s="6">
        <f>+('3 Planilla Preadjudicación OTIC'!AM29)</f>
        <v>0</v>
      </c>
      <c r="AM29" s="16">
        <f>+('3 Planilla Preadjudicación OTIC'!AN29)</f>
        <v>0</v>
      </c>
      <c r="AN29" s="16">
        <f>+('3 Planilla Preadjudicación OTIC'!AO29)</f>
        <v>0</v>
      </c>
      <c r="AO29" s="16">
        <f>+('3 Planilla Preadjudicación OTIC'!AP29)</f>
        <v>0</v>
      </c>
      <c r="AP29" s="16">
        <f>+('3 Planilla Preadjudicación OTIC'!AQ29)</f>
        <v>0</v>
      </c>
      <c r="AQ29" s="16">
        <f>+('3 Planilla Preadjudicación OTIC'!AR29)</f>
        <v>0</v>
      </c>
      <c r="AR29" s="16">
        <f>+('3 Planilla Preadjudicación OTIC'!AS29)</f>
        <v>0</v>
      </c>
      <c r="AS29" s="16">
        <f>+('3 Planilla Preadjudicación OTIC'!AT29)</f>
        <v>0</v>
      </c>
      <c r="AT29" s="16">
        <f>+('3 Planilla Preadjudicación OTIC'!AU29)</f>
        <v>0</v>
      </c>
      <c r="AU29" s="16">
        <f>+('3 Planilla Preadjudicación OTIC'!AV29)</f>
        <v>0</v>
      </c>
      <c r="AV29" s="6">
        <f>+('3 Planilla Preadjudicación OTIC'!AW29)</f>
        <v>0</v>
      </c>
      <c r="AW29" s="8">
        <f>+('3 Planilla Preadjudicación OTIC'!AX29)</f>
        <v>0</v>
      </c>
      <c r="AX29" s="6">
        <f>+('3 Planilla Preadjudicación OTIC'!AY29)</f>
        <v>0</v>
      </c>
      <c r="AY29" s="6">
        <f>+('3 Planilla Preadjudicación OTIC'!AZ29)</f>
        <v>0</v>
      </c>
      <c r="AZ29" s="6">
        <f>+('3 Planilla Preadjudicación OTIC'!BA29)</f>
        <v>0</v>
      </c>
      <c r="BA29" s="6">
        <f>+('3 Planilla Preadjudicación OTIC'!BB29)</f>
        <v>0</v>
      </c>
      <c r="BB29" s="6">
        <f>+('3 Planilla Preadjudicación OTIC'!BC29)</f>
        <v>0</v>
      </c>
      <c r="BC29" s="6">
        <f>+('3 Planilla Preadjudicación OTIC'!BD29)</f>
        <v>0</v>
      </c>
      <c r="BD29" s="6">
        <f>+('3 Planilla Preadjudicación OTIC'!BE29)</f>
        <v>0</v>
      </c>
      <c r="BE29" s="6">
        <f>+('3 Planilla Preadjudicación OTIC'!BF29)</f>
        <v>0</v>
      </c>
      <c r="BF29" s="6">
        <f>+('3 Planilla Preadjudicación OTIC'!BG29)</f>
        <v>0</v>
      </c>
      <c r="BG29" s="6">
        <f>+('3 Planilla Preadjudicación OTIC'!BH29)</f>
        <v>0</v>
      </c>
      <c r="BH29" s="6">
        <f>+('3 Planilla Preadjudicación OTIC'!BI29)</f>
        <v>0</v>
      </c>
      <c r="BI29" s="6">
        <f>+('3 Planilla Preadjudicación OTIC'!BJ29)</f>
        <v>0</v>
      </c>
      <c r="BJ29" s="6">
        <f>+('3 Planilla Preadjudicación OTIC'!BK29)</f>
        <v>0</v>
      </c>
      <c r="BK29" s="6">
        <f>+('3 Planilla Preadjudicación OTIC'!BL29)</f>
        <v>0</v>
      </c>
      <c r="BL29" s="6">
        <f>+('3 Planilla Preadjudicación OTIC'!BM29)</f>
        <v>0</v>
      </c>
      <c r="BM29" s="164">
        <f>ROUND(('3 Planilla Preadjudicación OTIC'!BN29),1)</f>
        <v>0</v>
      </c>
      <c r="BN29" s="8">
        <f>+('3 Planilla Preadjudicación OTIC'!BO29)</f>
        <v>0</v>
      </c>
      <c r="BO29" s="8">
        <f>+('3 Planilla Preadjudicación OTIC'!BP29)</f>
        <v>0</v>
      </c>
      <c r="BP29" s="8">
        <f>+('3 Planilla Preadjudicación OTIC'!BQ29)</f>
        <v>0</v>
      </c>
      <c r="BQ29" s="8">
        <f>+('3 Planilla Preadjudicación OTIC'!BR29)</f>
        <v>0</v>
      </c>
      <c r="BR29" s="8">
        <f>+('3 Planilla Preadjudicación OTIC'!BS29)</f>
        <v>0</v>
      </c>
      <c r="BS29" s="8">
        <f>+('3 Planilla Preadjudicación OTIC'!BT29)</f>
        <v>0</v>
      </c>
      <c r="BT29" s="8">
        <f>+('3 Planilla Preadjudicación OTIC'!BU29)</f>
        <v>0</v>
      </c>
      <c r="BU29" s="130" t="e">
        <f>IF(VLOOKUP(A29,'BD OFICIAL'!$A$1:$AK$1058,5,0)=D29,0,1)</f>
        <v>#N/A</v>
      </c>
      <c r="BV29" s="130" t="e">
        <f>IF(VLOOKUP(A29,'BD OFICIAL'!$A$1:$AK$1058,11,0)=J29,0,1)</f>
        <v>#N/A</v>
      </c>
      <c r="BW29" s="130" t="e">
        <f>IF(VLOOKUP(A29,'BD OFICIAL'!$A$1:$AK$1058,13,0)=L29,0,1)</f>
        <v>#N/A</v>
      </c>
      <c r="BX29" s="6" t="e">
        <f>IF(VLOOKUP(A29,'BD OFICIAL'!$A$1:$AK$1058,16,0)=O29,0,1)</f>
        <v>#N/A</v>
      </c>
      <c r="BY29" s="6" t="e">
        <f>IF(VLOOKUP(A29,'BD OFICIAL'!$A$1:$AK$1058,17,0)=P29,0,1)</f>
        <v>#N/A</v>
      </c>
      <c r="BZ29" s="6" t="e">
        <f>IF(VLOOKUP(A29,'BD OFICIAL'!$A$1:$AK$1058,19,0)=R29,0,1)</f>
        <v>#N/A</v>
      </c>
      <c r="CA29" s="6" t="e">
        <f>IF(VLOOKUP(A29,'BD OFICIAL'!$A$1:$AK$1058,21,0)=T29,0,1)</f>
        <v>#N/A</v>
      </c>
      <c r="CB29" s="6" t="e">
        <f>IF(VLOOKUP(A29,'BD OFICIAL'!$A$1:$AK$1058,24,0)=AK29,0,1)</f>
        <v>#N/A</v>
      </c>
      <c r="CC29" s="6" t="e">
        <f>IF(VLOOKUP(A29,'BD OFICIAL'!$A$1:$AK$1058,25,0)=X29,0,1)</f>
        <v>#N/A</v>
      </c>
      <c r="CD29" s="6" t="e">
        <f>IF(VLOOKUP(A29,'BD OFICIAL'!$A$1:$AK$1058,26,0)=Y29,0,1)</f>
        <v>#N/A</v>
      </c>
      <c r="CE29" s="6" t="e">
        <f>IF(VLOOKUP(A29,'BD OFICIAL'!$A$1:$AK$1058,27,0)=Z29,0,1)</f>
        <v>#N/A</v>
      </c>
      <c r="CF29" s="6" t="e">
        <f>IF(VLOOKUP(A29,'BD OFICIAL'!$A$1:$AK$1058,28,0)=AA29,0,1)</f>
        <v>#N/A</v>
      </c>
      <c r="CG29" s="6" t="e">
        <f>IF(VLOOKUP(A29,'BD OFICIAL'!$A$1:$AK$1058,33,0)=AF29,0,1)</f>
        <v>#N/A</v>
      </c>
      <c r="CH29" s="6" t="e">
        <f>IF(VLOOKUP(A29,'BD OFICIAL'!$A$1:$AK$1058,34,0)=AG29,0,1)</f>
        <v>#N/A</v>
      </c>
      <c r="CI29" s="11" t="e">
        <f t="shared" si="7"/>
        <v>#DIV/0!</v>
      </c>
      <c r="CJ29" s="130" t="e">
        <f t="shared" si="8"/>
        <v>#DIV/0!</v>
      </c>
      <c r="CK29" s="130" t="e">
        <f>IF(VLOOKUP(A29,'BD OFICIAL'!$A$1:$AK$1058,37,0)=AL29,0,1)</f>
        <v>#N/A</v>
      </c>
      <c r="CL29" s="130" t="e">
        <f>VLOOKUP(A29,'BD OFICIAL'!$A$1:$AL$1109,38,0)*AM29-AP29</f>
        <v>#N/A</v>
      </c>
      <c r="CM29" s="130" t="str">
        <f t="shared" si="9"/>
        <v>SSH</v>
      </c>
      <c r="CN29" s="130" t="str">
        <f t="shared" si="10"/>
        <v>SI</v>
      </c>
      <c r="CO29" s="130" t="str">
        <f t="shared" si="11"/>
        <v>NO</v>
      </c>
      <c r="CP29" s="44">
        <f t="shared" si="12"/>
        <v>1</v>
      </c>
      <c r="CQ29" s="44">
        <f t="shared" si="13"/>
        <v>1</v>
      </c>
      <c r="CR29" s="44" t="e">
        <f t="shared" si="14"/>
        <v>#N/A</v>
      </c>
      <c r="CS29" s="44" t="e">
        <f>IF(VLOOKUP(A29,'BD OFICIAL'!$A:$AS,40,0)=AQ29,0,1)</f>
        <v>#N/A</v>
      </c>
      <c r="CT29" s="44" t="e">
        <f>IF(VLOOKUP(A29,'BD OFICIAL'!$A:$AS,41,0)=AS29,0,1)</f>
        <v>#N/A</v>
      </c>
      <c r="CU29" s="44">
        <f t="shared" si="15"/>
        <v>0</v>
      </c>
      <c r="CV29" s="44">
        <f t="shared" si="16"/>
        <v>0</v>
      </c>
      <c r="CW29" s="44" t="e">
        <f>IF(VLOOKUP(A29,'BD OFICIAL'!$A$1:$AK$1058,31,0)="SI",IF(AT29&gt;0,0,1),IF(AT29=0,0,1))</f>
        <v>#N/A</v>
      </c>
      <c r="CX29" s="44">
        <f t="shared" si="17"/>
        <v>0</v>
      </c>
      <c r="CY29" s="44">
        <f t="shared" si="18"/>
        <v>0</v>
      </c>
      <c r="CZ29" s="130" t="e">
        <f t="shared" si="19"/>
        <v>#N/A</v>
      </c>
      <c r="DA29" s="44" t="e">
        <f t="shared" si="20"/>
        <v>#N/A</v>
      </c>
      <c r="DB29" s="130" t="str">
        <f>IF(ISERROR(VLOOKUP(AI29,EXPERIENCIA!$A$1:$C$2100,1,0)),"NO","SI")</f>
        <v>NO</v>
      </c>
      <c r="DC29" s="130" t="e">
        <f>IF(CZ29="no","NO APLICA",IF(AX29=0,"ERROR NOTA",IF(AND(AX29&gt;1,DB29="NO"),"ERROR NOTA",IF(AND(DB29="NO",AX29=1),0,IF(VLOOKUP(AI29,EXPERIENCIA!$A$1:$C$2100,3,0)=AX29,0,"ERROR NOTA")))))</f>
        <v>#N/A</v>
      </c>
      <c r="DD29" s="130" t="str">
        <f>IF(ISERROR(VLOOKUP(AI29,COMPORTAMIENTO!$A$1:$C$2100,1,0)),"NO","SI")</f>
        <v>NO</v>
      </c>
      <c r="DE29" s="130" t="e">
        <f>IF(CZ29="NO","NO APLICA",IF(AY29=0,"ERROR NOTA",IF(AND(DD29="NO",AY29=7),0,IF(VLOOKUP(AI29,COMPORTAMIENTO!$A$2:$C$2100,3,0)=AY29,0,"ERROR NOTA"))))</f>
        <v>#N/A</v>
      </c>
      <c r="DF29" s="164" t="e">
        <f t="shared" si="21"/>
        <v>#N/A</v>
      </c>
      <c r="DG29" s="164" t="e">
        <f t="shared" si="22"/>
        <v>#N/A</v>
      </c>
      <c r="DH29" s="130" t="str">
        <f t="shared" si="0"/>
        <v>NO</v>
      </c>
      <c r="DI29" s="130" t="e">
        <f t="shared" si="23"/>
        <v>#N/A</v>
      </c>
      <c r="DJ29" s="130" t="e">
        <f t="shared" si="24"/>
        <v>#N/A</v>
      </c>
      <c r="DK29" s="130" t="e">
        <f t="shared" si="25"/>
        <v>#N/A</v>
      </c>
      <c r="DL29" s="16" t="e" cm="1">
        <f t="array" ref="DL29">IF(CZ29="NO","NO APLICA",IF(AND(CZ29="SI",BG29=1),RECHAZADO,"APROBADO"))</f>
        <v>#N/A</v>
      </c>
      <c r="DM29" s="16" t="e">
        <f t="shared" si="26"/>
        <v>#N/A</v>
      </c>
      <c r="DN29" s="11" t="e">
        <f t="shared" si="27"/>
        <v>#N/A</v>
      </c>
      <c r="DO29" s="16">
        <f t="shared" si="28"/>
        <v>0</v>
      </c>
      <c r="DP29" s="16">
        <f>VLOOKUP(A29,'5 TD'!$A$3:$B$35,2,0)</f>
        <v>0</v>
      </c>
      <c r="DQ29" s="11" t="e">
        <f t="shared" si="29"/>
        <v>#N/A</v>
      </c>
      <c r="DR29" s="130" t="e">
        <f t="shared" si="1"/>
        <v>#N/A</v>
      </c>
      <c r="DS29" s="130" t="e">
        <f t="shared" si="2"/>
        <v>#N/A</v>
      </c>
      <c r="DT29" s="11" t="e">
        <f t="shared" si="3"/>
        <v>#N/A</v>
      </c>
      <c r="DU29" s="130" t="e">
        <f t="shared" si="4"/>
        <v>#N/A</v>
      </c>
      <c r="DV29" s="6">
        <f>+('3 Planilla Preadjudicación OTIC'!BO29)</f>
        <v>0</v>
      </c>
      <c r="DW29" s="6" t="e">
        <f>IF(DU29="APROBADO",VLOOKUP(A29,'5 TD'!$D$3:$E$270,2,0),"NO APLICA")</f>
        <v>#N/A</v>
      </c>
      <c r="DX29" s="6" t="e">
        <f t="shared" si="30"/>
        <v>#N/A</v>
      </c>
      <c r="DY29" s="6" t="e">
        <f>IF(DX29="SI",VLOOKUP(A29,'5 TD'!$G$3:$H$270,2,0),"NO APLICA ")</f>
        <v>#N/A</v>
      </c>
      <c r="DZ29" s="6" t="e">
        <f t="shared" si="5"/>
        <v>#N/A</v>
      </c>
      <c r="EA29" s="6" t="e">
        <f>IF(DZ29="SI",VLOOKUP(A29,'5 TD'!$J$4:$K$472,2,0),"NO APLICA")</f>
        <v>#N/A</v>
      </c>
      <c r="EB29" s="6" t="e">
        <f t="shared" si="31"/>
        <v>#N/A</v>
      </c>
      <c r="EC29" s="11" t="e">
        <f>IF(EB29="SI",VLOOKUP(A29,'5 TD'!$M$4:$N$350,2,0),"NO APLICA")</f>
        <v>#N/A</v>
      </c>
      <c r="ED29" s="6" t="e">
        <f t="shared" si="6"/>
        <v>#N/A</v>
      </c>
      <c r="EE29" s="16" t="e">
        <f t="shared" si="32"/>
        <v>#N/A</v>
      </c>
      <c r="EF29" s="16" t="e">
        <f>IF(ED29="SI",VLOOKUP(A29,'5 TD'!$V$4:$W$479,2,0),"NO APLICA")</f>
        <v>#N/A</v>
      </c>
      <c r="EG29" s="6" t="e">
        <f t="shared" si="33"/>
        <v>#N/A</v>
      </c>
      <c r="EH29" s="124" t="e">
        <f>IF(EG29="SI",VLOOKUP(AI29,COMPORTAMIENTO!$A$1:$C$2100,2,0),"NO APLICA")</f>
        <v>#N/A</v>
      </c>
      <c r="EI29" s="16" t="e">
        <f>IF(EG29="SI",VLOOKUP(A29,'5 TD'!$P$2:$Q$479,2,0),"NO APLICA")</f>
        <v>#N/A</v>
      </c>
      <c r="EJ29" s="6" t="e">
        <f t="shared" si="34"/>
        <v>#N/A</v>
      </c>
      <c r="EK29" s="6">
        <f>IF(DB29="no",0,VLOOKUP(AI29,EXPERIENCIA!$A$1:$C$2100,2,0))</f>
        <v>0</v>
      </c>
      <c r="EL29" s="6">
        <f>IF(DB29="si",VLOOKUP(A29,'5 TD'!$S$3:$T$2103,2,0),0)</f>
        <v>0</v>
      </c>
      <c r="EM29" s="6" t="str">
        <f t="shared" si="35"/>
        <v>SI</v>
      </c>
      <c r="EN29" s="6">
        <f>+('3 Planilla Preadjudicación OTIC'!BV29)</f>
        <v>0</v>
      </c>
    </row>
    <row r="30" spans="1:144" s="7" customFormat="1" ht="13.8" x14ac:dyDescent="0.3">
      <c r="A30" s="6">
        <f>+('3 Planilla Preadjudicación OTIC'!A30)</f>
        <v>0</v>
      </c>
      <c r="B30" s="6">
        <f>+('3 Planilla Preadjudicación OTIC'!B30)</f>
        <v>0</v>
      </c>
      <c r="C30" s="8">
        <f>+('3 Planilla Preadjudicación OTIC'!D30)</f>
        <v>0</v>
      </c>
      <c r="D30" s="8">
        <f>+('3 Planilla Preadjudicación OTIC'!E30)</f>
        <v>0</v>
      </c>
      <c r="E30" s="8">
        <f>+('3 Planilla Preadjudicación OTIC'!F30)</f>
        <v>0</v>
      </c>
      <c r="F30" s="8">
        <f>+('3 Planilla Preadjudicación OTIC'!G30)</f>
        <v>0</v>
      </c>
      <c r="G30" s="8">
        <f>+('3 Planilla Preadjudicación OTIC'!H30)</f>
        <v>0</v>
      </c>
      <c r="H30" s="8">
        <f>+('3 Planilla Preadjudicación OTIC'!I30)</f>
        <v>0</v>
      </c>
      <c r="I30" s="8">
        <f>+('3 Planilla Preadjudicación OTIC'!J30)</f>
        <v>0</v>
      </c>
      <c r="J30" s="8">
        <f>+('3 Planilla Preadjudicación OTIC'!K30)</f>
        <v>0</v>
      </c>
      <c r="K30" s="8">
        <f>+('3 Planilla Preadjudicación OTIC'!L30)</f>
        <v>0</v>
      </c>
      <c r="L30" s="8">
        <f>+('3 Planilla Preadjudicación OTIC'!M30)</f>
        <v>0</v>
      </c>
      <c r="M30" s="6">
        <f>+('3 Planilla Preadjudicación OTIC'!N30)</f>
        <v>0</v>
      </c>
      <c r="N30" s="8">
        <f>+('3 Planilla Preadjudicación OTIC'!O30)</f>
        <v>0</v>
      </c>
      <c r="O30" s="8">
        <f>+('3 Planilla Preadjudicación OTIC'!P30)</f>
        <v>0</v>
      </c>
      <c r="P30" s="8">
        <f>+('3 Planilla Preadjudicación OTIC'!Q30)</f>
        <v>0</v>
      </c>
      <c r="Q30" s="8">
        <f>+('3 Planilla Preadjudicación OTIC'!R30)</f>
        <v>0</v>
      </c>
      <c r="R30" s="8">
        <f>+('3 Planilla Preadjudicación OTIC'!S30)</f>
        <v>0</v>
      </c>
      <c r="S30" s="8">
        <f>+('3 Planilla Preadjudicación OTIC'!T30)</f>
        <v>0</v>
      </c>
      <c r="T30" s="6">
        <f>+('3 Planilla Preadjudicación OTIC'!U30)</f>
        <v>0</v>
      </c>
      <c r="U30" s="6">
        <f>+('3 Planilla Preadjudicación OTIC'!V30)</f>
        <v>0</v>
      </c>
      <c r="V30" s="6">
        <f>+('3 Planilla Preadjudicación OTIC'!W30)</f>
        <v>0</v>
      </c>
      <c r="W30" s="6">
        <f>+('3 Planilla Preadjudicación OTIC'!X30)</f>
        <v>0</v>
      </c>
      <c r="X30" s="6">
        <f>+('3 Planilla Preadjudicación OTIC'!Y30)</f>
        <v>0</v>
      </c>
      <c r="Y30" s="6">
        <f>+('3 Planilla Preadjudicación OTIC'!Z30)</f>
        <v>0</v>
      </c>
      <c r="Z30" s="6">
        <f>+('3 Planilla Preadjudicación OTIC'!AA30)</f>
        <v>0</v>
      </c>
      <c r="AA30" s="6">
        <f>+('3 Planilla Preadjudicación OTIC'!AB30)</f>
        <v>0</v>
      </c>
      <c r="AB30" s="8">
        <f>+('3 Planilla Preadjudicación OTIC'!AC30)</f>
        <v>0</v>
      </c>
      <c r="AC30" s="8">
        <f>+('3 Planilla Preadjudicación OTIC'!AD30)</f>
        <v>0</v>
      </c>
      <c r="AD30" s="6">
        <f>+('3 Planilla Preadjudicación OTIC'!AE30)</f>
        <v>0</v>
      </c>
      <c r="AE30" s="8">
        <f>+('3 Planilla Preadjudicación OTIC'!AF30)</f>
        <v>0</v>
      </c>
      <c r="AF30" s="6">
        <f>+('3 Planilla Preadjudicación OTIC'!AG30)</f>
        <v>0</v>
      </c>
      <c r="AG30" s="6">
        <f>+('3 Planilla Preadjudicación OTIC'!AH30)</f>
        <v>0</v>
      </c>
      <c r="AH30" s="6">
        <f>+('3 Planilla Preadjudicación OTIC'!AI30)</f>
        <v>0</v>
      </c>
      <c r="AI30" s="206">
        <f>+('3 Planilla Preadjudicación OTIC'!AJ30)</f>
        <v>0</v>
      </c>
      <c r="AJ30" s="8">
        <f>+('3 Planilla Preadjudicación OTIC'!AK30)</f>
        <v>0</v>
      </c>
      <c r="AK30" s="6">
        <f>+('3 Planilla Preadjudicación OTIC'!AL30)</f>
        <v>0</v>
      </c>
      <c r="AL30" s="6">
        <f>+('3 Planilla Preadjudicación OTIC'!AM30)</f>
        <v>0</v>
      </c>
      <c r="AM30" s="16">
        <f>+('3 Planilla Preadjudicación OTIC'!AN30)</f>
        <v>0</v>
      </c>
      <c r="AN30" s="16">
        <f>+('3 Planilla Preadjudicación OTIC'!AO30)</f>
        <v>0</v>
      </c>
      <c r="AO30" s="16">
        <f>+('3 Planilla Preadjudicación OTIC'!AP30)</f>
        <v>0</v>
      </c>
      <c r="AP30" s="16">
        <f>+('3 Planilla Preadjudicación OTIC'!AQ30)</f>
        <v>0</v>
      </c>
      <c r="AQ30" s="16">
        <f>+('3 Planilla Preadjudicación OTIC'!AR30)</f>
        <v>0</v>
      </c>
      <c r="AR30" s="16">
        <f>+('3 Planilla Preadjudicación OTIC'!AS30)</f>
        <v>0</v>
      </c>
      <c r="AS30" s="16">
        <f>+('3 Planilla Preadjudicación OTIC'!AT30)</f>
        <v>0</v>
      </c>
      <c r="AT30" s="16">
        <f>+('3 Planilla Preadjudicación OTIC'!AU30)</f>
        <v>0</v>
      </c>
      <c r="AU30" s="16">
        <f>+('3 Planilla Preadjudicación OTIC'!AV30)</f>
        <v>0</v>
      </c>
      <c r="AV30" s="6">
        <f>+('3 Planilla Preadjudicación OTIC'!AW30)</f>
        <v>0</v>
      </c>
      <c r="AW30" s="8">
        <f>+('3 Planilla Preadjudicación OTIC'!AX30)</f>
        <v>0</v>
      </c>
      <c r="AX30" s="6">
        <f>+('3 Planilla Preadjudicación OTIC'!AY30)</f>
        <v>0</v>
      </c>
      <c r="AY30" s="6">
        <f>+('3 Planilla Preadjudicación OTIC'!AZ30)</f>
        <v>0</v>
      </c>
      <c r="AZ30" s="6">
        <f>+('3 Planilla Preadjudicación OTIC'!BA30)</f>
        <v>0</v>
      </c>
      <c r="BA30" s="6">
        <f>+('3 Planilla Preadjudicación OTIC'!BB30)</f>
        <v>0</v>
      </c>
      <c r="BB30" s="6">
        <f>+('3 Planilla Preadjudicación OTIC'!BC30)</f>
        <v>0</v>
      </c>
      <c r="BC30" s="6">
        <f>+('3 Planilla Preadjudicación OTIC'!BD30)</f>
        <v>0</v>
      </c>
      <c r="BD30" s="6">
        <f>+('3 Planilla Preadjudicación OTIC'!BE30)</f>
        <v>0</v>
      </c>
      <c r="BE30" s="6">
        <f>+('3 Planilla Preadjudicación OTIC'!BF30)</f>
        <v>0</v>
      </c>
      <c r="BF30" s="6">
        <f>+('3 Planilla Preadjudicación OTIC'!BG30)</f>
        <v>0</v>
      </c>
      <c r="BG30" s="6">
        <f>+('3 Planilla Preadjudicación OTIC'!BH30)</f>
        <v>0</v>
      </c>
      <c r="BH30" s="6">
        <f>+('3 Planilla Preadjudicación OTIC'!BI30)</f>
        <v>0</v>
      </c>
      <c r="BI30" s="6">
        <f>+('3 Planilla Preadjudicación OTIC'!BJ30)</f>
        <v>0</v>
      </c>
      <c r="BJ30" s="6">
        <f>+('3 Planilla Preadjudicación OTIC'!BK30)</f>
        <v>0</v>
      </c>
      <c r="BK30" s="6">
        <f>+('3 Planilla Preadjudicación OTIC'!BL30)</f>
        <v>0</v>
      </c>
      <c r="BL30" s="6">
        <f>+('3 Planilla Preadjudicación OTIC'!BM30)</f>
        <v>0</v>
      </c>
      <c r="BM30" s="164">
        <f>ROUND(('3 Planilla Preadjudicación OTIC'!BN30),1)</f>
        <v>0</v>
      </c>
      <c r="BN30" s="8">
        <f>+('3 Planilla Preadjudicación OTIC'!BO30)</f>
        <v>0</v>
      </c>
      <c r="BO30" s="8">
        <f>+('3 Planilla Preadjudicación OTIC'!BP30)</f>
        <v>0</v>
      </c>
      <c r="BP30" s="8">
        <f>+('3 Planilla Preadjudicación OTIC'!BQ30)</f>
        <v>0</v>
      </c>
      <c r="BQ30" s="8">
        <f>+('3 Planilla Preadjudicación OTIC'!BR30)</f>
        <v>0</v>
      </c>
      <c r="BR30" s="8">
        <f>+('3 Planilla Preadjudicación OTIC'!BS30)</f>
        <v>0</v>
      </c>
      <c r="BS30" s="8">
        <f>+('3 Planilla Preadjudicación OTIC'!BT30)</f>
        <v>0</v>
      </c>
      <c r="BT30" s="8">
        <f>+('3 Planilla Preadjudicación OTIC'!BU30)</f>
        <v>0</v>
      </c>
      <c r="BU30" s="130" t="e">
        <f>IF(VLOOKUP(A30,'BD OFICIAL'!$A$1:$AK$1058,5,0)=D30,0,1)</f>
        <v>#N/A</v>
      </c>
      <c r="BV30" s="130" t="e">
        <f>IF(VLOOKUP(A30,'BD OFICIAL'!$A$1:$AK$1058,11,0)=J30,0,1)</f>
        <v>#N/A</v>
      </c>
      <c r="BW30" s="130" t="e">
        <f>IF(VLOOKUP(A30,'BD OFICIAL'!$A$1:$AK$1058,13,0)=L30,0,1)</f>
        <v>#N/A</v>
      </c>
      <c r="BX30" s="6" t="e">
        <f>IF(VLOOKUP(A30,'BD OFICIAL'!$A$1:$AK$1058,16,0)=O30,0,1)</f>
        <v>#N/A</v>
      </c>
      <c r="BY30" s="6" t="e">
        <f>IF(VLOOKUP(A30,'BD OFICIAL'!$A$1:$AK$1058,17,0)=P30,0,1)</f>
        <v>#N/A</v>
      </c>
      <c r="BZ30" s="6" t="e">
        <f>IF(VLOOKUP(A30,'BD OFICIAL'!$A$1:$AK$1058,19,0)=R30,0,1)</f>
        <v>#N/A</v>
      </c>
      <c r="CA30" s="6" t="e">
        <f>IF(VLOOKUP(A30,'BD OFICIAL'!$A$1:$AK$1058,21,0)=T30,0,1)</f>
        <v>#N/A</v>
      </c>
      <c r="CB30" s="6" t="e">
        <f>IF(VLOOKUP(A30,'BD OFICIAL'!$A$1:$AK$1058,24,0)=AK30,0,1)</f>
        <v>#N/A</v>
      </c>
      <c r="CC30" s="6" t="e">
        <f>IF(VLOOKUP(A30,'BD OFICIAL'!$A$1:$AK$1058,25,0)=X30,0,1)</f>
        <v>#N/A</v>
      </c>
      <c r="CD30" s="6" t="e">
        <f>IF(VLOOKUP(A30,'BD OFICIAL'!$A$1:$AK$1058,26,0)=Y30,0,1)</f>
        <v>#N/A</v>
      </c>
      <c r="CE30" s="6" t="e">
        <f>IF(VLOOKUP(A30,'BD OFICIAL'!$A$1:$AK$1058,27,0)=Z30,0,1)</f>
        <v>#N/A</v>
      </c>
      <c r="CF30" s="6" t="e">
        <f>IF(VLOOKUP(A30,'BD OFICIAL'!$A$1:$AK$1058,28,0)=AA30,0,1)</f>
        <v>#N/A</v>
      </c>
      <c r="CG30" s="6" t="e">
        <f>IF(VLOOKUP(A30,'BD OFICIAL'!$A$1:$AK$1058,33,0)=AF30,0,1)</f>
        <v>#N/A</v>
      </c>
      <c r="CH30" s="6" t="e">
        <f>IF(VLOOKUP(A30,'BD OFICIAL'!$A$1:$AK$1058,34,0)=AG30,0,1)</f>
        <v>#N/A</v>
      </c>
      <c r="CI30" s="11" t="e">
        <f t="shared" si="7"/>
        <v>#DIV/0!</v>
      </c>
      <c r="CJ30" s="130" t="e">
        <f t="shared" si="8"/>
        <v>#DIV/0!</v>
      </c>
      <c r="CK30" s="130" t="e">
        <f>IF(VLOOKUP(A30,'BD OFICIAL'!$A$1:$AK$1058,37,0)=AL30,0,1)</f>
        <v>#N/A</v>
      </c>
      <c r="CL30" s="130" t="e">
        <f>VLOOKUP(A30,'BD OFICIAL'!$A$1:$AL$1109,38,0)*AM30-AP30</f>
        <v>#N/A</v>
      </c>
      <c r="CM30" s="130" t="str">
        <f t="shared" si="9"/>
        <v>SSH</v>
      </c>
      <c r="CN30" s="130" t="str">
        <f t="shared" si="10"/>
        <v>SI</v>
      </c>
      <c r="CO30" s="130" t="str">
        <f t="shared" si="11"/>
        <v>NO</v>
      </c>
      <c r="CP30" s="44">
        <f t="shared" si="12"/>
        <v>1</v>
      </c>
      <c r="CQ30" s="44">
        <f t="shared" si="13"/>
        <v>1</v>
      </c>
      <c r="CR30" s="44" t="e">
        <f t="shared" si="14"/>
        <v>#N/A</v>
      </c>
      <c r="CS30" s="44" t="e">
        <f>IF(VLOOKUP(A30,'BD OFICIAL'!$A:$AS,40,0)=AQ30,0,1)</f>
        <v>#N/A</v>
      </c>
      <c r="CT30" s="44" t="e">
        <f>IF(VLOOKUP(A30,'BD OFICIAL'!$A:$AS,41,0)=AS30,0,1)</f>
        <v>#N/A</v>
      </c>
      <c r="CU30" s="44">
        <f t="shared" si="15"/>
        <v>0</v>
      </c>
      <c r="CV30" s="44">
        <f t="shared" si="16"/>
        <v>0</v>
      </c>
      <c r="CW30" s="44" t="e">
        <f>IF(VLOOKUP(A30,'BD OFICIAL'!$A$1:$AK$1058,31,0)="SI",IF(AT30&gt;0,0,1),IF(AT30=0,0,1))</f>
        <v>#N/A</v>
      </c>
      <c r="CX30" s="44">
        <f t="shared" si="17"/>
        <v>0</v>
      </c>
      <c r="CY30" s="44">
        <f t="shared" si="18"/>
        <v>0</v>
      </c>
      <c r="CZ30" s="130" t="e">
        <f t="shared" si="19"/>
        <v>#N/A</v>
      </c>
      <c r="DA30" s="44" t="e">
        <f t="shared" si="20"/>
        <v>#N/A</v>
      </c>
      <c r="DB30" s="130" t="str">
        <f>IF(ISERROR(VLOOKUP(AI30,EXPERIENCIA!$A$1:$C$2100,1,0)),"NO","SI")</f>
        <v>NO</v>
      </c>
      <c r="DC30" s="130" t="e">
        <f>IF(CZ30="no","NO APLICA",IF(AX30=0,"ERROR NOTA",IF(AND(AX30&gt;1,DB30="NO"),"ERROR NOTA",IF(AND(DB30="NO",AX30=1),0,IF(VLOOKUP(AI30,EXPERIENCIA!$A$1:$C$2100,3,0)=AX30,0,"ERROR NOTA")))))</f>
        <v>#N/A</v>
      </c>
      <c r="DD30" s="130" t="str">
        <f>IF(ISERROR(VLOOKUP(AI30,COMPORTAMIENTO!$A$1:$C$2100,1,0)),"NO","SI")</f>
        <v>NO</v>
      </c>
      <c r="DE30" s="130" t="e">
        <f>IF(CZ30="NO","NO APLICA",IF(AY30=0,"ERROR NOTA",IF(AND(DD30="NO",AY30=7),0,IF(VLOOKUP(AI30,COMPORTAMIENTO!$A$2:$C$2100,3,0)=AY30,0,"ERROR NOTA"))))</f>
        <v>#N/A</v>
      </c>
      <c r="DF30" s="164" t="e">
        <f t="shared" si="21"/>
        <v>#N/A</v>
      </c>
      <c r="DG30" s="164" t="e">
        <f t="shared" si="22"/>
        <v>#N/A</v>
      </c>
      <c r="DH30" s="130" t="str">
        <f t="shared" si="0"/>
        <v>NO</v>
      </c>
      <c r="DI30" s="130" t="e">
        <f t="shared" si="23"/>
        <v>#N/A</v>
      </c>
      <c r="DJ30" s="130" t="e">
        <f t="shared" si="24"/>
        <v>#N/A</v>
      </c>
      <c r="DK30" s="130" t="e">
        <f t="shared" si="25"/>
        <v>#N/A</v>
      </c>
      <c r="DL30" s="16" t="e" cm="1">
        <f t="array" ref="DL30">IF(CZ30="NO","NO APLICA",IF(AND(CZ30="SI",BG30=1),RECHAZADO,"APROBADO"))</f>
        <v>#N/A</v>
      </c>
      <c r="DM30" s="16" t="e">
        <f t="shared" si="26"/>
        <v>#N/A</v>
      </c>
      <c r="DN30" s="11" t="e">
        <f t="shared" si="27"/>
        <v>#N/A</v>
      </c>
      <c r="DO30" s="16">
        <f t="shared" si="28"/>
        <v>0</v>
      </c>
      <c r="DP30" s="16">
        <f>VLOOKUP(A30,'5 TD'!$A$3:$B$35,2,0)</f>
        <v>0</v>
      </c>
      <c r="DQ30" s="11" t="e">
        <f t="shared" si="29"/>
        <v>#N/A</v>
      </c>
      <c r="DR30" s="130" t="e">
        <f t="shared" si="1"/>
        <v>#N/A</v>
      </c>
      <c r="DS30" s="130" t="e">
        <f t="shared" si="2"/>
        <v>#N/A</v>
      </c>
      <c r="DT30" s="11" t="e">
        <f t="shared" si="3"/>
        <v>#N/A</v>
      </c>
      <c r="DU30" s="130" t="e">
        <f t="shared" si="4"/>
        <v>#N/A</v>
      </c>
      <c r="DV30" s="6">
        <f>+('3 Planilla Preadjudicación OTIC'!BO30)</f>
        <v>0</v>
      </c>
      <c r="DW30" s="6" t="e">
        <f>IF(DU30="APROBADO",VLOOKUP(A30,'5 TD'!$D$3:$E$270,2,0),"NO APLICA")</f>
        <v>#N/A</v>
      </c>
      <c r="DX30" s="6" t="e">
        <f t="shared" si="30"/>
        <v>#N/A</v>
      </c>
      <c r="DY30" s="6" t="e">
        <f>IF(DX30="SI",VLOOKUP(A30,'5 TD'!$G$3:$H$270,2,0),"NO APLICA ")</f>
        <v>#N/A</v>
      </c>
      <c r="DZ30" s="6" t="e">
        <f t="shared" si="5"/>
        <v>#N/A</v>
      </c>
      <c r="EA30" s="6" t="e">
        <f>IF(DZ30="SI",VLOOKUP(A30,'5 TD'!$J$4:$K$472,2,0),"NO APLICA")</f>
        <v>#N/A</v>
      </c>
      <c r="EB30" s="6" t="e">
        <f t="shared" si="31"/>
        <v>#N/A</v>
      </c>
      <c r="EC30" s="11" t="e">
        <f>IF(EB30="SI",VLOOKUP(A30,'5 TD'!$M$4:$N$350,2,0),"NO APLICA")</f>
        <v>#N/A</v>
      </c>
      <c r="ED30" s="6" t="e">
        <f t="shared" si="6"/>
        <v>#N/A</v>
      </c>
      <c r="EE30" s="16" t="e">
        <f t="shared" si="32"/>
        <v>#N/A</v>
      </c>
      <c r="EF30" s="16" t="e">
        <f>IF(ED30="SI",VLOOKUP(A30,'5 TD'!$V$4:$W$479,2,0),"NO APLICA")</f>
        <v>#N/A</v>
      </c>
      <c r="EG30" s="6" t="e">
        <f t="shared" si="33"/>
        <v>#N/A</v>
      </c>
      <c r="EH30" s="124" t="e">
        <f>IF(EG30="SI",VLOOKUP(AI30,COMPORTAMIENTO!$A$1:$C$2100,2,0),"NO APLICA")</f>
        <v>#N/A</v>
      </c>
      <c r="EI30" s="16" t="e">
        <f>IF(EG30="SI",VLOOKUP(A30,'5 TD'!$P$2:$Q$479,2,0),"NO APLICA")</f>
        <v>#N/A</v>
      </c>
      <c r="EJ30" s="6" t="e">
        <f t="shared" si="34"/>
        <v>#N/A</v>
      </c>
      <c r="EK30" s="6">
        <f>IF(DB30="no",0,VLOOKUP(AI30,EXPERIENCIA!$A$1:$C$2100,2,0))</f>
        <v>0</v>
      </c>
      <c r="EL30" s="6">
        <f>IF(DB30="si",VLOOKUP(A30,'5 TD'!$S$3:$T$2103,2,0),0)</f>
        <v>0</v>
      </c>
      <c r="EM30" s="6" t="str">
        <f t="shared" si="35"/>
        <v>SI</v>
      </c>
      <c r="EN30" s="6">
        <f>+('3 Planilla Preadjudicación OTIC'!BV30)</f>
        <v>0</v>
      </c>
    </row>
    <row r="31" spans="1:144" s="7" customFormat="1" ht="13.8" x14ac:dyDescent="0.3">
      <c r="A31" s="6">
        <f>+('3 Planilla Preadjudicación OTIC'!A31)</f>
        <v>0</v>
      </c>
      <c r="B31" s="6">
        <f>+('3 Planilla Preadjudicación OTIC'!B31)</f>
        <v>0</v>
      </c>
      <c r="C31" s="8">
        <f>+('3 Planilla Preadjudicación OTIC'!D31)</f>
        <v>0</v>
      </c>
      <c r="D31" s="8">
        <f>+('3 Planilla Preadjudicación OTIC'!E31)</f>
        <v>0</v>
      </c>
      <c r="E31" s="8">
        <f>+('3 Planilla Preadjudicación OTIC'!F31)</f>
        <v>0</v>
      </c>
      <c r="F31" s="8">
        <f>+('3 Planilla Preadjudicación OTIC'!G31)</f>
        <v>0</v>
      </c>
      <c r="G31" s="8">
        <f>+('3 Planilla Preadjudicación OTIC'!H31)</f>
        <v>0</v>
      </c>
      <c r="H31" s="8">
        <f>+('3 Planilla Preadjudicación OTIC'!I31)</f>
        <v>0</v>
      </c>
      <c r="I31" s="8">
        <f>+('3 Planilla Preadjudicación OTIC'!J31)</f>
        <v>0</v>
      </c>
      <c r="J31" s="8">
        <f>+('3 Planilla Preadjudicación OTIC'!K31)</f>
        <v>0</v>
      </c>
      <c r="K31" s="8">
        <f>+('3 Planilla Preadjudicación OTIC'!L31)</f>
        <v>0</v>
      </c>
      <c r="L31" s="8">
        <f>+('3 Planilla Preadjudicación OTIC'!M31)</f>
        <v>0</v>
      </c>
      <c r="M31" s="6">
        <f>+('3 Planilla Preadjudicación OTIC'!N31)</f>
        <v>0</v>
      </c>
      <c r="N31" s="8">
        <f>+('3 Planilla Preadjudicación OTIC'!O31)</f>
        <v>0</v>
      </c>
      <c r="O31" s="8">
        <f>+('3 Planilla Preadjudicación OTIC'!P31)</f>
        <v>0</v>
      </c>
      <c r="P31" s="8">
        <f>+('3 Planilla Preadjudicación OTIC'!Q31)</f>
        <v>0</v>
      </c>
      <c r="Q31" s="8">
        <f>+('3 Planilla Preadjudicación OTIC'!R31)</f>
        <v>0</v>
      </c>
      <c r="R31" s="8">
        <f>+('3 Planilla Preadjudicación OTIC'!S31)</f>
        <v>0</v>
      </c>
      <c r="S31" s="8">
        <f>+('3 Planilla Preadjudicación OTIC'!T31)</f>
        <v>0</v>
      </c>
      <c r="T31" s="6">
        <f>+('3 Planilla Preadjudicación OTIC'!U31)</f>
        <v>0</v>
      </c>
      <c r="U31" s="6">
        <f>+('3 Planilla Preadjudicación OTIC'!V31)</f>
        <v>0</v>
      </c>
      <c r="V31" s="6">
        <f>+('3 Planilla Preadjudicación OTIC'!W31)</f>
        <v>0</v>
      </c>
      <c r="W31" s="6">
        <f>+('3 Planilla Preadjudicación OTIC'!X31)</f>
        <v>0</v>
      </c>
      <c r="X31" s="6">
        <f>+('3 Planilla Preadjudicación OTIC'!Y31)</f>
        <v>0</v>
      </c>
      <c r="Y31" s="6">
        <f>+('3 Planilla Preadjudicación OTIC'!Z31)</f>
        <v>0</v>
      </c>
      <c r="Z31" s="6">
        <f>+('3 Planilla Preadjudicación OTIC'!AA31)</f>
        <v>0</v>
      </c>
      <c r="AA31" s="6">
        <f>+('3 Planilla Preadjudicación OTIC'!AB31)</f>
        <v>0</v>
      </c>
      <c r="AB31" s="8">
        <f>+('3 Planilla Preadjudicación OTIC'!AC31)</f>
        <v>0</v>
      </c>
      <c r="AC31" s="8">
        <f>+('3 Planilla Preadjudicación OTIC'!AD31)</f>
        <v>0</v>
      </c>
      <c r="AD31" s="6">
        <f>+('3 Planilla Preadjudicación OTIC'!AE31)</f>
        <v>0</v>
      </c>
      <c r="AE31" s="8">
        <f>+('3 Planilla Preadjudicación OTIC'!AF31)</f>
        <v>0</v>
      </c>
      <c r="AF31" s="6">
        <f>+('3 Planilla Preadjudicación OTIC'!AG31)</f>
        <v>0</v>
      </c>
      <c r="AG31" s="6">
        <f>+('3 Planilla Preadjudicación OTIC'!AH31)</f>
        <v>0</v>
      </c>
      <c r="AH31" s="6">
        <f>+('3 Planilla Preadjudicación OTIC'!AI31)</f>
        <v>0</v>
      </c>
      <c r="AI31" s="206">
        <f>+('3 Planilla Preadjudicación OTIC'!AJ31)</f>
        <v>0</v>
      </c>
      <c r="AJ31" s="8">
        <f>+('3 Planilla Preadjudicación OTIC'!AK31)</f>
        <v>0</v>
      </c>
      <c r="AK31" s="6">
        <f>+('3 Planilla Preadjudicación OTIC'!AL31)</f>
        <v>0</v>
      </c>
      <c r="AL31" s="6">
        <f>+('3 Planilla Preadjudicación OTIC'!AM31)</f>
        <v>0</v>
      </c>
      <c r="AM31" s="16">
        <f>+('3 Planilla Preadjudicación OTIC'!AN31)</f>
        <v>0</v>
      </c>
      <c r="AN31" s="16">
        <f>+('3 Planilla Preadjudicación OTIC'!AO31)</f>
        <v>0</v>
      </c>
      <c r="AO31" s="16">
        <f>+('3 Planilla Preadjudicación OTIC'!AP31)</f>
        <v>0</v>
      </c>
      <c r="AP31" s="16">
        <f>+('3 Planilla Preadjudicación OTIC'!AQ31)</f>
        <v>0</v>
      </c>
      <c r="AQ31" s="16">
        <f>+('3 Planilla Preadjudicación OTIC'!AR31)</f>
        <v>0</v>
      </c>
      <c r="AR31" s="16">
        <f>+('3 Planilla Preadjudicación OTIC'!AS31)</f>
        <v>0</v>
      </c>
      <c r="AS31" s="16">
        <f>+('3 Planilla Preadjudicación OTIC'!AT31)</f>
        <v>0</v>
      </c>
      <c r="AT31" s="16">
        <f>+('3 Planilla Preadjudicación OTIC'!AU31)</f>
        <v>0</v>
      </c>
      <c r="AU31" s="16">
        <f>+('3 Planilla Preadjudicación OTIC'!AV31)</f>
        <v>0</v>
      </c>
      <c r="AV31" s="6">
        <f>+('3 Planilla Preadjudicación OTIC'!AW31)</f>
        <v>0</v>
      </c>
      <c r="AW31" s="8">
        <f>+('3 Planilla Preadjudicación OTIC'!AX31)</f>
        <v>0</v>
      </c>
      <c r="AX31" s="6">
        <f>+('3 Planilla Preadjudicación OTIC'!AY31)</f>
        <v>0</v>
      </c>
      <c r="AY31" s="6">
        <f>+('3 Planilla Preadjudicación OTIC'!AZ31)</f>
        <v>0</v>
      </c>
      <c r="AZ31" s="6">
        <f>+('3 Planilla Preadjudicación OTIC'!BA31)</f>
        <v>0</v>
      </c>
      <c r="BA31" s="6">
        <f>+('3 Planilla Preadjudicación OTIC'!BB31)</f>
        <v>0</v>
      </c>
      <c r="BB31" s="6">
        <f>+('3 Planilla Preadjudicación OTIC'!BC31)</f>
        <v>0</v>
      </c>
      <c r="BC31" s="6">
        <f>+('3 Planilla Preadjudicación OTIC'!BD31)</f>
        <v>0</v>
      </c>
      <c r="BD31" s="6">
        <f>+('3 Planilla Preadjudicación OTIC'!BE31)</f>
        <v>0</v>
      </c>
      <c r="BE31" s="6">
        <f>+('3 Planilla Preadjudicación OTIC'!BF31)</f>
        <v>0</v>
      </c>
      <c r="BF31" s="6">
        <f>+('3 Planilla Preadjudicación OTIC'!BG31)</f>
        <v>0</v>
      </c>
      <c r="BG31" s="6">
        <f>+('3 Planilla Preadjudicación OTIC'!BH31)</f>
        <v>0</v>
      </c>
      <c r="BH31" s="6">
        <f>+('3 Planilla Preadjudicación OTIC'!BI31)</f>
        <v>0</v>
      </c>
      <c r="BI31" s="6">
        <f>+('3 Planilla Preadjudicación OTIC'!BJ31)</f>
        <v>0</v>
      </c>
      <c r="BJ31" s="6">
        <f>+('3 Planilla Preadjudicación OTIC'!BK31)</f>
        <v>0</v>
      </c>
      <c r="BK31" s="6">
        <f>+('3 Planilla Preadjudicación OTIC'!BL31)</f>
        <v>0</v>
      </c>
      <c r="BL31" s="6">
        <f>+('3 Planilla Preadjudicación OTIC'!BM31)</f>
        <v>0</v>
      </c>
      <c r="BM31" s="164">
        <f>ROUND(('3 Planilla Preadjudicación OTIC'!BN31),1)</f>
        <v>0</v>
      </c>
      <c r="BN31" s="8">
        <f>+('3 Planilla Preadjudicación OTIC'!BO31)</f>
        <v>0</v>
      </c>
      <c r="BO31" s="8">
        <f>+('3 Planilla Preadjudicación OTIC'!BP31)</f>
        <v>0</v>
      </c>
      <c r="BP31" s="8">
        <f>+('3 Planilla Preadjudicación OTIC'!BQ31)</f>
        <v>0</v>
      </c>
      <c r="BQ31" s="8">
        <f>+('3 Planilla Preadjudicación OTIC'!BR31)</f>
        <v>0</v>
      </c>
      <c r="BR31" s="8">
        <f>+('3 Planilla Preadjudicación OTIC'!BS31)</f>
        <v>0</v>
      </c>
      <c r="BS31" s="8">
        <f>+('3 Planilla Preadjudicación OTIC'!BT31)</f>
        <v>0</v>
      </c>
      <c r="BT31" s="8">
        <f>+('3 Planilla Preadjudicación OTIC'!BU31)</f>
        <v>0</v>
      </c>
      <c r="BU31" s="130" t="e">
        <f>IF(VLOOKUP(A31,'BD OFICIAL'!$A$1:$AK$1058,5,0)=D31,0,1)</f>
        <v>#N/A</v>
      </c>
      <c r="BV31" s="130" t="e">
        <f>IF(VLOOKUP(A31,'BD OFICIAL'!$A$1:$AK$1058,11,0)=J31,0,1)</f>
        <v>#N/A</v>
      </c>
      <c r="BW31" s="130" t="e">
        <f>IF(VLOOKUP(A31,'BD OFICIAL'!$A$1:$AK$1058,13,0)=L31,0,1)</f>
        <v>#N/A</v>
      </c>
      <c r="BX31" s="6" t="e">
        <f>IF(VLOOKUP(A31,'BD OFICIAL'!$A$1:$AK$1058,16,0)=O31,0,1)</f>
        <v>#N/A</v>
      </c>
      <c r="BY31" s="6" t="e">
        <f>IF(VLOOKUP(A31,'BD OFICIAL'!$A$1:$AK$1058,17,0)=P31,0,1)</f>
        <v>#N/A</v>
      </c>
      <c r="BZ31" s="6" t="e">
        <f>IF(VLOOKUP(A31,'BD OFICIAL'!$A$1:$AK$1058,19,0)=R31,0,1)</f>
        <v>#N/A</v>
      </c>
      <c r="CA31" s="6" t="e">
        <f>IF(VLOOKUP(A31,'BD OFICIAL'!$A$1:$AK$1058,21,0)=T31,0,1)</f>
        <v>#N/A</v>
      </c>
      <c r="CB31" s="6" t="e">
        <f>IF(VLOOKUP(A31,'BD OFICIAL'!$A$1:$AK$1058,24,0)=AK31,0,1)</f>
        <v>#N/A</v>
      </c>
      <c r="CC31" s="6" t="e">
        <f>IF(VLOOKUP(A31,'BD OFICIAL'!$A$1:$AK$1058,25,0)=X31,0,1)</f>
        <v>#N/A</v>
      </c>
      <c r="CD31" s="6" t="e">
        <f>IF(VLOOKUP(A31,'BD OFICIAL'!$A$1:$AK$1058,26,0)=Y31,0,1)</f>
        <v>#N/A</v>
      </c>
      <c r="CE31" s="6" t="e">
        <f>IF(VLOOKUP(A31,'BD OFICIAL'!$A$1:$AK$1058,27,0)=Z31,0,1)</f>
        <v>#N/A</v>
      </c>
      <c r="CF31" s="6" t="e">
        <f>IF(VLOOKUP(A31,'BD OFICIAL'!$A$1:$AK$1058,28,0)=AA31,0,1)</f>
        <v>#N/A</v>
      </c>
      <c r="CG31" s="6" t="e">
        <f>IF(VLOOKUP(A31,'BD OFICIAL'!$A$1:$AK$1058,33,0)=AF31,0,1)</f>
        <v>#N/A</v>
      </c>
      <c r="CH31" s="6" t="e">
        <f>IF(VLOOKUP(A31,'BD OFICIAL'!$A$1:$AK$1058,34,0)=AG31,0,1)</f>
        <v>#N/A</v>
      </c>
      <c r="CI31" s="11" t="e">
        <f t="shared" si="7"/>
        <v>#DIV/0!</v>
      </c>
      <c r="CJ31" s="130" t="e">
        <f t="shared" si="8"/>
        <v>#DIV/0!</v>
      </c>
      <c r="CK31" s="130" t="e">
        <f>IF(VLOOKUP(A31,'BD OFICIAL'!$A$1:$AK$1058,37,0)=AL31,0,1)</f>
        <v>#N/A</v>
      </c>
      <c r="CL31" s="130" t="e">
        <f>VLOOKUP(A31,'BD OFICIAL'!$A$1:$AL$1109,38,0)*AM31-AP31</f>
        <v>#N/A</v>
      </c>
      <c r="CM31" s="130" t="str">
        <f t="shared" si="9"/>
        <v>SSH</v>
      </c>
      <c r="CN31" s="130" t="str">
        <f t="shared" si="10"/>
        <v>SI</v>
      </c>
      <c r="CO31" s="130" t="str">
        <f t="shared" si="11"/>
        <v>NO</v>
      </c>
      <c r="CP31" s="44">
        <f t="shared" si="12"/>
        <v>1</v>
      </c>
      <c r="CQ31" s="44">
        <f t="shared" si="13"/>
        <v>1</v>
      </c>
      <c r="CR31" s="44" t="e">
        <f t="shared" si="14"/>
        <v>#N/A</v>
      </c>
      <c r="CS31" s="44" t="e">
        <f>IF(VLOOKUP(A31,'BD OFICIAL'!$A:$AS,40,0)=AQ31,0,1)</f>
        <v>#N/A</v>
      </c>
      <c r="CT31" s="44" t="e">
        <f>IF(VLOOKUP(A31,'BD OFICIAL'!$A:$AS,41,0)=AS31,0,1)</f>
        <v>#N/A</v>
      </c>
      <c r="CU31" s="44">
        <f t="shared" si="15"/>
        <v>0</v>
      </c>
      <c r="CV31" s="44">
        <f t="shared" si="16"/>
        <v>0</v>
      </c>
      <c r="CW31" s="44" t="e">
        <f>IF(VLOOKUP(A31,'BD OFICIAL'!$A$1:$AK$1058,31,0)="SI",IF(AT31&gt;0,0,1),IF(AT31=0,0,1))</f>
        <v>#N/A</v>
      </c>
      <c r="CX31" s="44">
        <f t="shared" si="17"/>
        <v>0</v>
      </c>
      <c r="CY31" s="44">
        <f t="shared" si="18"/>
        <v>0</v>
      </c>
      <c r="CZ31" s="130" t="e">
        <f t="shared" si="19"/>
        <v>#N/A</v>
      </c>
      <c r="DA31" s="44" t="e">
        <f t="shared" si="20"/>
        <v>#N/A</v>
      </c>
      <c r="DB31" s="130" t="str">
        <f>IF(ISERROR(VLOOKUP(AI31,EXPERIENCIA!$A$1:$C$2100,1,0)),"NO","SI")</f>
        <v>NO</v>
      </c>
      <c r="DC31" s="130" t="e">
        <f>IF(CZ31="no","NO APLICA",IF(AX31=0,"ERROR NOTA",IF(AND(AX31&gt;1,DB31="NO"),"ERROR NOTA",IF(AND(DB31="NO",AX31=1),0,IF(VLOOKUP(AI31,EXPERIENCIA!$A$1:$C$2100,3,0)=AX31,0,"ERROR NOTA")))))</f>
        <v>#N/A</v>
      </c>
      <c r="DD31" s="130" t="str">
        <f>IF(ISERROR(VLOOKUP(AI31,COMPORTAMIENTO!$A$1:$C$2100,1,0)),"NO","SI")</f>
        <v>NO</v>
      </c>
      <c r="DE31" s="130" t="e">
        <f>IF(CZ31="NO","NO APLICA",IF(AY31=0,"ERROR NOTA",IF(AND(DD31="NO",AY31=7),0,IF(VLOOKUP(AI31,COMPORTAMIENTO!$A$2:$C$2100,3,0)=AY31,0,"ERROR NOTA"))))</f>
        <v>#N/A</v>
      </c>
      <c r="DF31" s="164" t="e">
        <f t="shared" si="21"/>
        <v>#N/A</v>
      </c>
      <c r="DG31" s="164" t="e">
        <f t="shared" si="22"/>
        <v>#N/A</v>
      </c>
      <c r="DH31" s="130" t="str">
        <f t="shared" si="0"/>
        <v>NO</v>
      </c>
      <c r="DI31" s="130" t="e">
        <f t="shared" si="23"/>
        <v>#N/A</v>
      </c>
      <c r="DJ31" s="130" t="e">
        <f t="shared" si="24"/>
        <v>#N/A</v>
      </c>
      <c r="DK31" s="130" t="e">
        <f t="shared" si="25"/>
        <v>#N/A</v>
      </c>
      <c r="DL31" s="16" t="e" cm="1">
        <f t="array" ref="DL31">IF(CZ31="NO","NO APLICA",IF(AND(CZ31="SI",BG31=1),RECHAZADO,"APROBADO"))</f>
        <v>#N/A</v>
      </c>
      <c r="DM31" s="16" t="e">
        <f t="shared" si="26"/>
        <v>#N/A</v>
      </c>
      <c r="DN31" s="11" t="e">
        <f t="shared" si="27"/>
        <v>#N/A</v>
      </c>
      <c r="DO31" s="16">
        <f t="shared" si="28"/>
        <v>0</v>
      </c>
      <c r="DP31" s="16">
        <f>VLOOKUP(A31,'5 TD'!$A$3:$B$35,2,0)</f>
        <v>0</v>
      </c>
      <c r="DQ31" s="11" t="e">
        <f t="shared" si="29"/>
        <v>#N/A</v>
      </c>
      <c r="DR31" s="130" t="e">
        <f t="shared" si="1"/>
        <v>#N/A</v>
      </c>
      <c r="DS31" s="130" t="e">
        <f t="shared" si="2"/>
        <v>#N/A</v>
      </c>
      <c r="DT31" s="11" t="e">
        <f t="shared" si="3"/>
        <v>#N/A</v>
      </c>
      <c r="DU31" s="130" t="e">
        <f t="shared" si="4"/>
        <v>#N/A</v>
      </c>
      <c r="DV31" s="6">
        <f>+('3 Planilla Preadjudicación OTIC'!BO31)</f>
        <v>0</v>
      </c>
      <c r="DW31" s="6" t="e">
        <f>IF(DU31="APROBADO",VLOOKUP(A31,'5 TD'!$D$3:$E$270,2,0),"NO APLICA")</f>
        <v>#N/A</v>
      </c>
      <c r="DX31" s="6" t="e">
        <f t="shared" si="30"/>
        <v>#N/A</v>
      </c>
      <c r="DY31" s="6" t="e">
        <f>IF(DX31="SI",VLOOKUP(A31,'5 TD'!$G$3:$H$270,2,0),"NO APLICA ")</f>
        <v>#N/A</v>
      </c>
      <c r="DZ31" s="6" t="e">
        <f t="shared" si="5"/>
        <v>#N/A</v>
      </c>
      <c r="EA31" s="6" t="e">
        <f>IF(DZ31="SI",VLOOKUP(A31,'5 TD'!$J$4:$K$472,2,0),"NO APLICA")</f>
        <v>#N/A</v>
      </c>
      <c r="EB31" s="6" t="e">
        <f t="shared" si="31"/>
        <v>#N/A</v>
      </c>
      <c r="EC31" s="11" t="e">
        <f>IF(EB31="SI",VLOOKUP(A31,'5 TD'!$M$4:$N$350,2,0),"NO APLICA")</f>
        <v>#N/A</v>
      </c>
      <c r="ED31" s="6" t="e">
        <f t="shared" si="6"/>
        <v>#N/A</v>
      </c>
      <c r="EE31" s="16" t="e">
        <f t="shared" si="32"/>
        <v>#N/A</v>
      </c>
      <c r="EF31" s="16" t="e">
        <f>IF(ED31="SI",VLOOKUP(A31,'5 TD'!$V$4:$W$479,2,0),"NO APLICA")</f>
        <v>#N/A</v>
      </c>
      <c r="EG31" s="6" t="e">
        <f t="shared" si="33"/>
        <v>#N/A</v>
      </c>
      <c r="EH31" s="124" t="e">
        <f>IF(EG31="SI",VLOOKUP(AI31,COMPORTAMIENTO!$A$1:$C$2100,2,0),"NO APLICA")</f>
        <v>#N/A</v>
      </c>
      <c r="EI31" s="16" t="e">
        <f>IF(EG31="SI",VLOOKUP(A31,'5 TD'!$P$2:$Q$479,2,0),"NO APLICA")</f>
        <v>#N/A</v>
      </c>
      <c r="EJ31" s="6" t="e">
        <f t="shared" si="34"/>
        <v>#N/A</v>
      </c>
      <c r="EK31" s="6">
        <f>IF(DB31="no",0,VLOOKUP(AI31,EXPERIENCIA!$A$1:$C$2100,2,0))</f>
        <v>0</v>
      </c>
      <c r="EL31" s="6">
        <f>IF(DB31="si",VLOOKUP(A31,'5 TD'!$S$3:$T$2103,2,0),0)</f>
        <v>0</v>
      </c>
      <c r="EM31" s="6" t="str">
        <f t="shared" si="35"/>
        <v>SI</v>
      </c>
      <c r="EN31" s="6">
        <f>+('3 Planilla Preadjudicación OTIC'!BV31)</f>
        <v>0</v>
      </c>
    </row>
    <row r="32" spans="1:144" s="7" customFormat="1" ht="13.8" x14ac:dyDescent="0.3">
      <c r="A32" s="6">
        <f>+('3 Planilla Preadjudicación OTIC'!A32)</f>
        <v>0</v>
      </c>
      <c r="B32" s="6">
        <f>+('3 Planilla Preadjudicación OTIC'!B32)</f>
        <v>0</v>
      </c>
      <c r="C32" s="8">
        <f>+('3 Planilla Preadjudicación OTIC'!D32)</f>
        <v>0</v>
      </c>
      <c r="D32" s="8">
        <f>+('3 Planilla Preadjudicación OTIC'!E32)</f>
        <v>0</v>
      </c>
      <c r="E32" s="8">
        <f>+('3 Planilla Preadjudicación OTIC'!F32)</f>
        <v>0</v>
      </c>
      <c r="F32" s="8">
        <f>+('3 Planilla Preadjudicación OTIC'!G32)</f>
        <v>0</v>
      </c>
      <c r="G32" s="8">
        <f>+('3 Planilla Preadjudicación OTIC'!H32)</f>
        <v>0</v>
      </c>
      <c r="H32" s="8">
        <f>+('3 Planilla Preadjudicación OTIC'!I32)</f>
        <v>0</v>
      </c>
      <c r="I32" s="8">
        <f>+('3 Planilla Preadjudicación OTIC'!J32)</f>
        <v>0</v>
      </c>
      <c r="J32" s="8">
        <f>+('3 Planilla Preadjudicación OTIC'!K32)</f>
        <v>0</v>
      </c>
      <c r="K32" s="8">
        <f>+('3 Planilla Preadjudicación OTIC'!L32)</f>
        <v>0</v>
      </c>
      <c r="L32" s="8">
        <f>+('3 Planilla Preadjudicación OTIC'!M32)</f>
        <v>0</v>
      </c>
      <c r="M32" s="6">
        <f>+('3 Planilla Preadjudicación OTIC'!N32)</f>
        <v>0</v>
      </c>
      <c r="N32" s="8">
        <f>+('3 Planilla Preadjudicación OTIC'!O32)</f>
        <v>0</v>
      </c>
      <c r="O32" s="8">
        <f>+('3 Planilla Preadjudicación OTIC'!P32)</f>
        <v>0</v>
      </c>
      <c r="P32" s="8">
        <f>+('3 Planilla Preadjudicación OTIC'!Q32)</f>
        <v>0</v>
      </c>
      <c r="Q32" s="8">
        <f>+('3 Planilla Preadjudicación OTIC'!R32)</f>
        <v>0</v>
      </c>
      <c r="R32" s="8">
        <f>+('3 Planilla Preadjudicación OTIC'!S32)</f>
        <v>0</v>
      </c>
      <c r="S32" s="8">
        <f>+('3 Planilla Preadjudicación OTIC'!T32)</f>
        <v>0</v>
      </c>
      <c r="T32" s="6">
        <f>+('3 Planilla Preadjudicación OTIC'!U32)</f>
        <v>0</v>
      </c>
      <c r="U32" s="6">
        <f>+('3 Planilla Preadjudicación OTIC'!V32)</f>
        <v>0</v>
      </c>
      <c r="V32" s="6">
        <f>+('3 Planilla Preadjudicación OTIC'!W32)</f>
        <v>0</v>
      </c>
      <c r="W32" s="6">
        <f>+('3 Planilla Preadjudicación OTIC'!X32)</f>
        <v>0</v>
      </c>
      <c r="X32" s="6">
        <f>+('3 Planilla Preadjudicación OTIC'!Y32)</f>
        <v>0</v>
      </c>
      <c r="Y32" s="6">
        <f>+('3 Planilla Preadjudicación OTIC'!Z32)</f>
        <v>0</v>
      </c>
      <c r="Z32" s="6">
        <f>+('3 Planilla Preadjudicación OTIC'!AA32)</f>
        <v>0</v>
      </c>
      <c r="AA32" s="6">
        <f>+('3 Planilla Preadjudicación OTIC'!AB32)</f>
        <v>0</v>
      </c>
      <c r="AB32" s="8">
        <f>+('3 Planilla Preadjudicación OTIC'!AC32)</f>
        <v>0</v>
      </c>
      <c r="AC32" s="8">
        <f>+('3 Planilla Preadjudicación OTIC'!AD32)</f>
        <v>0</v>
      </c>
      <c r="AD32" s="6">
        <f>+('3 Planilla Preadjudicación OTIC'!AE32)</f>
        <v>0</v>
      </c>
      <c r="AE32" s="8">
        <f>+('3 Planilla Preadjudicación OTIC'!AF32)</f>
        <v>0</v>
      </c>
      <c r="AF32" s="6">
        <f>+('3 Planilla Preadjudicación OTIC'!AG32)</f>
        <v>0</v>
      </c>
      <c r="AG32" s="6">
        <f>+('3 Planilla Preadjudicación OTIC'!AH32)</f>
        <v>0</v>
      </c>
      <c r="AH32" s="6">
        <f>+('3 Planilla Preadjudicación OTIC'!AI32)</f>
        <v>0</v>
      </c>
      <c r="AI32" s="206">
        <f>+('3 Planilla Preadjudicación OTIC'!AJ32)</f>
        <v>0</v>
      </c>
      <c r="AJ32" s="8">
        <f>+('3 Planilla Preadjudicación OTIC'!AK32)</f>
        <v>0</v>
      </c>
      <c r="AK32" s="6">
        <f>+('3 Planilla Preadjudicación OTIC'!AL32)</f>
        <v>0</v>
      </c>
      <c r="AL32" s="6">
        <f>+('3 Planilla Preadjudicación OTIC'!AM32)</f>
        <v>0</v>
      </c>
      <c r="AM32" s="16">
        <f>+('3 Planilla Preadjudicación OTIC'!AN32)</f>
        <v>0</v>
      </c>
      <c r="AN32" s="16">
        <f>+('3 Planilla Preadjudicación OTIC'!AO32)</f>
        <v>0</v>
      </c>
      <c r="AO32" s="16">
        <f>+('3 Planilla Preadjudicación OTIC'!AP32)</f>
        <v>0</v>
      </c>
      <c r="AP32" s="16">
        <f>+('3 Planilla Preadjudicación OTIC'!AQ32)</f>
        <v>0</v>
      </c>
      <c r="AQ32" s="16">
        <f>+('3 Planilla Preadjudicación OTIC'!AR32)</f>
        <v>0</v>
      </c>
      <c r="AR32" s="16">
        <f>+('3 Planilla Preadjudicación OTIC'!AS32)</f>
        <v>0</v>
      </c>
      <c r="AS32" s="16">
        <f>+('3 Planilla Preadjudicación OTIC'!AT32)</f>
        <v>0</v>
      </c>
      <c r="AT32" s="16">
        <f>+('3 Planilla Preadjudicación OTIC'!AU32)</f>
        <v>0</v>
      </c>
      <c r="AU32" s="16">
        <f>+('3 Planilla Preadjudicación OTIC'!AV32)</f>
        <v>0</v>
      </c>
      <c r="AV32" s="6">
        <f>+('3 Planilla Preadjudicación OTIC'!AW32)</f>
        <v>0</v>
      </c>
      <c r="AW32" s="8">
        <f>+('3 Planilla Preadjudicación OTIC'!AX32)</f>
        <v>0</v>
      </c>
      <c r="AX32" s="6">
        <f>+('3 Planilla Preadjudicación OTIC'!AY32)</f>
        <v>0</v>
      </c>
      <c r="AY32" s="6">
        <f>+('3 Planilla Preadjudicación OTIC'!AZ32)</f>
        <v>0</v>
      </c>
      <c r="AZ32" s="6">
        <f>+('3 Planilla Preadjudicación OTIC'!BA32)</f>
        <v>0</v>
      </c>
      <c r="BA32" s="6">
        <f>+('3 Planilla Preadjudicación OTIC'!BB32)</f>
        <v>0</v>
      </c>
      <c r="BB32" s="6">
        <f>+('3 Planilla Preadjudicación OTIC'!BC32)</f>
        <v>0</v>
      </c>
      <c r="BC32" s="6">
        <f>+('3 Planilla Preadjudicación OTIC'!BD32)</f>
        <v>0</v>
      </c>
      <c r="BD32" s="6">
        <f>+('3 Planilla Preadjudicación OTIC'!BE32)</f>
        <v>0</v>
      </c>
      <c r="BE32" s="6">
        <f>+('3 Planilla Preadjudicación OTIC'!BF32)</f>
        <v>0</v>
      </c>
      <c r="BF32" s="6">
        <f>+('3 Planilla Preadjudicación OTIC'!BG32)</f>
        <v>0</v>
      </c>
      <c r="BG32" s="6">
        <f>+('3 Planilla Preadjudicación OTIC'!BH32)</f>
        <v>0</v>
      </c>
      <c r="BH32" s="6">
        <f>+('3 Planilla Preadjudicación OTIC'!BI32)</f>
        <v>0</v>
      </c>
      <c r="BI32" s="6">
        <f>+('3 Planilla Preadjudicación OTIC'!BJ32)</f>
        <v>0</v>
      </c>
      <c r="BJ32" s="6">
        <f>+('3 Planilla Preadjudicación OTIC'!BK32)</f>
        <v>0</v>
      </c>
      <c r="BK32" s="6">
        <f>+('3 Planilla Preadjudicación OTIC'!BL32)</f>
        <v>0</v>
      </c>
      <c r="BL32" s="6">
        <f>+('3 Planilla Preadjudicación OTIC'!BM32)</f>
        <v>0</v>
      </c>
      <c r="BM32" s="164">
        <f>ROUND(('3 Planilla Preadjudicación OTIC'!BN32),1)</f>
        <v>0</v>
      </c>
      <c r="BN32" s="8">
        <f>+('3 Planilla Preadjudicación OTIC'!BO32)</f>
        <v>0</v>
      </c>
      <c r="BO32" s="8">
        <f>+('3 Planilla Preadjudicación OTIC'!BP32)</f>
        <v>0</v>
      </c>
      <c r="BP32" s="8">
        <f>+('3 Planilla Preadjudicación OTIC'!BQ32)</f>
        <v>0</v>
      </c>
      <c r="BQ32" s="8">
        <f>+('3 Planilla Preadjudicación OTIC'!BR32)</f>
        <v>0</v>
      </c>
      <c r="BR32" s="8">
        <f>+('3 Planilla Preadjudicación OTIC'!BS32)</f>
        <v>0</v>
      </c>
      <c r="BS32" s="8">
        <f>+('3 Planilla Preadjudicación OTIC'!BT32)</f>
        <v>0</v>
      </c>
      <c r="BT32" s="8">
        <f>+('3 Planilla Preadjudicación OTIC'!BU32)</f>
        <v>0</v>
      </c>
      <c r="BU32" s="130" t="e">
        <f>IF(VLOOKUP(A32,'BD OFICIAL'!$A$1:$AK$1058,5,0)=D32,0,1)</f>
        <v>#N/A</v>
      </c>
      <c r="BV32" s="130" t="e">
        <f>IF(VLOOKUP(A32,'BD OFICIAL'!$A$1:$AK$1058,11,0)=J32,0,1)</f>
        <v>#N/A</v>
      </c>
      <c r="BW32" s="130" t="e">
        <f>IF(VLOOKUP(A32,'BD OFICIAL'!$A$1:$AK$1058,13,0)=L32,0,1)</f>
        <v>#N/A</v>
      </c>
      <c r="BX32" s="6" t="e">
        <f>IF(VLOOKUP(A32,'BD OFICIAL'!$A$1:$AK$1058,16,0)=O32,0,1)</f>
        <v>#N/A</v>
      </c>
      <c r="BY32" s="6" t="e">
        <f>IF(VLOOKUP(A32,'BD OFICIAL'!$A$1:$AK$1058,17,0)=P32,0,1)</f>
        <v>#N/A</v>
      </c>
      <c r="BZ32" s="6" t="e">
        <f>IF(VLOOKUP(A32,'BD OFICIAL'!$A$1:$AK$1058,19,0)=R32,0,1)</f>
        <v>#N/A</v>
      </c>
      <c r="CA32" s="6" t="e">
        <f>IF(VLOOKUP(A32,'BD OFICIAL'!$A$1:$AK$1058,21,0)=T32,0,1)</f>
        <v>#N/A</v>
      </c>
      <c r="CB32" s="6" t="e">
        <f>IF(VLOOKUP(A32,'BD OFICIAL'!$A$1:$AK$1058,24,0)=AK32,0,1)</f>
        <v>#N/A</v>
      </c>
      <c r="CC32" s="6" t="e">
        <f>IF(VLOOKUP(A32,'BD OFICIAL'!$A$1:$AK$1058,25,0)=X32,0,1)</f>
        <v>#N/A</v>
      </c>
      <c r="CD32" s="6" t="e">
        <f>IF(VLOOKUP(A32,'BD OFICIAL'!$A$1:$AK$1058,26,0)=Y32,0,1)</f>
        <v>#N/A</v>
      </c>
      <c r="CE32" s="6" t="e">
        <f>IF(VLOOKUP(A32,'BD OFICIAL'!$A$1:$AK$1058,27,0)=Z32,0,1)</f>
        <v>#N/A</v>
      </c>
      <c r="CF32" s="6" t="e">
        <f>IF(VLOOKUP(A32,'BD OFICIAL'!$A$1:$AK$1058,28,0)=AA32,0,1)</f>
        <v>#N/A</v>
      </c>
      <c r="CG32" s="6" t="e">
        <f>IF(VLOOKUP(A32,'BD OFICIAL'!$A$1:$AK$1058,33,0)=AF32,0,1)</f>
        <v>#N/A</v>
      </c>
      <c r="CH32" s="6" t="e">
        <f>IF(VLOOKUP(A32,'BD OFICIAL'!$A$1:$AK$1058,34,0)=AG32,0,1)</f>
        <v>#N/A</v>
      </c>
      <c r="CI32" s="11" t="e">
        <f t="shared" si="7"/>
        <v>#DIV/0!</v>
      </c>
      <c r="CJ32" s="130" t="e">
        <f t="shared" si="8"/>
        <v>#DIV/0!</v>
      </c>
      <c r="CK32" s="130" t="e">
        <f>IF(VLOOKUP(A32,'BD OFICIAL'!$A$1:$AK$1058,37,0)=AL32,0,1)</f>
        <v>#N/A</v>
      </c>
      <c r="CL32" s="130" t="e">
        <f>VLOOKUP(A32,'BD OFICIAL'!$A$1:$AL$1109,38,0)*AM32-AP32</f>
        <v>#N/A</v>
      </c>
      <c r="CM32" s="130" t="str">
        <f t="shared" si="9"/>
        <v>SSH</v>
      </c>
      <c r="CN32" s="130" t="str">
        <f t="shared" si="10"/>
        <v>SI</v>
      </c>
      <c r="CO32" s="130" t="str">
        <f t="shared" si="11"/>
        <v>NO</v>
      </c>
      <c r="CP32" s="44">
        <f t="shared" si="12"/>
        <v>1</v>
      </c>
      <c r="CQ32" s="44">
        <f t="shared" si="13"/>
        <v>1</v>
      </c>
      <c r="CR32" s="44" t="e">
        <f t="shared" si="14"/>
        <v>#N/A</v>
      </c>
      <c r="CS32" s="44" t="e">
        <f>IF(VLOOKUP(A32,'BD OFICIAL'!$A:$AS,40,0)=AQ32,0,1)</f>
        <v>#N/A</v>
      </c>
      <c r="CT32" s="44" t="e">
        <f>IF(VLOOKUP(A32,'BD OFICIAL'!$A:$AS,41,0)=AS32,0,1)</f>
        <v>#N/A</v>
      </c>
      <c r="CU32" s="44">
        <f t="shared" si="15"/>
        <v>0</v>
      </c>
      <c r="CV32" s="44">
        <f t="shared" si="16"/>
        <v>0</v>
      </c>
      <c r="CW32" s="44" t="e">
        <f>IF(VLOOKUP(A32,'BD OFICIAL'!$A$1:$AK$1058,31,0)="SI",IF(AT32&gt;0,0,1),IF(AT32=0,0,1))</f>
        <v>#N/A</v>
      </c>
      <c r="CX32" s="44">
        <f t="shared" si="17"/>
        <v>0</v>
      </c>
      <c r="CY32" s="44">
        <f t="shared" si="18"/>
        <v>0</v>
      </c>
      <c r="CZ32" s="130" t="e">
        <f t="shared" si="19"/>
        <v>#N/A</v>
      </c>
      <c r="DA32" s="44" t="e">
        <f t="shared" si="20"/>
        <v>#N/A</v>
      </c>
      <c r="DB32" s="130" t="str">
        <f>IF(ISERROR(VLOOKUP(AI32,EXPERIENCIA!$A$1:$C$2100,1,0)),"NO","SI")</f>
        <v>NO</v>
      </c>
      <c r="DC32" s="130" t="e">
        <f>IF(CZ32="no","NO APLICA",IF(AX32=0,"ERROR NOTA",IF(AND(AX32&gt;1,DB32="NO"),"ERROR NOTA",IF(AND(DB32="NO",AX32=1),0,IF(VLOOKUP(AI32,EXPERIENCIA!$A$1:$C$2100,3,0)=AX32,0,"ERROR NOTA")))))</f>
        <v>#N/A</v>
      </c>
      <c r="DD32" s="130" t="str">
        <f>IF(ISERROR(VLOOKUP(AI32,COMPORTAMIENTO!$A$1:$C$2100,1,0)),"NO","SI")</f>
        <v>NO</v>
      </c>
      <c r="DE32" s="130" t="e">
        <f>IF(CZ32="NO","NO APLICA",IF(AY32=0,"ERROR NOTA",IF(AND(DD32="NO",AY32=7),0,IF(VLOOKUP(AI32,COMPORTAMIENTO!$A$2:$C$2100,3,0)=AY32,0,"ERROR NOTA"))))</f>
        <v>#N/A</v>
      </c>
      <c r="DF32" s="164" t="e">
        <f t="shared" si="21"/>
        <v>#N/A</v>
      </c>
      <c r="DG32" s="164" t="e">
        <f t="shared" si="22"/>
        <v>#N/A</v>
      </c>
      <c r="DH32" s="130" t="str">
        <f t="shared" si="0"/>
        <v>NO</v>
      </c>
      <c r="DI32" s="130" t="e">
        <f t="shared" si="23"/>
        <v>#N/A</v>
      </c>
      <c r="DJ32" s="130" t="e">
        <f t="shared" si="24"/>
        <v>#N/A</v>
      </c>
      <c r="DK32" s="130" t="e">
        <f t="shared" si="25"/>
        <v>#N/A</v>
      </c>
      <c r="DL32" s="16" t="e" cm="1">
        <f t="array" ref="DL32">IF(CZ32="NO","NO APLICA",IF(AND(CZ32="SI",BG32=1),RECHAZADO,"APROBADO"))</f>
        <v>#N/A</v>
      </c>
      <c r="DM32" s="16" t="e">
        <f t="shared" si="26"/>
        <v>#N/A</v>
      </c>
      <c r="DN32" s="11" t="e">
        <f t="shared" si="27"/>
        <v>#N/A</v>
      </c>
      <c r="DO32" s="16">
        <f t="shared" si="28"/>
        <v>0</v>
      </c>
      <c r="DP32" s="16">
        <f>VLOOKUP(A32,'5 TD'!$A$3:$B$35,2,0)</f>
        <v>0</v>
      </c>
      <c r="DQ32" s="11" t="e">
        <f t="shared" si="29"/>
        <v>#N/A</v>
      </c>
      <c r="DR32" s="130" t="e">
        <f t="shared" si="1"/>
        <v>#N/A</v>
      </c>
      <c r="DS32" s="130" t="e">
        <f t="shared" si="2"/>
        <v>#N/A</v>
      </c>
      <c r="DT32" s="11" t="e">
        <f t="shared" si="3"/>
        <v>#N/A</v>
      </c>
      <c r="DU32" s="130" t="e">
        <f t="shared" si="4"/>
        <v>#N/A</v>
      </c>
      <c r="DV32" s="6">
        <f>+('3 Planilla Preadjudicación OTIC'!BO32)</f>
        <v>0</v>
      </c>
      <c r="DW32" s="6" t="e">
        <f>IF(DU32="APROBADO",VLOOKUP(A32,'5 TD'!$D$3:$E$270,2,0),"NO APLICA")</f>
        <v>#N/A</v>
      </c>
      <c r="DX32" s="6" t="e">
        <f t="shared" si="30"/>
        <v>#N/A</v>
      </c>
      <c r="DY32" s="6" t="e">
        <f>IF(DX32="SI",VLOOKUP(A32,'5 TD'!$G$3:$H$270,2,0),"NO APLICA ")</f>
        <v>#N/A</v>
      </c>
      <c r="DZ32" s="6" t="e">
        <f t="shared" si="5"/>
        <v>#N/A</v>
      </c>
      <c r="EA32" s="6" t="e">
        <f>IF(DZ32="SI",VLOOKUP(A32,'5 TD'!$J$4:$K$472,2,0),"NO APLICA")</f>
        <v>#N/A</v>
      </c>
      <c r="EB32" s="6" t="e">
        <f t="shared" si="31"/>
        <v>#N/A</v>
      </c>
      <c r="EC32" s="11" t="e">
        <f>IF(EB32="SI",VLOOKUP(A32,'5 TD'!$M$4:$N$350,2,0),"NO APLICA")</f>
        <v>#N/A</v>
      </c>
      <c r="ED32" s="6" t="e">
        <f t="shared" si="6"/>
        <v>#N/A</v>
      </c>
      <c r="EE32" s="16" t="e">
        <f t="shared" si="32"/>
        <v>#N/A</v>
      </c>
      <c r="EF32" s="16" t="e">
        <f>IF(ED32="SI",VLOOKUP(A32,'5 TD'!$V$4:$W$479,2,0),"NO APLICA")</f>
        <v>#N/A</v>
      </c>
      <c r="EG32" s="6" t="e">
        <f t="shared" si="33"/>
        <v>#N/A</v>
      </c>
      <c r="EH32" s="124" t="e">
        <f>IF(EG32="SI",VLOOKUP(AI32,COMPORTAMIENTO!$A$1:$C$2100,2,0),"NO APLICA")</f>
        <v>#N/A</v>
      </c>
      <c r="EI32" s="16" t="e">
        <f>IF(EG32="SI",VLOOKUP(A32,'5 TD'!$P$2:$Q$479,2,0),"NO APLICA")</f>
        <v>#N/A</v>
      </c>
      <c r="EJ32" s="6" t="e">
        <f t="shared" si="34"/>
        <v>#N/A</v>
      </c>
      <c r="EK32" s="6">
        <f>IF(DB32="no",0,VLOOKUP(AI32,EXPERIENCIA!$A$1:$C$2100,2,0))</f>
        <v>0</v>
      </c>
      <c r="EL32" s="6">
        <f>IF(DB32="si",VLOOKUP(A32,'5 TD'!$S$3:$T$2103,2,0),0)</f>
        <v>0</v>
      </c>
      <c r="EM32" s="6" t="str">
        <f t="shared" si="35"/>
        <v>SI</v>
      </c>
      <c r="EN32" s="6">
        <f>+('3 Planilla Preadjudicación OTIC'!BV32)</f>
        <v>0</v>
      </c>
    </row>
    <row r="33" spans="1:147" s="7" customFormat="1" ht="13.8" x14ac:dyDescent="0.3">
      <c r="A33" s="6">
        <f>+('3 Planilla Preadjudicación OTIC'!A33)</f>
        <v>0</v>
      </c>
      <c r="B33" s="6">
        <f>+('3 Planilla Preadjudicación OTIC'!B33)</f>
        <v>0</v>
      </c>
      <c r="C33" s="8">
        <f>+('3 Planilla Preadjudicación OTIC'!D33)</f>
        <v>0</v>
      </c>
      <c r="D33" s="8">
        <f>+('3 Planilla Preadjudicación OTIC'!E33)</f>
        <v>0</v>
      </c>
      <c r="E33" s="8">
        <f>+('3 Planilla Preadjudicación OTIC'!F33)</f>
        <v>0</v>
      </c>
      <c r="F33" s="8">
        <f>+('3 Planilla Preadjudicación OTIC'!G33)</f>
        <v>0</v>
      </c>
      <c r="G33" s="8">
        <f>+('3 Planilla Preadjudicación OTIC'!H33)</f>
        <v>0</v>
      </c>
      <c r="H33" s="8">
        <f>+('3 Planilla Preadjudicación OTIC'!I33)</f>
        <v>0</v>
      </c>
      <c r="I33" s="8">
        <f>+('3 Planilla Preadjudicación OTIC'!J33)</f>
        <v>0</v>
      </c>
      <c r="J33" s="8">
        <f>+('3 Planilla Preadjudicación OTIC'!K33)</f>
        <v>0</v>
      </c>
      <c r="K33" s="8">
        <f>+('3 Planilla Preadjudicación OTIC'!L33)</f>
        <v>0</v>
      </c>
      <c r="L33" s="8">
        <f>+('3 Planilla Preadjudicación OTIC'!M33)</f>
        <v>0</v>
      </c>
      <c r="M33" s="6">
        <f>+('3 Planilla Preadjudicación OTIC'!N33)</f>
        <v>0</v>
      </c>
      <c r="N33" s="8">
        <f>+('3 Planilla Preadjudicación OTIC'!O33)</f>
        <v>0</v>
      </c>
      <c r="O33" s="8">
        <f>+('3 Planilla Preadjudicación OTIC'!P33)</f>
        <v>0</v>
      </c>
      <c r="P33" s="8">
        <f>+('3 Planilla Preadjudicación OTIC'!Q33)</f>
        <v>0</v>
      </c>
      <c r="Q33" s="8">
        <f>+('3 Planilla Preadjudicación OTIC'!R33)</f>
        <v>0</v>
      </c>
      <c r="R33" s="8">
        <f>+('3 Planilla Preadjudicación OTIC'!S33)</f>
        <v>0</v>
      </c>
      <c r="S33" s="8">
        <f>+('3 Planilla Preadjudicación OTIC'!T33)</f>
        <v>0</v>
      </c>
      <c r="T33" s="6">
        <f>+('3 Planilla Preadjudicación OTIC'!U33)</f>
        <v>0</v>
      </c>
      <c r="U33" s="6">
        <f>+('3 Planilla Preadjudicación OTIC'!V33)</f>
        <v>0</v>
      </c>
      <c r="V33" s="6">
        <f>+('3 Planilla Preadjudicación OTIC'!W33)</f>
        <v>0</v>
      </c>
      <c r="W33" s="6">
        <f>+('3 Planilla Preadjudicación OTIC'!X33)</f>
        <v>0</v>
      </c>
      <c r="X33" s="6">
        <f>+('3 Planilla Preadjudicación OTIC'!Y33)</f>
        <v>0</v>
      </c>
      <c r="Y33" s="6">
        <f>+('3 Planilla Preadjudicación OTIC'!Z33)</f>
        <v>0</v>
      </c>
      <c r="Z33" s="6">
        <f>+('3 Planilla Preadjudicación OTIC'!AA33)</f>
        <v>0</v>
      </c>
      <c r="AA33" s="6">
        <f>+('3 Planilla Preadjudicación OTIC'!AB33)</f>
        <v>0</v>
      </c>
      <c r="AB33" s="8">
        <f>+('3 Planilla Preadjudicación OTIC'!AC33)</f>
        <v>0</v>
      </c>
      <c r="AC33" s="8">
        <f>+('3 Planilla Preadjudicación OTIC'!AD33)</f>
        <v>0</v>
      </c>
      <c r="AD33" s="6">
        <f>+('3 Planilla Preadjudicación OTIC'!AE33)</f>
        <v>0</v>
      </c>
      <c r="AE33" s="8">
        <f>+('3 Planilla Preadjudicación OTIC'!AF33)</f>
        <v>0</v>
      </c>
      <c r="AF33" s="6">
        <f>+('3 Planilla Preadjudicación OTIC'!AG33)</f>
        <v>0</v>
      </c>
      <c r="AG33" s="6">
        <f>+('3 Planilla Preadjudicación OTIC'!AH33)</f>
        <v>0</v>
      </c>
      <c r="AH33" s="6">
        <f>+('3 Planilla Preadjudicación OTIC'!AI33)</f>
        <v>0</v>
      </c>
      <c r="AI33" s="206">
        <f>+('3 Planilla Preadjudicación OTIC'!AJ33)</f>
        <v>0</v>
      </c>
      <c r="AJ33" s="8">
        <f>+('3 Planilla Preadjudicación OTIC'!AK33)</f>
        <v>0</v>
      </c>
      <c r="AK33" s="6">
        <f>+('3 Planilla Preadjudicación OTIC'!AL33)</f>
        <v>0</v>
      </c>
      <c r="AL33" s="6">
        <f>+('3 Planilla Preadjudicación OTIC'!AM33)</f>
        <v>0</v>
      </c>
      <c r="AM33" s="16">
        <f>+('3 Planilla Preadjudicación OTIC'!AN33)</f>
        <v>0</v>
      </c>
      <c r="AN33" s="16">
        <f>+('3 Planilla Preadjudicación OTIC'!AO33)</f>
        <v>0</v>
      </c>
      <c r="AO33" s="16">
        <f>+('3 Planilla Preadjudicación OTIC'!AP33)</f>
        <v>0</v>
      </c>
      <c r="AP33" s="16">
        <f>+('3 Planilla Preadjudicación OTIC'!AQ33)</f>
        <v>0</v>
      </c>
      <c r="AQ33" s="16">
        <f>+('3 Planilla Preadjudicación OTIC'!AR33)</f>
        <v>0</v>
      </c>
      <c r="AR33" s="16">
        <f>+('3 Planilla Preadjudicación OTIC'!AS33)</f>
        <v>0</v>
      </c>
      <c r="AS33" s="16">
        <f>+('3 Planilla Preadjudicación OTIC'!AT33)</f>
        <v>0</v>
      </c>
      <c r="AT33" s="16">
        <f>+('3 Planilla Preadjudicación OTIC'!AU33)</f>
        <v>0</v>
      </c>
      <c r="AU33" s="16">
        <f>+('3 Planilla Preadjudicación OTIC'!AV33)</f>
        <v>0</v>
      </c>
      <c r="AV33" s="6">
        <f>+('3 Planilla Preadjudicación OTIC'!AW33)</f>
        <v>0</v>
      </c>
      <c r="AW33" s="8">
        <f>+('3 Planilla Preadjudicación OTIC'!AX33)</f>
        <v>0</v>
      </c>
      <c r="AX33" s="6">
        <f>+('3 Planilla Preadjudicación OTIC'!AY33)</f>
        <v>0</v>
      </c>
      <c r="AY33" s="6">
        <f>+('3 Planilla Preadjudicación OTIC'!AZ33)</f>
        <v>0</v>
      </c>
      <c r="AZ33" s="6">
        <f>+('3 Planilla Preadjudicación OTIC'!BA33)</f>
        <v>0</v>
      </c>
      <c r="BA33" s="6">
        <f>+('3 Planilla Preadjudicación OTIC'!BB33)</f>
        <v>0</v>
      </c>
      <c r="BB33" s="6">
        <f>+('3 Planilla Preadjudicación OTIC'!BC33)</f>
        <v>0</v>
      </c>
      <c r="BC33" s="6">
        <f>+('3 Planilla Preadjudicación OTIC'!BD33)</f>
        <v>0</v>
      </c>
      <c r="BD33" s="6">
        <f>+('3 Planilla Preadjudicación OTIC'!BE33)</f>
        <v>0</v>
      </c>
      <c r="BE33" s="6">
        <f>+('3 Planilla Preadjudicación OTIC'!BF33)</f>
        <v>0</v>
      </c>
      <c r="BF33" s="6">
        <f>+('3 Planilla Preadjudicación OTIC'!BG33)</f>
        <v>0</v>
      </c>
      <c r="BG33" s="6">
        <f>+('3 Planilla Preadjudicación OTIC'!BH33)</f>
        <v>0</v>
      </c>
      <c r="BH33" s="6">
        <f>+('3 Planilla Preadjudicación OTIC'!BI33)</f>
        <v>0</v>
      </c>
      <c r="BI33" s="6">
        <f>+('3 Planilla Preadjudicación OTIC'!BJ33)</f>
        <v>0</v>
      </c>
      <c r="BJ33" s="6">
        <f>+('3 Planilla Preadjudicación OTIC'!BK33)</f>
        <v>0</v>
      </c>
      <c r="BK33" s="6">
        <f>+('3 Planilla Preadjudicación OTIC'!BL33)</f>
        <v>0</v>
      </c>
      <c r="BL33" s="6">
        <f>+('3 Planilla Preadjudicación OTIC'!BM33)</f>
        <v>0</v>
      </c>
      <c r="BM33" s="164">
        <f>ROUND(('3 Planilla Preadjudicación OTIC'!BN33),1)</f>
        <v>0</v>
      </c>
      <c r="BN33" s="8">
        <f>+('3 Planilla Preadjudicación OTIC'!BO33)</f>
        <v>0</v>
      </c>
      <c r="BO33" s="8">
        <f>+('3 Planilla Preadjudicación OTIC'!BP33)</f>
        <v>0</v>
      </c>
      <c r="BP33" s="8">
        <f>+('3 Planilla Preadjudicación OTIC'!BQ33)</f>
        <v>0</v>
      </c>
      <c r="BQ33" s="8">
        <f>+('3 Planilla Preadjudicación OTIC'!BR33)</f>
        <v>0</v>
      </c>
      <c r="BR33" s="8">
        <f>+('3 Planilla Preadjudicación OTIC'!BS33)</f>
        <v>0</v>
      </c>
      <c r="BS33" s="8">
        <f>+('3 Planilla Preadjudicación OTIC'!BT33)</f>
        <v>0</v>
      </c>
      <c r="BT33" s="8">
        <f>+('3 Planilla Preadjudicación OTIC'!BU33)</f>
        <v>0</v>
      </c>
      <c r="BU33" s="130" t="e">
        <f>IF(VLOOKUP(A33,'BD OFICIAL'!$A$1:$AK$1058,5,0)=D33,0,1)</f>
        <v>#N/A</v>
      </c>
      <c r="BV33" s="130" t="e">
        <f>IF(VLOOKUP(A33,'BD OFICIAL'!$A$1:$AK$1058,11,0)=J33,0,1)</f>
        <v>#N/A</v>
      </c>
      <c r="BW33" s="130" t="e">
        <f>IF(VLOOKUP(A33,'BD OFICIAL'!$A$1:$AK$1058,13,0)=L33,0,1)</f>
        <v>#N/A</v>
      </c>
      <c r="BX33" s="6" t="e">
        <f>IF(VLOOKUP(A33,'BD OFICIAL'!$A$1:$AK$1058,16,0)=O33,0,1)</f>
        <v>#N/A</v>
      </c>
      <c r="BY33" s="6" t="e">
        <f>IF(VLOOKUP(A33,'BD OFICIAL'!$A$1:$AK$1058,17,0)=P33,0,1)</f>
        <v>#N/A</v>
      </c>
      <c r="BZ33" s="6" t="e">
        <f>IF(VLOOKUP(A33,'BD OFICIAL'!$A$1:$AK$1058,19,0)=R33,0,1)</f>
        <v>#N/A</v>
      </c>
      <c r="CA33" s="6" t="e">
        <f>IF(VLOOKUP(A33,'BD OFICIAL'!$A$1:$AK$1058,21,0)=T33,0,1)</f>
        <v>#N/A</v>
      </c>
      <c r="CB33" s="6" t="e">
        <f>IF(VLOOKUP(A33,'BD OFICIAL'!$A$1:$AK$1058,24,0)=AK33,0,1)</f>
        <v>#N/A</v>
      </c>
      <c r="CC33" s="6" t="e">
        <f>IF(VLOOKUP(A33,'BD OFICIAL'!$A$1:$AK$1058,25,0)=X33,0,1)</f>
        <v>#N/A</v>
      </c>
      <c r="CD33" s="6" t="e">
        <f>IF(VLOOKUP(A33,'BD OFICIAL'!$A$1:$AK$1058,26,0)=Y33,0,1)</f>
        <v>#N/A</v>
      </c>
      <c r="CE33" s="6" t="e">
        <f>IF(VLOOKUP(A33,'BD OFICIAL'!$A$1:$AK$1058,27,0)=Z33,0,1)</f>
        <v>#N/A</v>
      </c>
      <c r="CF33" s="6" t="e">
        <f>IF(VLOOKUP(A33,'BD OFICIAL'!$A$1:$AK$1058,28,0)=AA33,0,1)</f>
        <v>#N/A</v>
      </c>
      <c r="CG33" s="6" t="e">
        <f>IF(VLOOKUP(A33,'BD OFICIAL'!$A$1:$AK$1058,33,0)=AF33,0,1)</f>
        <v>#N/A</v>
      </c>
      <c r="CH33" s="6" t="e">
        <f>IF(VLOOKUP(A33,'BD OFICIAL'!$A$1:$AK$1058,34,0)=AG33,0,1)</f>
        <v>#N/A</v>
      </c>
      <c r="CI33" s="11" t="e">
        <f t="shared" si="7"/>
        <v>#DIV/0!</v>
      </c>
      <c r="CJ33" s="130" t="e">
        <f t="shared" si="8"/>
        <v>#DIV/0!</v>
      </c>
      <c r="CK33" s="130" t="e">
        <f>IF(VLOOKUP(A33,'BD OFICIAL'!$A$1:$AK$1058,37,0)=AL33,0,1)</f>
        <v>#N/A</v>
      </c>
      <c r="CL33" s="130" t="e">
        <f>VLOOKUP(A33,'BD OFICIAL'!$A$1:$AL$1109,38,0)*AM33-AP33</f>
        <v>#N/A</v>
      </c>
      <c r="CM33" s="130" t="str">
        <f t="shared" si="9"/>
        <v>SSH</v>
      </c>
      <c r="CN33" s="130" t="str">
        <f t="shared" si="10"/>
        <v>SI</v>
      </c>
      <c r="CO33" s="130" t="str">
        <f t="shared" si="11"/>
        <v>NO</v>
      </c>
      <c r="CP33" s="44">
        <f t="shared" si="12"/>
        <v>1</v>
      </c>
      <c r="CQ33" s="44">
        <f t="shared" si="13"/>
        <v>1</v>
      </c>
      <c r="CR33" s="44" t="e">
        <f t="shared" si="14"/>
        <v>#N/A</v>
      </c>
      <c r="CS33" s="44" t="e">
        <f>IF(VLOOKUP(A33,'BD OFICIAL'!$A:$AS,40,0)=AQ33,0,1)</f>
        <v>#N/A</v>
      </c>
      <c r="CT33" s="44" t="e">
        <f>IF(VLOOKUP(A33,'BD OFICIAL'!$A:$AS,41,0)=AS33,0,1)</f>
        <v>#N/A</v>
      </c>
      <c r="CU33" s="44">
        <f t="shared" si="15"/>
        <v>0</v>
      </c>
      <c r="CV33" s="44">
        <f t="shared" si="16"/>
        <v>0</v>
      </c>
      <c r="CW33" s="44" t="e">
        <f>IF(VLOOKUP(A33,'BD OFICIAL'!$A$1:$AK$1058,31,0)="SI",IF(AT33&gt;0,0,1),IF(AT33=0,0,1))</f>
        <v>#N/A</v>
      </c>
      <c r="CX33" s="44">
        <f t="shared" si="17"/>
        <v>0</v>
      </c>
      <c r="CY33" s="44">
        <f t="shared" si="18"/>
        <v>0</v>
      </c>
      <c r="CZ33" s="130" t="e">
        <f t="shared" si="19"/>
        <v>#N/A</v>
      </c>
      <c r="DA33" s="44" t="e">
        <f t="shared" si="20"/>
        <v>#N/A</v>
      </c>
      <c r="DB33" s="130" t="str">
        <f>IF(ISERROR(VLOOKUP(AI33,EXPERIENCIA!$A$1:$C$2100,1,0)),"NO","SI")</f>
        <v>NO</v>
      </c>
      <c r="DC33" s="130" t="e">
        <f>IF(CZ33="no","NO APLICA",IF(AX33=0,"ERROR NOTA",IF(AND(AX33&gt;1,DB33="NO"),"ERROR NOTA",IF(AND(DB33="NO",AX33=1),0,IF(VLOOKUP(AI33,EXPERIENCIA!$A$1:$C$2100,3,0)=AX33,0,"ERROR NOTA")))))</f>
        <v>#N/A</v>
      </c>
      <c r="DD33" s="130" t="str">
        <f>IF(ISERROR(VLOOKUP(AI33,COMPORTAMIENTO!$A$1:$C$2100,1,0)),"NO","SI")</f>
        <v>NO</v>
      </c>
      <c r="DE33" s="130" t="e">
        <f>IF(CZ33="NO","NO APLICA",IF(AY33=0,"ERROR NOTA",IF(AND(DD33="NO",AY33=7),0,IF(VLOOKUP(AI33,COMPORTAMIENTO!$A$2:$C$2100,3,0)=AY33,0,"ERROR NOTA"))))</f>
        <v>#N/A</v>
      </c>
      <c r="DF33" s="164" t="e">
        <f t="shared" si="21"/>
        <v>#N/A</v>
      </c>
      <c r="DG33" s="164" t="e">
        <f t="shared" si="22"/>
        <v>#N/A</v>
      </c>
      <c r="DH33" s="130" t="str">
        <f t="shared" si="0"/>
        <v>NO</v>
      </c>
      <c r="DI33" s="130" t="e">
        <f t="shared" si="23"/>
        <v>#N/A</v>
      </c>
      <c r="DJ33" s="130" t="e">
        <f t="shared" si="24"/>
        <v>#N/A</v>
      </c>
      <c r="DK33" s="130" t="e">
        <f t="shared" si="25"/>
        <v>#N/A</v>
      </c>
      <c r="DL33" s="16" t="e" cm="1">
        <f t="array" ref="DL33">IF(CZ33="NO","NO APLICA",IF(AND(CZ33="SI",BG33=1),RECHAZADO,"APROBADO"))</f>
        <v>#N/A</v>
      </c>
      <c r="DM33" s="16" t="e">
        <f t="shared" si="26"/>
        <v>#N/A</v>
      </c>
      <c r="DN33" s="11" t="e">
        <f t="shared" si="27"/>
        <v>#N/A</v>
      </c>
      <c r="DO33" s="16">
        <f t="shared" si="28"/>
        <v>0</v>
      </c>
      <c r="DP33" s="16">
        <f>VLOOKUP(A33,'5 TD'!$A$3:$B$35,2,0)</f>
        <v>0</v>
      </c>
      <c r="DQ33" s="11" t="e">
        <f t="shared" si="29"/>
        <v>#N/A</v>
      </c>
      <c r="DR33" s="130" t="e">
        <f t="shared" si="1"/>
        <v>#N/A</v>
      </c>
      <c r="DS33" s="130" t="e">
        <f t="shared" si="2"/>
        <v>#N/A</v>
      </c>
      <c r="DT33" s="11" t="e">
        <f t="shared" si="3"/>
        <v>#N/A</v>
      </c>
      <c r="DU33" s="130" t="e">
        <f t="shared" si="4"/>
        <v>#N/A</v>
      </c>
      <c r="DV33" s="6">
        <f>+('3 Planilla Preadjudicación OTIC'!BO33)</f>
        <v>0</v>
      </c>
      <c r="DW33" s="6" t="e">
        <f>IF(DU33="APROBADO",VLOOKUP(A33,'5 TD'!$D$3:$E$270,2,0),"NO APLICA")</f>
        <v>#N/A</v>
      </c>
      <c r="DX33" s="6" t="e">
        <f t="shared" si="30"/>
        <v>#N/A</v>
      </c>
      <c r="DY33" s="6" t="e">
        <f>IF(DX33="SI",VLOOKUP(A33,'5 TD'!$G$3:$H$270,2,0),"NO APLICA ")</f>
        <v>#N/A</v>
      </c>
      <c r="DZ33" s="6" t="e">
        <f t="shared" si="5"/>
        <v>#N/A</v>
      </c>
      <c r="EA33" s="6" t="e">
        <f>IF(DZ33="SI",VLOOKUP(A33,'5 TD'!$J$4:$K$472,2,0),"NO APLICA")</f>
        <v>#N/A</v>
      </c>
      <c r="EB33" s="6" t="e">
        <f t="shared" si="31"/>
        <v>#N/A</v>
      </c>
      <c r="EC33" s="11" t="e">
        <f>IF(EB33="SI",VLOOKUP(A33,'5 TD'!$M$4:$N$350,2,0),"NO APLICA")</f>
        <v>#N/A</v>
      </c>
      <c r="ED33" s="6" t="e">
        <f t="shared" si="6"/>
        <v>#N/A</v>
      </c>
      <c r="EE33" s="16" t="e">
        <f t="shared" si="32"/>
        <v>#N/A</v>
      </c>
      <c r="EF33" s="16" t="e">
        <f>IF(ED33="SI",VLOOKUP(A33,'5 TD'!$V$4:$W$479,2,0),"NO APLICA")</f>
        <v>#N/A</v>
      </c>
      <c r="EG33" s="6" t="e">
        <f t="shared" si="33"/>
        <v>#N/A</v>
      </c>
      <c r="EH33" s="124" t="e">
        <f>IF(EG33="SI",VLOOKUP(AI33,COMPORTAMIENTO!$A$1:$C$2100,2,0),"NO APLICA")</f>
        <v>#N/A</v>
      </c>
      <c r="EI33" s="16" t="e">
        <f>IF(EG33="SI",VLOOKUP(A33,'5 TD'!$P$2:$Q$479,2,0),"NO APLICA")</f>
        <v>#N/A</v>
      </c>
      <c r="EJ33" s="6" t="e">
        <f t="shared" si="34"/>
        <v>#N/A</v>
      </c>
      <c r="EK33" s="6">
        <f>IF(DB33="no",0,VLOOKUP(AI33,EXPERIENCIA!$A$1:$C$2100,2,0))</f>
        <v>0</v>
      </c>
      <c r="EL33" s="6">
        <f>IF(DB33="si",VLOOKUP(A33,'5 TD'!$S$3:$T$2103,2,0),0)</f>
        <v>0</v>
      </c>
      <c r="EM33" s="6" t="str">
        <f t="shared" si="35"/>
        <v>SI</v>
      </c>
      <c r="EN33" s="6">
        <f>+('3 Planilla Preadjudicación OTIC'!BV33)</f>
        <v>0</v>
      </c>
    </row>
    <row r="34" spans="1:147" s="7" customFormat="1" ht="13.8" x14ac:dyDescent="0.3">
      <c r="A34" s="6">
        <f>+('3 Planilla Preadjudicación OTIC'!A34)</f>
        <v>0</v>
      </c>
      <c r="B34" s="6">
        <f>+('3 Planilla Preadjudicación OTIC'!B34)</f>
        <v>0</v>
      </c>
      <c r="C34" s="8">
        <f>+('3 Planilla Preadjudicación OTIC'!D34)</f>
        <v>0</v>
      </c>
      <c r="D34" s="8">
        <f>+('3 Planilla Preadjudicación OTIC'!E34)</f>
        <v>0</v>
      </c>
      <c r="E34" s="8">
        <f>+('3 Planilla Preadjudicación OTIC'!F34)</f>
        <v>0</v>
      </c>
      <c r="F34" s="8">
        <f>+('3 Planilla Preadjudicación OTIC'!G34)</f>
        <v>0</v>
      </c>
      <c r="G34" s="8">
        <f>+('3 Planilla Preadjudicación OTIC'!H34)</f>
        <v>0</v>
      </c>
      <c r="H34" s="8">
        <f>+('3 Planilla Preadjudicación OTIC'!I34)</f>
        <v>0</v>
      </c>
      <c r="I34" s="8">
        <f>+('3 Planilla Preadjudicación OTIC'!J34)</f>
        <v>0</v>
      </c>
      <c r="J34" s="8">
        <f>+('3 Planilla Preadjudicación OTIC'!K34)</f>
        <v>0</v>
      </c>
      <c r="K34" s="8">
        <f>+('3 Planilla Preadjudicación OTIC'!L34)</f>
        <v>0</v>
      </c>
      <c r="L34" s="8">
        <f>+('3 Planilla Preadjudicación OTIC'!M34)</f>
        <v>0</v>
      </c>
      <c r="M34" s="6">
        <f>+('3 Planilla Preadjudicación OTIC'!N34)</f>
        <v>0</v>
      </c>
      <c r="N34" s="8">
        <f>+('3 Planilla Preadjudicación OTIC'!O34)</f>
        <v>0</v>
      </c>
      <c r="O34" s="8">
        <f>+('3 Planilla Preadjudicación OTIC'!P34)</f>
        <v>0</v>
      </c>
      <c r="P34" s="8">
        <f>+('3 Planilla Preadjudicación OTIC'!Q34)</f>
        <v>0</v>
      </c>
      <c r="Q34" s="8">
        <f>+('3 Planilla Preadjudicación OTIC'!R34)</f>
        <v>0</v>
      </c>
      <c r="R34" s="8">
        <f>+('3 Planilla Preadjudicación OTIC'!S34)</f>
        <v>0</v>
      </c>
      <c r="S34" s="8">
        <f>+('3 Planilla Preadjudicación OTIC'!T34)</f>
        <v>0</v>
      </c>
      <c r="T34" s="6">
        <f>+('3 Planilla Preadjudicación OTIC'!U34)</f>
        <v>0</v>
      </c>
      <c r="U34" s="6">
        <f>+('3 Planilla Preadjudicación OTIC'!V34)</f>
        <v>0</v>
      </c>
      <c r="V34" s="6">
        <f>+('3 Planilla Preadjudicación OTIC'!W34)</f>
        <v>0</v>
      </c>
      <c r="W34" s="6">
        <f>+('3 Planilla Preadjudicación OTIC'!X34)</f>
        <v>0</v>
      </c>
      <c r="X34" s="6">
        <f>+('3 Planilla Preadjudicación OTIC'!Y34)</f>
        <v>0</v>
      </c>
      <c r="Y34" s="6">
        <f>+('3 Planilla Preadjudicación OTIC'!Z34)</f>
        <v>0</v>
      </c>
      <c r="Z34" s="6">
        <f>+('3 Planilla Preadjudicación OTIC'!AA34)</f>
        <v>0</v>
      </c>
      <c r="AA34" s="6">
        <f>+('3 Planilla Preadjudicación OTIC'!AB34)</f>
        <v>0</v>
      </c>
      <c r="AB34" s="8">
        <f>+('3 Planilla Preadjudicación OTIC'!AC34)</f>
        <v>0</v>
      </c>
      <c r="AC34" s="8">
        <f>+('3 Planilla Preadjudicación OTIC'!AD34)</f>
        <v>0</v>
      </c>
      <c r="AD34" s="6">
        <f>+('3 Planilla Preadjudicación OTIC'!AE34)</f>
        <v>0</v>
      </c>
      <c r="AE34" s="8">
        <f>+('3 Planilla Preadjudicación OTIC'!AF34)</f>
        <v>0</v>
      </c>
      <c r="AF34" s="6">
        <f>+('3 Planilla Preadjudicación OTIC'!AG34)</f>
        <v>0</v>
      </c>
      <c r="AG34" s="6">
        <f>+('3 Planilla Preadjudicación OTIC'!AH34)</f>
        <v>0</v>
      </c>
      <c r="AH34" s="6">
        <f>+('3 Planilla Preadjudicación OTIC'!AI34)</f>
        <v>0</v>
      </c>
      <c r="AI34" s="206">
        <f>+('3 Planilla Preadjudicación OTIC'!AJ34)</f>
        <v>0</v>
      </c>
      <c r="AJ34" s="8">
        <f>+('3 Planilla Preadjudicación OTIC'!AK34)</f>
        <v>0</v>
      </c>
      <c r="AK34" s="6">
        <f>+('3 Planilla Preadjudicación OTIC'!AL34)</f>
        <v>0</v>
      </c>
      <c r="AL34" s="6">
        <f>+('3 Planilla Preadjudicación OTIC'!AM34)</f>
        <v>0</v>
      </c>
      <c r="AM34" s="16">
        <f>+('3 Planilla Preadjudicación OTIC'!AN34)</f>
        <v>0</v>
      </c>
      <c r="AN34" s="16">
        <f>+('3 Planilla Preadjudicación OTIC'!AO34)</f>
        <v>0</v>
      </c>
      <c r="AO34" s="16">
        <f>+('3 Planilla Preadjudicación OTIC'!AP34)</f>
        <v>0</v>
      </c>
      <c r="AP34" s="16">
        <f>+('3 Planilla Preadjudicación OTIC'!AQ34)</f>
        <v>0</v>
      </c>
      <c r="AQ34" s="16">
        <f>+('3 Planilla Preadjudicación OTIC'!AR34)</f>
        <v>0</v>
      </c>
      <c r="AR34" s="16">
        <f>+('3 Planilla Preadjudicación OTIC'!AS34)</f>
        <v>0</v>
      </c>
      <c r="AS34" s="16">
        <f>+('3 Planilla Preadjudicación OTIC'!AT34)</f>
        <v>0</v>
      </c>
      <c r="AT34" s="16">
        <f>+('3 Planilla Preadjudicación OTIC'!AU34)</f>
        <v>0</v>
      </c>
      <c r="AU34" s="16">
        <f>+('3 Planilla Preadjudicación OTIC'!AV34)</f>
        <v>0</v>
      </c>
      <c r="AV34" s="6">
        <f>+('3 Planilla Preadjudicación OTIC'!AW34)</f>
        <v>0</v>
      </c>
      <c r="AW34" s="8">
        <f>+('3 Planilla Preadjudicación OTIC'!AX34)</f>
        <v>0</v>
      </c>
      <c r="AX34" s="6">
        <f>+('3 Planilla Preadjudicación OTIC'!AY34)</f>
        <v>0</v>
      </c>
      <c r="AY34" s="6">
        <f>+('3 Planilla Preadjudicación OTIC'!AZ34)</f>
        <v>0</v>
      </c>
      <c r="AZ34" s="6">
        <f>+('3 Planilla Preadjudicación OTIC'!BA34)</f>
        <v>0</v>
      </c>
      <c r="BA34" s="6">
        <f>+('3 Planilla Preadjudicación OTIC'!BB34)</f>
        <v>0</v>
      </c>
      <c r="BB34" s="6">
        <f>+('3 Planilla Preadjudicación OTIC'!BC34)</f>
        <v>0</v>
      </c>
      <c r="BC34" s="6">
        <f>+('3 Planilla Preadjudicación OTIC'!BD34)</f>
        <v>0</v>
      </c>
      <c r="BD34" s="6">
        <f>+('3 Planilla Preadjudicación OTIC'!BE34)</f>
        <v>0</v>
      </c>
      <c r="BE34" s="6">
        <f>+('3 Planilla Preadjudicación OTIC'!BF34)</f>
        <v>0</v>
      </c>
      <c r="BF34" s="6">
        <f>+('3 Planilla Preadjudicación OTIC'!BG34)</f>
        <v>0</v>
      </c>
      <c r="BG34" s="6">
        <f>+('3 Planilla Preadjudicación OTIC'!BH34)</f>
        <v>0</v>
      </c>
      <c r="BH34" s="6">
        <f>+('3 Planilla Preadjudicación OTIC'!BI34)</f>
        <v>0</v>
      </c>
      <c r="BI34" s="6">
        <f>+('3 Planilla Preadjudicación OTIC'!BJ34)</f>
        <v>0</v>
      </c>
      <c r="BJ34" s="6">
        <f>+('3 Planilla Preadjudicación OTIC'!BK34)</f>
        <v>0</v>
      </c>
      <c r="BK34" s="6">
        <f>+('3 Planilla Preadjudicación OTIC'!BL34)</f>
        <v>0</v>
      </c>
      <c r="BL34" s="6">
        <f>+('3 Planilla Preadjudicación OTIC'!BM34)</f>
        <v>0</v>
      </c>
      <c r="BM34" s="164">
        <f>ROUND(('3 Planilla Preadjudicación OTIC'!BN34),1)</f>
        <v>0</v>
      </c>
      <c r="BN34" s="8">
        <f>+('3 Planilla Preadjudicación OTIC'!BO34)</f>
        <v>0</v>
      </c>
      <c r="BO34" s="8">
        <f>+('3 Planilla Preadjudicación OTIC'!BP34)</f>
        <v>0</v>
      </c>
      <c r="BP34" s="8">
        <f>+('3 Planilla Preadjudicación OTIC'!BQ34)</f>
        <v>0</v>
      </c>
      <c r="BQ34" s="8">
        <f>+('3 Planilla Preadjudicación OTIC'!BR34)</f>
        <v>0</v>
      </c>
      <c r="BR34" s="8">
        <f>+('3 Planilla Preadjudicación OTIC'!BS34)</f>
        <v>0</v>
      </c>
      <c r="BS34" s="8">
        <f>+('3 Planilla Preadjudicación OTIC'!BT34)</f>
        <v>0</v>
      </c>
      <c r="BT34" s="8">
        <f>+('3 Planilla Preadjudicación OTIC'!BU34)</f>
        <v>0</v>
      </c>
      <c r="BU34" s="130" t="e">
        <f>IF(VLOOKUP(A34,'BD OFICIAL'!$A$1:$AK$1058,5,0)=D34,0,1)</f>
        <v>#N/A</v>
      </c>
      <c r="BV34" s="130" t="e">
        <f>IF(VLOOKUP(A34,'BD OFICIAL'!$A$1:$AK$1058,11,0)=J34,0,1)</f>
        <v>#N/A</v>
      </c>
      <c r="BW34" s="130" t="e">
        <f>IF(VLOOKUP(A34,'BD OFICIAL'!$A$1:$AK$1058,13,0)=L34,0,1)</f>
        <v>#N/A</v>
      </c>
      <c r="BX34" s="6" t="e">
        <f>IF(VLOOKUP(A34,'BD OFICIAL'!$A$1:$AK$1058,16,0)=O34,0,1)</f>
        <v>#N/A</v>
      </c>
      <c r="BY34" s="6" t="e">
        <f>IF(VLOOKUP(A34,'BD OFICIAL'!$A$1:$AK$1058,17,0)=P34,0,1)</f>
        <v>#N/A</v>
      </c>
      <c r="BZ34" s="6" t="e">
        <f>IF(VLOOKUP(A34,'BD OFICIAL'!$A$1:$AK$1058,19,0)=R34,0,1)</f>
        <v>#N/A</v>
      </c>
      <c r="CA34" s="6" t="e">
        <f>IF(VLOOKUP(A34,'BD OFICIAL'!$A$1:$AK$1058,21,0)=T34,0,1)</f>
        <v>#N/A</v>
      </c>
      <c r="CB34" s="6" t="e">
        <f>IF(VLOOKUP(A34,'BD OFICIAL'!$A$1:$AK$1058,24,0)=AK34,0,1)</f>
        <v>#N/A</v>
      </c>
      <c r="CC34" s="6" t="e">
        <f>IF(VLOOKUP(A34,'BD OFICIAL'!$A$1:$AK$1058,25,0)=X34,0,1)</f>
        <v>#N/A</v>
      </c>
      <c r="CD34" s="6" t="e">
        <f>IF(VLOOKUP(A34,'BD OFICIAL'!$A$1:$AK$1058,26,0)=Y34,0,1)</f>
        <v>#N/A</v>
      </c>
      <c r="CE34" s="6" t="e">
        <f>IF(VLOOKUP(A34,'BD OFICIAL'!$A$1:$AK$1058,27,0)=Z34,0,1)</f>
        <v>#N/A</v>
      </c>
      <c r="CF34" s="6" t="e">
        <f>IF(VLOOKUP(A34,'BD OFICIAL'!$A$1:$AK$1058,28,0)=AA34,0,1)</f>
        <v>#N/A</v>
      </c>
      <c r="CG34" s="6" t="e">
        <f>IF(VLOOKUP(A34,'BD OFICIAL'!$A$1:$AK$1058,33,0)=AF34,0,1)</f>
        <v>#N/A</v>
      </c>
      <c r="CH34" s="6" t="e">
        <f>IF(VLOOKUP(A34,'BD OFICIAL'!$A$1:$AK$1058,34,0)=AG34,0,1)</f>
        <v>#N/A</v>
      </c>
      <c r="CI34" s="11" t="e">
        <f t="shared" si="7"/>
        <v>#DIV/0!</v>
      </c>
      <c r="CJ34" s="130" t="e">
        <f t="shared" si="8"/>
        <v>#DIV/0!</v>
      </c>
      <c r="CK34" s="130" t="e">
        <f>IF(VLOOKUP(A34,'BD OFICIAL'!$A$1:$AK$1058,37,0)=AL34,0,1)</f>
        <v>#N/A</v>
      </c>
      <c r="CL34" s="130" t="e">
        <f>VLOOKUP(A34,'BD OFICIAL'!$A$1:$AL$1109,38,0)*AM34-AP34</f>
        <v>#N/A</v>
      </c>
      <c r="CM34" s="130" t="str">
        <f t="shared" si="9"/>
        <v>SSH</v>
      </c>
      <c r="CN34" s="130" t="str">
        <f t="shared" si="10"/>
        <v>SI</v>
      </c>
      <c r="CO34" s="130" t="str">
        <f t="shared" si="11"/>
        <v>NO</v>
      </c>
      <c r="CP34" s="44">
        <f t="shared" si="12"/>
        <v>1</v>
      </c>
      <c r="CQ34" s="44">
        <f t="shared" si="13"/>
        <v>1</v>
      </c>
      <c r="CR34" s="44" t="e">
        <f t="shared" si="14"/>
        <v>#N/A</v>
      </c>
      <c r="CS34" s="44" t="e">
        <f>IF(VLOOKUP(A34,'BD OFICIAL'!$A:$AS,40,0)=AQ34,0,1)</f>
        <v>#N/A</v>
      </c>
      <c r="CT34" s="44" t="e">
        <f>IF(VLOOKUP(A34,'BD OFICIAL'!$A:$AS,41,0)=AS34,0,1)</f>
        <v>#N/A</v>
      </c>
      <c r="CU34" s="44">
        <f t="shared" si="15"/>
        <v>0</v>
      </c>
      <c r="CV34" s="44">
        <f t="shared" si="16"/>
        <v>0</v>
      </c>
      <c r="CW34" s="44" t="e">
        <f>IF(VLOOKUP(A34,'BD OFICIAL'!$A$1:$AK$1058,31,0)="SI",IF(AT34&gt;0,0,1),IF(AT34=0,0,1))</f>
        <v>#N/A</v>
      </c>
      <c r="CX34" s="44">
        <f t="shared" si="17"/>
        <v>0</v>
      </c>
      <c r="CY34" s="44">
        <f t="shared" si="18"/>
        <v>0</v>
      </c>
      <c r="CZ34" s="130" t="e">
        <f t="shared" si="19"/>
        <v>#N/A</v>
      </c>
      <c r="DA34" s="44" t="e">
        <f t="shared" si="20"/>
        <v>#N/A</v>
      </c>
      <c r="DB34" s="130" t="str">
        <f>IF(ISERROR(VLOOKUP(AI34,EXPERIENCIA!$A$1:$C$2100,1,0)),"NO","SI")</f>
        <v>NO</v>
      </c>
      <c r="DC34" s="130" t="e">
        <f>IF(CZ34="no","NO APLICA",IF(AX34=0,"ERROR NOTA",IF(AND(AX34&gt;1,DB34="NO"),"ERROR NOTA",IF(AND(DB34="NO",AX34=1),0,IF(VLOOKUP(AI34,EXPERIENCIA!$A$1:$C$2100,3,0)=AX34,0,"ERROR NOTA")))))</f>
        <v>#N/A</v>
      </c>
      <c r="DD34" s="130" t="str">
        <f>IF(ISERROR(VLOOKUP(AI34,COMPORTAMIENTO!$A$1:$C$2100,1,0)),"NO","SI")</f>
        <v>NO</v>
      </c>
      <c r="DE34" s="130" t="e">
        <f>IF(CZ34="NO","NO APLICA",IF(AY34=0,"ERROR NOTA",IF(AND(DD34="NO",AY34=7),0,IF(VLOOKUP(AI34,COMPORTAMIENTO!$A$2:$C$2100,3,0)=AY34,0,"ERROR NOTA"))))</f>
        <v>#N/A</v>
      </c>
      <c r="DF34" s="164" t="e">
        <f t="shared" si="21"/>
        <v>#N/A</v>
      </c>
      <c r="DG34" s="164" t="e">
        <f t="shared" si="22"/>
        <v>#N/A</v>
      </c>
      <c r="DH34" s="130" t="str">
        <f t="shared" ref="DH34:DH65" si="36">IF(J34="","NO",IF(J34=0,"NO","SI"))</f>
        <v>NO</v>
      </c>
      <c r="DI34" s="130" t="e">
        <f t="shared" si="23"/>
        <v>#N/A</v>
      </c>
      <c r="DJ34" s="130" t="e">
        <f t="shared" si="24"/>
        <v>#N/A</v>
      </c>
      <c r="DK34" s="130" t="e">
        <f t="shared" si="25"/>
        <v>#N/A</v>
      </c>
      <c r="DL34" s="16" t="e" cm="1">
        <f t="array" ref="DL34">IF(CZ34="NO","NO APLICA",IF(AND(CZ34="SI",BG34=1),RECHAZADO,"APROBADO"))</f>
        <v>#N/A</v>
      </c>
      <c r="DM34" s="16" t="e">
        <f t="shared" si="26"/>
        <v>#N/A</v>
      </c>
      <c r="DN34" s="11" t="e">
        <f t="shared" si="27"/>
        <v>#N/A</v>
      </c>
      <c r="DO34" s="16">
        <f t="shared" si="28"/>
        <v>0</v>
      </c>
      <c r="DP34" s="16">
        <f>VLOOKUP(A34,'5 TD'!$A$3:$B$35,2,0)</f>
        <v>0</v>
      </c>
      <c r="DQ34" s="11" t="e">
        <f t="shared" si="29"/>
        <v>#N/A</v>
      </c>
      <c r="DR34" s="130" t="e">
        <f t="shared" ref="DR34:DR65" si="37">IF(DL34="NO APLICA","NO APLICA",IF(AND(DL34="APROBADO",DQ34=BL34),"APROBADO","ERROR NOTA"))</f>
        <v>#N/A</v>
      </c>
      <c r="DS34" s="130" t="e">
        <f t="shared" ref="DS34:DS65" si="38">IF(DL34="NO APLICA","NO APLICA",IF(AND(DL34&lt;&gt;"NO APLICA",DC34&lt;&gt;"ERROR NOTA",DE34&lt;&gt;"ERROR NOTA",DR34&lt;&gt;"ERROR NOTA"),"APROBADO",IF(DL34="RECHAZADO","NO APLICA","ERROR NOTA")))</f>
        <v>#N/A</v>
      </c>
      <c r="DT34" s="11" t="e">
        <f t="shared" ref="DT34:DT65" si="39">IF(DS34="APROBADO",ROUND((DF34+DG34+0.75*DN34+DQ34*0.05),1),IF(DS34="ERROR NOTA","ERROR NOTA","NO APLICA"))</f>
        <v>#N/A</v>
      </c>
      <c r="DU34" s="130" t="e">
        <f t="shared" ref="DU34:DU65" si="40">IF(AND(DS34="APROBADO",DT34=BM34),"APROBADO",IF(AND(DS34="APROBADO",DT34&lt;&gt;BM34),"ERROR NOTA","NO APLICA"))</f>
        <v>#N/A</v>
      </c>
      <c r="DV34" s="6">
        <f>+('3 Planilla Preadjudicación OTIC'!BO34)</f>
        <v>0</v>
      </c>
      <c r="DW34" s="6" t="e">
        <f>IF(DU34="APROBADO",VLOOKUP(A34,'5 TD'!$D$3:$E$270,2,0),"NO APLICA")</f>
        <v>#N/A</v>
      </c>
      <c r="DX34" s="6" t="e">
        <f t="shared" si="30"/>
        <v>#N/A</v>
      </c>
      <c r="DY34" s="6" t="e">
        <f>IF(DX34="SI",VLOOKUP(A34,'5 TD'!$G$3:$H$270,2,0),"NO APLICA ")</f>
        <v>#N/A</v>
      </c>
      <c r="DZ34" s="6" t="e">
        <f t="shared" ref="DZ34:DZ65" si="41">IF(DY34="NO APLICA","NO",IF(DY34=DM34,"SI","NO"))</f>
        <v>#N/A</v>
      </c>
      <c r="EA34" s="6" t="e">
        <f>IF(DZ34="SI",VLOOKUP(A34,'5 TD'!$J$4:$K$472,2,0),"NO APLICA")</f>
        <v>#N/A</v>
      </c>
      <c r="EB34" s="6" t="e">
        <f t="shared" si="31"/>
        <v>#N/A</v>
      </c>
      <c r="EC34" s="11" t="e">
        <f>IF(EB34="SI",VLOOKUP(A34,'5 TD'!$M$4:$N$350,2,0),"NO APLICA")</f>
        <v>#N/A</v>
      </c>
      <c r="ED34" s="6" t="e">
        <f t="shared" si="6"/>
        <v>#N/A</v>
      </c>
      <c r="EE34" s="16" t="e">
        <f t="shared" si="32"/>
        <v>#N/A</v>
      </c>
      <c r="EF34" s="16" t="e">
        <f>IF(ED34="SI",VLOOKUP(A34,'5 TD'!$V$4:$W$479,2,0),"NO APLICA")</f>
        <v>#N/A</v>
      </c>
      <c r="EG34" s="6" t="e">
        <f t="shared" si="33"/>
        <v>#N/A</v>
      </c>
      <c r="EH34" s="124" t="e">
        <f>IF(EG34="SI",VLOOKUP(AI34,COMPORTAMIENTO!$A$1:$C$2100,2,0),"NO APLICA")</f>
        <v>#N/A</v>
      </c>
      <c r="EI34" s="16" t="e">
        <f>IF(EG34="SI",VLOOKUP(A34,'5 TD'!$P$2:$Q$479,2,0),"NO APLICA")</f>
        <v>#N/A</v>
      </c>
      <c r="EJ34" s="6" t="e">
        <f t="shared" si="34"/>
        <v>#N/A</v>
      </c>
      <c r="EK34" s="6">
        <f>IF(DB34="no",0,VLOOKUP(AI34,EXPERIENCIA!$A$1:$C$2100,2,0))</f>
        <v>0</v>
      </c>
      <c r="EL34" s="6">
        <f>IF(DB34="si",VLOOKUP(A34,'5 TD'!$S$3:$T$2103,2,0),0)</f>
        <v>0</v>
      </c>
      <c r="EM34" s="6" t="str">
        <f t="shared" si="35"/>
        <v>SI</v>
      </c>
      <c r="EN34" s="6">
        <f>+('3 Planilla Preadjudicación OTIC'!BV34)</f>
        <v>0</v>
      </c>
    </row>
    <row r="35" spans="1:147" s="7" customFormat="1" ht="13.8" x14ac:dyDescent="0.3">
      <c r="A35" s="6">
        <f>+('3 Planilla Preadjudicación OTIC'!A35)</f>
        <v>0</v>
      </c>
      <c r="B35" s="6">
        <f>+('3 Planilla Preadjudicación OTIC'!B35)</f>
        <v>0</v>
      </c>
      <c r="C35" s="8">
        <f>+('3 Planilla Preadjudicación OTIC'!D35)</f>
        <v>0</v>
      </c>
      <c r="D35" s="8">
        <f>+('3 Planilla Preadjudicación OTIC'!E35)</f>
        <v>0</v>
      </c>
      <c r="E35" s="8">
        <f>+('3 Planilla Preadjudicación OTIC'!F35)</f>
        <v>0</v>
      </c>
      <c r="F35" s="8">
        <f>+('3 Planilla Preadjudicación OTIC'!G35)</f>
        <v>0</v>
      </c>
      <c r="G35" s="8">
        <f>+('3 Planilla Preadjudicación OTIC'!H35)</f>
        <v>0</v>
      </c>
      <c r="H35" s="8">
        <f>+('3 Planilla Preadjudicación OTIC'!I35)</f>
        <v>0</v>
      </c>
      <c r="I35" s="8">
        <f>+('3 Planilla Preadjudicación OTIC'!J35)</f>
        <v>0</v>
      </c>
      <c r="J35" s="8">
        <f>+('3 Planilla Preadjudicación OTIC'!K35)</f>
        <v>0</v>
      </c>
      <c r="K35" s="8">
        <f>+('3 Planilla Preadjudicación OTIC'!L35)</f>
        <v>0</v>
      </c>
      <c r="L35" s="8">
        <f>+('3 Planilla Preadjudicación OTIC'!M35)</f>
        <v>0</v>
      </c>
      <c r="M35" s="6">
        <f>+('3 Planilla Preadjudicación OTIC'!N35)</f>
        <v>0</v>
      </c>
      <c r="N35" s="8">
        <f>+('3 Planilla Preadjudicación OTIC'!O35)</f>
        <v>0</v>
      </c>
      <c r="O35" s="8">
        <f>+('3 Planilla Preadjudicación OTIC'!P35)</f>
        <v>0</v>
      </c>
      <c r="P35" s="8">
        <f>+('3 Planilla Preadjudicación OTIC'!Q35)</f>
        <v>0</v>
      </c>
      <c r="Q35" s="8">
        <f>+('3 Planilla Preadjudicación OTIC'!R35)</f>
        <v>0</v>
      </c>
      <c r="R35" s="8">
        <f>+('3 Planilla Preadjudicación OTIC'!S35)</f>
        <v>0</v>
      </c>
      <c r="S35" s="8">
        <f>+('3 Planilla Preadjudicación OTIC'!T35)</f>
        <v>0</v>
      </c>
      <c r="T35" s="6">
        <f>+('3 Planilla Preadjudicación OTIC'!U35)</f>
        <v>0</v>
      </c>
      <c r="U35" s="6">
        <f>+('3 Planilla Preadjudicación OTIC'!V35)</f>
        <v>0</v>
      </c>
      <c r="V35" s="6">
        <f>+('3 Planilla Preadjudicación OTIC'!W35)</f>
        <v>0</v>
      </c>
      <c r="W35" s="6">
        <f>+('3 Planilla Preadjudicación OTIC'!X35)</f>
        <v>0</v>
      </c>
      <c r="X35" s="6">
        <f>+('3 Planilla Preadjudicación OTIC'!Y35)</f>
        <v>0</v>
      </c>
      <c r="Y35" s="6">
        <f>+('3 Planilla Preadjudicación OTIC'!Z35)</f>
        <v>0</v>
      </c>
      <c r="Z35" s="6">
        <f>+('3 Planilla Preadjudicación OTIC'!AA35)</f>
        <v>0</v>
      </c>
      <c r="AA35" s="6">
        <f>+('3 Planilla Preadjudicación OTIC'!AB35)</f>
        <v>0</v>
      </c>
      <c r="AB35" s="8">
        <f>+('3 Planilla Preadjudicación OTIC'!AC35)</f>
        <v>0</v>
      </c>
      <c r="AC35" s="8">
        <f>+('3 Planilla Preadjudicación OTIC'!AD35)</f>
        <v>0</v>
      </c>
      <c r="AD35" s="6">
        <f>+('3 Planilla Preadjudicación OTIC'!AE35)</f>
        <v>0</v>
      </c>
      <c r="AE35" s="8">
        <f>+('3 Planilla Preadjudicación OTIC'!AF35)</f>
        <v>0</v>
      </c>
      <c r="AF35" s="6">
        <f>+('3 Planilla Preadjudicación OTIC'!AG35)</f>
        <v>0</v>
      </c>
      <c r="AG35" s="6">
        <f>+('3 Planilla Preadjudicación OTIC'!AH35)</f>
        <v>0</v>
      </c>
      <c r="AH35" s="6">
        <f>+('3 Planilla Preadjudicación OTIC'!AI35)</f>
        <v>0</v>
      </c>
      <c r="AI35" s="206">
        <f>+('3 Planilla Preadjudicación OTIC'!AJ35)</f>
        <v>0</v>
      </c>
      <c r="AJ35" s="8">
        <f>+('3 Planilla Preadjudicación OTIC'!AK35)</f>
        <v>0</v>
      </c>
      <c r="AK35" s="6">
        <f>+('3 Planilla Preadjudicación OTIC'!AL35)</f>
        <v>0</v>
      </c>
      <c r="AL35" s="6">
        <f>+('3 Planilla Preadjudicación OTIC'!AM35)</f>
        <v>0</v>
      </c>
      <c r="AM35" s="16">
        <f>+('3 Planilla Preadjudicación OTIC'!AN35)</f>
        <v>0</v>
      </c>
      <c r="AN35" s="16">
        <f>+('3 Planilla Preadjudicación OTIC'!AO35)</f>
        <v>0</v>
      </c>
      <c r="AO35" s="16">
        <f>+('3 Planilla Preadjudicación OTIC'!AP35)</f>
        <v>0</v>
      </c>
      <c r="AP35" s="16">
        <f>+('3 Planilla Preadjudicación OTIC'!AQ35)</f>
        <v>0</v>
      </c>
      <c r="AQ35" s="16">
        <f>+('3 Planilla Preadjudicación OTIC'!AR35)</f>
        <v>0</v>
      </c>
      <c r="AR35" s="16">
        <f>+('3 Planilla Preadjudicación OTIC'!AS35)</f>
        <v>0</v>
      </c>
      <c r="AS35" s="16">
        <f>+('3 Planilla Preadjudicación OTIC'!AT35)</f>
        <v>0</v>
      </c>
      <c r="AT35" s="16">
        <f>+('3 Planilla Preadjudicación OTIC'!AU35)</f>
        <v>0</v>
      </c>
      <c r="AU35" s="16">
        <f>+('3 Planilla Preadjudicación OTIC'!AV35)</f>
        <v>0</v>
      </c>
      <c r="AV35" s="6">
        <f>+('3 Planilla Preadjudicación OTIC'!AW35)</f>
        <v>0</v>
      </c>
      <c r="AW35" s="8">
        <f>+('3 Planilla Preadjudicación OTIC'!AX35)</f>
        <v>0</v>
      </c>
      <c r="AX35" s="6">
        <f>+('3 Planilla Preadjudicación OTIC'!AY35)</f>
        <v>0</v>
      </c>
      <c r="AY35" s="6">
        <f>+('3 Planilla Preadjudicación OTIC'!AZ35)</f>
        <v>0</v>
      </c>
      <c r="AZ35" s="6">
        <f>+('3 Planilla Preadjudicación OTIC'!BA35)</f>
        <v>0</v>
      </c>
      <c r="BA35" s="6">
        <f>+('3 Planilla Preadjudicación OTIC'!BB35)</f>
        <v>0</v>
      </c>
      <c r="BB35" s="6">
        <f>+('3 Planilla Preadjudicación OTIC'!BC35)</f>
        <v>0</v>
      </c>
      <c r="BC35" s="6">
        <f>+('3 Planilla Preadjudicación OTIC'!BD35)</f>
        <v>0</v>
      </c>
      <c r="BD35" s="6">
        <f>+('3 Planilla Preadjudicación OTIC'!BE35)</f>
        <v>0</v>
      </c>
      <c r="BE35" s="6">
        <f>+('3 Planilla Preadjudicación OTIC'!BF35)</f>
        <v>0</v>
      </c>
      <c r="BF35" s="6">
        <f>+('3 Planilla Preadjudicación OTIC'!BG35)</f>
        <v>0</v>
      </c>
      <c r="BG35" s="6">
        <f>+('3 Planilla Preadjudicación OTIC'!BH35)</f>
        <v>0</v>
      </c>
      <c r="BH35" s="6">
        <f>+('3 Planilla Preadjudicación OTIC'!BI35)</f>
        <v>0</v>
      </c>
      <c r="BI35" s="6">
        <f>+('3 Planilla Preadjudicación OTIC'!BJ35)</f>
        <v>0</v>
      </c>
      <c r="BJ35" s="6">
        <f>+('3 Planilla Preadjudicación OTIC'!BK35)</f>
        <v>0</v>
      </c>
      <c r="BK35" s="6">
        <f>+('3 Planilla Preadjudicación OTIC'!BL35)</f>
        <v>0</v>
      </c>
      <c r="BL35" s="6">
        <f>+('3 Planilla Preadjudicación OTIC'!BM35)</f>
        <v>0</v>
      </c>
      <c r="BM35" s="164">
        <f>ROUND(('3 Planilla Preadjudicación OTIC'!BN35),1)</f>
        <v>0</v>
      </c>
      <c r="BN35" s="8">
        <f>+('3 Planilla Preadjudicación OTIC'!BO35)</f>
        <v>0</v>
      </c>
      <c r="BO35" s="8">
        <f>+('3 Planilla Preadjudicación OTIC'!BP35)</f>
        <v>0</v>
      </c>
      <c r="BP35" s="8">
        <f>+('3 Planilla Preadjudicación OTIC'!BQ35)</f>
        <v>0</v>
      </c>
      <c r="BQ35" s="8">
        <f>+('3 Planilla Preadjudicación OTIC'!BR35)</f>
        <v>0</v>
      </c>
      <c r="BR35" s="8">
        <f>+('3 Planilla Preadjudicación OTIC'!BS35)</f>
        <v>0</v>
      </c>
      <c r="BS35" s="8">
        <f>+('3 Planilla Preadjudicación OTIC'!BT35)</f>
        <v>0</v>
      </c>
      <c r="BT35" s="8">
        <f>+('3 Planilla Preadjudicación OTIC'!BU35)</f>
        <v>0</v>
      </c>
      <c r="BU35" s="130" t="e">
        <f>IF(VLOOKUP(A35,'BD OFICIAL'!$A$1:$AK$1058,5,0)=D35,0,1)</f>
        <v>#N/A</v>
      </c>
      <c r="BV35" s="130" t="e">
        <f>IF(VLOOKUP(A35,'BD OFICIAL'!$A$1:$AK$1058,11,0)=J35,0,1)</f>
        <v>#N/A</v>
      </c>
      <c r="BW35" s="130" t="e">
        <f>IF(VLOOKUP(A35,'BD OFICIAL'!$A$1:$AK$1058,13,0)=L35,0,1)</f>
        <v>#N/A</v>
      </c>
      <c r="BX35" s="6" t="e">
        <f>IF(VLOOKUP(A35,'BD OFICIAL'!$A$1:$AK$1058,16,0)=O35,0,1)</f>
        <v>#N/A</v>
      </c>
      <c r="BY35" s="6" t="e">
        <f>IF(VLOOKUP(A35,'BD OFICIAL'!$A$1:$AK$1058,17,0)=P35,0,1)</f>
        <v>#N/A</v>
      </c>
      <c r="BZ35" s="6" t="e">
        <f>IF(VLOOKUP(A35,'BD OFICIAL'!$A$1:$AK$1058,19,0)=R35,0,1)</f>
        <v>#N/A</v>
      </c>
      <c r="CA35" s="6" t="e">
        <f>IF(VLOOKUP(A35,'BD OFICIAL'!$A$1:$AK$1058,21,0)=T35,0,1)</f>
        <v>#N/A</v>
      </c>
      <c r="CB35" s="6" t="e">
        <f>IF(VLOOKUP(A35,'BD OFICIAL'!$A$1:$AK$1058,24,0)=AK35,0,1)</f>
        <v>#N/A</v>
      </c>
      <c r="CC35" s="6" t="e">
        <f>IF(VLOOKUP(A35,'BD OFICIAL'!$A$1:$AK$1058,25,0)=X35,0,1)</f>
        <v>#N/A</v>
      </c>
      <c r="CD35" s="6" t="e">
        <f>IF(VLOOKUP(A35,'BD OFICIAL'!$A$1:$AK$1058,26,0)=Y35,0,1)</f>
        <v>#N/A</v>
      </c>
      <c r="CE35" s="6" t="e">
        <f>IF(VLOOKUP(A35,'BD OFICIAL'!$A$1:$AK$1058,27,0)=Z35,0,1)</f>
        <v>#N/A</v>
      </c>
      <c r="CF35" s="6" t="e">
        <f>IF(VLOOKUP(A35,'BD OFICIAL'!$A$1:$AK$1058,28,0)=AA35,0,1)</f>
        <v>#N/A</v>
      </c>
      <c r="CG35" s="6" t="e">
        <f>IF(VLOOKUP(A35,'BD OFICIAL'!$A$1:$AK$1058,33,0)=AF35,0,1)</f>
        <v>#N/A</v>
      </c>
      <c r="CH35" s="6" t="e">
        <f>IF(VLOOKUP(A35,'BD OFICIAL'!$A$1:$AK$1058,34,0)=AG35,0,1)</f>
        <v>#N/A</v>
      </c>
      <c r="CI35" s="11" t="e">
        <f t="shared" si="7"/>
        <v>#DIV/0!</v>
      </c>
      <c r="CJ35" s="130" t="e">
        <f t="shared" si="8"/>
        <v>#DIV/0!</v>
      </c>
      <c r="CK35" s="130" t="e">
        <f>IF(VLOOKUP(A35,'BD OFICIAL'!$A$1:$AK$1058,37,0)=AL35,0,1)</f>
        <v>#N/A</v>
      </c>
      <c r="CL35" s="130" t="e">
        <f>VLOOKUP(A35,'BD OFICIAL'!$A$1:$AL$1109,38,0)*AM35-AP35</f>
        <v>#N/A</v>
      </c>
      <c r="CM35" s="130" t="str">
        <f t="shared" si="9"/>
        <v>SSH</v>
      </c>
      <c r="CN35" s="130" t="str">
        <f t="shared" si="10"/>
        <v>SI</v>
      </c>
      <c r="CO35" s="130" t="str">
        <f t="shared" si="11"/>
        <v>NO</v>
      </c>
      <c r="CP35" s="44">
        <f t="shared" si="12"/>
        <v>1</v>
      </c>
      <c r="CQ35" s="44">
        <f t="shared" si="13"/>
        <v>1</v>
      </c>
      <c r="CR35" s="44" t="e">
        <f t="shared" si="14"/>
        <v>#N/A</v>
      </c>
      <c r="CS35" s="44" t="e">
        <f>IF(VLOOKUP(A35,'BD OFICIAL'!$A:$AS,40,0)=AQ35,0,1)</f>
        <v>#N/A</v>
      </c>
      <c r="CT35" s="44" t="e">
        <f>IF(VLOOKUP(A35,'BD OFICIAL'!$A:$AS,41,0)=AS35,0,1)</f>
        <v>#N/A</v>
      </c>
      <c r="CU35" s="44">
        <f t="shared" si="15"/>
        <v>0</v>
      </c>
      <c r="CV35" s="44">
        <f t="shared" si="16"/>
        <v>0</v>
      </c>
      <c r="CW35" s="44" t="e">
        <f>IF(VLOOKUP(A35,'BD OFICIAL'!$A$1:$AK$1058,31,0)="SI",IF(AT35&gt;0,0,1),IF(AT35=0,0,1))</f>
        <v>#N/A</v>
      </c>
      <c r="CX35" s="44">
        <f t="shared" si="17"/>
        <v>0</v>
      </c>
      <c r="CY35" s="44">
        <f t="shared" si="18"/>
        <v>0</v>
      </c>
      <c r="CZ35" s="130" t="e">
        <f t="shared" si="19"/>
        <v>#N/A</v>
      </c>
      <c r="DA35" s="44" t="e">
        <f t="shared" si="20"/>
        <v>#N/A</v>
      </c>
      <c r="DB35" s="130" t="str">
        <f>IF(ISERROR(VLOOKUP(AI35,EXPERIENCIA!$A$1:$C$2100,1,0)),"NO","SI")</f>
        <v>NO</v>
      </c>
      <c r="DC35" s="130" t="e">
        <f>IF(CZ35="no","NO APLICA",IF(AX35=0,"ERROR NOTA",IF(AND(AX35&gt;1,DB35="NO"),"ERROR NOTA",IF(AND(DB35="NO",AX35=1),0,IF(VLOOKUP(AI35,EXPERIENCIA!$A$1:$C$2100,3,0)=AX35,0,"ERROR NOTA")))))</f>
        <v>#N/A</v>
      </c>
      <c r="DD35" s="130" t="str">
        <f>IF(ISERROR(VLOOKUP(AI35,COMPORTAMIENTO!$A$1:$C$2100,1,0)),"NO","SI")</f>
        <v>NO</v>
      </c>
      <c r="DE35" s="130" t="e">
        <f>IF(CZ35="NO","NO APLICA",IF(AY35=0,"ERROR NOTA",IF(AND(DD35="NO",AY35=7),0,IF(VLOOKUP(AI35,COMPORTAMIENTO!$A$2:$C$2100,3,0)=AY35,0,"ERROR NOTA"))))</f>
        <v>#N/A</v>
      </c>
      <c r="DF35" s="164" t="e">
        <f t="shared" si="21"/>
        <v>#N/A</v>
      </c>
      <c r="DG35" s="164" t="e">
        <f t="shared" si="22"/>
        <v>#N/A</v>
      </c>
      <c r="DH35" s="130" t="str">
        <f t="shared" si="36"/>
        <v>NO</v>
      </c>
      <c r="DI35" s="130" t="e">
        <f t="shared" si="23"/>
        <v>#N/A</v>
      </c>
      <c r="DJ35" s="130" t="e">
        <f t="shared" si="24"/>
        <v>#N/A</v>
      </c>
      <c r="DK35" s="130" t="e">
        <f t="shared" si="25"/>
        <v>#N/A</v>
      </c>
      <c r="DL35" s="16" t="e" cm="1">
        <f t="array" ref="DL35">IF(CZ35="NO","NO APLICA",IF(AND(CZ35="SI",BG35=1),RECHAZADO,"APROBADO"))</f>
        <v>#N/A</v>
      </c>
      <c r="DM35" s="16" t="e">
        <f t="shared" si="26"/>
        <v>#N/A</v>
      </c>
      <c r="DN35" s="11" t="e">
        <f t="shared" si="27"/>
        <v>#N/A</v>
      </c>
      <c r="DO35" s="16">
        <f t="shared" si="28"/>
        <v>0</v>
      </c>
      <c r="DP35" s="16">
        <f>VLOOKUP(A35,'5 TD'!$A$3:$B$35,2,0)</f>
        <v>0</v>
      </c>
      <c r="DQ35" s="11" t="e">
        <f t="shared" si="29"/>
        <v>#N/A</v>
      </c>
      <c r="DR35" s="130" t="e">
        <f t="shared" si="37"/>
        <v>#N/A</v>
      </c>
      <c r="DS35" s="130" t="e">
        <f t="shared" si="38"/>
        <v>#N/A</v>
      </c>
      <c r="DT35" s="11" t="e">
        <f t="shared" si="39"/>
        <v>#N/A</v>
      </c>
      <c r="DU35" s="130" t="e">
        <f t="shared" si="40"/>
        <v>#N/A</v>
      </c>
      <c r="DV35" s="6">
        <f>+('3 Planilla Preadjudicación OTIC'!BO35)</f>
        <v>0</v>
      </c>
      <c r="DW35" s="6" t="e">
        <f>IF(DU35="APROBADO",VLOOKUP(A35,'5 TD'!$D$3:$E$270,2,0),"NO APLICA")</f>
        <v>#N/A</v>
      </c>
      <c r="DX35" s="6" t="e">
        <f t="shared" si="30"/>
        <v>#N/A</v>
      </c>
      <c r="DY35" s="6" t="e">
        <f>IF(DX35="SI",VLOOKUP(A35,'5 TD'!$G$3:$H$270,2,0),"NO APLICA ")</f>
        <v>#N/A</v>
      </c>
      <c r="DZ35" s="6" t="e">
        <f t="shared" si="41"/>
        <v>#N/A</v>
      </c>
      <c r="EA35" s="6" t="e">
        <f>IF(DZ35="SI",VLOOKUP(A35,'5 TD'!$J$4:$K$472,2,0),"NO APLICA")</f>
        <v>#N/A</v>
      </c>
      <c r="EB35" s="6" t="e">
        <f t="shared" si="31"/>
        <v>#N/A</v>
      </c>
      <c r="EC35" s="11" t="e">
        <f>IF(EB35="SI",VLOOKUP(A35,'5 TD'!$M$4:$N$350,2,0),"NO APLICA")</f>
        <v>#N/A</v>
      </c>
      <c r="ED35" s="6" t="e">
        <f t="shared" si="6"/>
        <v>#N/A</v>
      </c>
      <c r="EE35" s="16" t="e">
        <f t="shared" si="32"/>
        <v>#N/A</v>
      </c>
      <c r="EF35" s="16" t="e">
        <f>IF(ED35="SI",VLOOKUP(A35,'5 TD'!$V$4:$W$479,2,0),"NO APLICA")</f>
        <v>#N/A</v>
      </c>
      <c r="EG35" s="6" t="e">
        <f t="shared" si="33"/>
        <v>#N/A</v>
      </c>
      <c r="EH35" s="124" t="e">
        <f>IF(EG35="SI",VLOOKUP(AI35,COMPORTAMIENTO!$A$1:$C$2100,2,0),"NO APLICA")</f>
        <v>#N/A</v>
      </c>
      <c r="EI35" s="16" t="e">
        <f>IF(EG35="SI",VLOOKUP(A35,'5 TD'!$P$2:$Q$479,2,0),"NO APLICA")</f>
        <v>#N/A</v>
      </c>
      <c r="EJ35" s="6" t="e">
        <f t="shared" si="34"/>
        <v>#N/A</v>
      </c>
      <c r="EK35" s="6">
        <f>IF(DB35="no",0,VLOOKUP(AI35,EXPERIENCIA!$A$1:$C$2100,2,0))</f>
        <v>0</v>
      </c>
      <c r="EL35" s="6">
        <f>IF(DB35="si",VLOOKUP(A35,'5 TD'!$S$3:$T$2103,2,0),0)</f>
        <v>0</v>
      </c>
      <c r="EM35" s="6" t="str">
        <f t="shared" si="35"/>
        <v>SI</v>
      </c>
      <c r="EN35" s="6">
        <f>+('3 Planilla Preadjudicación OTIC'!BV35)</f>
        <v>0</v>
      </c>
    </row>
    <row r="36" spans="1:147" s="7" customFormat="1" ht="13.8" x14ac:dyDescent="0.3">
      <c r="A36" s="6">
        <f>+('3 Planilla Preadjudicación OTIC'!A36)</f>
        <v>0</v>
      </c>
      <c r="B36" s="6">
        <f>+('3 Planilla Preadjudicación OTIC'!B36)</f>
        <v>0</v>
      </c>
      <c r="C36" s="8">
        <f>+('3 Planilla Preadjudicación OTIC'!D36)</f>
        <v>0</v>
      </c>
      <c r="D36" s="8">
        <f>+('3 Planilla Preadjudicación OTIC'!E36)</f>
        <v>0</v>
      </c>
      <c r="E36" s="8">
        <f>+('3 Planilla Preadjudicación OTIC'!F36)</f>
        <v>0</v>
      </c>
      <c r="F36" s="8">
        <f>+('3 Planilla Preadjudicación OTIC'!G36)</f>
        <v>0</v>
      </c>
      <c r="G36" s="8">
        <f>+('3 Planilla Preadjudicación OTIC'!H36)</f>
        <v>0</v>
      </c>
      <c r="H36" s="8">
        <f>+('3 Planilla Preadjudicación OTIC'!I36)</f>
        <v>0</v>
      </c>
      <c r="I36" s="8">
        <f>+('3 Planilla Preadjudicación OTIC'!J36)</f>
        <v>0</v>
      </c>
      <c r="J36" s="8">
        <f>+('3 Planilla Preadjudicación OTIC'!K36)</f>
        <v>0</v>
      </c>
      <c r="K36" s="8">
        <f>+('3 Planilla Preadjudicación OTIC'!L36)</f>
        <v>0</v>
      </c>
      <c r="L36" s="8">
        <f>+('3 Planilla Preadjudicación OTIC'!M36)</f>
        <v>0</v>
      </c>
      <c r="M36" s="6">
        <f>+('3 Planilla Preadjudicación OTIC'!N36)</f>
        <v>0</v>
      </c>
      <c r="N36" s="8">
        <f>+('3 Planilla Preadjudicación OTIC'!O36)</f>
        <v>0</v>
      </c>
      <c r="O36" s="8">
        <f>+('3 Planilla Preadjudicación OTIC'!P36)</f>
        <v>0</v>
      </c>
      <c r="P36" s="8">
        <f>+('3 Planilla Preadjudicación OTIC'!Q36)</f>
        <v>0</v>
      </c>
      <c r="Q36" s="8">
        <f>+('3 Planilla Preadjudicación OTIC'!R36)</f>
        <v>0</v>
      </c>
      <c r="R36" s="8">
        <f>+('3 Planilla Preadjudicación OTIC'!S36)</f>
        <v>0</v>
      </c>
      <c r="S36" s="8">
        <f>+('3 Planilla Preadjudicación OTIC'!T36)</f>
        <v>0</v>
      </c>
      <c r="T36" s="6">
        <f>+('3 Planilla Preadjudicación OTIC'!U36)</f>
        <v>0</v>
      </c>
      <c r="U36" s="6">
        <f>+('3 Planilla Preadjudicación OTIC'!V36)</f>
        <v>0</v>
      </c>
      <c r="V36" s="6">
        <f>+('3 Planilla Preadjudicación OTIC'!W36)</f>
        <v>0</v>
      </c>
      <c r="W36" s="6">
        <f>+('3 Planilla Preadjudicación OTIC'!X36)</f>
        <v>0</v>
      </c>
      <c r="X36" s="6">
        <f>+('3 Planilla Preadjudicación OTIC'!Y36)</f>
        <v>0</v>
      </c>
      <c r="Y36" s="6">
        <f>+('3 Planilla Preadjudicación OTIC'!Z36)</f>
        <v>0</v>
      </c>
      <c r="Z36" s="6">
        <f>+('3 Planilla Preadjudicación OTIC'!AA36)</f>
        <v>0</v>
      </c>
      <c r="AA36" s="6">
        <f>+('3 Planilla Preadjudicación OTIC'!AB36)</f>
        <v>0</v>
      </c>
      <c r="AB36" s="8">
        <f>+('3 Planilla Preadjudicación OTIC'!AC36)</f>
        <v>0</v>
      </c>
      <c r="AC36" s="8">
        <f>+('3 Planilla Preadjudicación OTIC'!AD36)</f>
        <v>0</v>
      </c>
      <c r="AD36" s="6">
        <f>+('3 Planilla Preadjudicación OTIC'!AE36)</f>
        <v>0</v>
      </c>
      <c r="AE36" s="8">
        <f>+('3 Planilla Preadjudicación OTIC'!AF36)</f>
        <v>0</v>
      </c>
      <c r="AF36" s="6">
        <f>+('3 Planilla Preadjudicación OTIC'!AG36)</f>
        <v>0</v>
      </c>
      <c r="AG36" s="6">
        <f>+('3 Planilla Preadjudicación OTIC'!AH36)</f>
        <v>0</v>
      </c>
      <c r="AH36" s="6">
        <f>+('3 Planilla Preadjudicación OTIC'!AI36)</f>
        <v>0</v>
      </c>
      <c r="AI36" s="206">
        <f>+('3 Planilla Preadjudicación OTIC'!AJ36)</f>
        <v>0</v>
      </c>
      <c r="AJ36" s="8">
        <f>+('3 Planilla Preadjudicación OTIC'!AK36)</f>
        <v>0</v>
      </c>
      <c r="AK36" s="6">
        <f>+('3 Planilla Preadjudicación OTIC'!AL36)</f>
        <v>0</v>
      </c>
      <c r="AL36" s="6">
        <f>+('3 Planilla Preadjudicación OTIC'!AM36)</f>
        <v>0</v>
      </c>
      <c r="AM36" s="16">
        <f>+('3 Planilla Preadjudicación OTIC'!AN36)</f>
        <v>0</v>
      </c>
      <c r="AN36" s="16">
        <f>+('3 Planilla Preadjudicación OTIC'!AO36)</f>
        <v>0</v>
      </c>
      <c r="AO36" s="16">
        <f>+('3 Planilla Preadjudicación OTIC'!AP36)</f>
        <v>0</v>
      </c>
      <c r="AP36" s="16">
        <f>+('3 Planilla Preadjudicación OTIC'!AQ36)</f>
        <v>0</v>
      </c>
      <c r="AQ36" s="16">
        <f>+('3 Planilla Preadjudicación OTIC'!AR36)</f>
        <v>0</v>
      </c>
      <c r="AR36" s="16">
        <f>+('3 Planilla Preadjudicación OTIC'!AS36)</f>
        <v>0</v>
      </c>
      <c r="AS36" s="16">
        <f>+('3 Planilla Preadjudicación OTIC'!AT36)</f>
        <v>0</v>
      </c>
      <c r="AT36" s="16">
        <f>+('3 Planilla Preadjudicación OTIC'!AU36)</f>
        <v>0</v>
      </c>
      <c r="AU36" s="16">
        <f>+('3 Planilla Preadjudicación OTIC'!AV36)</f>
        <v>0</v>
      </c>
      <c r="AV36" s="6">
        <f>+('3 Planilla Preadjudicación OTIC'!AW36)</f>
        <v>0</v>
      </c>
      <c r="AW36" s="8">
        <f>+('3 Planilla Preadjudicación OTIC'!AX36)</f>
        <v>0</v>
      </c>
      <c r="AX36" s="6">
        <f>+('3 Planilla Preadjudicación OTIC'!AY36)</f>
        <v>0</v>
      </c>
      <c r="AY36" s="6">
        <f>+('3 Planilla Preadjudicación OTIC'!AZ36)</f>
        <v>0</v>
      </c>
      <c r="AZ36" s="6">
        <f>+('3 Planilla Preadjudicación OTIC'!BA36)</f>
        <v>0</v>
      </c>
      <c r="BA36" s="6">
        <f>+('3 Planilla Preadjudicación OTIC'!BB36)</f>
        <v>0</v>
      </c>
      <c r="BB36" s="6">
        <f>+('3 Planilla Preadjudicación OTIC'!BC36)</f>
        <v>0</v>
      </c>
      <c r="BC36" s="6">
        <f>+('3 Planilla Preadjudicación OTIC'!BD36)</f>
        <v>0</v>
      </c>
      <c r="BD36" s="6">
        <f>+('3 Planilla Preadjudicación OTIC'!BE36)</f>
        <v>0</v>
      </c>
      <c r="BE36" s="6">
        <f>+('3 Planilla Preadjudicación OTIC'!BF36)</f>
        <v>0</v>
      </c>
      <c r="BF36" s="6">
        <f>+('3 Planilla Preadjudicación OTIC'!BG36)</f>
        <v>0</v>
      </c>
      <c r="BG36" s="6">
        <f>+('3 Planilla Preadjudicación OTIC'!BH36)</f>
        <v>0</v>
      </c>
      <c r="BH36" s="6">
        <f>+('3 Planilla Preadjudicación OTIC'!BI36)</f>
        <v>0</v>
      </c>
      <c r="BI36" s="6">
        <f>+('3 Planilla Preadjudicación OTIC'!BJ36)</f>
        <v>0</v>
      </c>
      <c r="BJ36" s="6">
        <f>+('3 Planilla Preadjudicación OTIC'!BK36)</f>
        <v>0</v>
      </c>
      <c r="BK36" s="6">
        <f>+('3 Planilla Preadjudicación OTIC'!BL36)</f>
        <v>0</v>
      </c>
      <c r="BL36" s="6">
        <f>+('3 Planilla Preadjudicación OTIC'!BM36)</f>
        <v>0</v>
      </c>
      <c r="BM36" s="164">
        <f>ROUND(('3 Planilla Preadjudicación OTIC'!BN36),1)</f>
        <v>0</v>
      </c>
      <c r="BN36" s="8">
        <f>+('3 Planilla Preadjudicación OTIC'!BO36)</f>
        <v>0</v>
      </c>
      <c r="BO36" s="8">
        <f>+('3 Planilla Preadjudicación OTIC'!BP36)</f>
        <v>0</v>
      </c>
      <c r="BP36" s="8">
        <f>+('3 Planilla Preadjudicación OTIC'!BQ36)</f>
        <v>0</v>
      </c>
      <c r="BQ36" s="8">
        <f>+('3 Planilla Preadjudicación OTIC'!BR36)</f>
        <v>0</v>
      </c>
      <c r="BR36" s="8">
        <f>+('3 Planilla Preadjudicación OTIC'!BS36)</f>
        <v>0</v>
      </c>
      <c r="BS36" s="8">
        <f>+('3 Planilla Preadjudicación OTIC'!BT36)</f>
        <v>0</v>
      </c>
      <c r="BT36" s="8">
        <f>+('3 Planilla Preadjudicación OTIC'!BU36)</f>
        <v>0</v>
      </c>
      <c r="BU36" s="130" t="e">
        <f>IF(VLOOKUP(A36,'BD OFICIAL'!$A$1:$AK$1058,5,0)=D36,0,1)</f>
        <v>#N/A</v>
      </c>
      <c r="BV36" s="130" t="e">
        <f>IF(VLOOKUP(A36,'BD OFICIAL'!$A$1:$AK$1058,11,0)=J36,0,1)</f>
        <v>#N/A</v>
      </c>
      <c r="BW36" s="130" t="e">
        <f>IF(VLOOKUP(A36,'BD OFICIAL'!$A$1:$AK$1058,13,0)=L36,0,1)</f>
        <v>#N/A</v>
      </c>
      <c r="BX36" s="6" t="e">
        <f>IF(VLOOKUP(A36,'BD OFICIAL'!$A$1:$AK$1058,16,0)=O36,0,1)</f>
        <v>#N/A</v>
      </c>
      <c r="BY36" s="6" t="e">
        <f>IF(VLOOKUP(A36,'BD OFICIAL'!$A$1:$AK$1058,17,0)=P36,0,1)</f>
        <v>#N/A</v>
      </c>
      <c r="BZ36" s="6" t="e">
        <f>IF(VLOOKUP(A36,'BD OFICIAL'!$A$1:$AK$1058,19,0)=R36,0,1)</f>
        <v>#N/A</v>
      </c>
      <c r="CA36" s="6" t="e">
        <f>IF(VLOOKUP(A36,'BD OFICIAL'!$A$1:$AK$1058,21,0)=T36,0,1)</f>
        <v>#N/A</v>
      </c>
      <c r="CB36" s="6" t="e">
        <f>IF(VLOOKUP(A36,'BD OFICIAL'!$A$1:$AK$1058,24,0)=AK36,0,1)</f>
        <v>#N/A</v>
      </c>
      <c r="CC36" s="6" t="e">
        <f>IF(VLOOKUP(A36,'BD OFICIAL'!$A$1:$AK$1058,25,0)=X36,0,1)</f>
        <v>#N/A</v>
      </c>
      <c r="CD36" s="6" t="e">
        <f>IF(VLOOKUP(A36,'BD OFICIAL'!$A$1:$AK$1058,26,0)=Y36,0,1)</f>
        <v>#N/A</v>
      </c>
      <c r="CE36" s="6" t="e">
        <f>IF(VLOOKUP(A36,'BD OFICIAL'!$A$1:$AK$1058,27,0)=Z36,0,1)</f>
        <v>#N/A</v>
      </c>
      <c r="CF36" s="6" t="e">
        <f>IF(VLOOKUP(A36,'BD OFICIAL'!$A$1:$AK$1058,28,0)=AA36,0,1)</f>
        <v>#N/A</v>
      </c>
      <c r="CG36" s="6" t="e">
        <f>IF(VLOOKUP(A36,'BD OFICIAL'!$A$1:$AK$1058,33,0)=AF36,0,1)</f>
        <v>#N/A</v>
      </c>
      <c r="CH36" s="6" t="e">
        <f>IF(VLOOKUP(A36,'BD OFICIAL'!$A$1:$AK$1058,34,0)=AG36,0,1)</f>
        <v>#N/A</v>
      </c>
      <c r="CI36" s="11" t="e">
        <f t="shared" si="7"/>
        <v>#DIV/0!</v>
      </c>
      <c r="CJ36" s="130" t="e">
        <f t="shared" si="8"/>
        <v>#DIV/0!</v>
      </c>
      <c r="CK36" s="130" t="e">
        <f>IF(VLOOKUP(A36,'BD OFICIAL'!$A$1:$AK$1058,37,0)=AL36,0,1)</f>
        <v>#N/A</v>
      </c>
      <c r="CL36" s="130" t="e">
        <f>VLOOKUP(A36,'BD OFICIAL'!$A$1:$AL$1109,38,0)*AM36-AP36</f>
        <v>#N/A</v>
      </c>
      <c r="CM36" s="130" t="str">
        <f t="shared" si="9"/>
        <v>SSH</v>
      </c>
      <c r="CN36" s="130" t="str">
        <f t="shared" si="10"/>
        <v>SI</v>
      </c>
      <c r="CO36" s="130" t="str">
        <f t="shared" si="11"/>
        <v>NO</v>
      </c>
      <c r="CP36" s="44">
        <f t="shared" si="12"/>
        <v>1</v>
      </c>
      <c r="CQ36" s="44">
        <f t="shared" si="13"/>
        <v>1</v>
      </c>
      <c r="CR36" s="44" t="e">
        <f t="shared" si="14"/>
        <v>#N/A</v>
      </c>
      <c r="CS36" s="44" t="e">
        <f>IF(VLOOKUP(A36,'BD OFICIAL'!$A:$AS,40,0)=AQ36,0,1)</f>
        <v>#N/A</v>
      </c>
      <c r="CT36" s="44" t="e">
        <f>IF(VLOOKUP(A36,'BD OFICIAL'!$A:$AS,41,0)=AS36,0,1)</f>
        <v>#N/A</v>
      </c>
      <c r="CU36" s="44">
        <f t="shared" si="15"/>
        <v>0</v>
      </c>
      <c r="CV36" s="44">
        <f t="shared" si="16"/>
        <v>0</v>
      </c>
      <c r="CW36" s="44" t="e">
        <f>IF(VLOOKUP(A36,'BD OFICIAL'!$A$1:$AK$1058,31,0)="SI",IF(AT36&gt;0,0,1),IF(AT36=0,0,1))</f>
        <v>#N/A</v>
      </c>
      <c r="CX36" s="44">
        <f t="shared" si="17"/>
        <v>0</v>
      </c>
      <c r="CY36" s="44">
        <f t="shared" si="18"/>
        <v>0</v>
      </c>
      <c r="CZ36" s="130" t="e">
        <f t="shared" si="19"/>
        <v>#N/A</v>
      </c>
      <c r="DA36" s="44" t="e">
        <f t="shared" si="20"/>
        <v>#N/A</v>
      </c>
      <c r="DB36" s="130" t="str">
        <f>IF(ISERROR(VLOOKUP(AI36,EXPERIENCIA!$A$1:$C$2100,1,0)),"NO","SI")</f>
        <v>NO</v>
      </c>
      <c r="DC36" s="130" t="e">
        <f>IF(CZ36="no","NO APLICA",IF(AX36=0,"ERROR NOTA",IF(AND(AX36&gt;1,DB36="NO"),"ERROR NOTA",IF(AND(DB36="NO",AX36=1),0,IF(VLOOKUP(AI36,EXPERIENCIA!$A$1:$C$2100,3,0)=AX36,0,"ERROR NOTA")))))</f>
        <v>#N/A</v>
      </c>
      <c r="DD36" s="130" t="str">
        <f>IF(ISERROR(VLOOKUP(AI36,COMPORTAMIENTO!$A$1:$C$2100,1,0)),"NO","SI")</f>
        <v>NO</v>
      </c>
      <c r="DE36" s="130" t="e">
        <f>IF(CZ36="NO","NO APLICA",IF(AY36=0,"ERROR NOTA",IF(AND(DD36="NO",AY36=7),0,IF(VLOOKUP(AI36,COMPORTAMIENTO!$A$2:$C$2100,3,0)=AY36,0,"ERROR NOTA"))))</f>
        <v>#N/A</v>
      </c>
      <c r="DF36" s="164" t="e">
        <f t="shared" si="21"/>
        <v>#N/A</v>
      </c>
      <c r="DG36" s="164" t="e">
        <f t="shared" si="22"/>
        <v>#N/A</v>
      </c>
      <c r="DH36" s="130" t="str">
        <f t="shared" si="36"/>
        <v>NO</v>
      </c>
      <c r="DI36" s="130" t="e">
        <f t="shared" si="23"/>
        <v>#N/A</v>
      </c>
      <c r="DJ36" s="130" t="e">
        <f t="shared" si="24"/>
        <v>#N/A</v>
      </c>
      <c r="DK36" s="130" t="e">
        <f t="shared" si="25"/>
        <v>#N/A</v>
      </c>
      <c r="DL36" s="16" t="e" cm="1">
        <f t="array" ref="DL36">IF(CZ36="NO","NO APLICA",IF(AND(CZ36="SI",BG36=1),RECHAZADO,"APROBADO"))</f>
        <v>#N/A</v>
      </c>
      <c r="DM36" s="16" t="e">
        <f t="shared" si="26"/>
        <v>#N/A</v>
      </c>
      <c r="DN36" s="11" t="e">
        <f t="shared" si="27"/>
        <v>#N/A</v>
      </c>
      <c r="DO36" s="16">
        <f t="shared" si="28"/>
        <v>0</v>
      </c>
      <c r="DP36" s="16">
        <f>VLOOKUP(A36,'5 TD'!$A$3:$B$35,2,0)</f>
        <v>0</v>
      </c>
      <c r="DQ36" s="11" t="e">
        <f t="shared" si="29"/>
        <v>#N/A</v>
      </c>
      <c r="DR36" s="130" t="e">
        <f t="shared" si="37"/>
        <v>#N/A</v>
      </c>
      <c r="DS36" s="130" t="e">
        <f t="shared" si="38"/>
        <v>#N/A</v>
      </c>
      <c r="DT36" s="11" t="e">
        <f t="shared" si="39"/>
        <v>#N/A</v>
      </c>
      <c r="DU36" s="130" t="e">
        <f t="shared" si="40"/>
        <v>#N/A</v>
      </c>
      <c r="DV36" s="6">
        <f>+('3 Planilla Preadjudicación OTIC'!BO36)</f>
        <v>0</v>
      </c>
      <c r="DW36" s="6" t="e">
        <f>IF(DU36="APROBADO",VLOOKUP(A36,'5 TD'!$D$3:$E$270,2,0),"NO APLICA")</f>
        <v>#N/A</v>
      </c>
      <c r="DX36" s="6" t="e">
        <f t="shared" si="30"/>
        <v>#N/A</v>
      </c>
      <c r="DY36" s="6" t="e">
        <f>IF(DX36="SI",VLOOKUP(A36,'5 TD'!$G$3:$H$270,2,0),"NO APLICA ")</f>
        <v>#N/A</v>
      </c>
      <c r="DZ36" s="6" t="e">
        <f t="shared" si="41"/>
        <v>#N/A</v>
      </c>
      <c r="EA36" s="6" t="e">
        <f>IF(DZ36="SI",VLOOKUP(A36,'5 TD'!$J$4:$K$472,2,0),"NO APLICA")</f>
        <v>#N/A</v>
      </c>
      <c r="EB36" s="6" t="e">
        <f t="shared" si="31"/>
        <v>#N/A</v>
      </c>
      <c r="EC36" s="11" t="e">
        <f>IF(EB36="SI",VLOOKUP(A36,'5 TD'!$M$4:$N$350,2,0),"NO APLICA")</f>
        <v>#N/A</v>
      </c>
      <c r="ED36" s="6" t="e">
        <f t="shared" si="6"/>
        <v>#N/A</v>
      </c>
      <c r="EE36" s="16" t="e">
        <f t="shared" si="32"/>
        <v>#N/A</v>
      </c>
      <c r="EF36" s="16" t="e">
        <f>IF(ED36="SI",VLOOKUP(A36,'5 TD'!$V$4:$W$479,2,0),"NO APLICA")</f>
        <v>#N/A</v>
      </c>
      <c r="EG36" s="6" t="e">
        <f t="shared" si="33"/>
        <v>#N/A</v>
      </c>
      <c r="EH36" s="124" t="e">
        <f>IF(EG36="SI",VLOOKUP(AI36,COMPORTAMIENTO!$A$1:$C$2100,2,0),"NO APLICA")</f>
        <v>#N/A</v>
      </c>
      <c r="EI36" s="16" t="e">
        <f>IF(EG36="SI",VLOOKUP(A36,'5 TD'!$P$2:$Q$479,2,0),"NO APLICA")</f>
        <v>#N/A</v>
      </c>
      <c r="EJ36" s="6" t="e">
        <f t="shared" si="34"/>
        <v>#N/A</v>
      </c>
      <c r="EK36" s="6">
        <f>IF(DB36="no",0,VLOOKUP(AI36,EXPERIENCIA!$A$1:$C$2100,2,0))</f>
        <v>0</v>
      </c>
      <c r="EL36" s="6">
        <f>IF(DB36="si",VLOOKUP(A36,'5 TD'!$S$3:$T$2103,2,0),0)</f>
        <v>0</v>
      </c>
      <c r="EM36" s="6" t="str">
        <f t="shared" si="35"/>
        <v>SI</v>
      </c>
      <c r="EN36" s="6">
        <f>+('3 Planilla Preadjudicación OTIC'!BV36)</f>
        <v>0</v>
      </c>
    </row>
    <row r="37" spans="1:147" s="7" customFormat="1" ht="13.8" x14ac:dyDescent="0.3">
      <c r="A37" s="6">
        <f>+('3 Planilla Preadjudicación OTIC'!A37)</f>
        <v>0</v>
      </c>
      <c r="B37" s="6">
        <f>+('3 Planilla Preadjudicación OTIC'!B37)</f>
        <v>0</v>
      </c>
      <c r="C37" s="8">
        <f>+('3 Planilla Preadjudicación OTIC'!D37)</f>
        <v>0</v>
      </c>
      <c r="D37" s="8">
        <f>+('3 Planilla Preadjudicación OTIC'!E37)</f>
        <v>0</v>
      </c>
      <c r="E37" s="8">
        <f>+('3 Planilla Preadjudicación OTIC'!F37)</f>
        <v>0</v>
      </c>
      <c r="F37" s="8">
        <f>+('3 Planilla Preadjudicación OTIC'!G37)</f>
        <v>0</v>
      </c>
      <c r="G37" s="8">
        <f>+('3 Planilla Preadjudicación OTIC'!H37)</f>
        <v>0</v>
      </c>
      <c r="H37" s="8">
        <f>+('3 Planilla Preadjudicación OTIC'!I37)</f>
        <v>0</v>
      </c>
      <c r="I37" s="8">
        <f>+('3 Planilla Preadjudicación OTIC'!J37)</f>
        <v>0</v>
      </c>
      <c r="J37" s="8">
        <f>+('3 Planilla Preadjudicación OTIC'!K37)</f>
        <v>0</v>
      </c>
      <c r="K37" s="8">
        <f>+('3 Planilla Preadjudicación OTIC'!L37)</f>
        <v>0</v>
      </c>
      <c r="L37" s="8">
        <f>+('3 Planilla Preadjudicación OTIC'!M37)</f>
        <v>0</v>
      </c>
      <c r="M37" s="6">
        <f>+('3 Planilla Preadjudicación OTIC'!N37)</f>
        <v>0</v>
      </c>
      <c r="N37" s="8">
        <f>+('3 Planilla Preadjudicación OTIC'!O37)</f>
        <v>0</v>
      </c>
      <c r="O37" s="8">
        <f>+('3 Planilla Preadjudicación OTIC'!P37)</f>
        <v>0</v>
      </c>
      <c r="P37" s="8">
        <f>+('3 Planilla Preadjudicación OTIC'!Q37)</f>
        <v>0</v>
      </c>
      <c r="Q37" s="8">
        <f>+('3 Planilla Preadjudicación OTIC'!R37)</f>
        <v>0</v>
      </c>
      <c r="R37" s="8">
        <f>+('3 Planilla Preadjudicación OTIC'!S37)</f>
        <v>0</v>
      </c>
      <c r="S37" s="8">
        <f>+('3 Planilla Preadjudicación OTIC'!T37)</f>
        <v>0</v>
      </c>
      <c r="T37" s="6">
        <f>+('3 Planilla Preadjudicación OTIC'!U37)</f>
        <v>0</v>
      </c>
      <c r="U37" s="6">
        <f>+('3 Planilla Preadjudicación OTIC'!V37)</f>
        <v>0</v>
      </c>
      <c r="V37" s="6">
        <f>+('3 Planilla Preadjudicación OTIC'!W37)</f>
        <v>0</v>
      </c>
      <c r="W37" s="6">
        <f>+('3 Planilla Preadjudicación OTIC'!X37)</f>
        <v>0</v>
      </c>
      <c r="X37" s="6">
        <f>+('3 Planilla Preadjudicación OTIC'!Y37)</f>
        <v>0</v>
      </c>
      <c r="Y37" s="6">
        <f>+('3 Planilla Preadjudicación OTIC'!Z37)</f>
        <v>0</v>
      </c>
      <c r="Z37" s="6">
        <f>+('3 Planilla Preadjudicación OTIC'!AA37)</f>
        <v>0</v>
      </c>
      <c r="AA37" s="6">
        <f>+('3 Planilla Preadjudicación OTIC'!AB37)</f>
        <v>0</v>
      </c>
      <c r="AB37" s="8">
        <f>+('3 Planilla Preadjudicación OTIC'!AC37)</f>
        <v>0</v>
      </c>
      <c r="AC37" s="8">
        <f>+('3 Planilla Preadjudicación OTIC'!AD37)</f>
        <v>0</v>
      </c>
      <c r="AD37" s="6">
        <f>+('3 Planilla Preadjudicación OTIC'!AE37)</f>
        <v>0</v>
      </c>
      <c r="AE37" s="8">
        <f>+('3 Planilla Preadjudicación OTIC'!AF37)</f>
        <v>0</v>
      </c>
      <c r="AF37" s="6">
        <f>+('3 Planilla Preadjudicación OTIC'!AG37)</f>
        <v>0</v>
      </c>
      <c r="AG37" s="6">
        <f>+('3 Planilla Preadjudicación OTIC'!AH37)</f>
        <v>0</v>
      </c>
      <c r="AH37" s="6">
        <f>+('3 Planilla Preadjudicación OTIC'!AI37)</f>
        <v>0</v>
      </c>
      <c r="AI37" s="206">
        <f>+('3 Planilla Preadjudicación OTIC'!AJ37)</f>
        <v>0</v>
      </c>
      <c r="AJ37" s="8">
        <f>+('3 Planilla Preadjudicación OTIC'!AK37)</f>
        <v>0</v>
      </c>
      <c r="AK37" s="6">
        <f>+('3 Planilla Preadjudicación OTIC'!AL37)</f>
        <v>0</v>
      </c>
      <c r="AL37" s="6">
        <f>+('3 Planilla Preadjudicación OTIC'!AM37)</f>
        <v>0</v>
      </c>
      <c r="AM37" s="16">
        <f>+('3 Planilla Preadjudicación OTIC'!AN37)</f>
        <v>0</v>
      </c>
      <c r="AN37" s="16">
        <f>+('3 Planilla Preadjudicación OTIC'!AO37)</f>
        <v>0</v>
      </c>
      <c r="AO37" s="16">
        <f>+('3 Planilla Preadjudicación OTIC'!AP37)</f>
        <v>0</v>
      </c>
      <c r="AP37" s="16">
        <f>+('3 Planilla Preadjudicación OTIC'!AQ37)</f>
        <v>0</v>
      </c>
      <c r="AQ37" s="16">
        <f>+('3 Planilla Preadjudicación OTIC'!AR37)</f>
        <v>0</v>
      </c>
      <c r="AR37" s="16">
        <f>+('3 Planilla Preadjudicación OTIC'!AS37)</f>
        <v>0</v>
      </c>
      <c r="AS37" s="16">
        <f>+('3 Planilla Preadjudicación OTIC'!AT37)</f>
        <v>0</v>
      </c>
      <c r="AT37" s="16">
        <f>+('3 Planilla Preadjudicación OTIC'!AU37)</f>
        <v>0</v>
      </c>
      <c r="AU37" s="16">
        <f>+('3 Planilla Preadjudicación OTIC'!AV37)</f>
        <v>0</v>
      </c>
      <c r="AV37" s="6">
        <f>+('3 Planilla Preadjudicación OTIC'!AW37)</f>
        <v>0</v>
      </c>
      <c r="AW37" s="8">
        <f>+('3 Planilla Preadjudicación OTIC'!AX37)</f>
        <v>0</v>
      </c>
      <c r="AX37" s="6">
        <f>+('3 Planilla Preadjudicación OTIC'!AY37)</f>
        <v>0</v>
      </c>
      <c r="AY37" s="6">
        <f>+('3 Planilla Preadjudicación OTIC'!AZ37)</f>
        <v>0</v>
      </c>
      <c r="AZ37" s="6">
        <f>+('3 Planilla Preadjudicación OTIC'!BA37)</f>
        <v>0</v>
      </c>
      <c r="BA37" s="6">
        <f>+('3 Planilla Preadjudicación OTIC'!BB37)</f>
        <v>0</v>
      </c>
      <c r="BB37" s="6">
        <f>+('3 Planilla Preadjudicación OTIC'!BC37)</f>
        <v>0</v>
      </c>
      <c r="BC37" s="6">
        <f>+('3 Planilla Preadjudicación OTIC'!BD37)</f>
        <v>0</v>
      </c>
      <c r="BD37" s="6">
        <f>+('3 Planilla Preadjudicación OTIC'!BE37)</f>
        <v>0</v>
      </c>
      <c r="BE37" s="6">
        <f>+('3 Planilla Preadjudicación OTIC'!BF37)</f>
        <v>0</v>
      </c>
      <c r="BF37" s="6">
        <f>+('3 Planilla Preadjudicación OTIC'!BG37)</f>
        <v>0</v>
      </c>
      <c r="BG37" s="6">
        <f>+('3 Planilla Preadjudicación OTIC'!BH37)</f>
        <v>0</v>
      </c>
      <c r="BH37" s="6">
        <f>+('3 Planilla Preadjudicación OTIC'!BI37)</f>
        <v>0</v>
      </c>
      <c r="BI37" s="6">
        <f>+('3 Planilla Preadjudicación OTIC'!BJ37)</f>
        <v>0</v>
      </c>
      <c r="BJ37" s="6">
        <f>+('3 Planilla Preadjudicación OTIC'!BK37)</f>
        <v>0</v>
      </c>
      <c r="BK37" s="6">
        <f>+('3 Planilla Preadjudicación OTIC'!BL37)</f>
        <v>0</v>
      </c>
      <c r="BL37" s="6">
        <f>+('3 Planilla Preadjudicación OTIC'!BM37)</f>
        <v>0</v>
      </c>
      <c r="BM37" s="164">
        <f>ROUND(('3 Planilla Preadjudicación OTIC'!BN37),1)</f>
        <v>0</v>
      </c>
      <c r="BN37" s="8">
        <f>+('3 Planilla Preadjudicación OTIC'!BO37)</f>
        <v>0</v>
      </c>
      <c r="BO37" s="8">
        <f>+('3 Planilla Preadjudicación OTIC'!BP37)</f>
        <v>0</v>
      </c>
      <c r="BP37" s="8">
        <f>+('3 Planilla Preadjudicación OTIC'!BQ37)</f>
        <v>0</v>
      </c>
      <c r="BQ37" s="8">
        <f>+('3 Planilla Preadjudicación OTIC'!BR37)</f>
        <v>0</v>
      </c>
      <c r="BR37" s="8">
        <f>+('3 Planilla Preadjudicación OTIC'!BS37)</f>
        <v>0</v>
      </c>
      <c r="BS37" s="8">
        <f>+('3 Planilla Preadjudicación OTIC'!BT37)</f>
        <v>0</v>
      </c>
      <c r="BT37" s="8">
        <f>+('3 Planilla Preadjudicación OTIC'!BU37)</f>
        <v>0</v>
      </c>
      <c r="BU37" s="130" t="e">
        <f>IF(VLOOKUP(A37,'BD OFICIAL'!$A$1:$AK$1058,5,0)=D37,0,1)</f>
        <v>#N/A</v>
      </c>
      <c r="BV37" s="130" t="e">
        <f>IF(VLOOKUP(A37,'BD OFICIAL'!$A$1:$AK$1058,11,0)=J37,0,1)</f>
        <v>#N/A</v>
      </c>
      <c r="BW37" s="130" t="e">
        <f>IF(VLOOKUP(A37,'BD OFICIAL'!$A$1:$AK$1058,13,0)=L37,0,1)</f>
        <v>#N/A</v>
      </c>
      <c r="BX37" s="6" t="e">
        <f>IF(VLOOKUP(A37,'BD OFICIAL'!$A$1:$AK$1058,16,0)=O37,0,1)</f>
        <v>#N/A</v>
      </c>
      <c r="BY37" s="6" t="e">
        <f>IF(VLOOKUP(A37,'BD OFICIAL'!$A$1:$AK$1058,17,0)=P37,0,1)</f>
        <v>#N/A</v>
      </c>
      <c r="BZ37" s="6" t="e">
        <f>IF(VLOOKUP(A37,'BD OFICIAL'!$A$1:$AK$1058,19,0)=R37,0,1)</f>
        <v>#N/A</v>
      </c>
      <c r="CA37" s="6" t="e">
        <f>IF(VLOOKUP(A37,'BD OFICIAL'!$A$1:$AK$1058,21,0)=T37,0,1)</f>
        <v>#N/A</v>
      </c>
      <c r="CB37" s="6" t="e">
        <f>IF(VLOOKUP(A37,'BD OFICIAL'!$A$1:$AK$1058,24,0)=AK37,0,1)</f>
        <v>#N/A</v>
      </c>
      <c r="CC37" s="6" t="e">
        <f>IF(VLOOKUP(A37,'BD OFICIAL'!$A$1:$AK$1058,25,0)=X37,0,1)</f>
        <v>#N/A</v>
      </c>
      <c r="CD37" s="6" t="e">
        <f>IF(VLOOKUP(A37,'BD OFICIAL'!$A$1:$AK$1058,26,0)=Y37,0,1)</f>
        <v>#N/A</v>
      </c>
      <c r="CE37" s="6" t="e">
        <f>IF(VLOOKUP(A37,'BD OFICIAL'!$A$1:$AK$1058,27,0)=Z37,0,1)</f>
        <v>#N/A</v>
      </c>
      <c r="CF37" s="6" t="e">
        <f>IF(VLOOKUP(A37,'BD OFICIAL'!$A$1:$AK$1058,28,0)=AA37,0,1)</f>
        <v>#N/A</v>
      </c>
      <c r="CG37" s="6" t="e">
        <f>IF(VLOOKUP(A37,'BD OFICIAL'!$A$1:$AK$1058,33,0)=AF37,0,1)</f>
        <v>#N/A</v>
      </c>
      <c r="CH37" s="6" t="e">
        <f>IF(VLOOKUP(A37,'BD OFICIAL'!$A$1:$AK$1058,34,0)=AG37,0,1)</f>
        <v>#N/A</v>
      </c>
      <c r="CI37" s="11" t="e">
        <f t="shared" si="7"/>
        <v>#DIV/0!</v>
      </c>
      <c r="CJ37" s="130" t="e">
        <f t="shared" si="8"/>
        <v>#DIV/0!</v>
      </c>
      <c r="CK37" s="130" t="e">
        <f>IF(VLOOKUP(A37,'BD OFICIAL'!$A$1:$AK$1058,37,0)=AL37,0,1)</f>
        <v>#N/A</v>
      </c>
      <c r="CL37" s="130" t="e">
        <f>VLOOKUP(A37,'BD OFICIAL'!$A$1:$AL$1109,38,0)*AM37-AP37</f>
        <v>#N/A</v>
      </c>
      <c r="CM37" s="130" t="str">
        <f t="shared" si="9"/>
        <v>SSH</v>
      </c>
      <c r="CN37" s="130" t="str">
        <f t="shared" si="10"/>
        <v>SI</v>
      </c>
      <c r="CO37" s="130" t="str">
        <f t="shared" si="11"/>
        <v>NO</v>
      </c>
      <c r="CP37" s="44">
        <f t="shared" si="12"/>
        <v>1</v>
      </c>
      <c r="CQ37" s="44">
        <f t="shared" si="13"/>
        <v>1</v>
      </c>
      <c r="CR37" s="44" t="e">
        <f t="shared" si="14"/>
        <v>#N/A</v>
      </c>
      <c r="CS37" s="44" t="e">
        <f>IF(VLOOKUP(A37,'BD OFICIAL'!$A:$AS,40,0)=AQ37,0,1)</f>
        <v>#N/A</v>
      </c>
      <c r="CT37" s="44" t="e">
        <f>IF(VLOOKUP(A37,'BD OFICIAL'!$A:$AS,41,0)=AS37,0,1)</f>
        <v>#N/A</v>
      </c>
      <c r="CU37" s="44">
        <f t="shared" si="15"/>
        <v>0</v>
      </c>
      <c r="CV37" s="44">
        <f t="shared" si="16"/>
        <v>0</v>
      </c>
      <c r="CW37" s="44" t="e">
        <f>IF(VLOOKUP(A37,'BD OFICIAL'!$A$1:$AK$1058,31,0)="SI",IF(AT37&gt;0,0,1),IF(AT37=0,0,1))</f>
        <v>#N/A</v>
      </c>
      <c r="CX37" s="44">
        <f t="shared" si="17"/>
        <v>0</v>
      </c>
      <c r="CY37" s="44">
        <f t="shared" si="18"/>
        <v>0</v>
      </c>
      <c r="CZ37" s="130" t="e">
        <f t="shared" si="19"/>
        <v>#N/A</v>
      </c>
      <c r="DA37" s="44" t="e">
        <f t="shared" si="20"/>
        <v>#N/A</v>
      </c>
      <c r="DB37" s="130" t="str">
        <f>IF(ISERROR(VLOOKUP(AI37,EXPERIENCIA!$A$1:$C$2100,1,0)),"NO","SI")</f>
        <v>NO</v>
      </c>
      <c r="DC37" s="130" t="e">
        <f>IF(CZ37="no","NO APLICA",IF(AX37=0,"ERROR NOTA",IF(AND(AX37&gt;1,DB37="NO"),"ERROR NOTA",IF(AND(DB37="NO",AX37=1),0,IF(VLOOKUP(AI37,EXPERIENCIA!$A$1:$C$2100,3,0)=AX37,0,"ERROR NOTA")))))</f>
        <v>#N/A</v>
      </c>
      <c r="DD37" s="130" t="str">
        <f>IF(ISERROR(VLOOKUP(AI37,COMPORTAMIENTO!$A$1:$C$2100,1,0)),"NO","SI")</f>
        <v>NO</v>
      </c>
      <c r="DE37" s="130" t="e">
        <f>IF(CZ37="NO","NO APLICA",IF(AY37=0,"ERROR NOTA",IF(AND(DD37="NO",AY37=7),0,IF(VLOOKUP(AI37,COMPORTAMIENTO!$A$2:$C$2100,3,0)=AY37,0,"ERROR NOTA"))))</f>
        <v>#N/A</v>
      </c>
      <c r="DF37" s="164" t="e">
        <f t="shared" si="21"/>
        <v>#N/A</v>
      </c>
      <c r="DG37" s="164" t="e">
        <f t="shared" si="22"/>
        <v>#N/A</v>
      </c>
      <c r="DH37" s="130" t="str">
        <f t="shared" si="36"/>
        <v>NO</v>
      </c>
      <c r="DI37" s="130" t="e">
        <f t="shared" si="23"/>
        <v>#N/A</v>
      </c>
      <c r="DJ37" s="130" t="e">
        <f t="shared" si="24"/>
        <v>#N/A</v>
      </c>
      <c r="DK37" s="130" t="e">
        <f t="shared" si="25"/>
        <v>#N/A</v>
      </c>
      <c r="DL37" s="16" t="e" cm="1">
        <f t="array" ref="DL37">IF(CZ37="NO","NO APLICA",IF(AND(CZ37="SI",BG37=1),RECHAZADO,"APROBADO"))</f>
        <v>#N/A</v>
      </c>
      <c r="DM37" s="16" t="e">
        <f t="shared" si="26"/>
        <v>#N/A</v>
      </c>
      <c r="DN37" s="11" t="e">
        <f t="shared" si="27"/>
        <v>#N/A</v>
      </c>
      <c r="DO37" s="16">
        <f t="shared" si="28"/>
        <v>0</v>
      </c>
      <c r="DP37" s="16">
        <f>VLOOKUP(A37,'5 TD'!$A$3:$B$35,2,0)</f>
        <v>0</v>
      </c>
      <c r="DQ37" s="11" t="e">
        <f t="shared" si="29"/>
        <v>#N/A</v>
      </c>
      <c r="DR37" s="130" t="e">
        <f t="shared" si="37"/>
        <v>#N/A</v>
      </c>
      <c r="DS37" s="130" t="e">
        <f t="shared" si="38"/>
        <v>#N/A</v>
      </c>
      <c r="DT37" s="11" t="e">
        <f t="shared" si="39"/>
        <v>#N/A</v>
      </c>
      <c r="DU37" s="130" t="e">
        <f t="shared" si="40"/>
        <v>#N/A</v>
      </c>
      <c r="DV37" s="6">
        <f>+('3 Planilla Preadjudicación OTIC'!BO37)</f>
        <v>0</v>
      </c>
      <c r="DW37" s="6" t="e">
        <f>IF(DU37="APROBADO",VLOOKUP(A37,'5 TD'!$D$3:$E$270,2,0),"NO APLICA")</f>
        <v>#N/A</v>
      </c>
      <c r="DX37" s="6" t="e">
        <f t="shared" si="30"/>
        <v>#N/A</v>
      </c>
      <c r="DY37" s="6" t="e">
        <f>IF(DX37="SI",VLOOKUP(A37,'5 TD'!$G$3:$H$270,2,0),"NO APLICA ")</f>
        <v>#N/A</v>
      </c>
      <c r="DZ37" s="6" t="e">
        <f t="shared" si="41"/>
        <v>#N/A</v>
      </c>
      <c r="EA37" s="6" t="e">
        <f>IF(DZ37="SI",VLOOKUP(A37,'5 TD'!$J$4:$K$472,2,0),"NO APLICA")</f>
        <v>#N/A</v>
      </c>
      <c r="EB37" s="6" t="e">
        <f t="shared" si="31"/>
        <v>#N/A</v>
      </c>
      <c r="EC37" s="11" t="e">
        <f>IF(EB37="SI",VLOOKUP(A37,'5 TD'!$M$4:$N$350,2,0),"NO APLICA")</f>
        <v>#N/A</v>
      </c>
      <c r="ED37" s="6" t="e">
        <f t="shared" si="6"/>
        <v>#N/A</v>
      </c>
      <c r="EE37" s="16" t="e">
        <f t="shared" si="32"/>
        <v>#N/A</v>
      </c>
      <c r="EF37" s="16" t="e">
        <f>IF(ED37="SI",VLOOKUP(A37,'5 TD'!$V$4:$W$479,2,0),"NO APLICA")</f>
        <v>#N/A</v>
      </c>
      <c r="EG37" s="6" t="e">
        <f t="shared" si="33"/>
        <v>#N/A</v>
      </c>
      <c r="EH37" s="124" t="e">
        <f>IF(EG37="SI",VLOOKUP(AI37,COMPORTAMIENTO!$A$1:$C$2100,2,0),"NO APLICA")</f>
        <v>#N/A</v>
      </c>
      <c r="EI37" s="16" t="e">
        <f>IF(EG37="SI",VLOOKUP(A37,'5 TD'!$P$2:$Q$479,2,0),"NO APLICA")</f>
        <v>#N/A</v>
      </c>
      <c r="EJ37" s="6" t="e">
        <f t="shared" si="34"/>
        <v>#N/A</v>
      </c>
      <c r="EK37" s="6">
        <f>IF(DB37="no",0,VLOOKUP(AI37,EXPERIENCIA!$A$1:$C$2100,2,0))</f>
        <v>0</v>
      </c>
      <c r="EL37" s="6">
        <f>IF(DB37="si",VLOOKUP(A37,'5 TD'!$S$3:$T$2103,2,0),0)</f>
        <v>0</v>
      </c>
      <c r="EM37" s="6" t="str">
        <f t="shared" si="35"/>
        <v>SI</v>
      </c>
      <c r="EN37" s="6">
        <f>+('3 Planilla Preadjudicación OTIC'!BV37)</f>
        <v>0</v>
      </c>
      <c r="EO37" s="71" t="s">
        <v>4873</v>
      </c>
      <c r="EP37" s="7" t="s">
        <v>4887</v>
      </c>
      <c r="EQ37" s="77" t="s">
        <v>4889</v>
      </c>
    </row>
    <row r="38" spans="1:147" s="7" customFormat="1" ht="13.8" x14ac:dyDescent="0.3">
      <c r="A38" s="6">
        <f>+('3 Planilla Preadjudicación OTIC'!A38)</f>
        <v>0</v>
      </c>
      <c r="B38" s="6">
        <f>+('3 Planilla Preadjudicación OTIC'!B38)</f>
        <v>0</v>
      </c>
      <c r="C38" s="8">
        <f>+('3 Planilla Preadjudicación OTIC'!D38)</f>
        <v>0</v>
      </c>
      <c r="D38" s="8">
        <f>+('3 Planilla Preadjudicación OTIC'!E38)</f>
        <v>0</v>
      </c>
      <c r="E38" s="8">
        <f>+('3 Planilla Preadjudicación OTIC'!F38)</f>
        <v>0</v>
      </c>
      <c r="F38" s="8">
        <f>+('3 Planilla Preadjudicación OTIC'!G38)</f>
        <v>0</v>
      </c>
      <c r="G38" s="8">
        <f>+('3 Planilla Preadjudicación OTIC'!H38)</f>
        <v>0</v>
      </c>
      <c r="H38" s="8">
        <f>+('3 Planilla Preadjudicación OTIC'!I38)</f>
        <v>0</v>
      </c>
      <c r="I38" s="8">
        <f>+('3 Planilla Preadjudicación OTIC'!J38)</f>
        <v>0</v>
      </c>
      <c r="J38" s="8">
        <f>+('3 Planilla Preadjudicación OTIC'!K38)</f>
        <v>0</v>
      </c>
      <c r="K38" s="8">
        <f>+('3 Planilla Preadjudicación OTIC'!L38)</f>
        <v>0</v>
      </c>
      <c r="L38" s="8">
        <f>+('3 Planilla Preadjudicación OTIC'!M38)</f>
        <v>0</v>
      </c>
      <c r="M38" s="6">
        <f>+('3 Planilla Preadjudicación OTIC'!N38)</f>
        <v>0</v>
      </c>
      <c r="N38" s="8">
        <f>+('3 Planilla Preadjudicación OTIC'!O38)</f>
        <v>0</v>
      </c>
      <c r="O38" s="8">
        <f>+('3 Planilla Preadjudicación OTIC'!P38)</f>
        <v>0</v>
      </c>
      <c r="P38" s="8">
        <f>+('3 Planilla Preadjudicación OTIC'!Q38)</f>
        <v>0</v>
      </c>
      <c r="Q38" s="8">
        <f>+('3 Planilla Preadjudicación OTIC'!R38)</f>
        <v>0</v>
      </c>
      <c r="R38" s="8">
        <f>+('3 Planilla Preadjudicación OTIC'!S38)</f>
        <v>0</v>
      </c>
      <c r="S38" s="8">
        <f>+('3 Planilla Preadjudicación OTIC'!T38)</f>
        <v>0</v>
      </c>
      <c r="T38" s="6">
        <f>+('3 Planilla Preadjudicación OTIC'!U38)</f>
        <v>0</v>
      </c>
      <c r="U38" s="6">
        <f>+('3 Planilla Preadjudicación OTIC'!V38)</f>
        <v>0</v>
      </c>
      <c r="V38" s="6">
        <f>+('3 Planilla Preadjudicación OTIC'!W38)</f>
        <v>0</v>
      </c>
      <c r="W38" s="6">
        <f>+('3 Planilla Preadjudicación OTIC'!X38)</f>
        <v>0</v>
      </c>
      <c r="X38" s="6">
        <f>+('3 Planilla Preadjudicación OTIC'!Y38)</f>
        <v>0</v>
      </c>
      <c r="Y38" s="6">
        <f>+('3 Planilla Preadjudicación OTIC'!Z38)</f>
        <v>0</v>
      </c>
      <c r="Z38" s="6">
        <f>+('3 Planilla Preadjudicación OTIC'!AA38)</f>
        <v>0</v>
      </c>
      <c r="AA38" s="6">
        <f>+('3 Planilla Preadjudicación OTIC'!AB38)</f>
        <v>0</v>
      </c>
      <c r="AB38" s="8">
        <f>+('3 Planilla Preadjudicación OTIC'!AC38)</f>
        <v>0</v>
      </c>
      <c r="AC38" s="8">
        <f>+('3 Planilla Preadjudicación OTIC'!AD38)</f>
        <v>0</v>
      </c>
      <c r="AD38" s="6">
        <f>+('3 Planilla Preadjudicación OTIC'!AE38)</f>
        <v>0</v>
      </c>
      <c r="AE38" s="8">
        <f>+('3 Planilla Preadjudicación OTIC'!AF38)</f>
        <v>0</v>
      </c>
      <c r="AF38" s="6">
        <f>+('3 Planilla Preadjudicación OTIC'!AG38)</f>
        <v>0</v>
      </c>
      <c r="AG38" s="6">
        <f>+('3 Planilla Preadjudicación OTIC'!AH38)</f>
        <v>0</v>
      </c>
      <c r="AH38" s="6">
        <f>+('3 Planilla Preadjudicación OTIC'!AI38)</f>
        <v>0</v>
      </c>
      <c r="AI38" s="206">
        <f>+('3 Planilla Preadjudicación OTIC'!AJ38)</f>
        <v>0</v>
      </c>
      <c r="AJ38" s="8">
        <f>+('3 Planilla Preadjudicación OTIC'!AK38)</f>
        <v>0</v>
      </c>
      <c r="AK38" s="6">
        <f>+('3 Planilla Preadjudicación OTIC'!AL38)</f>
        <v>0</v>
      </c>
      <c r="AL38" s="6">
        <f>+('3 Planilla Preadjudicación OTIC'!AM38)</f>
        <v>0</v>
      </c>
      <c r="AM38" s="16">
        <f>+('3 Planilla Preadjudicación OTIC'!AN38)</f>
        <v>0</v>
      </c>
      <c r="AN38" s="16">
        <f>+('3 Planilla Preadjudicación OTIC'!AO38)</f>
        <v>0</v>
      </c>
      <c r="AO38" s="16">
        <f>+('3 Planilla Preadjudicación OTIC'!AP38)</f>
        <v>0</v>
      </c>
      <c r="AP38" s="16">
        <f>+('3 Planilla Preadjudicación OTIC'!AQ38)</f>
        <v>0</v>
      </c>
      <c r="AQ38" s="16">
        <f>+('3 Planilla Preadjudicación OTIC'!AR38)</f>
        <v>0</v>
      </c>
      <c r="AR38" s="16">
        <f>+('3 Planilla Preadjudicación OTIC'!AS38)</f>
        <v>0</v>
      </c>
      <c r="AS38" s="16">
        <f>+('3 Planilla Preadjudicación OTIC'!AT38)</f>
        <v>0</v>
      </c>
      <c r="AT38" s="16">
        <f>+('3 Planilla Preadjudicación OTIC'!AU38)</f>
        <v>0</v>
      </c>
      <c r="AU38" s="16">
        <f>+('3 Planilla Preadjudicación OTIC'!AV38)</f>
        <v>0</v>
      </c>
      <c r="AV38" s="6">
        <f>+('3 Planilla Preadjudicación OTIC'!AW38)</f>
        <v>0</v>
      </c>
      <c r="AW38" s="8">
        <f>+('3 Planilla Preadjudicación OTIC'!AX38)</f>
        <v>0</v>
      </c>
      <c r="AX38" s="6">
        <f>+('3 Planilla Preadjudicación OTIC'!AY38)</f>
        <v>0</v>
      </c>
      <c r="AY38" s="6">
        <f>+('3 Planilla Preadjudicación OTIC'!AZ38)</f>
        <v>0</v>
      </c>
      <c r="AZ38" s="6">
        <f>+('3 Planilla Preadjudicación OTIC'!BA38)</f>
        <v>0</v>
      </c>
      <c r="BA38" s="6">
        <f>+('3 Planilla Preadjudicación OTIC'!BB38)</f>
        <v>0</v>
      </c>
      <c r="BB38" s="6">
        <f>+('3 Planilla Preadjudicación OTIC'!BC38)</f>
        <v>0</v>
      </c>
      <c r="BC38" s="6">
        <f>+('3 Planilla Preadjudicación OTIC'!BD38)</f>
        <v>0</v>
      </c>
      <c r="BD38" s="6">
        <f>+('3 Planilla Preadjudicación OTIC'!BE38)</f>
        <v>0</v>
      </c>
      <c r="BE38" s="6">
        <f>+('3 Planilla Preadjudicación OTIC'!BF38)</f>
        <v>0</v>
      </c>
      <c r="BF38" s="6">
        <f>+('3 Planilla Preadjudicación OTIC'!BG38)</f>
        <v>0</v>
      </c>
      <c r="BG38" s="6">
        <f>+('3 Planilla Preadjudicación OTIC'!BH38)</f>
        <v>0</v>
      </c>
      <c r="BH38" s="6">
        <f>+('3 Planilla Preadjudicación OTIC'!BI38)</f>
        <v>0</v>
      </c>
      <c r="BI38" s="6">
        <f>+('3 Planilla Preadjudicación OTIC'!BJ38)</f>
        <v>0</v>
      </c>
      <c r="BJ38" s="6">
        <f>+('3 Planilla Preadjudicación OTIC'!BK38)</f>
        <v>0</v>
      </c>
      <c r="BK38" s="6">
        <f>+('3 Planilla Preadjudicación OTIC'!BL38)</f>
        <v>0</v>
      </c>
      <c r="BL38" s="6">
        <f>+('3 Planilla Preadjudicación OTIC'!BM38)</f>
        <v>0</v>
      </c>
      <c r="BM38" s="164">
        <f>ROUND(('3 Planilla Preadjudicación OTIC'!BN38),1)</f>
        <v>0</v>
      </c>
      <c r="BN38" s="8">
        <f>+('3 Planilla Preadjudicación OTIC'!BO38)</f>
        <v>0</v>
      </c>
      <c r="BO38" s="8">
        <f>+('3 Planilla Preadjudicación OTIC'!BP38)</f>
        <v>0</v>
      </c>
      <c r="BP38" s="8">
        <f>+('3 Planilla Preadjudicación OTIC'!BQ38)</f>
        <v>0</v>
      </c>
      <c r="BQ38" s="8">
        <f>+('3 Planilla Preadjudicación OTIC'!BR38)</f>
        <v>0</v>
      </c>
      <c r="BR38" s="8">
        <f>+('3 Planilla Preadjudicación OTIC'!BS38)</f>
        <v>0</v>
      </c>
      <c r="BS38" s="8">
        <f>+('3 Planilla Preadjudicación OTIC'!BT38)</f>
        <v>0</v>
      </c>
      <c r="BT38" s="8">
        <f>+('3 Planilla Preadjudicación OTIC'!BU38)</f>
        <v>0</v>
      </c>
      <c r="BU38" s="130" t="e">
        <f>IF(VLOOKUP(A38,'BD OFICIAL'!$A$1:$AK$1058,5,0)=D38,0,1)</f>
        <v>#N/A</v>
      </c>
      <c r="BV38" s="130" t="e">
        <f>IF(VLOOKUP(A38,'BD OFICIAL'!$A$1:$AK$1058,11,0)=J38,0,1)</f>
        <v>#N/A</v>
      </c>
      <c r="BW38" s="130" t="e">
        <f>IF(VLOOKUP(A38,'BD OFICIAL'!$A$1:$AK$1058,13,0)=L38,0,1)</f>
        <v>#N/A</v>
      </c>
      <c r="BX38" s="6" t="e">
        <f>IF(VLOOKUP(A38,'BD OFICIAL'!$A$1:$AK$1058,16,0)=O38,0,1)</f>
        <v>#N/A</v>
      </c>
      <c r="BY38" s="6" t="e">
        <f>IF(VLOOKUP(A38,'BD OFICIAL'!$A$1:$AK$1058,17,0)=P38,0,1)</f>
        <v>#N/A</v>
      </c>
      <c r="BZ38" s="6" t="e">
        <f>IF(VLOOKUP(A38,'BD OFICIAL'!$A$1:$AK$1058,19,0)=R38,0,1)</f>
        <v>#N/A</v>
      </c>
      <c r="CA38" s="6" t="e">
        <f>IF(VLOOKUP(A38,'BD OFICIAL'!$A$1:$AK$1058,21,0)=T38,0,1)</f>
        <v>#N/A</v>
      </c>
      <c r="CB38" s="6" t="e">
        <f>IF(VLOOKUP(A38,'BD OFICIAL'!$A$1:$AK$1058,24,0)=AK38,0,1)</f>
        <v>#N/A</v>
      </c>
      <c r="CC38" s="6" t="e">
        <f>IF(VLOOKUP(A38,'BD OFICIAL'!$A$1:$AK$1058,25,0)=X38,0,1)</f>
        <v>#N/A</v>
      </c>
      <c r="CD38" s="6" t="e">
        <f>IF(VLOOKUP(A38,'BD OFICIAL'!$A$1:$AK$1058,26,0)=Y38,0,1)</f>
        <v>#N/A</v>
      </c>
      <c r="CE38" s="6" t="e">
        <f>IF(VLOOKUP(A38,'BD OFICIAL'!$A$1:$AK$1058,27,0)=Z38,0,1)</f>
        <v>#N/A</v>
      </c>
      <c r="CF38" s="6" t="e">
        <f>IF(VLOOKUP(A38,'BD OFICIAL'!$A$1:$AK$1058,28,0)=AA38,0,1)</f>
        <v>#N/A</v>
      </c>
      <c r="CG38" s="6" t="e">
        <f>IF(VLOOKUP(A38,'BD OFICIAL'!$A$1:$AK$1058,33,0)=AF38,0,1)</f>
        <v>#N/A</v>
      </c>
      <c r="CH38" s="6" t="e">
        <f>IF(VLOOKUP(A38,'BD OFICIAL'!$A$1:$AK$1058,34,0)=AG38,0,1)</f>
        <v>#N/A</v>
      </c>
      <c r="CI38" s="11" t="e">
        <f t="shared" si="7"/>
        <v>#DIV/0!</v>
      </c>
      <c r="CJ38" s="130" t="e">
        <f t="shared" si="8"/>
        <v>#DIV/0!</v>
      </c>
      <c r="CK38" s="130" t="e">
        <f>IF(VLOOKUP(A38,'BD OFICIAL'!$A$1:$AK$1058,37,0)=AL38,0,1)</f>
        <v>#N/A</v>
      </c>
      <c r="CL38" s="130" t="e">
        <f>VLOOKUP(A38,'BD OFICIAL'!$A$1:$AL$1109,38,0)*AM38-AP38</f>
        <v>#N/A</v>
      </c>
      <c r="CM38" s="130" t="str">
        <f t="shared" si="9"/>
        <v>SSH</v>
      </c>
      <c r="CN38" s="130" t="str">
        <f t="shared" si="10"/>
        <v>SI</v>
      </c>
      <c r="CO38" s="130" t="str">
        <f t="shared" si="11"/>
        <v>NO</v>
      </c>
      <c r="CP38" s="44">
        <f t="shared" si="12"/>
        <v>1</v>
      </c>
      <c r="CQ38" s="44">
        <f t="shared" si="13"/>
        <v>1</v>
      </c>
      <c r="CR38" s="44" t="e">
        <f t="shared" si="14"/>
        <v>#N/A</v>
      </c>
      <c r="CS38" s="44" t="e">
        <f>IF(VLOOKUP(A38,'BD OFICIAL'!$A:$AS,40,0)=AQ38,0,1)</f>
        <v>#N/A</v>
      </c>
      <c r="CT38" s="44" t="e">
        <f>IF(VLOOKUP(A38,'BD OFICIAL'!$A:$AS,41,0)=AS38,0,1)</f>
        <v>#N/A</v>
      </c>
      <c r="CU38" s="44">
        <f t="shared" si="15"/>
        <v>0</v>
      </c>
      <c r="CV38" s="44">
        <f t="shared" si="16"/>
        <v>0</v>
      </c>
      <c r="CW38" s="44" t="e">
        <f>IF(VLOOKUP(A38,'BD OFICIAL'!$A$1:$AK$1058,31,0)="SI",IF(AT38&gt;0,0,1),IF(AT38=0,0,1))</f>
        <v>#N/A</v>
      </c>
      <c r="CX38" s="44">
        <f t="shared" si="17"/>
        <v>0</v>
      </c>
      <c r="CY38" s="44">
        <f t="shared" si="18"/>
        <v>0</v>
      </c>
      <c r="CZ38" s="130" t="e">
        <f t="shared" si="19"/>
        <v>#N/A</v>
      </c>
      <c r="DA38" s="44" t="e">
        <f t="shared" si="20"/>
        <v>#N/A</v>
      </c>
      <c r="DB38" s="130" t="str">
        <f>IF(ISERROR(VLOOKUP(AI38,EXPERIENCIA!$A$1:$C$2100,1,0)),"NO","SI")</f>
        <v>NO</v>
      </c>
      <c r="DC38" s="130" t="e">
        <f>IF(CZ38="no","NO APLICA",IF(AX38=0,"ERROR NOTA",IF(AND(AX38&gt;1,DB38="NO"),"ERROR NOTA",IF(AND(DB38="NO",AX38=1),0,IF(VLOOKUP(AI38,EXPERIENCIA!$A$1:$C$2100,3,0)=AX38,0,"ERROR NOTA")))))</f>
        <v>#N/A</v>
      </c>
      <c r="DD38" s="130" t="str">
        <f>IF(ISERROR(VLOOKUP(AI38,COMPORTAMIENTO!$A$1:$C$2100,1,0)),"NO","SI")</f>
        <v>NO</v>
      </c>
      <c r="DE38" s="130" t="e">
        <f>IF(CZ38="NO","NO APLICA",IF(AY38=0,"ERROR NOTA",IF(AND(DD38="NO",AY38=7),0,IF(VLOOKUP(AI38,COMPORTAMIENTO!$A$2:$C$2100,3,0)=AY38,0,"ERROR NOTA"))))</f>
        <v>#N/A</v>
      </c>
      <c r="DF38" s="164" t="e">
        <f t="shared" si="21"/>
        <v>#N/A</v>
      </c>
      <c r="DG38" s="164" t="e">
        <f t="shared" si="22"/>
        <v>#N/A</v>
      </c>
      <c r="DH38" s="130" t="str">
        <f t="shared" si="36"/>
        <v>NO</v>
      </c>
      <c r="DI38" s="130" t="e">
        <f t="shared" si="23"/>
        <v>#N/A</v>
      </c>
      <c r="DJ38" s="130" t="e">
        <f t="shared" si="24"/>
        <v>#N/A</v>
      </c>
      <c r="DK38" s="130" t="e">
        <f t="shared" si="25"/>
        <v>#N/A</v>
      </c>
      <c r="DL38" s="16" t="e" cm="1">
        <f t="array" ref="DL38">IF(CZ38="NO","NO APLICA",IF(AND(CZ38="SI",BG38=1),RECHAZADO,"APROBADO"))</f>
        <v>#N/A</v>
      </c>
      <c r="DM38" s="16" t="e">
        <f t="shared" si="26"/>
        <v>#N/A</v>
      </c>
      <c r="DN38" s="11" t="e">
        <f t="shared" si="27"/>
        <v>#N/A</v>
      </c>
      <c r="DO38" s="16">
        <f t="shared" si="28"/>
        <v>0</v>
      </c>
      <c r="DP38" s="16">
        <f>VLOOKUP(A38,'5 TD'!$A$3:$B$35,2,0)</f>
        <v>0</v>
      </c>
      <c r="DQ38" s="11" t="e">
        <f t="shared" si="29"/>
        <v>#N/A</v>
      </c>
      <c r="DR38" s="130" t="e">
        <f t="shared" si="37"/>
        <v>#N/A</v>
      </c>
      <c r="DS38" s="130" t="e">
        <f t="shared" si="38"/>
        <v>#N/A</v>
      </c>
      <c r="DT38" s="11" t="e">
        <f t="shared" si="39"/>
        <v>#N/A</v>
      </c>
      <c r="DU38" s="130" t="e">
        <f t="shared" si="40"/>
        <v>#N/A</v>
      </c>
      <c r="DV38" s="6">
        <f>+('3 Planilla Preadjudicación OTIC'!BO38)</f>
        <v>0</v>
      </c>
      <c r="DW38" s="6" t="e">
        <f>IF(DU38="APROBADO",VLOOKUP(A38,'5 TD'!$D$3:$E$270,2,0),"NO APLICA")</f>
        <v>#N/A</v>
      </c>
      <c r="DX38" s="6" t="e">
        <f t="shared" si="30"/>
        <v>#N/A</v>
      </c>
      <c r="DY38" s="6" t="e">
        <f>IF(DX38="SI",VLOOKUP(A38,'5 TD'!$G$3:$H$270,2,0),"NO APLICA ")</f>
        <v>#N/A</v>
      </c>
      <c r="DZ38" s="6" t="e">
        <f t="shared" si="41"/>
        <v>#N/A</v>
      </c>
      <c r="EA38" s="6" t="e">
        <f>IF(DZ38="SI",VLOOKUP(A38,'5 TD'!$J$4:$K$472,2,0),"NO APLICA")</f>
        <v>#N/A</v>
      </c>
      <c r="EB38" s="6" t="e">
        <f t="shared" si="31"/>
        <v>#N/A</v>
      </c>
      <c r="EC38" s="11" t="e">
        <f>IF(EB38="SI",VLOOKUP(A38,'5 TD'!$M$4:$N$350,2,0),"NO APLICA")</f>
        <v>#N/A</v>
      </c>
      <c r="ED38" s="6" t="e">
        <f t="shared" si="6"/>
        <v>#N/A</v>
      </c>
      <c r="EE38" s="16" t="e">
        <f t="shared" si="32"/>
        <v>#N/A</v>
      </c>
      <c r="EF38" s="16" t="e">
        <f>IF(ED38="SI",VLOOKUP(A38,'5 TD'!$V$4:$W$479,2,0),"NO APLICA")</f>
        <v>#N/A</v>
      </c>
      <c r="EG38" s="6" t="e">
        <f t="shared" si="33"/>
        <v>#N/A</v>
      </c>
      <c r="EH38" s="124" t="e">
        <f>IF(EG38="SI",VLOOKUP(AI38,COMPORTAMIENTO!$A$1:$C$2100,2,0),"NO APLICA")</f>
        <v>#N/A</v>
      </c>
      <c r="EI38" s="16" t="e">
        <f>IF(EG38="SI",VLOOKUP(A38,'5 TD'!$P$2:$Q$479,2,0),"NO APLICA")</f>
        <v>#N/A</v>
      </c>
      <c r="EJ38" s="6" t="e">
        <f t="shared" si="34"/>
        <v>#N/A</v>
      </c>
      <c r="EK38" s="6">
        <f>IF(DB38="no",0,VLOOKUP(AI38,EXPERIENCIA!$A$1:$C$2100,2,0))</f>
        <v>0</v>
      </c>
      <c r="EL38" s="6">
        <f>IF(DB38="si",VLOOKUP(A38,'5 TD'!$S$3:$T$2103,2,0),0)</f>
        <v>0</v>
      </c>
      <c r="EM38" s="6" t="str">
        <f t="shared" si="35"/>
        <v>SI</v>
      </c>
      <c r="EN38" s="6">
        <f>+('3 Planilla Preadjudicación OTIC'!BV38)</f>
        <v>0</v>
      </c>
      <c r="EO38" s="71" t="s">
        <v>4873</v>
      </c>
      <c r="EP38" s="7" t="s">
        <v>4887</v>
      </c>
      <c r="EQ38" s="77" t="s">
        <v>4889</v>
      </c>
    </row>
    <row r="39" spans="1:147" s="7" customFormat="1" ht="13.8" x14ac:dyDescent="0.3">
      <c r="A39" s="6">
        <f>+('3 Planilla Preadjudicación OTIC'!A39)</f>
        <v>0</v>
      </c>
      <c r="B39" s="6">
        <f>+('3 Planilla Preadjudicación OTIC'!B39)</f>
        <v>0</v>
      </c>
      <c r="C39" s="8">
        <f>+('3 Planilla Preadjudicación OTIC'!D39)</f>
        <v>0</v>
      </c>
      <c r="D39" s="8">
        <f>+('3 Planilla Preadjudicación OTIC'!E39)</f>
        <v>0</v>
      </c>
      <c r="E39" s="8">
        <f>+('3 Planilla Preadjudicación OTIC'!F39)</f>
        <v>0</v>
      </c>
      <c r="F39" s="8">
        <f>+('3 Planilla Preadjudicación OTIC'!G39)</f>
        <v>0</v>
      </c>
      <c r="G39" s="8">
        <f>+('3 Planilla Preadjudicación OTIC'!H39)</f>
        <v>0</v>
      </c>
      <c r="H39" s="8">
        <f>+('3 Planilla Preadjudicación OTIC'!I39)</f>
        <v>0</v>
      </c>
      <c r="I39" s="8">
        <f>+('3 Planilla Preadjudicación OTIC'!J39)</f>
        <v>0</v>
      </c>
      <c r="J39" s="8">
        <f>+('3 Planilla Preadjudicación OTIC'!K39)</f>
        <v>0</v>
      </c>
      <c r="K39" s="8">
        <f>+('3 Planilla Preadjudicación OTIC'!L39)</f>
        <v>0</v>
      </c>
      <c r="L39" s="8">
        <f>+('3 Planilla Preadjudicación OTIC'!M39)</f>
        <v>0</v>
      </c>
      <c r="M39" s="6">
        <f>+('3 Planilla Preadjudicación OTIC'!N39)</f>
        <v>0</v>
      </c>
      <c r="N39" s="8">
        <f>+('3 Planilla Preadjudicación OTIC'!O39)</f>
        <v>0</v>
      </c>
      <c r="O39" s="8">
        <f>+('3 Planilla Preadjudicación OTIC'!P39)</f>
        <v>0</v>
      </c>
      <c r="P39" s="8">
        <f>+('3 Planilla Preadjudicación OTIC'!Q39)</f>
        <v>0</v>
      </c>
      <c r="Q39" s="8">
        <f>+('3 Planilla Preadjudicación OTIC'!R39)</f>
        <v>0</v>
      </c>
      <c r="R39" s="8">
        <f>+('3 Planilla Preadjudicación OTIC'!S39)</f>
        <v>0</v>
      </c>
      <c r="S39" s="8">
        <f>+('3 Planilla Preadjudicación OTIC'!T39)</f>
        <v>0</v>
      </c>
      <c r="T39" s="6">
        <f>+('3 Planilla Preadjudicación OTIC'!U39)</f>
        <v>0</v>
      </c>
      <c r="U39" s="6">
        <f>+('3 Planilla Preadjudicación OTIC'!V39)</f>
        <v>0</v>
      </c>
      <c r="V39" s="6">
        <f>+('3 Planilla Preadjudicación OTIC'!W39)</f>
        <v>0</v>
      </c>
      <c r="W39" s="6">
        <f>+('3 Planilla Preadjudicación OTIC'!X39)</f>
        <v>0</v>
      </c>
      <c r="X39" s="6">
        <f>+('3 Planilla Preadjudicación OTIC'!Y39)</f>
        <v>0</v>
      </c>
      <c r="Y39" s="6">
        <f>+('3 Planilla Preadjudicación OTIC'!Z39)</f>
        <v>0</v>
      </c>
      <c r="Z39" s="6">
        <f>+('3 Planilla Preadjudicación OTIC'!AA39)</f>
        <v>0</v>
      </c>
      <c r="AA39" s="6">
        <f>+('3 Planilla Preadjudicación OTIC'!AB39)</f>
        <v>0</v>
      </c>
      <c r="AB39" s="8">
        <f>+('3 Planilla Preadjudicación OTIC'!AC39)</f>
        <v>0</v>
      </c>
      <c r="AC39" s="8">
        <f>+('3 Planilla Preadjudicación OTIC'!AD39)</f>
        <v>0</v>
      </c>
      <c r="AD39" s="6">
        <f>+('3 Planilla Preadjudicación OTIC'!AE39)</f>
        <v>0</v>
      </c>
      <c r="AE39" s="8">
        <f>+('3 Planilla Preadjudicación OTIC'!AF39)</f>
        <v>0</v>
      </c>
      <c r="AF39" s="6">
        <f>+('3 Planilla Preadjudicación OTIC'!AG39)</f>
        <v>0</v>
      </c>
      <c r="AG39" s="6">
        <f>+('3 Planilla Preadjudicación OTIC'!AH39)</f>
        <v>0</v>
      </c>
      <c r="AH39" s="6">
        <f>+('3 Planilla Preadjudicación OTIC'!AI39)</f>
        <v>0</v>
      </c>
      <c r="AI39" s="206">
        <f>+('3 Planilla Preadjudicación OTIC'!AJ39)</f>
        <v>0</v>
      </c>
      <c r="AJ39" s="8">
        <f>+('3 Planilla Preadjudicación OTIC'!AK39)</f>
        <v>0</v>
      </c>
      <c r="AK39" s="6">
        <f>+('3 Planilla Preadjudicación OTIC'!AL39)</f>
        <v>0</v>
      </c>
      <c r="AL39" s="6">
        <f>+('3 Planilla Preadjudicación OTIC'!AM39)</f>
        <v>0</v>
      </c>
      <c r="AM39" s="16">
        <f>+('3 Planilla Preadjudicación OTIC'!AN39)</f>
        <v>0</v>
      </c>
      <c r="AN39" s="16">
        <f>+('3 Planilla Preadjudicación OTIC'!AO39)</f>
        <v>0</v>
      </c>
      <c r="AO39" s="16">
        <f>+('3 Planilla Preadjudicación OTIC'!AP39)</f>
        <v>0</v>
      </c>
      <c r="AP39" s="16">
        <f>+('3 Planilla Preadjudicación OTIC'!AQ39)</f>
        <v>0</v>
      </c>
      <c r="AQ39" s="16">
        <f>+('3 Planilla Preadjudicación OTIC'!AR39)</f>
        <v>0</v>
      </c>
      <c r="AR39" s="16">
        <f>+('3 Planilla Preadjudicación OTIC'!AS39)</f>
        <v>0</v>
      </c>
      <c r="AS39" s="16">
        <f>+('3 Planilla Preadjudicación OTIC'!AT39)</f>
        <v>0</v>
      </c>
      <c r="AT39" s="16">
        <f>+('3 Planilla Preadjudicación OTIC'!AU39)</f>
        <v>0</v>
      </c>
      <c r="AU39" s="16">
        <f>+('3 Planilla Preadjudicación OTIC'!AV39)</f>
        <v>0</v>
      </c>
      <c r="AV39" s="6">
        <f>+('3 Planilla Preadjudicación OTIC'!AW39)</f>
        <v>0</v>
      </c>
      <c r="AW39" s="8">
        <f>+('3 Planilla Preadjudicación OTIC'!AX39)</f>
        <v>0</v>
      </c>
      <c r="AX39" s="6">
        <f>+('3 Planilla Preadjudicación OTIC'!AY39)</f>
        <v>0</v>
      </c>
      <c r="AY39" s="6">
        <f>+('3 Planilla Preadjudicación OTIC'!AZ39)</f>
        <v>0</v>
      </c>
      <c r="AZ39" s="6">
        <f>+('3 Planilla Preadjudicación OTIC'!BA39)</f>
        <v>0</v>
      </c>
      <c r="BA39" s="6">
        <f>+('3 Planilla Preadjudicación OTIC'!BB39)</f>
        <v>0</v>
      </c>
      <c r="BB39" s="6">
        <f>+('3 Planilla Preadjudicación OTIC'!BC39)</f>
        <v>0</v>
      </c>
      <c r="BC39" s="6">
        <f>+('3 Planilla Preadjudicación OTIC'!BD39)</f>
        <v>0</v>
      </c>
      <c r="BD39" s="6">
        <f>+('3 Planilla Preadjudicación OTIC'!BE39)</f>
        <v>0</v>
      </c>
      <c r="BE39" s="6">
        <f>+('3 Planilla Preadjudicación OTIC'!BF39)</f>
        <v>0</v>
      </c>
      <c r="BF39" s="6">
        <f>+('3 Planilla Preadjudicación OTIC'!BG39)</f>
        <v>0</v>
      </c>
      <c r="BG39" s="6">
        <f>+('3 Planilla Preadjudicación OTIC'!BH39)</f>
        <v>0</v>
      </c>
      <c r="BH39" s="6">
        <f>+('3 Planilla Preadjudicación OTIC'!BI39)</f>
        <v>0</v>
      </c>
      <c r="BI39" s="6">
        <f>+('3 Planilla Preadjudicación OTIC'!BJ39)</f>
        <v>0</v>
      </c>
      <c r="BJ39" s="6">
        <f>+('3 Planilla Preadjudicación OTIC'!BK39)</f>
        <v>0</v>
      </c>
      <c r="BK39" s="6">
        <f>+('3 Planilla Preadjudicación OTIC'!BL39)</f>
        <v>0</v>
      </c>
      <c r="BL39" s="6">
        <f>+('3 Planilla Preadjudicación OTIC'!BM39)</f>
        <v>0</v>
      </c>
      <c r="BM39" s="164">
        <f>ROUND(('3 Planilla Preadjudicación OTIC'!BN39),1)</f>
        <v>0</v>
      </c>
      <c r="BN39" s="8">
        <f>+('3 Planilla Preadjudicación OTIC'!BO39)</f>
        <v>0</v>
      </c>
      <c r="BO39" s="8">
        <f>+('3 Planilla Preadjudicación OTIC'!BP39)</f>
        <v>0</v>
      </c>
      <c r="BP39" s="8">
        <f>+('3 Planilla Preadjudicación OTIC'!BQ39)</f>
        <v>0</v>
      </c>
      <c r="BQ39" s="8">
        <f>+('3 Planilla Preadjudicación OTIC'!BR39)</f>
        <v>0</v>
      </c>
      <c r="BR39" s="8">
        <f>+('3 Planilla Preadjudicación OTIC'!BS39)</f>
        <v>0</v>
      </c>
      <c r="BS39" s="8">
        <f>+('3 Planilla Preadjudicación OTIC'!BT39)</f>
        <v>0</v>
      </c>
      <c r="BT39" s="8">
        <f>+('3 Planilla Preadjudicación OTIC'!BU39)</f>
        <v>0</v>
      </c>
      <c r="BU39" s="130" t="e">
        <f>IF(VLOOKUP(A39,'BD OFICIAL'!$A$1:$AK$1058,5,0)=D39,0,1)</f>
        <v>#N/A</v>
      </c>
      <c r="BV39" s="130" t="e">
        <f>IF(VLOOKUP(A39,'BD OFICIAL'!$A$1:$AK$1058,11,0)=J39,0,1)</f>
        <v>#N/A</v>
      </c>
      <c r="BW39" s="130" t="e">
        <f>IF(VLOOKUP(A39,'BD OFICIAL'!$A$1:$AK$1058,13,0)=L39,0,1)</f>
        <v>#N/A</v>
      </c>
      <c r="BX39" s="6" t="e">
        <f>IF(VLOOKUP(A39,'BD OFICIAL'!$A$1:$AK$1058,16,0)=O39,0,1)</f>
        <v>#N/A</v>
      </c>
      <c r="BY39" s="6" t="e">
        <f>IF(VLOOKUP(A39,'BD OFICIAL'!$A$1:$AK$1058,17,0)=P39,0,1)</f>
        <v>#N/A</v>
      </c>
      <c r="BZ39" s="6" t="e">
        <f>IF(VLOOKUP(A39,'BD OFICIAL'!$A$1:$AK$1058,19,0)=R39,0,1)</f>
        <v>#N/A</v>
      </c>
      <c r="CA39" s="6" t="e">
        <f>IF(VLOOKUP(A39,'BD OFICIAL'!$A$1:$AK$1058,21,0)=T39,0,1)</f>
        <v>#N/A</v>
      </c>
      <c r="CB39" s="6" t="e">
        <f>IF(VLOOKUP(A39,'BD OFICIAL'!$A$1:$AK$1058,24,0)=AK39,0,1)</f>
        <v>#N/A</v>
      </c>
      <c r="CC39" s="6" t="e">
        <f>IF(VLOOKUP(A39,'BD OFICIAL'!$A$1:$AK$1058,25,0)=X39,0,1)</f>
        <v>#N/A</v>
      </c>
      <c r="CD39" s="6" t="e">
        <f>IF(VLOOKUP(A39,'BD OFICIAL'!$A$1:$AK$1058,26,0)=Y39,0,1)</f>
        <v>#N/A</v>
      </c>
      <c r="CE39" s="6" t="e">
        <f>IF(VLOOKUP(A39,'BD OFICIAL'!$A$1:$AK$1058,27,0)=Z39,0,1)</f>
        <v>#N/A</v>
      </c>
      <c r="CF39" s="6" t="e">
        <f>IF(VLOOKUP(A39,'BD OFICIAL'!$A$1:$AK$1058,28,0)=AA39,0,1)</f>
        <v>#N/A</v>
      </c>
      <c r="CG39" s="6" t="e">
        <f>IF(VLOOKUP(A39,'BD OFICIAL'!$A$1:$AK$1058,33,0)=AF39,0,1)</f>
        <v>#N/A</v>
      </c>
      <c r="CH39" s="6" t="e">
        <f>IF(VLOOKUP(A39,'BD OFICIAL'!$A$1:$AK$1058,34,0)=AG39,0,1)</f>
        <v>#N/A</v>
      </c>
      <c r="CI39" s="11" t="e">
        <f t="shared" si="7"/>
        <v>#DIV/0!</v>
      </c>
      <c r="CJ39" s="130" t="e">
        <f t="shared" si="8"/>
        <v>#DIV/0!</v>
      </c>
      <c r="CK39" s="130" t="e">
        <f>IF(VLOOKUP(A39,'BD OFICIAL'!$A$1:$AK$1058,37,0)=AL39,0,1)</f>
        <v>#N/A</v>
      </c>
      <c r="CL39" s="130" t="e">
        <f>VLOOKUP(A39,'BD OFICIAL'!$A$1:$AL$1109,38,0)*AM39-AP39</f>
        <v>#N/A</v>
      </c>
      <c r="CM39" s="130" t="str">
        <f t="shared" si="9"/>
        <v>SSH</v>
      </c>
      <c r="CN39" s="130" t="str">
        <f t="shared" si="10"/>
        <v>SI</v>
      </c>
      <c r="CO39" s="130" t="str">
        <f t="shared" si="11"/>
        <v>NO</v>
      </c>
      <c r="CP39" s="44">
        <f t="shared" si="12"/>
        <v>1</v>
      </c>
      <c r="CQ39" s="44">
        <f t="shared" si="13"/>
        <v>1</v>
      </c>
      <c r="CR39" s="44" t="e">
        <f t="shared" si="14"/>
        <v>#N/A</v>
      </c>
      <c r="CS39" s="44" t="e">
        <f>IF(VLOOKUP(A39,'BD OFICIAL'!$A:$AS,40,0)=AQ39,0,1)</f>
        <v>#N/A</v>
      </c>
      <c r="CT39" s="44" t="e">
        <f>IF(VLOOKUP(A39,'BD OFICIAL'!$A:$AS,41,0)=AS39,0,1)</f>
        <v>#N/A</v>
      </c>
      <c r="CU39" s="44">
        <f t="shared" si="15"/>
        <v>0</v>
      </c>
      <c r="CV39" s="44">
        <f t="shared" si="16"/>
        <v>0</v>
      </c>
      <c r="CW39" s="44" t="e">
        <f>IF(VLOOKUP(A39,'BD OFICIAL'!$A$1:$AK$1058,31,0)="SI",IF(AT39&gt;0,0,1),IF(AT39=0,0,1))</f>
        <v>#N/A</v>
      </c>
      <c r="CX39" s="44">
        <f t="shared" si="17"/>
        <v>0</v>
      </c>
      <c r="CY39" s="44">
        <f t="shared" si="18"/>
        <v>0</v>
      </c>
      <c r="CZ39" s="130" t="e">
        <f t="shared" si="19"/>
        <v>#N/A</v>
      </c>
      <c r="DA39" s="44" t="e">
        <f t="shared" si="20"/>
        <v>#N/A</v>
      </c>
      <c r="DB39" s="130" t="str">
        <f>IF(ISERROR(VLOOKUP(AI39,EXPERIENCIA!$A$1:$C$2100,1,0)),"NO","SI")</f>
        <v>NO</v>
      </c>
      <c r="DC39" s="130" t="e">
        <f>IF(CZ39="no","NO APLICA",IF(AX39=0,"ERROR NOTA",IF(AND(AX39&gt;1,DB39="NO"),"ERROR NOTA",IF(AND(DB39="NO",AX39=1),0,IF(VLOOKUP(AI39,EXPERIENCIA!$A$1:$C$2100,3,0)=AX39,0,"ERROR NOTA")))))</f>
        <v>#N/A</v>
      </c>
      <c r="DD39" s="130" t="str">
        <f>IF(ISERROR(VLOOKUP(AI39,COMPORTAMIENTO!$A$1:$C$2100,1,0)),"NO","SI")</f>
        <v>NO</v>
      </c>
      <c r="DE39" s="130" t="e">
        <f>IF(CZ39="NO","NO APLICA",IF(AY39=0,"ERROR NOTA",IF(AND(DD39="NO",AY39=7),0,IF(VLOOKUP(AI39,COMPORTAMIENTO!$A$2:$C$2100,3,0)=AY39,0,"ERROR NOTA"))))</f>
        <v>#N/A</v>
      </c>
      <c r="DF39" s="164" t="e">
        <f t="shared" si="21"/>
        <v>#N/A</v>
      </c>
      <c r="DG39" s="164" t="e">
        <f t="shared" si="22"/>
        <v>#N/A</v>
      </c>
      <c r="DH39" s="130" t="str">
        <f t="shared" si="36"/>
        <v>NO</v>
      </c>
      <c r="DI39" s="130" t="e">
        <f t="shared" si="23"/>
        <v>#N/A</v>
      </c>
      <c r="DJ39" s="130" t="e">
        <f t="shared" si="24"/>
        <v>#N/A</v>
      </c>
      <c r="DK39" s="130" t="e">
        <f t="shared" si="25"/>
        <v>#N/A</v>
      </c>
      <c r="DL39" s="16" t="e" cm="1">
        <f t="array" ref="DL39">IF(CZ39="NO","NO APLICA",IF(AND(CZ39="SI",BG39=1),RECHAZADO,"APROBADO"))</f>
        <v>#N/A</v>
      </c>
      <c r="DM39" s="16" t="e">
        <f t="shared" si="26"/>
        <v>#N/A</v>
      </c>
      <c r="DN39" s="11" t="e">
        <f t="shared" si="27"/>
        <v>#N/A</v>
      </c>
      <c r="DO39" s="16">
        <f t="shared" si="28"/>
        <v>0</v>
      </c>
      <c r="DP39" s="16">
        <f>VLOOKUP(A39,'5 TD'!$A$3:$B$35,2,0)</f>
        <v>0</v>
      </c>
      <c r="DQ39" s="11" t="e">
        <f t="shared" si="29"/>
        <v>#N/A</v>
      </c>
      <c r="DR39" s="130" t="e">
        <f t="shared" si="37"/>
        <v>#N/A</v>
      </c>
      <c r="DS39" s="130" t="e">
        <f t="shared" si="38"/>
        <v>#N/A</v>
      </c>
      <c r="DT39" s="11" t="e">
        <f t="shared" si="39"/>
        <v>#N/A</v>
      </c>
      <c r="DU39" s="130" t="e">
        <f t="shared" si="40"/>
        <v>#N/A</v>
      </c>
      <c r="DV39" s="6">
        <f>+('3 Planilla Preadjudicación OTIC'!BO39)</f>
        <v>0</v>
      </c>
      <c r="DW39" s="6" t="e">
        <f>IF(DU39="APROBADO",VLOOKUP(A39,'5 TD'!$D$3:$E$270,2,0),"NO APLICA")</f>
        <v>#N/A</v>
      </c>
      <c r="DX39" s="6" t="e">
        <f t="shared" si="30"/>
        <v>#N/A</v>
      </c>
      <c r="DY39" s="6" t="e">
        <f>IF(DX39="SI",VLOOKUP(A39,'5 TD'!$G$3:$H$270,2,0),"NO APLICA ")</f>
        <v>#N/A</v>
      </c>
      <c r="DZ39" s="6" t="e">
        <f t="shared" si="41"/>
        <v>#N/A</v>
      </c>
      <c r="EA39" s="6" t="e">
        <f>IF(DZ39="SI",VLOOKUP(A39,'5 TD'!$J$4:$K$472,2,0),"NO APLICA")</f>
        <v>#N/A</v>
      </c>
      <c r="EB39" s="6" t="e">
        <f t="shared" si="31"/>
        <v>#N/A</v>
      </c>
      <c r="EC39" s="11" t="e">
        <f>IF(EB39="SI",VLOOKUP(A39,'5 TD'!$M$4:$N$350,2,0),"NO APLICA")</f>
        <v>#N/A</v>
      </c>
      <c r="ED39" s="6" t="e">
        <f t="shared" si="6"/>
        <v>#N/A</v>
      </c>
      <c r="EE39" s="16" t="e">
        <f t="shared" si="32"/>
        <v>#N/A</v>
      </c>
      <c r="EF39" s="16" t="e">
        <f>IF(ED39="SI",VLOOKUP(A39,'5 TD'!$V$4:$W$479,2,0),"NO APLICA")</f>
        <v>#N/A</v>
      </c>
      <c r="EG39" s="6" t="e">
        <f t="shared" si="33"/>
        <v>#N/A</v>
      </c>
      <c r="EH39" s="124" t="e">
        <f>IF(EG39="SI",VLOOKUP(AI39,COMPORTAMIENTO!$A$1:$C$2100,2,0),"NO APLICA")</f>
        <v>#N/A</v>
      </c>
      <c r="EI39" s="16" t="e">
        <f>IF(EG39="SI",VLOOKUP(A39,'5 TD'!$P$2:$Q$479,2,0),"NO APLICA")</f>
        <v>#N/A</v>
      </c>
      <c r="EJ39" s="6" t="e">
        <f t="shared" si="34"/>
        <v>#N/A</v>
      </c>
      <c r="EK39" s="6">
        <f>IF(DB39="no",0,VLOOKUP(AI39,EXPERIENCIA!$A$1:$C$2100,2,0))</f>
        <v>0</v>
      </c>
      <c r="EL39" s="6">
        <f>IF(DB39="si",VLOOKUP(A39,'5 TD'!$S$3:$T$2103,2,0),0)</f>
        <v>0</v>
      </c>
      <c r="EM39" s="6" t="str">
        <f t="shared" si="35"/>
        <v>SI</v>
      </c>
      <c r="EN39" s="6">
        <f>+('3 Planilla Preadjudicación OTIC'!BV39)</f>
        <v>0</v>
      </c>
      <c r="EQ39" s="77"/>
    </row>
    <row r="40" spans="1:147" s="7" customFormat="1" ht="13.8" x14ac:dyDescent="0.3">
      <c r="A40" s="6">
        <f>+('3 Planilla Preadjudicación OTIC'!A40)</f>
        <v>0</v>
      </c>
      <c r="B40" s="6">
        <f>+('3 Planilla Preadjudicación OTIC'!B40)</f>
        <v>0</v>
      </c>
      <c r="C40" s="8">
        <f>+('3 Planilla Preadjudicación OTIC'!D40)</f>
        <v>0</v>
      </c>
      <c r="D40" s="8">
        <f>+('3 Planilla Preadjudicación OTIC'!E40)</f>
        <v>0</v>
      </c>
      <c r="E40" s="8">
        <f>+('3 Planilla Preadjudicación OTIC'!F40)</f>
        <v>0</v>
      </c>
      <c r="F40" s="8">
        <f>+('3 Planilla Preadjudicación OTIC'!G40)</f>
        <v>0</v>
      </c>
      <c r="G40" s="8">
        <f>+('3 Planilla Preadjudicación OTIC'!H40)</f>
        <v>0</v>
      </c>
      <c r="H40" s="8">
        <f>+('3 Planilla Preadjudicación OTIC'!I40)</f>
        <v>0</v>
      </c>
      <c r="I40" s="8">
        <f>+('3 Planilla Preadjudicación OTIC'!J40)</f>
        <v>0</v>
      </c>
      <c r="J40" s="8">
        <f>+('3 Planilla Preadjudicación OTIC'!K40)</f>
        <v>0</v>
      </c>
      <c r="K40" s="8">
        <f>+('3 Planilla Preadjudicación OTIC'!L40)</f>
        <v>0</v>
      </c>
      <c r="L40" s="8">
        <f>+('3 Planilla Preadjudicación OTIC'!M40)</f>
        <v>0</v>
      </c>
      <c r="M40" s="6">
        <f>+('3 Planilla Preadjudicación OTIC'!N40)</f>
        <v>0</v>
      </c>
      <c r="N40" s="8">
        <f>+('3 Planilla Preadjudicación OTIC'!O40)</f>
        <v>0</v>
      </c>
      <c r="O40" s="8">
        <f>+('3 Planilla Preadjudicación OTIC'!P40)</f>
        <v>0</v>
      </c>
      <c r="P40" s="8">
        <f>+('3 Planilla Preadjudicación OTIC'!Q40)</f>
        <v>0</v>
      </c>
      <c r="Q40" s="8">
        <f>+('3 Planilla Preadjudicación OTIC'!R40)</f>
        <v>0</v>
      </c>
      <c r="R40" s="8">
        <f>+('3 Planilla Preadjudicación OTIC'!S40)</f>
        <v>0</v>
      </c>
      <c r="S40" s="8">
        <f>+('3 Planilla Preadjudicación OTIC'!T40)</f>
        <v>0</v>
      </c>
      <c r="T40" s="6">
        <f>+('3 Planilla Preadjudicación OTIC'!U40)</f>
        <v>0</v>
      </c>
      <c r="U40" s="6">
        <f>+('3 Planilla Preadjudicación OTIC'!V40)</f>
        <v>0</v>
      </c>
      <c r="V40" s="6">
        <f>+('3 Planilla Preadjudicación OTIC'!W40)</f>
        <v>0</v>
      </c>
      <c r="W40" s="6">
        <f>+('3 Planilla Preadjudicación OTIC'!X40)</f>
        <v>0</v>
      </c>
      <c r="X40" s="6">
        <f>+('3 Planilla Preadjudicación OTIC'!Y40)</f>
        <v>0</v>
      </c>
      <c r="Y40" s="6">
        <f>+('3 Planilla Preadjudicación OTIC'!Z40)</f>
        <v>0</v>
      </c>
      <c r="Z40" s="6">
        <f>+('3 Planilla Preadjudicación OTIC'!AA40)</f>
        <v>0</v>
      </c>
      <c r="AA40" s="6">
        <f>+('3 Planilla Preadjudicación OTIC'!AB40)</f>
        <v>0</v>
      </c>
      <c r="AB40" s="8">
        <f>+('3 Planilla Preadjudicación OTIC'!AC40)</f>
        <v>0</v>
      </c>
      <c r="AC40" s="8">
        <f>+('3 Planilla Preadjudicación OTIC'!AD40)</f>
        <v>0</v>
      </c>
      <c r="AD40" s="6">
        <f>+('3 Planilla Preadjudicación OTIC'!AE40)</f>
        <v>0</v>
      </c>
      <c r="AE40" s="8">
        <f>+('3 Planilla Preadjudicación OTIC'!AF40)</f>
        <v>0</v>
      </c>
      <c r="AF40" s="6">
        <f>+('3 Planilla Preadjudicación OTIC'!AG40)</f>
        <v>0</v>
      </c>
      <c r="AG40" s="6">
        <f>+('3 Planilla Preadjudicación OTIC'!AH40)</f>
        <v>0</v>
      </c>
      <c r="AH40" s="6">
        <f>+('3 Planilla Preadjudicación OTIC'!AI40)</f>
        <v>0</v>
      </c>
      <c r="AI40" s="206">
        <f>+('3 Planilla Preadjudicación OTIC'!AJ40)</f>
        <v>0</v>
      </c>
      <c r="AJ40" s="8">
        <f>+('3 Planilla Preadjudicación OTIC'!AK40)</f>
        <v>0</v>
      </c>
      <c r="AK40" s="6">
        <f>+('3 Planilla Preadjudicación OTIC'!AL40)</f>
        <v>0</v>
      </c>
      <c r="AL40" s="6">
        <f>+('3 Planilla Preadjudicación OTIC'!AM40)</f>
        <v>0</v>
      </c>
      <c r="AM40" s="16">
        <f>+('3 Planilla Preadjudicación OTIC'!AN40)</f>
        <v>0</v>
      </c>
      <c r="AN40" s="16">
        <f>+('3 Planilla Preadjudicación OTIC'!AO40)</f>
        <v>0</v>
      </c>
      <c r="AO40" s="16">
        <f>+('3 Planilla Preadjudicación OTIC'!AP40)</f>
        <v>0</v>
      </c>
      <c r="AP40" s="16">
        <f>+('3 Planilla Preadjudicación OTIC'!AQ40)</f>
        <v>0</v>
      </c>
      <c r="AQ40" s="16">
        <f>+('3 Planilla Preadjudicación OTIC'!AR40)</f>
        <v>0</v>
      </c>
      <c r="AR40" s="16">
        <f>+('3 Planilla Preadjudicación OTIC'!AS40)</f>
        <v>0</v>
      </c>
      <c r="AS40" s="16">
        <f>+('3 Planilla Preadjudicación OTIC'!AT40)</f>
        <v>0</v>
      </c>
      <c r="AT40" s="16">
        <f>+('3 Planilla Preadjudicación OTIC'!AU40)</f>
        <v>0</v>
      </c>
      <c r="AU40" s="16">
        <f>+('3 Planilla Preadjudicación OTIC'!AV40)</f>
        <v>0</v>
      </c>
      <c r="AV40" s="6">
        <f>+('3 Planilla Preadjudicación OTIC'!AW40)</f>
        <v>0</v>
      </c>
      <c r="AW40" s="8">
        <f>+('3 Planilla Preadjudicación OTIC'!AX40)</f>
        <v>0</v>
      </c>
      <c r="AX40" s="6">
        <f>+('3 Planilla Preadjudicación OTIC'!AY40)</f>
        <v>0</v>
      </c>
      <c r="AY40" s="6">
        <f>+('3 Planilla Preadjudicación OTIC'!AZ40)</f>
        <v>0</v>
      </c>
      <c r="AZ40" s="6">
        <f>+('3 Planilla Preadjudicación OTIC'!BA40)</f>
        <v>0</v>
      </c>
      <c r="BA40" s="6">
        <f>+('3 Planilla Preadjudicación OTIC'!BB40)</f>
        <v>0</v>
      </c>
      <c r="BB40" s="6">
        <f>+('3 Planilla Preadjudicación OTIC'!BC40)</f>
        <v>0</v>
      </c>
      <c r="BC40" s="6">
        <f>+('3 Planilla Preadjudicación OTIC'!BD40)</f>
        <v>0</v>
      </c>
      <c r="BD40" s="6">
        <f>+('3 Planilla Preadjudicación OTIC'!BE40)</f>
        <v>0</v>
      </c>
      <c r="BE40" s="6">
        <f>+('3 Planilla Preadjudicación OTIC'!BF40)</f>
        <v>0</v>
      </c>
      <c r="BF40" s="6">
        <f>+('3 Planilla Preadjudicación OTIC'!BG40)</f>
        <v>0</v>
      </c>
      <c r="BG40" s="6">
        <f>+('3 Planilla Preadjudicación OTIC'!BH40)</f>
        <v>0</v>
      </c>
      <c r="BH40" s="6">
        <f>+('3 Planilla Preadjudicación OTIC'!BI40)</f>
        <v>0</v>
      </c>
      <c r="BI40" s="6">
        <f>+('3 Planilla Preadjudicación OTIC'!BJ40)</f>
        <v>0</v>
      </c>
      <c r="BJ40" s="6">
        <f>+('3 Planilla Preadjudicación OTIC'!BK40)</f>
        <v>0</v>
      </c>
      <c r="BK40" s="6">
        <f>+('3 Planilla Preadjudicación OTIC'!BL40)</f>
        <v>0</v>
      </c>
      <c r="BL40" s="6">
        <f>+('3 Planilla Preadjudicación OTIC'!BM40)</f>
        <v>0</v>
      </c>
      <c r="BM40" s="164">
        <f>ROUND(('3 Planilla Preadjudicación OTIC'!BN40),1)</f>
        <v>0</v>
      </c>
      <c r="BN40" s="8">
        <f>+('3 Planilla Preadjudicación OTIC'!BO40)</f>
        <v>0</v>
      </c>
      <c r="BO40" s="8">
        <f>+('3 Planilla Preadjudicación OTIC'!BP40)</f>
        <v>0</v>
      </c>
      <c r="BP40" s="8">
        <f>+('3 Planilla Preadjudicación OTIC'!BQ40)</f>
        <v>0</v>
      </c>
      <c r="BQ40" s="8">
        <f>+('3 Planilla Preadjudicación OTIC'!BR40)</f>
        <v>0</v>
      </c>
      <c r="BR40" s="8">
        <f>+('3 Planilla Preadjudicación OTIC'!BS40)</f>
        <v>0</v>
      </c>
      <c r="BS40" s="8">
        <f>+('3 Planilla Preadjudicación OTIC'!BT40)</f>
        <v>0</v>
      </c>
      <c r="BT40" s="8">
        <f>+('3 Planilla Preadjudicación OTIC'!BU40)</f>
        <v>0</v>
      </c>
      <c r="BU40" s="130" t="e">
        <f>IF(VLOOKUP(A40,'BD OFICIAL'!$A$1:$AK$1058,5,0)=D40,0,1)</f>
        <v>#N/A</v>
      </c>
      <c r="BV40" s="130" t="e">
        <f>IF(VLOOKUP(A40,'BD OFICIAL'!$A$1:$AK$1058,11,0)=J40,0,1)</f>
        <v>#N/A</v>
      </c>
      <c r="BW40" s="130" t="e">
        <f>IF(VLOOKUP(A40,'BD OFICIAL'!$A$1:$AK$1058,13,0)=L40,0,1)</f>
        <v>#N/A</v>
      </c>
      <c r="BX40" s="6" t="e">
        <f>IF(VLOOKUP(A40,'BD OFICIAL'!$A$1:$AK$1058,16,0)=O40,0,1)</f>
        <v>#N/A</v>
      </c>
      <c r="BY40" s="6" t="e">
        <f>IF(VLOOKUP(A40,'BD OFICIAL'!$A$1:$AK$1058,17,0)=P40,0,1)</f>
        <v>#N/A</v>
      </c>
      <c r="BZ40" s="6" t="e">
        <f>IF(VLOOKUP(A40,'BD OFICIAL'!$A$1:$AK$1058,19,0)=R40,0,1)</f>
        <v>#N/A</v>
      </c>
      <c r="CA40" s="6" t="e">
        <f>IF(VLOOKUP(A40,'BD OFICIAL'!$A$1:$AK$1058,21,0)=T40,0,1)</f>
        <v>#N/A</v>
      </c>
      <c r="CB40" s="6" t="e">
        <f>IF(VLOOKUP(A40,'BD OFICIAL'!$A$1:$AK$1058,24,0)=AK40,0,1)</f>
        <v>#N/A</v>
      </c>
      <c r="CC40" s="6" t="e">
        <f>IF(VLOOKUP(A40,'BD OFICIAL'!$A$1:$AK$1058,25,0)=X40,0,1)</f>
        <v>#N/A</v>
      </c>
      <c r="CD40" s="6" t="e">
        <f>IF(VLOOKUP(A40,'BD OFICIAL'!$A$1:$AK$1058,26,0)=Y40,0,1)</f>
        <v>#N/A</v>
      </c>
      <c r="CE40" s="6" t="e">
        <f>IF(VLOOKUP(A40,'BD OFICIAL'!$A$1:$AK$1058,27,0)=Z40,0,1)</f>
        <v>#N/A</v>
      </c>
      <c r="CF40" s="6" t="e">
        <f>IF(VLOOKUP(A40,'BD OFICIAL'!$A$1:$AK$1058,28,0)=AA40,0,1)</f>
        <v>#N/A</v>
      </c>
      <c r="CG40" s="6" t="e">
        <f>IF(VLOOKUP(A40,'BD OFICIAL'!$A$1:$AK$1058,33,0)=AF40,0,1)</f>
        <v>#N/A</v>
      </c>
      <c r="CH40" s="6" t="e">
        <f>IF(VLOOKUP(A40,'BD OFICIAL'!$A$1:$AK$1058,34,0)=AG40,0,1)</f>
        <v>#N/A</v>
      </c>
      <c r="CI40" s="11" t="e">
        <f t="shared" si="7"/>
        <v>#DIV/0!</v>
      </c>
      <c r="CJ40" s="130" t="e">
        <f t="shared" si="8"/>
        <v>#DIV/0!</v>
      </c>
      <c r="CK40" s="130" t="e">
        <f>IF(VLOOKUP(A40,'BD OFICIAL'!$A$1:$AK$1058,37,0)=AL40,0,1)</f>
        <v>#N/A</v>
      </c>
      <c r="CL40" s="130" t="e">
        <f>VLOOKUP(A40,'BD OFICIAL'!$A$1:$AL$1109,38,0)*AM40-AP40</f>
        <v>#N/A</v>
      </c>
      <c r="CM40" s="130" t="str">
        <f t="shared" si="9"/>
        <v>SSH</v>
      </c>
      <c r="CN40" s="130" t="str">
        <f t="shared" si="10"/>
        <v>SI</v>
      </c>
      <c r="CO40" s="130" t="str">
        <f t="shared" si="11"/>
        <v>NO</v>
      </c>
      <c r="CP40" s="44">
        <f t="shared" si="12"/>
        <v>1</v>
      </c>
      <c r="CQ40" s="44">
        <f t="shared" si="13"/>
        <v>1</v>
      </c>
      <c r="CR40" s="44" t="e">
        <f t="shared" si="14"/>
        <v>#N/A</v>
      </c>
      <c r="CS40" s="44" t="e">
        <f>IF(VLOOKUP(A40,'BD OFICIAL'!$A:$AS,40,0)=AQ40,0,1)</f>
        <v>#N/A</v>
      </c>
      <c r="CT40" s="44" t="e">
        <f>IF(VLOOKUP(A40,'BD OFICIAL'!$A:$AS,41,0)=AS40,0,1)</f>
        <v>#N/A</v>
      </c>
      <c r="CU40" s="44">
        <f t="shared" si="15"/>
        <v>0</v>
      </c>
      <c r="CV40" s="44">
        <f t="shared" si="16"/>
        <v>0</v>
      </c>
      <c r="CW40" s="44" t="e">
        <f>IF(VLOOKUP(A40,'BD OFICIAL'!$A$1:$AK$1058,31,0)="SI",IF(AT40&gt;0,0,1),IF(AT40=0,0,1))</f>
        <v>#N/A</v>
      </c>
      <c r="CX40" s="44">
        <f t="shared" si="17"/>
        <v>0</v>
      </c>
      <c r="CY40" s="44">
        <f t="shared" si="18"/>
        <v>0</v>
      </c>
      <c r="CZ40" s="130" t="e">
        <f t="shared" si="19"/>
        <v>#N/A</v>
      </c>
      <c r="DA40" s="44" t="e">
        <f t="shared" si="20"/>
        <v>#N/A</v>
      </c>
      <c r="DB40" s="130" t="str">
        <f>IF(ISERROR(VLOOKUP(AI40,EXPERIENCIA!$A$1:$C$2100,1,0)),"NO","SI")</f>
        <v>NO</v>
      </c>
      <c r="DC40" s="130" t="e">
        <f>IF(CZ40="no","NO APLICA",IF(AX40=0,"ERROR NOTA",IF(AND(AX40&gt;1,DB40="NO"),"ERROR NOTA",IF(AND(DB40="NO",AX40=1),0,IF(VLOOKUP(AI40,EXPERIENCIA!$A$1:$C$2100,3,0)=AX40,0,"ERROR NOTA")))))</f>
        <v>#N/A</v>
      </c>
      <c r="DD40" s="130" t="str">
        <f>IF(ISERROR(VLOOKUP(AI40,COMPORTAMIENTO!$A$1:$C$2100,1,0)),"NO","SI")</f>
        <v>NO</v>
      </c>
      <c r="DE40" s="130" t="e">
        <f>IF(CZ40="NO","NO APLICA",IF(AY40=0,"ERROR NOTA",IF(AND(DD40="NO",AY40=7),0,IF(VLOOKUP(AI40,COMPORTAMIENTO!$A$2:$C$2100,3,0)=AY40,0,"ERROR NOTA"))))</f>
        <v>#N/A</v>
      </c>
      <c r="DF40" s="164" t="e">
        <f t="shared" si="21"/>
        <v>#N/A</v>
      </c>
      <c r="DG40" s="164" t="e">
        <f t="shared" si="22"/>
        <v>#N/A</v>
      </c>
      <c r="DH40" s="130" t="str">
        <f t="shared" si="36"/>
        <v>NO</v>
      </c>
      <c r="DI40" s="130" t="e">
        <f t="shared" si="23"/>
        <v>#N/A</v>
      </c>
      <c r="DJ40" s="130" t="e">
        <f t="shared" si="24"/>
        <v>#N/A</v>
      </c>
      <c r="DK40" s="130" t="e">
        <f t="shared" si="25"/>
        <v>#N/A</v>
      </c>
      <c r="DL40" s="16" t="e" cm="1">
        <f t="array" ref="DL40">IF(CZ40="NO","NO APLICA",IF(AND(CZ40="SI",BG40=1),RECHAZADO,"APROBADO"))</f>
        <v>#N/A</v>
      </c>
      <c r="DM40" s="16" t="e">
        <f t="shared" si="26"/>
        <v>#N/A</v>
      </c>
      <c r="DN40" s="11" t="e">
        <f t="shared" si="27"/>
        <v>#N/A</v>
      </c>
      <c r="DO40" s="16">
        <f t="shared" si="28"/>
        <v>0</v>
      </c>
      <c r="DP40" s="16">
        <f>VLOOKUP(A40,'5 TD'!$A$3:$B$35,2,0)</f>
        <v>0</v>
      </c>
      <c r="DQ40" s="11" t="e">
        <f t="shared" si="29"/>
        <v>#N/A</v>
      </c>
      <c r="DR40" s="130" t="e">
        <f t="shared" si="37"/>
        <v>#N/A</v>
      </c>
      <c r="DS40" s="130" t="e">
        <f t="shared" si="38"/>
        <v>#N/A</v>
      </c>
      <c r="DT40" s="11" t="e">
        <f t="shared" si="39"/>
        <v>#N/A</v>
      </c>
      <c r="DU40" s="130" t="e">
        <f t="shared" si="40"/>
        <v>#N/A</v>
      </c>
      <c r="DV40" s="6">
        <f>+('3 Planilla Preadjudicación OTIC'!BO40)</f>
        <v>0</v>
      </c>
      <c r="DW40" s="6" t="e">
        <f>IF(DU40="APROBADO",VLOOKUP(A40,'5 TD'!$D$3:$E$270,2,0),"NO APLICA")</f>
        <v>#N/A</v>
      </c>
      <c r="DX40" s="6" t="e">
        <f t="shared" si="30"/>
        <v>#N/A</v>
      </c>
      <c r="DY40" s="6" t="e">
        <f>IF(DX40="SI",VLOOKUP(A40,'5 TD'!$G$3:$H$270,2,0),"NO APLICA ")</f>
        <v>#N/A</v>
      </c>
      <c r="DZ40" s="6" t="e">
        <f t="shared" si="41"/>
        <v>#N/A</v>
      </c>
      <c r="EA40" s="6" t="e">
        <f>IF(DZ40="SI",VLOOKUP(A40,'5 TD'!$J$4:$K$472,2,0),"NO APLICA")</f>
        <v>#N/A</v>
      </c>
      <c r="EB40" s="6" t="e">
        <f t="shared" si="31"/>
        <v>#N/A</v>
      </c>
      <c r="EC40" s="11" t="e">
        <f>IF(EB40="SI",VLOOKUP(A40,'5 TD'!$M$4:$N$350,2,0),"NO APLICA")</f>
        <v>#N/A</v>
      </c>
      <c r="ED40" s="6" t="e">
        <f t="shared" si="6"/>
        <v>#N/A</v>
      </c>
      <c r="EE40" s="16" t="e">
        <f t="shared" si="32"/>
        <v>#N/A</v>
      </c>
      <c r="EF40" s="16" t="e">
        <f>IF(ED40="SI",VLOOKUP(A40,'5 TD'!$V$4:$W$479,2,0),"NO APLICA")</f>
        <v>#N/A</v>
      </c>
      <c r="EG40" s="6" t="e">
        <f t="shared" si="33"/>
        <v>#N/A</v>
      </c>
      <c r="EH40" s="124" t="e">
        <f>IF(EG40="SI",VLOOKUP(AI40,COMPORTAMIENTO!$A$1:$C$2100,2,0),"NO APLICA")</f>
        <v>#N/A</v>
      </c>
      <c r="EI40" s="16" t="e">
        <f>IF(EG40="SI",VLOOKUP(A40,'5 TD'!$P$2:$Q$479,2,0),"NO APLICA")</f>
        <v>#N/A</v>
      </c>
      <c r="EJ40" s="6" t="e">
        <f t="shared" si="34"/>
        <v>#N/A</v>
      </c>
      <c r="EK40" s="6">
        <f>IF(DB40="no",0,VLOOKUP(AI40,EXPERIENCIA!$A$1:$C$2100,2,0))</f>
        <v>0</v>
      </c>
      <c r="EL40" s="6">
        <f>IF(DB40="si",VLOOKUP(A40,'5 TD'!$S$3:$T$2103,2,0),0)</f>
        <v>0</v>
      </c>
      <c r="EM40" s="6" t="str">
        <f t="shared" si="35"/>
        <v>SI</v>
      </c>
      <c r="EN40" s="6">
        <f>+('3 Planilla Preadjudicación OTIC'!BV40)</f>
        <v>0</v>
      </c>
      <c r="EQ40" s="77"/>
    </row>
    <row r="41" spans="1:147" s="7" customFormat="1" ht="13.8" x14ac:dyDescent="0.3">
      <c r="A41" s="6">
        <f>+('3 Planilla Preadjudicación OTIC'!A41)</f>
        <v>0</v>
      </c>
      <c r="B41" s="6">
        <f>+('3 Planilla Preadjudicación OTIC'!B41)</f>
        <v>0</v>
      </c>
      <c r="C41" s="8">
        <f>+('3 Planilla Preadjudicación OTIC'!D41)</f>
        <v>0</v>
      </c>
      <c r="D41" s="8">
        <f>+('3 Planilla Preadjudicación OTIC'!E41)</f>
        <v>0</v>
      </c>
      <c r="E41" s="8">
        <f>+('3 Planilla Preadjudicación OTIC'!F41)</f>
        <v>0</v>
      </c>
      <c r="F41" s="8">
        <f>+('3 Planilla Preadjudicación OTIC'!G41)</f>
        <v>0</v>
      </c>
      <c r="G41" s="8">
        <f>+('3 Planilla Preadjudicación OTIC'!H41)</f>
        <v>0</v>
      </c>
      <c r="H41" s="8">
        <f>+('3 Planilla Preadjudicación OTIC'!I41)</f>
        <v>0</v>
      </c>
      <c r="I41" s="8">
        <f>+('3 Planilla Preadjudicación OTIC'!J41)</f>
        <v>0</v>
      </c>
      <c r="J41" s="8">
        <f>+('3 Planilla Preadjudicación OTIC'!K41)</f>
        <v>0</v>
      </c>
      <c r="K41" s="8">
        <f>+('3 Planilla Preadjudicación OTIC'!L41)</f>
        <v>0</v>
      </c>
      <c r="L41" s="8">
        <f>+('3 Planilla Preadjudicación OTIC'!M41)</f>
        <v>0</v>
      </c>
      <c r="M41" s="6">
        <f>+('3 Planilla Preadjudicación OTIC'!N41)</f>
        <v>0</v>
      </c>
      <c r="N41" s="8">
        <f>+('3 Planilla Preadjudicación OTIC'!O41)</f>
        <v>0</v>
      </c>
      <c r="O41" s="8">
        <f>+('3 Planilla Preadjudicación OTIC'!P41)</f>
        <v>0</v>
      </c>
      <c r="P41" s="8">
        <f>+('3 Planilla Preadjudicación OTIC'!Q41)</f>
        <v>0</v>
      </c>
      <c r="Q41" s="8">
        <f>+('3 Planilla Preadjudicación OTIC'!R41)</f>
        <v>0</v>
      </c>
      <c r="R41" s="8">
        <f>+('3 Planilla Preadjudicación OTIC'!S41)</f>
        <v>0</v>
      </c>
      <c r="S41" s="8">
        <f>+('3 Planilla Preadjudicación OTIC'!T41)</f>
        <v>0</v>
      </c>
      <c r="T41" s="6">
        <f>+('3 Planilla Preadjudicación OTIC'!U41)</f>
        <v>0</v>
      </c>
      <c r="U41" s="6">
        <f>+('3 Planilla Preadjudicación OTIC'!V41)</f>
        <v>0</v>
      </c>
      <c r="V41" s="6">
        <f>+('3 Planilla Preadjudicación OTIC'!W41)</f>
        <v>0</v>
      </c>
      <c r="W41" s="6">
        <f>+('3 Planilla Preadjudicación OTIC'!X41)</f>
        <v>0</v>
      </c>
      <c r="X41" s="6">
        <f>+('3 Planilla Preadjudicación OTIC'!Y41)</f>
        <v>0</v>
      </c>
      <c r="Y41" s="6">
        <f>+('3 Planilla Preadjudicación OTIC'!Z41)</f>
        <v>0</v>
      </c>
      <c r="Z41" s="6">
        <f>+('3 Planilla Preadjudicación OTIC'!AA41)</f>
        <v>0</v>
      </c>
      <c r="AA41" s="6">
        <f>+('3 Planilla Preadjudicación OTIC'!AB41)</f>
        <v>0</v>
      </c>
      <c r="AB41" s="8">
        <f>+('3 Planilla Preadjudicación OTIC'!AC41)</f>
        <v>0</v>
      </c>
      <c r="AC41" s="8">
        <f>+('3 Planilla Preadjudicación OTIC'!AD41)</f>
        <v>0</v>
      </c>
      <c r="AD41" s="6">
        <f>+('3 Planilla Preadjudicación OTIC'!AE41)</f>
        <v>0</v>
      </c>
      <c r="AE41" s="8">
        <f>+('3 Planilla Preadjudicación OTIC'!AF41)</f>
        <v>0</v>
      </c>
      <c r="AF41" s="6">
        <f>+('3 Planilla Preadjudicación OTIC'!AG41)</f>
        <v>0</v>
      </c>
      <c r="AG41" s="6">
        <f>+('3 Planilla Preadjudicación OTIC'!AH41)</f>
        <v>0</v>
      </c>
      <c r="AH41" s="6">
        <f>+('3 Planilla Preadjudicación OTIC'!AI41)</f>
        <v>0</v>
      </c>
      <c r="AI41" s="206">
        <f>+('3 Planilla Preadjudicación OTIC'!AJ41)</f>
        <v>0</v>
      </c>
      <c r="AJ41" s="8">
        <f>+('3 Planilla Preadjudicación OTIC'!AK41)</f>
        <v>0</v>
      </c>
      <c r="AK41" s="6">
        <f>+('3 Planilla Preadjudicación OTIC'!AL41)</f>
        <v>0</v>
      </c>
      <c r="AL41" s="6">
        <f>+('3 Planilla Preadjudicación OTIC'!AM41)</f>
        <v>0</v>
      </c>
      <c r="AM41" s="16">
        <f>+('3 Planilla Preadjudicación OTIC'!AN41)</f>
        <v>0</v>
      </c>
      <c r="AN41" s="16">
        <f>+('3 Planilla Preadjudicación OTIC'!AO41)</f>
        <v>0</v>
      </c>
      <c r="AO41" s="16">
        <f>+('3 Planilla Preadjudicación OTIC'!AP41)</f>
        <v>0</v>
      </c>
      <c r="AP41" s="16">
        <f>+('3 Planilla Preadjudicación OTIC'!AQ41)</f>
        <v>0</v>
      </c>
      <c r="AQ41" s="16">
        <f>+('3 Planilla Preadjudicación OTIC'!AR41)</f>
        <v>0</v>
      </c>
      <c r="AR41" s="16">
        <f>+('3 Planilla Preadjudicación OTIC'!AS41)</f>
        <v>0</v>
      </c>
      <c r="AS41" s="16">
        <f>+('3 Planilla Preadjudicación OTIC'!AT41)</f>
        <v>0</v>
      </c>
      <c r="AT41" s="16">
        <f>+('3 Planilla Preadjudicación OTIC'!AU41)</f>
        <v>0</v>
      </c>
      <c r="AU41" s="16">
        <f>+('3 Planilla Preadjudicación OTIC'!AV41)</f>
        <v>0</v>
      </c>
      <c r="AV41" s="6">
        <f>+('3 Planilla Preadjudicación OTIC'!AW41)</f>
        <v>0</v>
      </c>
      <c r="AW41" s="8">
        <f>+('3 Planilla Preadjudicación OTIC'!AX41)</f>
        <v>0</v>
      </c>
      <c r="AX41" s="6">
        <f>+('3 Planilla Preadjudicación OTIC'!AY41)</f>
        <v>0</v>
      </c>
      <c r="AY41" s="6">
        <f>+('3 Planilla Preadjudicación OTIC'!AZ41)</f>
        <v>0</v>
      </c>
      <c r="AZ41" s="6">
        <f>+('3 Planilla Preadjudicación OTIC'!BA41)</f>
        <v>0</v>
      </c>
      <c r="BA41" s="6">
        <f>+('3 Planilla Preadjudicación OTIC'!BB41)</f>
        <v>0</v>
      </c>
      <c r="BB41" s="6">
        <f>+('3 Planilla Preadjudicación OTIC'!BC41)</f>
        <v>0</v>
      </c>
      <c r="BC41" s="6">
        <f>+('3 Planilla Preadjudicación OTIC'!BD41)</f>
        <v>0</v>
      </c>
      <c r="BD41" s="6">
        <f>+('3 Planilla Preadjudicación OTIC'!BE41)</f>
        <v>0</v>
      </c>
      <c r="BE41" s="6">
        <f>+('3 Planilla Preadjudicación OTIC'!BF41)</f>
        <v>0</v>
      </c>
      <c r="BF41" s="6">
        <f>+('3 Planilla Preadjudicación OTIC'!BG41)</f>
        <v>0</v>
      </c>
      <c r="BG41" s="6">
        <f>+('3 Planilla Preadjudicación OTIC'!BH41)</f>
        <v>0</v>
      </c>
      <c r="BH41" s="6">
        <f>+('3 Planilla Preadjudicación OTIC'!BI41)</f>
        <v>0</v>
      </c>
      <c r="BI41" s="6">
        <f>+('3 Planilla Preadjudicación OTIC'!BJ41)</f>
        <v>0</v>
      </c>
      <c r="BJ41" s="6">
        <f>+('3 Planilla Preadjudicación OTIC'!BK41)</f>
        <v>0</v>
      </c>
      <c r="BK41" s="6">
        <f>+('3 Planilla Preadjudicación OTIC'!BL41)</f>
        <v>0</v>
      </c>
      <c r="BL41" s="6">
        <f>+('3 Planilla Preadjudicación OTIC'!BM41)</f>
        <v>0</v>
      </c>
      <c r="BM41" s="164">
        <f>ROUND(('3 Planilla Preadjudicación OTIC'!BN41),1)</f>
        <v>0</v>
      </c>
      <c r="BN41" s="8">
        <f>+('3 Planilla Preadjudicación OTIC'!BO41)</f>
        <v>0</v>
      </c>
      <c r="BO41" s="8">
        <f>+('3 Planilla Preadjudicación OTIC'!BP41)</f>
        <v>0</v>
      </c>
      <c r="BP41" s="8">
        <f>+('3 Planilla Preadjudicación OTIC'!BQ41)</f>
        <v>0</v>
      </c>
      <c r="BQ41" s="8">
        <f>+('3 Planilla Preadjudicación OTIC'!BR41)</f>
        <v>0</v>
      </c>
      <c r="BR41" s="8">
        <f>+('3 Planilla Preadjudicación OTIC'!BS41)</f>
        <v>0</v>
      </c>
      <c r="BS41" s="8">
        <f>+('3 Planilla Preadjudicación OTIC'!BT41)</f>
        <v>0</v>
      </c>
      <c r="BT41" s="8">
        <f>+('3 Planilla Preadjudicación OTIC'!BU41)</f>
        <v>0</v>
      </c>
      <c r="BU41" s="130" t="e">
        <f>IF(VLOOKUP(A41,'BD OFICIAL'!$A$1:$AK$1058,5,0)=D41,0,1)</f>
        <v>#N/A</v>
      </c>
      <c r="BV41" s="130" t="e">
        <f>IF(VLOOKUP(A41,'BD OFICIAL'!$A$1:$AK$1058,11,0)=J41,0,1)</f>
        <v>#N/A</v>
      </c>
      <c r="BW41" s="130" t="e">
        <f>IF(VLOOKUP(A41,'BD OFICIAL'!$A$1:$AK$1058,13,0)=L41,0,1)</f>
        <v>#N/A</v>
      </c>
      <c r="BX41" s="6" t="e">
        <f>IF(VLOOKUP(A41,'BD OFICIAL'!$A$1:$AK$1058,16,0)=O41,0,1)</f>
        <v>#N/A</v>
      </c>
      <c r="BY41" s="6" t="e">
        <f>IF(VLOOKUP(A41,'BD OFICIAL'!$A$1:$AK$1058,17,0)=P41,0,1)</f>
        <v>#N/A</v>
      </c>
      <c r="BZ41" s="6" t="e">
        <f>IF(VLOOKUP(A41,'BD OFICIAL'!$A$1:$AK$1058,19,0)=R41,0,1)</f>
        <v>#N/A</v>
      </c>
      <c r="CA41" s="6" t="e">
        <f>IF(VLOOKUP(A41,'BD OFICIAL'!$A$1:$AK$1058,21,0)=T41,0,1)</f>
        <v>#N/A</v>
      </c>
      <c r="CB41" s="6" t="e">
        <f>IF(VLOOKUP(A41,'BD OFICIAL'!$A$1:$AK$1058,24,0)=AK41,0,1)</f>
        <v>#N/A</v>
      </c>
      <c r="CC41" s="6" t="e">
        <f>IF(VLOOKUP(A41,'BD OFICIAL'!$A$1:$AK$1058,25,0)=X41,0,1)</f>
        <v>#N/A</v>
      </c>
      <c r="CD41" s="6" t="e">
        <f>IF(VLOOKUP(A41,'BD OFICIAL'!$A$1:$AK$1058,26,0)=Y41,0,1)</f>
        <v>#N/A</v>
      </c>
      <c r="CE41" s="6" t="e">
        <f>IF(VLOOKUP(A41,'BD OFICIAL'!$A$1:$AK$1058,27,0)=Z41,0,1)</f>
        <v>#N/A</v>
      </c>
      <c r="CF41" s="6" t="e">
        <f>IF(VLOOKUP(A41,'BD OFICIAL'!$A$1:$AK$1058,28,0)=AA41,0,1)</f>
        <v>#N/A</v>
      </c>
      <c r="CG41" s="6" t="e">
        <f>IF(VLOOKUP(A41,'BD OFICIAL'!$A$1:$AK$1058,33,0)=AF41,0,1)</f>
        <v>#N/A</v>
      </c>
      <c r="CH41" s="6" t="e">
        <f>IF(VLOOKUP(A41,'BD OFICIAL'!$A$1:$AK$1058,34,0)=AG41,0,1)</f>
        <v>#N/A</v>
      </c>
      <c r="CI41" s="11" t="e">
        <f t="shared" si="7"/>
        <v>#DIV/0!</v>
      </c>
      <c r="CJ41" s="130" t="e">
        <f t="shared" si="8"/>
        <v>#DIV/0!</v>
      </c>
      <c r="CK41" s="130" t="e">
        <f>IF(VLOOKUP(A41,'BD OFICIAL'!$A$1:$AK$1058,37,0)=AL41,0,1)</f>
        <v>#N/A</v>
      </c>
      <c r="CL41" s="130" t="e">
        <f>VLOOKUP(A41,'BD OFICIAL'!$A$1:$AL$1109,38,0)*AM41-AP41</f>
        <v>#N/A</v>
      </c>
      <c r="CM41" s="130" t="str">
        <f t="shared" si="9"/>
        <v>SSH</v>
      </c>
      <c r="CN41" s="130" t="str">
        <f t="shared" si="10"/>
        <v>SI</v>
      </c>
      <c r="CO41" s="130" t="str">
        <f t="shared" si="11"/>
        <v>NO</v>
      </c>
      <c r="CP41" s="44">
        <f t="shared" si="12"/>
        <v>1</v>
      </c>
      <c r="CQ41" s="44">
        <f t="shared" si="13"/>
        <v>1</v>
      </c>
      <c r="CR41" s="44" t="e">
        <f t="shared" si="14"/>
        <v>#N/A</v>
      </c>
      <c r="CS41" s="44" t="e">
        <f>IF(VLOOKUP(A41,'BD OFICIAL'!$A:$AS,40,0)=AQ41,0,1)</f>
        <v>#N/A</v>
      </c>
      <c r="CT41" s="44" t="e">
        <f>IF(VLOOKUP(A41,'BD OFICIAL'!$A:$AS,41,0)=AS41,0,1)</f>
        <v>#N/A</v>
      </c>
      <c r="CU41" s="44">
        <f t="shared" si="15"/>
        <v>0</v>
      </c>
      <c r="CV41" s="44">
        <f t="shared" si="16"/>
        <v>0</v>
      </c>
      <c r="CW41" s="44" t="e">
        <f>IF(VLOOKUP(A41,'BD OFICIAL'!$A$1:$AK$1058,31,0)="SI",IF(AT41&gt;0,0,1),IF(AT41=0,0,1))</f>
        <v>#N/A</v>
      </c>
      <c r="CX41" s="44">
        <f t="shared" si="17"/>
        <v>0</v>
      </c>
      <c r="CY41" s="44">
        <f t="shared" si="18"/>
        <v>0</v>
      </c>
      <c r="CZ41" s="130" t="e">
        <f t="shared" si="19"/>
        <v>#N/A</v>
      </c>
      <c r="DA41" s="44" t="e">
        <f t="shared" si="20"/>
        <v>#N/A</v>
      </c>
      <c r="DB41" s="130" t="str">
        <f>IF(ISERROR(VLOOKUP(AI41,EXPERIENCIA!$A$1:$C$2100,1,0)),"NO","SI")</f>
        <v>NO</v>
      </c>
      <c r="DC41" s="130" t="e">
        <f>IF(CZ41="no","NO APLICA",IF(AX41=0,"ERROR NOTA",IF(AND(AX41&gt;1,DB41="NO"),"ERROR NOTA",IF(AND(DB41="NO",AX41=1),0,IF(VLOOKUP(AI41,EXPERIENCIA!$A$1:$C$2100,3,0)=AX41,0,"ERROR NOTA")))))</f>
        <v>#N/A</v>
      </c>
      <c r="DD41" s="130" t="str">
        <f>IF(ISERROR(VLOOKUP(AI41,COMPORTAMIENTO!$A$1:$C$2100,1,0)),"NO","SI")</f>
        <v>NO</v>
      </c>
      <c r="DE41" s="130" t="e">
        <f>IF(CZ41="NO","NO APLICA",IF(AY41=0,"ERROR NOTA",IF(AND(DD41="NO",AY41=7),0,IF(VLOOKUP(AI41,COMPORTAMIENTO!$A$2:$C$2100,3,0)=AY41,0,"ERROR NOTA"))))</f>
        <v>#N/A</v>
      </c>
      <c r="DF41" s="164" t="e">
        <f t="shared" si="21"/>
        <v>#N/A</v>
      </c>
      <c r="DG41" s="164" t="e">
        <f t="shared" si="22"/>
        <v>#N/A</v>
      </c>
      <c r="DH41" s="130" t="str">
        <f t="shared" si="36"/>
        <v>NO</v>
      </c>
      <c r="DI41" s="130" t="e">
        <f t="shared" si="23"/>
        <v>#N/A</v>
      </c>
      <c r="DJ41" s="130" t="e">
        <f t="shared" si="24"/>
        <v>#N/A</v>
      </c>
      <c r="DK41" s="130" t="e">
        <f t="shared" si="25"/>
        <v>#N/A</v>
      </c>
      <c r="DL41" s="16" t="e" cm="1">
        <f t="array" ref="DL41">IF(CZ41="NO","NO APLICA",IF(AND(CZ41="SI",BG41=1),RECHAZADO,"APROBADO"))</f>
        <v>#N/A</v>
      </c>
      <c r="DM41" s="16" t="e">
        <f t="shared" si="26"/>
        <v>#N/A</v>
      </c>
      <c r="DN41" s="11" t="e">
        <f t="shared" si="27"/>
        <v>#N/A</v>
      </c>
      <c r="DO41" s="16">
        <f t="shared" si="28"/>
        <v>0</v>
      </c>
      <c r="DP41" s="16">
        <f>VLOOKUP(A41,'5 TD'!$A$3:$B$35,2,0)</f>
        <v>0</v>
      </c>
      <c r="DQ41" s="11" t="e">
        <f t="shared" si="29"/>
        <v>#N/A</v>
      </c>
      <c r="DR41" s="130" t="e">
        <f t="shared" si="37"/>
        <v>#N/A</v>
      </c>
      <c r="DS41" s="130" t="e">
        <f t="shared" si="38"/>
        <v>#N/A</v>
      </c>
      <c r="DT41" s="11" t="e">
        <f t="shared" si="39"/>
        <v>#N/A</v>
      </c>
      <c r="DU41" s="130" t="e">
        <f t="shared" si="40"/>
        <v>#N/A</v>
      </c>
      <c r="DV41" s="6">
        <f>+('3 Planilla Preadjudicación OTIC'!BO41)</f>
        <v>0</v>
      </c>
      <c r="DW41" s="6" t="e">
        <f>IF(DU41="APROBADO",VLOOKUP(A41,'5 TD'!$D$3:$E$270,2,0),"NO APLICA")</f>
        <v>#N/A</v>
      </c>
      <c r="DX41" s="6" t="e">
        <f t="shared" si="30"/>
        <v>#N/A</v>
      </c>
      <c r="DY41" s="6" t="e">
        <f>IF(DX41="SI",VLOOKUP(A41,'5 TD'!$G$3:$H$270,2,0),"NO APLICA ")</f>
        <v>#N/A</v>
      </c>
      <c r="DZ41" s="6" t="e">
        <f t="shared" si="41"/>
        <v>#N/A</v>
      </c>
      <c r="EA41" s="6" t="e">
        <f>IF(DZ41="SI",VLOOKUP(A41,'5 TD'!$J$4:$K$472,2,0),"NO APLICA")</f>
        <v>#N/A</v>
      </c>
      <c r="EB41" s="6" t="e">
        <f t="shared" si="31"/>
        <v>#N/A</v>
      </c>
      <c r="EC41" s="11" t="e">
        <f>IF(EB41="SI",VLOOKUP(A41,'5 TD'!$M$4:$N$350,2,0),"NO APLICA")</f>
        <v>#N/A</v>
      </c>
      <c r="ED41" s="6" t="e">
        <f t="shared" si="6"/>
        <v>#N/A</v>
      </c>
      <c r="EE41" s="16" t="e">
        <f t="shared" si="32"/>
        <v>#N/A</v>
      </c>
      <c r="EF41" s="16" t="e">
        <f>IF(ED41="SI",VLOOKUP(A41,'5 TD'!$V$4:$W$479,2,0),"NO APLICA")</f>
        <v>#N/A</v>
      </c>
      <c r="EG41" s="6" t="e">
        <f t="shared" si="33"/>
        <v>#N/A</v>
      </c>
      <c r="EH41" s="124" t="e">
        <f>IF(EG41="SI",VLOOKUP(AI41,COMPORTAMIENTO!$A$1:$C$2100,2,0),"NO APLICA")</f>
        <v>#N/A</v>
      </c>
      <c r="EI41" s="16" t="e">
        <f>IF(EG41="SI",VLOOKUP(A41,'5 TD'!$P$2:$Q$479,2,0),"NO APLICA")</f>
        <v>#N/A</v>
      </c>
      <c r="EJ41" s="6" t="e">
        <f t="shared" si="34"/>
        <v>#N/A</v>
      </c>
      <c r="EK41" s="6">
        <f>IF(DB41="no",0,VLOOKUP(AI41,EXPERIENCIA!$A$1:$C$2100,2,0))</f>
        <v>0</v>
      </c>
      <c r="EL41" s="6">
        <f>IF(DB41="si",VLOOKUP(A41,'5 TD'!$S$3:$T$2103,2,0),0)</f>
        <v>0</v>
      </c>
      <c r="EM41" s="6" t="str">
        <f t="shared" si="35"/>
        <v>SI</v>
      </c>
      <c r="EN41" s="6">
        <f>+('3 Planilla Preadjudicación OTIC'!BV41)</f>
        <v>0</v>
      </c>
      <c r="EQ41" s="77"/>
    </row>
    <row r="42" spans="1:147" s="7" customFormat="1" ht="13.8" x14ac:dyDescent="0.3">
      <c r="A42" s="6">
        <f>+('3 Planilla Preadjudicación OTIC'!A42)</f>
        <v>0</v>
      </c>
      <c r="B42" s="6">
        <f>+('3 Planilla Preadjudicación OTIC'!B42)</f>
        <v>0</v>
      </c>
      <c r="C42" s="8">
        <f>+('3 Planilla Preadjudicación OTIC'!D42)</f>
        <v>0</v>
      </c>
      <c r="D42" s="8">
        <f>+('3 Planilla Preadjudicación OTIC'!E42)</f>
        <v>0</v>
      </c>
      <c r="E42" s="8">
        <f>+('3 Planilla Preadjudicación OTIC'!F42)</f>
        <v>0</v>
      </c>
      <c r="F42" s="8">
        <f>+('3 Planilla Preadjudicación OTIC'!G42)</f>
        <v>0</v>
      </c>
      <c r="G42" s="8">
        <f>+('3 Planilla Preadjudicación OTIC'!H42)</f>
        <v>0</v>
      </c>
      <c r="H42" s="8">
        <f>+('3 Planilla Preadjudicación OTIC'!I42)</f>
        <v>0</v>
      </c>
      <c r="I42" s="8">
        <f>+('3 Planilla Preadjudicación OTIC'!J42)</f>
        <v>0</v>
      </c>
      <c r="J42" s="8">
        <f>+('3 Planilla Preadjudicación OTIC'!K42)</f>
        <v>0</v>
      </c>
      <c r="K42" s="8">
        <f>+('3 Planilla Preadjudicación OTIC'!L42)</f>
        <v>0</v>
      </c>
      <c r="L42" s="8">
        <f>+('3 Planilla Preadjudicación OTIC'!M42)</f>
        <v>0</v>
      </c>
      <c r="M42" s="6">
        <f>+('3 Planilla Preadjudicación OTIC'!N42)</f>
        <v>0</v>
      </c>
      <c r="N42" s="8">
        <f>+('3 Planilla Preadjudicación OTIC'!O42)</f>
        <v>0</v>
      </c>
      <c r="O42" s="8">
        <f>+('3 Planilla Preadjudicación OTIC'!P42)</f>
        <v>0</v>
      </c>
      <c r="P42" s="8">
        <f>+('3 Planilla Preadjudicación OTIC'!Q42)</f>
        <v>0</v>
      </c>
      <c r="Q42" s="8">
        <f>+('3 Planilla Preadjudicación OTIC'!R42)</f>
        <v>0</v>
      </c>
      <c r="R42" s="8">
        <f>+('3 Planilla Preadjudicación OTIC'!S42)</f>
        <v>0</v>
      </c>
      <c r="S42" s="8">
        <f>+('3 Planilla Preadjudicación OTIC'!T42)</f>
        <v>0</v>
      </c>
      <c r="T42" s="6">
        <f>+('3 Planilla Preadjudicación OTIC'!U42)</f>
        <v>0</v>
      </c>
      <c r="U42" s="6">
        <f>+('3 Planilla Preadjudicación OTIC'!V42)</f>
        <v>0</v>
      </c>
      <c r="V42" s="6">
        <f>+('3 Planilla Preadjudicación OTIC'!W42)</f>
        <v>0</v>
      </c>
      <c r="W42" s="6">
        <f>+('3 Planilla Preadjudicación OTIC'!X42)</f>
        <v>0</v>
      </c>
      <c r="X42" s="6">
        <f>+('3 Planilla Preadjudicación OTIC'!Y42)</f>
        <v>0</v>
      </c>
      <c r="Y42" s="6">
        <f>+('3 Planilla Preadjudicación OTIC'!Z42)</f>
        <v>0</v>
      </c>
      <c r="Z42" s="6">
        <f>+('3 Planilla Preadjudicación OTIC'!AA42)</f>
        <v>0</v>
      </c>
      <c r="AA42" s="6">
        <f>+('3 Planilla Preadjudicación OTIC'!AB42)</f>
        <v>0</v>
      </c>
      <c r="AB42" s="8">
        <f>+('3 Planilla Preadjudicación OTIC'!AC42)</f>
        <v>0</v>
      </c>
      <c r="AC42" s="8">
        <f>+('3 Planilla Preadjudicación OTIC'!AD42)</f>
        <v>0</v>
      </c>
      <c r="AD42" s="6">
        <f>+('3 Planilla Preadjudicación OTIC'!AE42)</f>
        <v>0</v>
      </c>
      <c r="AE42" s="8">
        <f>+('3 Planilla Preadjudicación OTIC'!AF42)</f>
        <v>0</v>
      </c>
      <c r="AF42" s="6">
        <f>+('3 Planilla Preadjudicación OTIC'!AG42)</f>
        <v>0</v>
      </c>
      <c r="AG42" s="6">
        <f>+('3 Planilla Preadjudicación OTIC'!AH42)</f>
        <v>0</v>
      </c>
      <c r="AH42" s="6">
        <f>+('3 Planilla Preadjudicación OTIC'!AI42)</f>
        <v>0</v>
      </c>
      <c r="AI42" s="206">
        <f>+('3 Planilla Preadjudicación OTIC'!AJ42)</f>
        <v>0</v>
      </c>
      <c r="AJ42" s="8">
        <f>+('3 Planilla Preadjudicación OTIC'!AK42)</f>
        <v>0</v>
      </c>
      <c r="AK42" s="6">
        <f>+('3 Planilla Preadjudicación OTIC'!AL42)</f>
        <v>0</v>
      </c>
      <c r="AL42" s="6">
        <f>+('3 Planilla Preadjudicación OTIC'!AM42)</f>
        <v>0</v>
      </c>
      <c r="AM42" s="16">
        <f>+('3 Planilla Preadjudicación OTIC'!AN42)</f>
        <v>0</v>
      </c>
      <c r="AN42" s="16">
        <f>+('3 Planilla Preadjudicación OTIC'!AO42)</f>
        <v>0</v>
      </c>
      <c r="AO42" s="16">
        <f>+('3 Planilla Preadjudicación OTIC'!AP42)</f>
        <v>0</v>
      </c>
      <c r="AP42" s="16">
        <f>+('3 Planilla Preadjudicación OTIC'!AQ42)</f>
        <v>0</v>
      </c>
      <c r="AQ42" s="16">
        <f>+('3 Planilla Preadjudicación OTIC'!AR42)</f>
        <v>0</v>
      </c>
      <c r="AR42" s="16">
        <f>+('3 Planilla Preadjudicación OTIC'!AS42)</f>
        <v>0</v>
      </c>
      <c r="AS42" s="16">
        <f>+('3 Planilla Preadjudicación OTIC'!AT42)</f>
        <v>0</v>
      </c>
      <c r="AT42" s="16">
        <f>+('3 Planilla Preadjudicación OTIC'!AU42)</f>
        <v>0</v>
      </c>
      <c r="AU42" s="16">
        <f>+('3 Planilla Preadjudicación OTIC'!AV42)</f>
        <v>0</v>
      </c>
      <c r="AV42" s="6">
        <f>+('3 Planilla Preadjudicación OTIC'!AW42)</f>
        <v>0</v>
      </c>
      <c r="AW42" s="8">
        <f>+('3 Planilla Preadjudicación OTIC'!AX42)</f>
        <v>0</v>
      </c>
      <c r="AX42" s="6">
        <f>+('3 Planilla Preadjudicación OTIC'!AY42)</f>
        <v>0</v>
      </c>
      <c r="AY42" s="6">
        <f>+('3 Planilla Preadjudicación OTIC'!AZ42)</f>
        <v>0</v>
      </c>
      <c r="AZ42" s="6">
        <f>+('3 Planilla Preadjudicación OTIC'!BA42)</f>
        <v>0</v>
      </c>
      <c r="BA42" s="6">
        <f>+('3 Planilla Preadjudicación OTIC'!BB42)</f>
        <v>0</v>
      </c>
      <c r="BB42" s="6">
        <f>+('3 Planilla Preadjudicación OTIC'!BC42)</f>
        <v>0</v>
      </c>
      <c r="BC42" s="6">
        <f>+('3 Planilla Preadjudicación OTIC'!BD42)</f>
        <v>0</v>
      </c>
      <c r="BD42" s="6">
        <f>+('3 Planilla Preadjudicación OTIC'!BE42)</f>
        <v>0</v>
      </c>
      <c r="BE42" s="6">
        <f>+('3 Planilla Preadjudicación OTIC'!BF42)</f>
        <v>0</v>
      </c>
      <c r="BF42" s="6">
        <f>+('3 Planilla Preadjudicación OTIC'!BG42)</f>
        <v>0</v>
      </c>
      <c r="BG42" s="6">
        <f>+('3 Planilla Preadjudicación OTIC'!BH42)</f>
        <v>0</v>
      </c>
      <c r="BH42" s="6">
        <f>+('3 Planilla Preadjudicación OTIC'!BI42)</f>
        <v>0</v>
      </c>
      <c r="BI42" s="6">
        <f>+('3 Planilla Preadjudicación OTIC'!BJ42)</f>
        <v>0</v>
      </c>
      <c r="BJ42" s="6">
        <f>+('3 Planilla Preadjudicación OTIC'!BK42)</f>
        <v>0</v>
      </c>
      <c r="BK42" s="6">
        <f>+('3 Planilla Preadjudicación OTIC'!BL42)</f>
        <v>0</v>
      </c>
      <c r="BL42" s="6">
        <f>+('3 Planilla Preadjudicación OTIC'!BM42)</f>
        <v>0</v>
      </c>
      <c r="BM42" s="164">
        <f>ROUND(('3 Planilla Preadjudicación OTIC'!BN42),1)</f>
        <v>0</v>
      </c>
      <c r="BN42" s="8">
        <f>+('3 Planilla Preadjudicación OTIC'!BO42)</f>
        <v>0</v>
      </c>
      <c r="BO42" s="8">
        <f>+('3 Planilla Preadjudicación OTIC'!BP42)</f>
        <v>0</v>
      </c>
      <c r="BP42" s="8">
        <f>+('3 Planilla Preadjudicación OTIC'!BQ42)</f>
        <v>0</v>
      </c>
      <c r="BQ42" s="8">
        <f>+('3 Planilla Preadjudicación OTIC'!BR42)</f>
        <v>0</v>
      </c>
      <c r="BR42" s="8">
        <f>+('3 Planilla Preadjudicación OTIC'!BS42)</f>
        <v>0</v>
      </c>
      <c r="BS42" s="8">
        <f>+('3 Planilla Preadjudicación OTIC'!BT42)</f>
        <v>0</v>
      </c>
      <c r="BT42" s="8">
        <f>+('3 Planilla Preadjudicación OTIC'!BU42)</f>
        <v>0</v>
      </c>
      <c r="BU42" s="130" t="e">
        <f>IF(VLOOKUP(A42,'BD OFICIAL'!$A$1:$AK$1058,5,0)=D42,0,1)</f>
        <v>#N/A</v>
      </c>
      <c r="BV42" s="130" t="e">
        <f>IF(VLOOKUP(A42,'BD OFICIAL'!$A$1:$AK$1058,11,0)=J42,0,1)</f>
        <v>#N/A</v>
      </c>
      <c r="BW42" s="130" t="e">
        <f>IF(VLOOKUP(A42,'BD OFICIAL'!$A$1:$AK$1058,13,0)=L42,0,1)</f>
        <v>#N/A</v>
      </c>
      <c r="BX42" s="6" t="e">
        <f>IF(VLOOKUP(A42,'BD OFICIAL'!$A$1:$AK$1058,16,0)=O42,0,1)</f>
        <v>#N/A</v>
      </c>
      <c r="BY42" s="6" t="e">
        <f>IF(VLOOKUP(A42,'BD OFICIAL'!$A$1:$AK$1058,17,0)=P42,0,1)</f>
        <v>#N/A</v>
      </c>
      <c r="BZ42" s="6" t="e">
        <f>IF(VLOOKUP(A42,'BD OFICIAL'!$A$1:$AK$1058,19,0)=R42,0,1)</f>
        <v>#N/A</v>
      </c>
      <c r="CA42" s="6" t="e">
        <f>IF(VLOOKUP(A42,'BD OFICIAL'!$A$1:$AK$1058,21,0)=T42,0,1)</f>
        <v>#N/A</v>
      </c>
      <c r="CB42" s="6" t="e">
        <f>IF(VLOOKUP(A42,'BD OFICIAL'!$A$1:$AK$1058,24,0)=AK42,0,1)</f>
        <v>#N/A</v>
      </c>
      <c r="CC42" s="6" t="e">
        <f>IF(VLOOKUP(A42,'BD OFICIAL'!$A$1:$AK$1058,25,0)=X42,0,1)</f>
        <v>#N/A</v>
      </c>
      <c r="CD42" s="6" t="e">
        <f>IF(VLOOKUP(A42,'BD OFICIAL'!$A$1:$AK$1058,26,0)=Y42,0,1)</f>
        <v>#N/A</v>
      </c>
      <c r="CE42" s="6" t="e">
        <f>IF(VLOOKUP(A42,'BD OFICIAL'!$A$1:$AK$1058,27,0)=Z42,0,1)</f>
        <v>#N/A</v>
      </c>
      <c r="CF42" s="6" t="e">
        <f>IF(VLOOKUP(A42,'BD OFICIAL'!$A$1:$AK$1058,28,0)=AA42,0,1)</f>
        <v>#N/A</v>
      </c>
      <c r="CG42" s="6" t="e">
        <f>IF(VLOOKUP(A42,'BD OFICIAL'!$A$1:$AK$1058,33,0)=AF42,0,1)</f>
        <v>#N/A</v>
      </c>
      <c r="CH42" s="6" t="e">
        <f>IF(VLOOKUP(A42,'BD OFICIAL'!$A$1:$AK$1058,34,0)=AG42,0,1)</f>
        <v>#N/A</v>
      </c>
      <c r="CI42" s="11" t="e">
        <f t="shared" si="7"/>
        <v>#DIV/0!</v>
      </c>
      <c r="CJ42" s="130" t="e">
        <f t="shared" si="8"/>
        <v>#DIV/0!</v>
      </c>
      <c r="CK42" s="130" t="e">
        <f>IF(VLOOKUP(A42,'BD OFICIAL'!$A$1:$AK$1058,37,0)=AL42,0,1)</f>
        <v>#N/A</v>
      </c>
      <c r="CL42" s="130" t="e">
        <f>VLOOKUP(A42,'BD OFICIAL'!$A$1:$AL$1109,38,0)*AM42-AP42</f>
        <v>#N/A</v>
      </c>
      <c r="CM42" s="130" t="str">
        <f t="shared" si="9"/>
        <v>SSH</v>
      </c>
      <c r="CN42" s="130" t="str">
        <f t="shared" si="10"/>
        <v>SI</v>
      </c>
      <c r="CO42" s="130" t="str">
        <f t="shared" si="11"/>
        <v>NO</v>
      </c>
      <c r="CP42" s="44">
        <f t="shared" si="12"/>
        <v>1</v>
      </c>
      <c r="CQ42" s="44">
        <f t="shared" si="13"/>
        <v>1</v>
      </c>
      <c r="CR42" s="44" t="e">
        <f t="shared" si="14"/>
        <v>#N/A</v>
      </c>
      <c r="CS42" s="44" t="e">
        <f>IF(VLOOKUP(A42,'BD OFICIAL'!$A:$AS,40,0)=AQ42,0,1)</f>
        <v>#N/A</v>
      </c>
      <c r="CT42" s="44" t="e">
        <f>IF(VLOOKUP(A42,'BD OFICIAL'!$A:$AS,41,0)=AS42,0,1)</f>
        <v>#N/A</v>
      </c>
      <c r="CU42" s="44">
        <f t="shared" si="15"/>
        <v>0</v>
      </c>
      <c r="CV42" s="44">
        <f t="shared" si="16"/>
        <v>0</v>
      </c>
      <c r="CW42" s="44" t="e">
        <f>IF(VLOOKUP(A42,'BD OFICIAL'!$A$1:$AK$1058,31,0)="SI",IF(AT42&gt;0,0,1),IF(AT42=0,0,1))</f>
        <v>#N/A</v>
      </c>
      <c r="CX42" s="44">
        <f t="shared" si="17"/>
        <v>0</v>
      </c>
      <c r="CY42" s="44">
        <f t="shared" si="18"/>
        <v>0</v>
      </c>
      <c r="CZ42" s="130" t="e">
        <f t="shared" si="19"/>
        <v>#N/A</v>
      </c>
      <c r="DA42" s="44" t="e">
        <f t="shared" si="20"/>
        <v>#N/A</v>
      </c>
      <c r="DB42" s="130" t="str">
        <f>IF(ISERROR(VLOOKUP(AI42,EXPERIENCIA!$A$1:$C$2100,1,0)),"NO","SI")</f>
        <v>NO</v>
      </c>
      <c r="DC42" s="130" t="e">
        <f>IF(CZ42="no","NO APLICA",IF(AX42=0,"ERROR NOTA",IF(AND(AX42&gt;1,DB42="NO"),"ERROR NOTA",IF(AND(DB42="NO",AX42=1),0,IF(VLOOKUP(AI42,EXPERIENCIA!$A$1:$C$2100,3,0)=AX42,0,"ERROR NOTA")))))</f>
        <v>#N/A</v>
      </c>
      <c r="DD42" s="130" t="str">
        <f>IF(ISERROR(VLOOKUP(AI42,COMPORTAMIENTO!$A$1:$C$2100,1,0)),"NO","SI")</f>
        <v>NO</v>
      </c>
      <c r="DE42" s="130" t="e">
        <f>IF(CZ42="NO","NO APLICA",IF(AY42=0,"ERROR NOTA",IF(AND(DD42="NO",AY42=7),0,IF(VLOOKUP(AI42,COMPORTAMIENTO!$A$2:$C$2100,3,0)=AY42,0,"ERROR NOTA"))))</f>
        <v>#N/A</v>
      </c>
      <c r="DF42" s="164" t="e">
        <f t="shared" si="21"/>
        <v>#N/A</v>
      </c>
      <c r="DG42" s="164" t="e">
        <f t="shared" si="22"/>
        <v>#N/A</v>
      </c>
      <c r="DH42" s="130" t="str">
        <f t="shared" si="36"/>
        <v>NO</v>
      </c>
      <c r="DI42" s="130" t="e">
        <f t="shared" si="23"/>
        <v>#N/A</v>
      </c>
      <c r="DJ42" s="130" t="e">
        <f t="shared" si="24"/>
        <v>#N/A</v>
      </c>
      <c r="DK42" s="130" t="e">
        <f t="shared" si="25"/>
        <v>#N/A</v>
      </c>
      <c r="DL42" s="16" t="e" cm="1">
        <f t="array" ref="DL42">IF(CZ42="NO","NO APLICA",IF(AND(CZ42="SI",BG42=1),RECHAZADO,"APROBADO"))</f>
        <v>#N/A</v>
      </c>
      <c r="DM42" s="16" t="e">
        <f t="shared" si="26"/>
        <v>#N/A</v>
      </c>
      <c r="DN42" s="11" t="e">
        <f t="shared" si="27"/>
        <v>#N/A</v>
      </c>
      <c r="DO42" s="16">
        <f t="shared" si="28"/>
        <v>0</v>
      </c>
      <c r="DP42" s="16">
        <f>VLOOKUP(A42,'5 TD'!$A$3:$B$35,2,0)</f>
        <v>0</v>
      </c>
      <c r="DQ42" s="11" t="e">
        <f t="shared" si="29"/>
        <v>#N/A</v>
      </c>
      <c r="DR42" s="130" t="e">
        <f t="shared" si="37"/>
        <v>#N/A</v>
      </c>
      <c r="DS42" s="130" t="e">
        <f t="shared" si="38"/>
        <v>#N/A</v>
      </c>
      <c r="DT42" s="11" t="e">
        <f t="shared" si="39"/>
        <v>#N/A</v>
      </c>
      <c r="DU42" s="130" t="e">
        <f t="shared" si="40"/>
        <v>#N/A</v>
      </c>
      <c r="DV42" s="6">
        <f>+('3 Planilla Preadjudicación OTIC'!BO42)</f>
        <v>0</v>
      </c>
      <c r="DW42" s="6" t="e">
        <f>IF(DU42="APROBADO",VLOOKUP(A42,'5 TD'!$D$3:$E$270,2,0),"NO APLICA")</f>
        <v>#N/A</v>
      </c>
      <c r="DX42" s="6" t="e">
        <f t="shared" si="30"/>
        <v>#N/A</v>
      </c>
      <c r="DY42" s="6" t="e">
        <f>IF(DX42="SI",VLOOKUP(A42,'5 TD'!$G$3:$H$270,2,0),"NO APLICA ")</f>
        <v>#N/A</v>
      </c>
      <c r="DZ42" s="6" t="e">
        <f t="shared" si="41"/>
        <v>#N/A</v>
      </c>
      <c r="EA42" s="6" t="e">
        <f>IF(DZ42="SI",VLOOKUP(A42,'5 TD'!$J$4:$K$472,2,0),"NO APLICA")</f>
        <v>#N/A</v>
      </c>
      <c r="EB42" s="6" t="e">
        <f t="shared" si="31"/>
        <v>#N/A</v>
      </c>
      <c r="EC42" s="11" t="e">
        <f>IF(EB42="SI",VLOOKUP(A42,'5 TD'!$M$4:$N$350,2,0),"NO APLICA")</f>
        <v>#N/A</v>
      </c>
      <c r="ED42" s="6" t="e">
        <f t="shared" si="6"/>
        <v>#N/A</v>
      </c>
      <c r="EE42" s="16" t="e">
        <f t="shared" si="32"/>
        <v>#N/A</v>
      </c>
      <c r="EF42" s="16" t="e">
        <f>IF(ED42="SI",VLOOKUP(A42,'5 TD'!$V$4:$W$479,2,0),"NO APLICA")</f>
        <v>#N/A</v>
      </c>
      <c r="EG42" s="6" t="e">
        <f t="shared" si="33"/>
        <v>#N/A</v>
      </c>
      <c r="EH42" s="124" t="e">
        <f>IF(EG42="SI",VLOOKUP(AI42,COMPORTAMIENTO!$A$1:$C$2100,2,0),"NO APLICA")</f>
        <v>#N/A</v>
      </c>
      <c r="EI42" s="16" t="e">
        <f>IF(EG42="SI",VLOOKUP(A42,'5 TD'!$P$2:$Q$479,2,0),"NO APLICA")</f>
        <v>#N/A</v>
      </c>
      <c r="EJ42" s="6" t="e">
        <f t="shared" si="34"/>
        <v>#N/A</v>
      </c>
      <c r="EK42" s="6">
        <f>IF(DB42="no",0,VLOOKUP(AI42,EXPERIENCIA!$A$1:$C$2100,2,0))</f>
        <v>0</v>
      </c>
      <c r="EL42" s="6">
        <f>IF(DB42="si",VLOOKUP(A42,'5 TD'!$S$3:$T$2103,2,0),0)</f>
        <v>0</v>
      </c>
      <c r="EM42" s="6" t="str">
        <f t="shared" si="35"/>
        <v>SI</v>
      </c>
      <c r="EN42" s="6">
        <f>+('3 Planilla Preadjudicación OTIC'!BV42)</f>
        <v>0</v>
      </c>
      <c r="EQ42" s="77"/>
    </row>
    <row r="43" spans="1:147" s="7" customFormat="1" ht="13.8" x14ac:dyDescent="0.3">
      <c r="A43" s="6">
        <f>+('3 Planilla Preadjudicación OTIC'!A43)</f>
        <v>0</v>
      </c>
      <c r="B43" s="6">
        <f>+('3 Planilla Preadjudicación OTIC'!B43)</f>
        <v>0</v>
      </c>
      <c r="C43" s="8">
        <f>+('3 Planilla Preadjudicación OTIC'!D43)</f>
        <v>0</v>
      </c>
      <c r="D43" s="8">
        <f>+('3 Planilla Preadjudicación OTIC'!E43)</f>
        <v>0</v>
      </c>
      <c r="E43" s="8">
        <f>+('3 Planilla Preadjudicación OTIC'!F43)</f>
        <v>0</v>
      </c>
      <c r="F43" s="8">
        <f>+('3 Planilla Preadjudicación OTIC'!G43)</f>
        <v>0</v>
      </c>
      <c r="G43" s="8">
        <f>+('3 Planilla Preadjudicación OTIC'!H43)</f>
        <v>0</v>
      </c>
      <c r="H43" s="8">
        <f>+('3 Planilla Preadjudicación OTIC'!I43)</f>
        <v>0</v>
      </c>
      <c r="I43" s="8">
        <f>+('3 Planilla Preadjudicación OTIC'!J43)</f>
        <v>0</v>
      </c>
      <c r="J43" s="8">
        <f>+('3 Planilla Preadjudicación OTIC'!K43)</f>
        <v>0</v>
      </c>
      <c r="K43" s="8">
        <f>+('3 Planilla Preadjudicación OTIC'!L43)</f>
        <v>0</v>
      </c>
      <c r="L43" s="8">
        <f>+('3 Planilla Preadjudicación OTIC'!M43)</f>
        <v>0</v>
      </c>
      <c r="M43" s="6">
        <f>+('3 Planilla Preadjudicación OTIC'!N43)</f>
        <v>0</v>
      </c>
      <c r="N43" s="8">
        <f>+('3 Planilla Preadjudicación OTIC'!O43)</f>
        <v>0</v>
      </c>
      <c r="O43" s="8">
        <f>+('3 Planilla Preadjudicación OTIC'!P43)</f>
        <v>0</v>
      </c>
      <c r="P43" s="8">
        <f>+('3 Planilla Preadjudicación OTIC'!Q43)</f>
        <v>0</v>
      </c>
      <c r="Q43" s="8">
        <f>+('3 Planilla Preadjudicación OTIC'!R43)</f>
        <v>0</v>
      </c>
      <c r="R43" s="8">
        <f>+('3 Planilla Preadjudicación OTIC'!S43)</f>
        <v>0</v>
      </c>
      <c r="S43" s="8">
        <f>+('3 Planilla Preadjudicación OTIC'!T43)</f>
        <v>0</v>
      </c>
      <c r="T43" s="6">
        <f>+('3 Planilla Preadjudicación OTIC'!U43)</f>
        <v>0</v>
      </c>
      <c r="U43" s="6">
        <f>+('3 Planilla Preadjudicación OTIC'!V43)</f>
        <v>0</v>
      </c>
      <c r="V43" s="6">
        <f>+('3 Planilla Preadjudicación OTIC'!W43)</f>
        <v>0</v>
      </c>
      <c r="W43" s="6">
        <f>+('3 Planilla Preadjudicación OTIC'!X43)</f>
        <v>0</v>
      </c>
      <c r="X43" s="6">
        <f>+('3 Planilla Preadjudicación OTIC'!Y43)</f>
        <v>0</v>
      </c>
      <c r="Y43" s="6">
        <f>+('3 Planilla Preadjudicación OTIC'!Z43)</f>
        <v>0</v>
      </c>
      <c r="Z43" s="6">
        <f>+('3 Planilla Preadjudicación OTIC'!AA43)</f>
        <v>0</v>
      </c>
      <c r="AA43" s="6">
        <f>+('3 Planilla Preadjudicación OTIC'!AB43)</f>
        <v>0</v>
      </c>
      <c r="AB43" s="8">
        <f>+('3 Planilla Preadjudicación OTIC'!AC43)</f>
        <v>0</v>
      </c>
      <c r="AC43" s="8">
        <f>+('3 Planilla Preadjudicación OTIC'!AD43)</f>
        <v>0</v>
      </c>
      <c r="AD43" s="6">
        <f>+('3 Planilla Preadjudicación OTIC'!AE43)</f>
        <v>0</v>
      </c>
      <c r="AE43" s="8">
        <f>+('3 Planilla Preadjudicación OTIC'!AF43)</f>
        <v>0</v>
      </c>
      <c r="AF43" s="6">
        <f>+('3 Planilla Preadjudicación OTIC'!AG43)</f>
        <v>0</v>
      </c>
      <c r="AG43" s="6">
        <f>+('3 Planilla Preadjudicación OTIC'!AH43)</f>
        <v>0</v>
      </c>
      <c r="AH43" s="6">
        <f>+('3 Planilla Preadjudicación OTIC'!AI43)</f>
        <v>0</v>
      </c>
      <c r="AI43" s="206">
        <f>+('3 Planilla Preadjudicación OTIC'!AJ43)</f>
        <v>0</v>
      </c>
      <c r="AJ43" s="8">
        <f>+('3 Planilla Preadjudicación OTIC'!AK43)</f>
        <v>0</v>
      </c>
      <c r="AK43" s="6">
        <f>+('3 Planilla Preadjudicación OTIC'!AL43)</f>
        <v>0</v>
      </c>
      <c r="AL43" s="6">
        <f>+('3 Planilla Preadjudicación OTIC'!AM43)</f>
        <v>0</v>
      </c>
      <c r="AM43" s="16">
        <f>+('3 Planilla Preadjudicación OTIC'!AN43)</f>
        <v>0</v>
      </c>
      <c r="AN43" s="16">
        <f>+('3 Planilla Preadjudicación OTIC'!AO43)</f>
        <v>0</v>
      </c>
      <c r="AO43" s="16">
        <f>+('3 Planilla Preadjudicación OTIC'!AP43)</f>
        <v>0</v>
      </c>
      <c r="AP43" s="16">
        <f>+('3 Planilla Preadjudicación OTIC'!AQ43)</f>
        <v>0</v>
      </c>
      <c r="AQ43" s="16">
        <f>+('3 Planilla Preadjudicación OTIC'!AR43)</f>
        <v>0</v>
      </c>
      <c r="AR43" s="16">
        <f>+('3 Planilla Preadjudicación OTIC'!AS43)</f>
        <v>0</v>
      </c>
      <c r="AS43" s="16">
        <f>+('3 Planilla Preadjudicación OTIC'!AT43)</f>
        <v>0</v>
      </c>
      <c r="AT43" s="16">
        <f>+('3 Planilla Preadjudicación OTIC'!AU43)</f>
        <v>0</v>
      </c>
      <c r="AU43" s="16">
        <f>+('3 Planilla Preadjudicación OTIC'!AV43)</f>
        <v>0</v>
      </c>
      <c r="AV43" s="6">
        <f>+('3 Planilla Preadjudicación OTIC'!AW43)</f>
        <v>0</v>
      </c>
      <c r="AW43" s="8">
        <f>+('3 Planilla Preadjudicación OTIC'!AX43)</f>
        <v>0</v>
      </c>
      <c r="AX43" s="6">
        <f>+('3 Planilla Preadjudicación OTIC'!AY43)</f>
        <v>0</v>
      </c>
      <c r="AY43" s="6">
        <f>+('3 Planilla Preadjudicación OTIC'!AZ43)</f>
        <v>0</v>
      </c>
      <c r="AZ43" s="6">
        <f>+('3 Planilla Preadjudicación OTIC'!BA43)</f>
        <v>0</v>
      </c>
      <c r="BA43" s="6">
        <f>+('3 Planilla Preadjudicación OTIC'!BB43)</f>
        <v>0</v>
      </c>
      <c r="BB43" s="6">
        <f>+('3 Planilla Preadjudicación OTIC'!BC43)</f>
        <v>0</v>
      </c>
      <c r="BC43" s="6">
        <f>+('3 Planilla Preadjudicación OTIC'!BD43)</f>
        <v>0</v>
      </c>
      <c r="BD43" s="6">
        <f>+('3 Planilla Preadjudicación OTIC'!BE43)</f>
        <v>0</v>
      </c>
      <c r="BE43" s="6">
        <f>+('3 Planilla Preadjudicación OTIC'!BF43)</f>
        <v>0</v>
      </c>
      <c r="BF43" s="6">
        <f>+('3 Planilla Preadjudicación OTIC'!BG43)</f>
        <v>0</v>
      </c>
      <c r="BG43" s="6">
        <f>+('3 Planilla Preadjudicación OTIC'!BH43)</f>
        <v>0</v>
      </c>
      <c r="BH43" s="6">
        <f>+('3 Planilla Preadjudicación OTIC'!BI43)</f>
        <v>0</v>
      </c>
      <c r="BI43" s="6">
        <f>+('3 Planilla Preadjudicación OTIC'!BJ43)</f>
        <v>0</v>
      </c>
      <c r="BJ43" s="6">
        <f>+('3 Planilla Preadjudicación OTIC'!BK43)</f>
        <v>0</v>
      </c>
      <c r="BK43" s="6">
        <f>+('3 Planilla Preadjudicación OTIC'!BL43)</f>
        <v>0</v>
      </c>
      <c r="BL43" s="6">
        <f>+('3 Planilla Preadjudicación OTIC'!BM43)</f>
        <v>0</v>
      </c>
      <c r="BM43" s="164">
        <f>ROUND(('3 Planilla Preadjudicación OTIC'!BN43),1)</f>
        <v>0</v>
      </c>
      <c r="BN43" s="8">
        <f>+('3 Planilla Preadjudicación OTIC'!BO43)</f>
        <v>0</v>
      </c>
      <c r="BO43" s="8">
        <f>+('3 Planilla Preadjudicación OTIC'!BP43)</f>
        <v>0</v>
      </c>
      <c r="BP43" s="8">
        <f>+('3 Planilla Preadjudicación OTIC'!BQ43)</f>
        <v>0</v>
      </c>
      <c r="BQ43" s="8">
        <f>+('3 Planilla Preadjudicación OTIC'!BR43)</f>
        <v>0</v>
      </c>
      <c r="BR43" s="8">
        <f>+('3 Planilla Preadjudicación OTIC'!BS43)</f>
        <v>0</v>
      </c>
      <c r="BS43" s="8">
        <f>+('3 Planilla Preadjudicación OTIC'!BT43)</f>
        <v>0</v>
      </c>
      <c r="BT43" s="8">
        <f>+('3 Planilla Preadjudicación OTIC'!BU43)</f>
        <v>0</v>
      </c>
      <c r="BU43" s="130" t="e">
        <f>IF(VLOOKUP(A43,'BD OFICIAL'!$A$1:$AK$1058,5,0)=D43,0,1)</f>
        <v>#N/A</v>
      </c>
      <c r="BV43" s="130" t="e">
        <f>IF(VLOOKUP(A43,'BD OFICIAL'!$A$1:$AK$1058,11,0)=J43,0,1)</f>
        <v>#N/A</v>
      </c>
      <c r="BW43" s="130" t="e">
        <f>IF(VLOOKUP(A43,'BD OFICIAL'!$A$1:$AK$1058,13,0)=L43,0,1)</f>
        <v>#N/A</v>
      </c>
      <c r="BX43" s="6" t="e">
        <f>IF(VLOOKUP(A43,'BD OFICIAL'!$A$1:$AK$1058,16,0)=O43,0,1)</f>
        <v>#N/A</v>
      </c>
      <c r="BY43" s="6" t="e">
        <f>IF(VLOOKUP(A43,'BD OFICIAL'!$A$1:$AK$1058,17,0)=P43,0,1)</f>
        <v>#N/A</v>
      </c>
      <c r="BZ43" s="6" t="e">
        <f>IF(VLOOKUP(A43,'BD OFICIAL'!$A$1:$AK$1058,19,0)=R43,0,1)</f>
        <v>#N/A</v>
      </c>
      <c r="CA43" s="6" t="e">
        <f>IF(VLOOKUP(A43,'BD OFICIAL'!$A$1:$AK$1058,21,0)=T43,0,1)</f>
        <v>#N/A</v>
      </c>
      <c r="CB43" s="6" t="e">
        <f>IF(VLOOKUP(A43,'BD OFICIAL'!$A$1:$AK$1058,24,0)=AK43,0,1)</f>
        <v>#N/A</v>
      </c>
      <c r="CC43" s="6" t="e">
        <f>IF(VLOOKUP(A43,'BD OFICIAL'!$A$1:$AK$1058,25,0)=X43,0,1)</f>
        <v>#N/A</v>
      </c>
      <c r="CD43" s="6" t="e">
        <f>IF(VLOOKUP(A43,'BD OFICIAL'!$A$1:$AK$1058,26,0)=Y43,0,1)</f>
        <v>#N/A</v>
      </c>
      <c r="CE43" s="6" t="e">
        <f>IF(VLOOKUP(A43,'BD OFICIAL'!$A$1:$AK$1058,27,0)=Z43,0,1)</f>
        <v>#N/A</v>
      </c>
      <c r="CF43" s="6" t="e">
        <f>IF(VLOOKUP(A43,'BD OFICIAL'!$A$1:$AK$1058,28,0)=AA43,0,1)</f>
        <v>#N/A</v>
      </c>
      <c r="CG43" s="6" t="e">
        <f>IF(VLOOKUP(A43,'BD OFICIAL'!$A$1:$AK$1058,33,0)=AF43,0,1)</f>
        <v>#N/A</v>
      </c>
      <c r="CH43" s="6" t="e">
        <f>IF(VLOOKUP(A43,'BD OFICIAL'!$A$1:$AK$1058,34,0)=AG43,0,1)</f>
        <v>#N/A</v>
      </c>
      <c r="CI43" s="11" t="e">
        <f t="shared" si="7"/>
        <v>#DIV/0!</v>
      </c>
      <c r="CJ43" s="130" t="e">
        <f t="shared" si="8"/>
        <v>#DIV/0!</v>
      </c>
      <c r="CK43" s="130" t="e">
        <f>IF(VLOOKUP(A43,'BD OFICIAL'!$A$1:$AK$1058,37,0)=AL43,0,1)</f>
        <v>#N/A</v>
      </c>
      <c r="CL43" s="130" t="e">
        <f>VLOOKUP(A43,'BD OFICIAL'!$A$1:$AL$1109,38,0)*AM43-AP43</f>
        <v>#N/A</v>
      </c>
      <c r="CM43" s="130" t="str">
        <f t="shared" si="9"/>
        <v>SSH</v>
      </c>
      <c r="CN43" s="130" t="str">
        <f t="shared" si="10"/>
        <v>SI</v>
      </c>
      <c r="CO43" s="130" t="str">
        <f t="shared" si="11"/>
        <v>NO</v>
      </c>
      <c r="CP43" s="44">
        <f t="shared" si="12"/>
        <v>1</v>
      </c>
      <c r="CQ43" s="44">
        <f t="shared" si="13"/>
        <v>1</v>
      </c>
      <c r="CR43" s="44" t="e">
        <f t="shared" si="14"/>
        <v>#N/A</v>
      </c>
      <c r="CS43" s="44" t="e">
        <f>IF(VLOOKUP(A43,'BD OFICIAL'!$A:$AS,40,0)=AQ43,0,1)</f>
        <v>#N/A</v>
      </c>
      <c r="CT43" s="44" t="e">
        <f>IF(VLOOKUP(A43,'BD OFICIAL'!$A:$AS,41,0)=AS43,0,1)</f>
        <v>#N/A</v>
      </c>
      <c r="CU43" s="44">
        <f t="shared" si="15"/>
        <v>0</v>
      </c>
      <c r="CV43" s="44">
        <f t="shared" si="16"/>
        <v>0</v>
      </c>
      <c r="CW43" s="44" t="e">
        <f>IF(VLOOKUP(A43,'BD OFICIAL'!$A$1:$AK$1058,31,0)="SI",IF(AT43&gt;0,0,1),IF(AT43=0,0,1))</f>
        <v>#N/A</v>
      </c>
      <c r="CX43" s="44">
        <f t="shared" si="17"/>
        <v>0</v>
      </c>
      <c r="CY43" s="44">
        <f t="shared" si="18"/>
        <v>0</v>
      </c>
      <c r="CZ43" s="130" t="e">
        <f t="shared" si="19"/>
        <v>#N/A</v>
      </c>
      <c r="DA43" s="44" t="e">
        <f t="shared" si="20"/>
        <v>#N/A</v>
      </c>
      <c r="DB43" s="130" t="str">
        <f>IF(ISERROR(VLOOKUP(AI43,EXPERIENCIA!$A$1:$C$2100,1,0)),"NO","SI")</f>
        <v>NO</v>
      </c>
      <c r="DC43" s="130" t="e">
        <f>IF(CZ43="no","NO APLICA",IF(AX43=0,"ERROR NOTA",IF(AND(AX43&gt;1,DB43="NO"),"ERROR NOTA",IF(AND(DB43="NO",AX43=1),0,IF(VLOOKUP(AI43,EXPERIENCIA!$A$1:$C$2100,3,0)=AX43,0,"ERROR NOTA")))))</f>
        <v>#N/A</v>
      </c>
      <c r="DD43" s="130" t="str">
        <f>IF(ISERROR(VLOOKUP(AI43,COMPORTAMIENTO!$A$1:$C$2100,1,0)),"NO","SI")</f>
        <v>NO</v>
      </c>
      <c r="DE43" s="130" t="e">
        <f>IF(CZ43="NO","NO APLICA",IF(AY43=0,"ERROR NOTA",IF(AND(DD43="NO",AY43=7),0,IF(VLOOKUP(AI43,COMPORTAMIENTO!$A$2:$C$2100,3,0)=AY43,0,"ERROR NOTA"))))</f>
        <v>#N/A</v>
      </c>
      <c r="DF43" s="164" t="e">
        <f t="shared" si="21"/>
        <v>#N/A</v>
      </c>
      <c r="DG43" s="164" t="e">
        <f t="shared" si="22"/>
        <v>#N/A</v>
      </c>
      <c r="DH43" s="130" t="str">
        <f t="shared" si="36"/>
        <v>NO</v>
      </c>
      <c r="DI43" s="130" t="e">
        <f t="shared" si="23"/>
        <v>#N/A</v>
      </c>
      <c r="DJ43" s="130" t="e">
        <f t="shared" si="24"/>
        <v>#N/A</v>
      </c>
      <c r="DK43" s="130" t="e">
        <f t="shared" si="25"/>
        <v>#N/A</v>
      </c>
      <c r="DL43" s="16" t="e" cm="1">
        <f t="array" ref="DL43">IF(CZ43="NO","NO APLICA",IF(AND(CZ43="SI",BG43=1),RECHAZADO,"APROBADO"))</f>
        <v>#N/A</v>
      </c>
      <c r="DM43" s="16" t="e">
        <f t="shared" si="26"/>
        <v>#N/A</v>
      </c>
      <c r="DN43" s="11" t="e">
        <f t="shared" si="27"/>
        <v>#N/A</v>
      </c>
      <c r="DO43" s="16">
        <f t="shared" si="28"/>
        <v>0</v>
      </c>
      <c r="DP43" s="16">
        <f>VLOOKUP(A43,'5 TD'!$A$3:$B$35,2,0)</f>
        <v>0</v>
      </c>
      <c r="DQ43" s="11" t="e">
        <f t="shared" si="29"/>
        <v>#N/A</v>
      </c>
      <c r="DR43" s="130" t="e">
        <f t="shared" si="37"/>
        <v>#N/A</v>
      </c>
      <c r="DS43" s="130" t="e">
        <f t="shared" si="38"/>
        <v>#N/A</v>
      </c>
      <c r="DT43" s="11" t="e">
        <f t="shared" si="39"/>
        <v>#N/A</v>
      </c>
      <c r="DU43" s="130" t="e">
        <f t="shared" si="40"/>
        <v>#N/A</v>
      </c>
      <c r="DV43" s="6">
        <f>+('3 Planilla Preadjudicación OTIC'!BO43)</f>
        <v>0</v>
      </c>
      <c r="DW43" s="6" t="e">
        <f>IF(DU43="APROBADO",VLOOKUP(A43,'5 TD'!$D$3:$E$270,2,0),"NO APLICA")</f>
        <v>#N/A</v>
      </c>
      <c r="DX43" s="6" t="e">
        <f t="shared" si="30"/>
        <v>#N/A</v>
      </c>
      <c r="DY43" s="6" t="e">
        <f>IF(DX43="SI",VLOOKUP(A43,'5 TD'!$G$3:$H$270,2,0),"NO APLICA ")</f>
        <v>#N/A</v>
      </c>
      <c r="DZ43" s="6" t="e">
        <f t="shared" si="41"/>
        <v>#N/A</v>
      </c>
      <c r="EA43" s="6" t="e">
        <f>IF(DZ43="SI",VLOOKUP(A43,'5 TD'!$J$4:$K$472,2,0),"NO APLICA")</f>
        <v>#N/A</v>
      </c>
      <c r="EB43" s="6" t="e">
        <f t="shared" si="31"/>
        <v>#N/A</v>
      </c>
      <c r="EC43" s="11" t="e">
        <f>IF(EB43="SI",VLOOKUP(A43,'5 TD'!$M$4:$N$350,2,0),"NO APLICA")</f>
        <v>#N/A</v>
      </c>
      <c r="ED43" s="6" t="e">
        <f t="shared" si="6"/>
        <v>#N/A</v>
      </c>
      <c r="EE43" s="16" t="e">
        <f t="shared" si="32"/>
        <v>#N/A</v>
      </c>
      <c r="EF43" s="16" t="e">
        <f>IF(ED43="SI",VLOOKUP(A43,'5 TD'!$V$4:$W$479,2,0),"NO APLICA")</f>
        <v>#N/A</v>
      </c>
      <c r="EG43" s="6" t="e">
        <f t="shared" si="33"/>
        <v>#N/A</v>
      </c>
      <c r="EH43" s="124" t="e">
        <f>IF(EG43="SI",VLOOKUP(AI43,COMPORTAMIENTO!$A$1:$C$2100,2,0),"NO APLICA")</f>
        <v>#N/A</v>
      </c>
      <c r="EI43" s="16" t="e">
        <f>IF(EG43="SI",VLOOKUP(A43,'5 TD'!$P$2:$Q$479,2,0),"NO APLICA")</f>
        <v>#N/A</v>
      </c>
      <c r="EJ43" s="6" t="e">
        <f t="shared" si="34"/>
        <v>#N/A</v>
      </c>
      <c r="EK43" s="6">
        <f>IF(DB43="no",0,VLOOKUP(AI43,EXPERIENCIA!$A$1:$C$2100,2,0))</f>
        <v>0</v>
      </c>
      <c r="EL43" s="6">
        <f>IF(DB43="si",VLOOKUP(A43,'5 TD'!$S$3:$T$2103,2,0),0)</f>
        <v>0</v>
      </c>
      <c r="EM43" s="6" t="str">
        <f t="shared" si="35"/>
        <v>SI</v>
      </c>
      <c r="EN43" s="6">
        <f>+('3 Planilla Preadjudicación OTIC'!BV43)</f>
        <v>0</v>
      </c>
      <c r="EQ43" s="77"/>
    </row>
    <row r="44" spans="1:147" s="7" customFormat="1" ht="13.8" x14ac:dyDescent="0.3">
      <c r="A44" s="6">
        <f>+('3 Planilla Preadjudicación OTIC'!A44)</f>
        <v>0</v>
      </c>
      <c r="B44" s="6">
        <f>+('3 Planilla Preadjudicación OTIC'!B44)</f>
        <v>0</v>
      </c>
      <c r="C44" s="8">
        <f>+('3 Planilla Preadjudicación OTIC'!D44)</f>
        <v>0</v>
      </c>
      <c r="D44" s="8">
        <f>+('3 Planilla Preadjudicación OTIC'!E44)</f>
        <v>0</v>
      </c>
      <c r="E44" s="8">
        <f>+('3 Planilla Preadjudicación OTIC'!F44)</f>
        <v>0</v>
      </c>
      <c r="F44" s="8">
        <f>+('3 Planilla Preadjudicación OTIC'!G44)</f>
        <v>0</v>
      </c>
      <c r="G44" s="8">
        <f>+('3 Planilla Preadjudicación OTIC'!H44)</f>
        <v>0</v>
      </c>
      <c r="H44" s="8">
        <f>+('3 Planilla Preadjudicación OTIC'!I44)</f>
        <v>0</v>
      </c>
      <c r="I44" s="8">
        <f>+('3 Planilla Preadjudicación OTIC'!J44)</f>
        <v>0</v>
      </c>
      <c r="J44" s="8">
        <f>+('3 Planilla Preadjudicación OTIC'!K44)</f>
        <v>0</v>
      </c>
      <c r="K44" s="8">
        <f>+('3 Planilla Preadjudicación OTIC'!L44)</f>
        <v>0</v>
      </c>
      <c r="L44" s="8">
        <f>+('3 Planilla Preadjudicación OTIC'!M44)</f>
        <v>0</v>
      </c>
      <c r="M44" s="6">
        <f>+('3 Planilla Preadjudicación OTIC'!N44)</f>
        <v>0</v>
      </c>
      <c r="N44" s="8">
        <f>+('3 Planilla Preadjudicación OTIC'!O44)</f>
        <v>0</v>
      </c>
      <c r="O44" s="8">
        <f>+('3 Planilla Preadjudicación OTIC'!P44)</f>
        <v>0</v>
      </c>
      <c r="P44" s="8">
        <f>+('3 Planilla Preadjudicación OTIC'!Q44)</f>
        <v>0</v>
      </c>
      <c r="Q44" s="8">
        <f>+('3 Planilla Preadjudicación OTIC'!R44)</f>
        <v>0</v>
      </c>
      <c r="R44" s="8">
        <f>+('3 Planilla Preadjudicación OTIC'!S44)</f>
        <v>0</v>
      </c>
      <c r="S44" s="8">
        <f>+('3 Planilla Preadjudicación OTIC'!T44)</f>
        <v>0</v>
      </c>
      <c r="T44" s="6">
        <f>+('3 Planilla Preadjudicación OTIC'!U44)</f>
        <v>0</v>
      </c>
      <c r="U44" s="6">
        <f>+('3 Planilla Preadjudicación OTIC'!V44)</f>
        <v>0</v>
      </c>
      <c r="V44" s="6">
        <f>+('3 Planilla Preadjudicación OTIC'!W44)</f>
        <v>0</v>
      </c>
      <c r="W44" s="6">
        <f>+('3 Planilla Preadjudicación OTIC'!X44)</f>
        <v>0</v>
      </c>
      <c r="X44" s="6">
        <f>+('3 Planilla Preadjudicación OTIC'!Y44)</f>
        <v>0</v>
      </c>
      <c r="Y44" s="6">
        <f>+('3 Planilla Preadjudicación OTIC'!Z44)</f>
        <v>0</v>
      </c>
      <c r="Z44" s="6">
        <f>+('3 Planilla Preadjudicación OTIC'!AA44)</f>
        <v>0</v>
      </c>
      <c r="AA44" s="6">
        <f>+('3 Planilla Preadjudicación OTIC'!AB44)</f>
        <v>0</v>
      </c>
      <c r="AB44" s="8">
        <f>+('3 Planilla Preadjudicación OTIC'!AC44)</f>
        <v>0</v>
      </c>
      <c r="AC44" s="8">
        <f>+('3 Planilla Preadjudicación OTIC'!AD44)</f>
        <v>0</v>
      </c>
      <c r="AD44" s="6">
        <f>+('3 Planilla Preadjudicación OTIC'!AE44)</f>
        <v>0</v>
      </c>
      <c r="AE44" s="8">
        <f>+('3 Planilla Preadjudicación OTIC'!AF44)</f>
        <v>0</v>
      </c>
      <c r="AF44" s="6">
        <f>+('3 Planilla Preadjudicación OTIC'!AG44)</f>
        <v>0</v>
      </c>
      <c r="AG44" s="6">
        <f>+('3 Planilla Preadjudicación OTIC'!AH44)</f>
        <v>0</v>
      </c>
      <c r="AH44" s="6">
        <f>+('3 Planilla Preadjudicación OTIC'!AI44)</f>
        <v>0</v>
      </c>
      <c r="AI44" s="206">
        <f>+('3 Planilla Preadjudicación OTIC'!AJ44)</f>
        <v>0</v>
      </c>
      <c r="AJ44" s="8">
        <f>+('3 Planilla Preadjudicación OTIC'!AK44)</f>
        <v>0</v>
      </c>
      <c r="AK44" s="6">
        <f>+('3 Planilla Preadjudicación OTIC'!AL44)</f>
        <v>0</v>
      </c>
      <c r="AL44" s="6">
        <f>+('3 Planilla Preadjudicación OTIC'!AM44)</f>
        <v>0</v>
      </c>
      <c r="AM44" s="16">
        <f>+('3 Planilla Preadjudicación OTIC'!AN44)</f>
        <v>0</v>
      </c>
      <c r="AN44" s="16">
        <f>+('3 Planilla Preadjudicación OTIC'!AO44)</f>
        <v>0</v>
      </c>
      <c r="AO44" s="16">
        <f>+('3 Planilla Preadjudicación OTIC'!AP44)</f>
        <v>0</v>
      </c>
      <c r="AP44" s="16">
        <f>+('3 Planilla Preadjudicación OTIC'!AQ44)</f>
        <v>0</v>
      </c>
      <c r="AQ44" s="16">
        <f>+('3 Planilla Preadjudicación OTIC'!AR44)</f>
        <v>0</v>
      </c>
      <c r="AR44" s="16">
        <f>+('3 Planilla Preadjudicación OTIC'!AS44)</f>
        <v>0</v>
      </c>
      <c r="AS44" s="16">
        <f>+('3 Planilla Preadjudicación OTIC'!AT44)</f>
        <v>0</v>
      </c>
      <c r="AT44" s="16">
        <f>+('3 Planilla Preadjudicación OTIC'!AU44)</f>
        <v>0</v>
      </c>
      <c r="AU44" s="16">
        <f>+('3 Planilla Preadjudicación OTIC'!AV44)</f>
        <v>0</v>
      </c>
      <c r="AV44" s="6">
        <f>+('3 Planilla Preadjudicación OTIC'!AW44)</f>
        <v>0</v>
      </c>
      <c r="AW44" s="8">
        <f>+('3 Planilla Preadjudicación OTIC'!AX44)</f>
        <v>0</v>
      </c>
      <c r="AX44" s="6">
        <f>+('3 Planilla Preadjudicación OTIC'!AY44)</f>
        <v>0</v>
      </c>
      <c r="AY44" s="6">
        <f>+('3 Planilla Preadjudicación OTIC'!AZ44)</f>
        <v>0</v>
      </c>
      <c r="AZ44" s="6">
        <f>+('3 Planilla Preadjudicación OTIC'!BA44)</f>
        <v>0</v>
      </c>
      <c r="BA44" s="6">
        <f>+('3 Planilla Preadjudicación OTIC'!BB44)</f>
        <v>0</v>
      </c>
      <c r="BB44" s="6">
        <f>+('3 Planilla Preadjudicación OTIC'!BC44)</f>
        <v>0</v>
      </c>
      <c r="BC44" s="6">
        <f>+('3 Planilla Preadjudicación OTIC'!BD44)</f>
        <v>0</v>
      </c>
      <c r="BD44" s="6">
        <f>+('3 Planilla Preadjudicación OTIC'!BE44)</f>
        <v>0</v>
      </c>
      <c r="BE44" s="6">
        <f>+('3 Planilla Preadjudicación OTIC'!BF44)</f>
        <v>0</v>
      </c>
      <c r="BF44" s="6">
        <f>+('3 Planilla Preadjudicación OTIC'!BG44)</f>
        <v>0</v>
      </c>
      <c r="BG44" s="6">
        <f>+('3 Planilla Preadjudicación OTIC'!BH44)</f>
        <v>0</v>
      </c>
      <c r="BH44" s="6">
        <f>+('3 Planilla Preadjudicación OTIC'!BI44)</f>
        <v>0</v>
      </c>
      <c r="BI44" s="6">
        <f>+('3 Planilla Preadjudicación OTIC'!BJ44)</f>
        <v>0</v>
      </c>
      <c r="BJ44" s="6">
        <f>+('3 Planilla Preadjudicación OTIC'!BK44)</f>
        <v>0</v>
      </c>
      <c r="BK44" s="6">
        <f>+('3 Planilla Preadjudicación OTIC'!BL44)</f>
        <v>0</v>
      </c>
      <c r="BL44" s="6">
        <f>+('3 Planilla Preadjudicación OTIC'!BM44)</f>
        <v>0</v>
      </c>
      <c r="BM44" s="164">
        <f>ROUND(('3 Planilla Preadjudicación OTIC'!BN44),1)</f>
        <v>0</v>
      </c>
      <c r="BN44" s="8">
        <f>+('3 Planilla Preadjudicación OTIC'!BO44)</f>
        <v>0</v>
      </c>
      <c r="BO44" s="8">
        <f>+('3 Planilla Preadjudicación OTIC'!BP44)</f>
        <v>0</v>
      </c>
      <c r="BP44" s="8">
        <f>+('3 Planilla Preadjudicación OTIC'!BQ44)</f>
        <v>0</v>
      </c>
      <c r="BQ44" s="8">
        <f>+('3 Planilla Preadjudicación OTIC'!BR44)</f>
        <v>0</v>
      </c>
      <c r="BR44" s="8">
        <f>+('3 Planilla Preadjudicación OTIC'!BS44)</f>
        <v>0</v>
      </c>
      <c r="BS44" s="8">
        <f>+('3 Planilla Preadjudicación OTIC'!BT44)</f>
        <v>0</v>
      </c>
      <c r="BT44" s="8">
        <f>+('3 Planilla Preadjudicación OTIC'!BU44)</f>
        <v>0</v>
      </c>
      <c r="BU44" s="130" t="e">
        <f>IF(VLOOKUP(A44,'BD OFICIAL'!$A$1:$AK$1058,5,0)=D44,0,1)</f>
        <v>#N/A</v>
      </c>
      <c r="BV44" s="130" t="e">
        <f>IF(VLOOKUP(A44,'BD OFICIAL'!$A$1:$AK$1058,11,0)=J44,0,1)</f>
        <v>#N/A</v>
      </c>
      <c r="BW44" s="130" t="e">
        <f>IF(VLOOKUP(A44,'BD OFICIAL'!$A$1:$AK$1058,13,0)=L44,0,1)</f>
        <v>#N/A</v>
      </c>
      <c r="BX44" s="6" t="e">
        <f>IF(VLOOKUP(A44,'BD OFICIAL'!$A$1:$AK$1058,16,0)=O44,0,1)</f>
        <v>#N/A</v>
      </c>
      <c r="BY44" s="6" t="e">
        <f>IF(VLOOKUP(A44,'BD OFICIAL'!$A$1:$AK$1058,17,0)=P44,0,1)</f>
        <v>#N/A</v>
      </c>
      <c r="BZ44" s="6" t="e">
        <f>IF(VLOOKUP(A44,'BD OFICIAL'!$A$1:$AK$1058,19,0)=R44,0,1)</f>
        <v>#N/A</v>
      </c>
      <c r="CA44" s="6" t="e">
        <f>IF(VLOOKUP(A44,'BD OFICIAL'!$A$1:$AK$1058,21,0)=T44,0,1)</f>
        <v>#N/A</v>
      </c>
      <c r="CB44" s="6" t="e">
        <f>IF(VLOOKUP(A44,'BD OFICIAL'!$A$1:$AK$1058,24,0)=AK44,0,1)</f>
        <v>#N/A</v>
      </c>
      <c r="CC44" s="6" t="e">
        <f>IF(VLOOKUP(A44,'BD OFICIAL'!$A$1:$AK$1058,25,0)=X44,0,1)</f>
        <v>#N/A</v>
      </c>
      <c r="CD44" s="6" t="e">
        <f>IF(VLOOKUP(A44,'BD OFICIAL'!$A$1:$AK$1058,26,0)=Y44,0,1)</f>
        <v>#N/A</v>
      </c>
      <c r="CE44" s="6" t="e">
        <f>IF(VLOOKUP(A44,'BD OFICIAL'!$A$1:$AK$1058,27,0)=Z44,0,1)</f>
        <v>#N/A</v>
      </c>
      <c r="CF44" s="6" t="e">
        <f>IF(VLOOKUP(A44,'BD OFICIAL'!$A$1:$AK$1058,28,0)=AA44,0,1)</f>
        <v>#N/A</v>
      </c>
      <c r="CG44" s="6" t="e">
        <f>IF(VLOOKUP(A44,'BD OFICIAL'!$A$1:$AK$1058,33,0)=AF44,0,1)</f>
        <v>#N/A</v>
      </c>
      <c r="CH44" s="6" t="e">
        <f>IF(VLOOKUP(A44,'BD OFICIAL'!$A$1:$AK$1058,34,0)=AG44,0,1)</f>
        <v>#N/A</v>
      </c>
      <c r="CI44" s="11" t="e">
        <f t="shared" si="7"/>
        <v>#DIV/0!</v>
      </c>
      <c r="CJ44" s="130" t="e">
        <f t="shared" si="8"/>
        <v>#DIV/0!</v>
      </c>
      <c r="CK44" s="130" t="e">
        <f>IF(VLOOKUP(A44,'BD OFICIAL'!$A$1:$AK$1058,37,0)=AL44,0,1)</f>
        <v>#N/A</v>
      </c>
      <c r="CL44" s="130" t="e">
        <f>VLOOKUP(A44,'BD OFICIAL'!$A$1:$AL$1109,38,0)*AM44-AP44</f>
        <v>#N/A</v>
      </c>
      <c r="CM44" s="130" t="str">
        <f t="shared" si="9"/>
        <v>SSH</v>
      </c>
      <c r="CN44" s="130" t="str">
        <f t="shared" si="10"/>
        <v>SI</v>
      </c>
      <c r="CO44" s="130" t="str">
        <f t="shared" si="11"/>
        <v>NO</v>
      </c>
      <c r="CP44" s="44">
        <f t="shared" si="12"/>
        <v>1</v>
      </c>
      <c r="CQ44" s="44">
        <f t="shared" si="13"/>
        <v>1</v>
      </c>
      <c r="CR44" s="44" t="e">
        <f t="shared" si="14"/>
        <v>#N/A</v>
      </c>
      <c r="CS44" s="44" t="e">
        <f>IF(VLOOKUP(A44,'BD OFICIAL'!$A:$AS,40,0)=AQ44,0,1)</f>
        <v>#N/A</v>
      </c>
      <c r="CT44" s="44" t="e">
        <f>IF(VLOOKUP(A44,'BD OFICIAL'!$A:$AS,41,0)=AS44,0,1)</f>
        <v>#N/A</v>
      </c>
      <c r="CU44" s="44">
        <f t="shared" si="15"/>
        <v>0</v>
      </c>
      <c r="CV44" s="44">
        <f t="shared" si="16"/>
        <v>0</v>
      </c>
      <c r="CW44" s="44" t="e">
        <f>IF(VLOOKUP(A44,'BD OFICIAL'!$A$1:$AK$1058,31,0)="SI",IF(AT44&gt;0,0,1),IF(AT44=0,0,1))</f>
        <v>#N/A</v>
      </c>
      <c r="CX44" s="44">
        <f t="shared" si="17"/>
        <v>0</v>
      </c>
      <c r="CY44" s="44">
        <f t="shared" si="18"/>
        <v>0</v>
      </c>
      <c r="CZ44" s="130" t="e">
        <f t="shared" si="19"/>
        <v>#N/A</v>
      </c>
      <c r="DA44" s="44" t="e">
        <f t="shared" si="20"/>
        <v>#N/A</v>
      </c>
      <c r="DB44" s="130" t="str">
        <f>IF(ISERROR(VLOOKUP(AI44,EXPERIENCIA!$A$1:$C$2100,1,0)),"NO","SI")</f>
        <v>NO</v>
      </c>
      <c r="DC44" s="130" t="e">
        <f>IF(CZ44="no","NO APLICA",IF(AX44=0,"ERROR NOTA",IF(AND(AX44&gt;1,DB44="NO"),"ERROR NOTA",IF(AND(DB44="NO",AX44=1),0,IF(VLOOKUP(AI44,EXPERIENCIA!$A$1:$C$2100,3,0)=AX44,0,"ERROR NOTA")))))</f>
        <v>#N/A</v>
      </c>
      <c r="DD44" s="130" t="str">
        <f>IF(ISERROR(VLOOKUP(AI44,COMPORTAMIENTO!$A$1:$C$2100,1,0)),"NO","SI")</f>
        <v>NO</v>
      </c>
      <c r="DE44" s="130" t="e">
        <f>IF(CZ44="NO","NO APLICA",IF(AY44=0,"ERROR NOTA",IF(AND(DD44="NO",AY44=7),0,IF(VLOOKUP(AI44,COMPORTAMIENTO!$A$2:$C$2100,3,0)=AY44,0,"ERROR NOTA"))))</f>
        <v>#N/A</v>
      </c>
      <c r="DF44" s="164" t="e">
        <f t="shared" si="21"/>
        <v>#N/A</v>
      </c>
      <c r="DG44" s="164" t="e">
        <f t="shared" si="22"/>
        <v>#N/A</v>
      </c>
      <c r="DH44" s="130" t="str">
        <f t="shared" si="36"/>
        <v>NO</v>
      </c>
      <c r="DI44" s="130" t="e">
        <f t="shared" si="23"/>
        <v>#N/A</v>
      </c>
      <c r="DJ44" s="130" t="e">
        <f t="shared" si="24"/>
        <v>#N/A</v>
      </c>
      <c r="DK44" s="130" t="e">
        <f t="shared" si="25"/>
        <v>#N/A</v>
      </c>
      <c r="DL44" s="16" t="e" cm="1">
        <f t="array" ref="DL44">IF(CZ44="NO","NO APLICA",IF(AND(CZ44="SI",BG44=1),RECHAZADO,"APROBADO"))</f>
        <v>#N/A</v>
      </c>
      <c r="DM44" s="16" t="e">
        <f t="shared" si="26"/>
        <v>#N/A</v>
      </c>
      <c r="DN44" s="11" t="e">
        <f t="shared" si="27"/>
        <v>#N/A</v>
      </c>
      <c r="DO44" s="16">
        <f t="shared" si="28"/>
        <v>0</v>
      </c>
      <c r="DP44" s="16">
        <f>VLOOKUP(A44,'5 TD'!$A$3:$B$35,2,0)</f>
        <v>0</v>
      </c>
      <c r="DQ44" s="11" t="e">
        <f t="shared" si="29"/>
        <v>#N/A</v>
      </c>
      <c r="DR44" s="130" t="e">
        <f t="shared" si="37"/>
        <v>#N/A</v>
      </c>
      <c r="DS44" s="130" t="e">
        <f t="shared" si="38"/>
        <v>#N/A</v>
      </c>
      <c r="DT44" s="11" t="e">
        <f t="shared" si="39"/>
        <v>#N/A</v>
      </c>
      <c r="DU44" s="130" t="e">
        <f t="shared" si="40"/>
        <v>#N/A</v>
      </c>
      <c r="DV44" s="6">
        <f>+('3 Planilla Preadjudicación OTIC'!BO44)</f>
        <v>0</v>
      </c>
      <c r="DW44" s="6" t="e">
        <f>IF(DU44="APROBADO",VLOOKUP(A44,'5 TD'!$D$3:$E$270,2,0),"NO APLICA")</f>
        <v>#N/A</v>
      </c>
      <c r="DX44" s="6" t="e">
        <f t="shared" si="30"/>
        <v>#N/A</v>
      </c>
      <c r="DY44" s="6" t="e">
        <f>IF(DX44="SI",VLOOKUP(A44,'5 TD'!$G$3:$H$270,2,0),"NO APLICA ")</f>
        <v>#N/A</v>
      </c>
      <c r="DZ44" s="6" t="e">
        <f t="shared" si="41"/>
        <v>#N/A</v>
      </c>
      <c r="EA44" s="6" t="e">
        <f>IF(DZ44="SI",VLOOKUP(A44,'5 TD'!$J$4:$K$472,2,0),"NO APLICA")</f>
        <v>#N/A</v>
      </c>
      <c r="EB44" s="6" t="e">
        <f t="shared" si="31"/>
        <v>#N/A</v>
      </c>
      <c r="EC44" s="11" t="e">
        <f>IF(EB44="SI",VLOOKUP(A44,'5 TD'!$M$4:$N$350,2,0),"NO APLICA")</f>
        <v>#N/A</v>
      </c>
      <c r="ED44" s="6" t="e">
        <f t="shared" si="6"/>
        <v>#N/A</v>
      </c>
      <c r="EE44" s="16" t="e">
        <f t="shared" si="32"/>
        <v>#N/A</v>
      </c>
      <c r="EF44" s="16" t="e">
        <f>IF(ED44="SI",VLOOKUP(A44,'5 TD'!$V$4:$W$479,2,0),"NO APLICA")</f>
        <v>#N/A</v>
      </c>
      <c r="EG44" s="6" t="e">
        <f t="shared" si="33"/>
        <v>#N/A</v>
      </c>
      <c r="EH44" s="124" t="e">
        <f>IF(EG44="SI",VLOOKUP(AI44,COMPORTAMIENTO!$A$1:$C$2100,2,0),"NO APLICA")</f>
        <v>#N/A</v>
      </c>
      <c r="EI44" s="16" t="e">
        <f>IF(EG44="SI",VLOOKUP(A44,'5 TD'!$P$2:$Q$479,2,0),"NO APLICA")</f>
        <v>#N/A</v>
      </c>
      <c r="EJ44" s="6" t="e">
        <f t="shared" si="34"/>
        <v>#N/A</v>
      </c>
      <c r="EK44" s="6">
        <f>IF(DB44="no",0,VLOOKUP(AI44,EXPERIENCIA!$A$1:$C$2100,2,0))</f>
        <v>0</v>
      </c>
      <c r="EL44" s="6">
        <f>IF(DB44="si",VLOOKUP(A44,'5 TD'!$S$3:$T$2103,2,0),0)</f>
        <v>0</v>
      </c>
      <c r="EM44" s="6" t="str">
        <f t="shared" si="35"/>
        <v>SI</v>
      </c>
      <c r="EN44" s="6">
        <f>+('3 Planilla Preadjudicación OTIC'!BV44)</f>
        <v>0</v>
      </c>
      <c r="EQ44" s="77"/>
    </row>
    <row r="45" spans="1:147" s="7" customFormat="1" ht="13.8" x14ac:dyDescent="0.3">
      <c r="A45" s="6">
        <f>+('3 Planilla Preadjudicación OTIC'!A45)</f>
        <v>0</v>
      </c>
      <c r="B45" s="6">
        <f>+('3 Planilla Preadjudicación OTIC'!B45)</f>
        <v>0</v>
      </c>
      <c r="C45" s="8">
        <f>+('3 Planilla Preadjudicación OTIC'!D45)</f>
        <v>0</v>
      </c>
      <c r="D45" s="8">
        <f>+('3 Planilla Preadjudicación OTIC'!E45)</f>
        <v>0</v>
      </c>
      <c r="E45" s="8">
        <f>+('3 Planilla Preadjudicación OTIC'!F45)</f>
        <v>0</v>
      </c>
      <c r="F45" s="8">
        <f>+('3 Planilla Preadjudicación OTIC'!G45)</f>
        <v>0</v>
      </c>
      <c r="G45" s="8">
        <f>+('3 Planilla Preadjudicación OTIC'!H45)</f>
        <v>0</v>
      </c>
      <c r="H45" s="8">
        <f>+('3 Planilla Preadjudicación OTIC'!I45)</f>
        <v>0</v>
      </c>
      <c r="I45" s="8">
        <f>+('3 Planilla Preadjudicación OTIC'!J45)</f>
        <v>0</v>
      </c>
      <c r="J45" s="8">
        <f>+('3 Planilla Preadjudicación OTIC'!K45)</f>
        <v>0</v>
      </c>
      <c r="K45" s="8">
        <f>+('3 Planilla Preadjudicación OTIC'!L45)</f>
        <v>0</v>
      </c>
      <c r="L45" s="8">
        <f>+('3 Planilla Preadjudicación OTIC'!M45)</f>
        <v>0</v>
      </c>
      <c r="M45" s="6">
        <f>+('3 Planilla Preadjudicación OTIC'!N45)</f>
        <v>0</v>
      </c>
      <c r="N45" s="8">
        <f>+('3 Planilla Preadjudicación OTIC'!O45)</f>
        <v>0</v>
      </c>
      <c r="O45" s="8">
        <f>+('3 Planilla Preadjudicación OTIC'!P45)</f>
        <v>0</v>
      </c>
      <c r="P45" s="8">
        <f>+('3 Planilla Preadjudicación OTIC'!Q45)</f>
        <v>0</v>
      </c>
      <c r="Q45" s="8">
        <f>+('3 Planilla Preadjudicación OTIC'!R45)</f>
        <v>0</v>
      </c>
      <c r="R45" s="8">
        <f>+('3 Planilla Preadjudicación OTIC'!S45)</f>
        <v>0</v>
      </c>
      <c r="S45" s="8">
        <f>+('3 Planilla Preadjudicación OTIC'!T45)</f>
        <v>0</v>
      </c>
      <c r="T45" s="6">
        <f>+('3 Planilla Preadjudicación OTIC'!U45)</f>
        <v>0</v>
      </c>
      <c r="U45" s="6">
        <f>+('3 Planilla Preadjudicación OTIC'!V45)</f>
        <v>0</v>
      </c>
      <c r="V45" s="6">
        <f>+('3 Planilla Preadjudicación OTIC'!W45)</f>
        <v>0</v>
      </c>
      <c r="W45" s="6">
        <f>+('3 Planilla Preadjudicación OTIC'!X45)</f>
        <v>0</v>
      </c>
      <c r="X45" s="6">
        <f>+('3 Planilla Preadjudicación OTIC'!Y45)</f>
        <v>0</v>
      </c>
      <c r="Y45" s="6">
        <f>+('3 Planilla Preadjudicación OTIC'!Z45)</f>
        <v>0</v>
      </c>
      <c r="Z45" s="6">
        <f>+('3 Planilla Preadjudicación OTIC'!AA45)</f>
        <v>0</v>
      </c>
      <c r="AA45" s="6">
        <f>+('3 Planilla Preadjudicación OTIC'!AB45)</f>
        <v>0</v>
      </c>
      <c r="AB45" s="8">
        <f>+('3 Planilla Preadjudicación OTIC'!AC45)</f>
        <v>0</v>
      </c>
      <c r="AC45" s="8">
        <f>+('3 Planilla Preadjudicación OTIC'!AD45)</f>
        <v>0</v>
      </c>
      <c r="AD45" s="6">
        <f>+('3 Planilla Preadjudicación OTIC'!AE45)</f>
        <v>0</v>
      </c>
      <c r="AE45" s="8">
        <f>+('3 Planilla Preadjudicación OTIC'!AF45)</f>
        <v>0</v>
      </c>
      <c r="AF45" s="6">
        <f>+('3 Planilla Preadjudicación OTIC'!AG45)</f>
        <v>0</v>
      </c>
      <c r="AG45" s="6">
        <f>+('3 Planilla Preadjudicación OTIC'!AH45)</f>
        <v>0</v>
      </c>
      <c r="AH45" s="6">
        <f>+('3 Planilla Preadjudicación OTIC'!AI45)</f>
        <v>0</v>
      </c>
      <c r="AI45" s="206">
        <f>+('3 Planilla Preadjudicación OTIC'!AJ45)</f>
        <v>0</v>
      </c>
      <c r="AJ45" s="8">
        <f>+('3 Planilla Preadjudicación OTIC'!AK45)</f>
        <v>0</v>
      </c>
      <c r="AK45" s="6">
        <f>+('3 Planilla Preadjudicación OTIC'!AL45)</f>
        <v>0</v>
      </c>
      <c r="AL45" s="6">
        <f>+('3 Planilla Preadjudicación OTIC'!AM45)</f>
        <v>0</v>
      </c>
      <c r="AM45" s="16">
        <f>+('3 Planilla Preadjudicación OTIC'!AN45)</f>
        <v>0</v>
      </c>
      <c r="AN45" s="16">
        <f>+('3 Planilla Preadjudicación OTIC'!AO45)</f>
        <v>0</v>
      </c>
      <c r="AO45" s="16">
        <f>+('3 Planilla Preadjudicación OTIC'!AP45)</f>
        <v>0</v>
      </c>
      <c r="AP45" s="16">
        <f>+('3 Planilla Preadjudicación OTIC'!AQ45)</f>
        <v>0</v>
      </c>
      <c r="AQ45" s="16">
        <f>+('3 Planilla Preadjudicación OTIC'!AR45)</f>
        <v>0</v>
      </c>
      <c r="AR45" s="16">
        <f>+('3 Planilla Preadjudicación OTIC'!AS45)</f>
        <v>0</v>
      </c>
      <c r="AS45" s="16">
        <f>+('3 Planilla Preadjudicación OTIC'!AT45)</f>
        <v>0</v>
      </c>
      <c r="AT45" s="16">
        <f>+('3 Planilla Preadjudicación OTIC'!AU45)</f>
        <v>0</v>
      </c>
      <c r="AU45" s="16">
        <f>+('3 Planilla Preadjudicación OTIC'!AV45)</f>
        <v>0</v>
      </c>
      <c r="AV45" s="6">
        <f>+('3 Planilla Preadjudicación OTIC'!AW45)</f>
        <v>0</v>
      </c>
      <c r="AW45" s="8">
        <f>+('3 Planilla Preadjudicación OTIC'!AX45)</f>
        <v>0</v>
      </c>
      <c r="AX45" s="6">
        <f>+('3 Planilla Preadjudicación OTIC'!AY45)</f>
        <v>0</v>
      </c>
      <c r="AY45" s="6">
        <f>+('3 Planilla Preadjudicación OTIC'!AZ45)</f>
        <v>0</v>
      </c>
      <c r="AZ45" s="6">
        <f>+('3 Planilla Preadjudicación OTIC'!BA45)</f>
        <v>0</v>
      </c>
      <c r="BA45" s="6">
        <f>+('3 Planilla Preadjudicación OTIC'!BB45)</f>
        <v>0</v>
      </c>
      <c r="BB45" s="6">
        <f>+('3 Planilla Preadjudicación OTIC'!BC45)</f>
        <v>0</v>
      </c>
      <c r="BC45" s="6">
        <f>+('3 Planilla Preadjudicación OTIC'!BD45)</f>
        <v>0</v>
      </c>
      <c r="BD45" s="6">
        <f>+('3 Planilla Preadjudicación OTIC'!BE45)</f>
        <v>0</v>
      </c>
      <c r="BE45" s="6">
        <f>+('3 Planilla Preadjudicación OTIC'!BF45)</f>
        <v>0</v>
      </c>
      <c r="BF45" s="6">
        <f>+('3 Planilla Preadjudicación OTIC'!BG45)</f>
        <v>0</v>
      </c>
      <c r="BG45" s="6">
        <f>+('3 Planilla Preadjudicación OTIC'!BH45)</f>
        <v>0</v>
      </c>
      <c r="BH45" s="6">
        <f>+('3 Planilla Preadjudicación OTIC'!BI45)</f>
        <v>0</v>
      </c>
      <c r="BI45" s="6">
        <f>+('3 Planilla Preadjudicación OTIC'!BJ45)</f>
        <v>0</v>
      </c>
      <c r="BJ45" s="6">
        <f>+('3 Planilla Preadjudicación OTIC'!BK45)</f>
        <v>0</v>
      </c>
      <c r="BK45" s="6">
        <f>+('3 Planilla Preadjudicación OTIC'!BL45)</f>
        <v>0</v>
      </c>
      <c r="BL45" s="6">
        <f>+('3 Planilla Preadjudicación OTIC'!BM45)</f>
        <v>0</v>
      </c>
      <c r="BM45" s="164">
        <f>ROUND(('3 Planilla Preadjudicación OTIC'!BN45),1)</f>
        <v>0</v>
      </c>
      <c r="BN45" s="8">
        <f>+('3 Planilla Preadjudicación OTIC'!BO45)</f>
        <v>0</v>
      </c>
      <c r="BO45" s="8">
        <f>+('3 Planilla Preadjudicación OTIC'!BP45)</f>
        <v>0</v>
      </c>
      <c r="BP45" s="8">
        <f>+('3 Planilla Preadjudicación OTIC'!BQ45)</f>
        <v>0</v>
      </c>
      <c r="BQ45" s="8">
        <f>+('3 Planilla Preadjudicación OTIC'!BR45)</f>
        <v>0</v>
      </c>
      <c r="BR45" s="8">
        <f>+('3 Planilla Preadjudicación OTIC'!BS45)</f>
        <v>0</v>
      </c>
      <c r="BS45" s="8">
        <f>+('3 Planilla Preadjudicación OTIC'!BT45)</f>
        <v>0</v>
      </c>
      <c r="BT45" s="8">
        <f>+('3 Planilla Preadjudicación OTIC'!BU45)</f>
        <v>0</v>
      </c>
      <c r="BU45" s="130" t="e">
        <f>IF(VLOOKUP(A45,'BD OFICIAL'!$A$1:$AK$1058,5,0)=D45,0,1)</f>
        <v>#N/A</v>
      </c>
      <c r="BV45" s="130" t="e">
        <f>IF(VLOOKUP(A45,'BD OFICIAL'!$A$1:$AK$1058,11,0)=J45,0,1)</f>
        <v>#N/A</v>
      </c>
      <c r="BW45" s="130" t="e">
        <f>IF(VLOOKUP(A45,'BD OFICIAL'!$A$1:$AK$1058,13,0)=L45,0,1)</f>
        <v>#N/A</v>
      </c>
      <c r="BX45" s="6" t="e">
        <f>IF(VLOOKUP(A45,'BD OFICIAL'!$A$1:$AK$1058,16,0)=O45,0,1)</f>
        <v>#N/A</v>
      </c>
      <c r="BY45" s="6" t="e">
        <f>IF(VLOOKUP(A45,'BD OFICIAL'!$A$1:$AK$1058,17,0)=P45,0,1)</f>
        <v>#N/A</v>
      </c>
      <c r="BZ45" s="6" t="e">
        <f>IF(VLOOKUP(A45,'BD OFICIAL'!$A$1:$AK$1058,19,0)=R45,0,1)</f>
        <v>#N/A</v>
      </c>
      <c r="CA45" s="6" t="e">
        <f>IF(VLOOKUP(A45,'BD OFICIAL'!$A$1:$AK$1058,21,0)=T45,0,1)</f>
        <v>#N/A</v>
      </c>
      <c r="CB45" s="6" t="e">
        <f>IF(VLOOKUP(A45,'BD OFICIAL'!$A$1:$AK$1058,24,0)=AK45,0,1)</f>
        <v>#N/A</v>
      </c>
      <c r="CC45" s="6" t="e">
        <f>IF(VLOOKUP(A45,'BD OFICIAL'!$A$1:$AK$1058,25,0)=X45,0,1)</f>
        <v>#N/A</v>
      </c>
      <c r="CD45" s="6" t="e">
        <f>IF(VLOOKUP(A45,'BD OFICIAL'!$A$1:$AK$1058,26,0)=Y45,0,1)</f>
        <v>#N/A</v>
      </c>
      <c r="CE45" s="6" t="e">
        <f>IF(VLOOKUP(A45,'BD OFICIAL'!$A$1:$AK$1058,27,0)=Z45,0,1)</f>
        <v>#N/A</v>
      </c>
      <c r="CF45" s="6" t="e">
        <f>IF(VLOOKUP(A45,'BD OFICIAL'!$A$1:$AK$1058,28,0)=AA45,0,1)</f>
        <v>#N/A</v>
      </c>
      <c r="CG45" s="6" t="e">
        <f>IF(VLOOKUP(A45,'BD OFICIAL'!$A$1:$AK$1058,33,0)=AF45,0,1)</f>
        <v>#N/A</v>
      </c>
      <c r="CH45" s="6" t="e">
        <f>IF(VLOOKUP(A45,'BD OFICIAL'!$A$1:$AK$1058,34,0)=AG45,0,1)</f>
        <v>#N/A</v>
      </c>
      <c r="CI45" s="11" t="e">
        <f t="shared" si="7"/>
        <v>#DIV/0!</v>
      </c>
      <c r="CJ45" s="130" t="e">
        <f t="shared" si="8"/>
        <v>#DIV/0!</v>
      </c>
      <c r="CK45" s="130" t="e">
        <f>IF(VLOOKUP(A45,'BD OFICIAL'!$A$1:$AK$1058,37,0)=AL45,0,1)</f>
        <v>#N/A</v>
      </c>
      <c r="CL45" s="130" t="e">
        <f>VLOOKUP(A45,'BD OFICIAL'!$A$1:$AL$1109,38,0)*AM45-AP45</f>
        <v>#N/A</v>
      </c>
      <c r="CM45" s="130" t="str">
        <f t="shared" si="9"/>
        <v>SSH</v>
      </c>
      <c r="CN45" s="130" t="str">
        <f t="shared" si="10"/>
        <v>SI</v>
      </c>
      <c r="CO45" s="130" t="str">
        <f t="shared" si="11"/>
        <v>NO</v>
      </c>
      <c r="CP45" s="44">
        <f t="shared" si="12"/>
        <v>1</v>
      </c>
      <c r="CQ45" s="44">
        <f t="shared" si="13"/>
        <v>1</v>
      </c>
      <c r="CR45" s="44" t="e">
        <f t="shared" si="14"/>
        <v>#N/A</v>
      </c>
      <c r="CS45" s="44" t="e">
        <f>IF(VLOOKUP(A45,'BD OFICIAL'!$A:$AS,40,0)=AQ45,0,1)</f>
        <v>#N/A</v>
      </c>
      <c r="CT45" s="44" t="e">
        <f>IF(VLOOKUP(A45,'BD OFICIAL'!$A:$AS,41,0)=AS45,0,1)</f>
        <v>#N/A</v>
      </c>
      <c r="CU45" s="44">
        <f t="shared" si="15"/>
        <v>0</v>
      </c>
      <c r="CV45" s="44">
        <f t="shared" si="16"/>
        <v>0</v>
      </c>
      <c r="CW45" s="44" t="e">
        <f>IF(VLOOKUP(A45,'BD OFICIAL'!$A$1:$AK$1058,31,0)="SI",IF(AT45&gt;0,0,1),IF(AT45=0,0,1))</f>
        <v>#N/A</v>
      </c>
      <c r="CX45" s="44">
        <f t="shared" si="17"/>
        <v>0</v>
      </c>
      <c r="CY45" s="44">
        <f t="shared" si="18"/>
        <v>0</v>
      </c>
      <c r="CZ45" s="130" t="e">
        <f t="shared" si="19"/>
        <v>#N/A</v>
      </c>
      <c r="DA45" s="44" t="e">
        <f t="shared" si="20"/>
        <v>#N/A</v>
      </c>
      <c r="DB45" s="130" t="str">
        <f>IF(ISERROR(VLOOKUP(AI45,EXPERIENCIA!$A$1:$C$2100,1,0)),"NO","SI")</f>
        <v>NO</v>
      </c>
      <c r="DC45" s="130" t="e">
        <f>IF(CZ45="no","NO APLICA",IF(AX45=0,"ERROR NOTA",IF(AND(AX45&gt;1,DB45="NO"),"ERROR NOTA",IF(AND(DB45="NO",AX45=1),0,IF(VLOOKUP(AI45,EXPERIENCIA!$A$1:$C$2100,3,0)=AX45,0,"ERROR NOTA")))))</f>
        <v>#N/A</v>
      </c>
      <c r="DD45" s="130" t="str">
        <f>IF(ISERROR(VLOOKUP(AI45,COMPORTAMIENTO!$A$1:$C$2100,1,0)),"NO","SI")</f>
        <v>NO</v>
      </c>
      <c r="DE45" s="130" t="e">
        <f>IF(CZ45="NO","NO APLICA",IF(AY45=0,"ERROR NOTA",IF(AND(DD45="NO",AY45=7),0,IF(VLOOKUP(AI45,COMPORTAMIENTO!$A$2:$C$2100,3,0)=AY45,0,"ERROR NOTA"))))</f>
        <v>#N/A</v>
      </c>
      <c r="DF45" s="164" t="e">
        <f t="shared" si="21"/>
        <v>#N/A</v>
      </c>
      <c r="DG45" s="164" t="e">
        <f t="shared" si="22"/>
        <v>#N/A</v>
      </c>
      <c r="DH45" s="130" t="str">
        <f t="shared" si="36"/>
        <v>NO</v>
      </c>
      <c r="DI45" s="130" t="e">
        <f t="shared" si="23"/>
        <v>#N/A</v>
      </c>
      <c r="DJ45" s="130" t="e">
        <f t="shared" si="24"/>
        <v>#N/A</v>
      </c>
      <c r="DK45" s="130" t="e">
        <f t="shared" si="25"/>
        <v>#N/A</v>
      </c>
      <c r="DL45" s="16" t="e" cm="1">
        <f t="array" ref="DL45">IF(CZ45="NO","NO APLICA",IF(AND(CZ45="SI",BG45=1),RECHAZADO,"APROBADO"))</f>
        <v>#N/A</v>
      </c>
      <c r="DM45" s="16" t="e">
        <f t="shared" si="26"/>
        <v>#N/A</v>
      </c>
      <c r="DN45" s="11" t="e">
        <f t="shared" si="27"/>
        <v>#N/A</v>
      </c>
      <c r="DO45" s="16">
        <f t="shared" si="28"/>
        <v>0</v>
      </c>
      <c r="DP45" s="16">
        <f>VLOOKUP(A45,'5 TD'!$A$3:$B$35,2,0)</f>
        <v>0</v>
      </c>
      <c r="DQ45" s="11" t="e">
        <f t="shared" si="29"/>
        <v>#N/A</v>
      </c>
      <c r="DR45" s="130" t="e">
        <f t="shared" si="37"/>
        <v>#N/A</v>
      </c>
      <c r="DS45" s="130" t="e">
        <f t="shared" si="38"/>
        <v>#N/A</v>
      </c>
      <c r="DT45" s="11" t="e">
        <f t="shared" si="39"/>
        <v>#N/A</v>
      </c>
      <c r="DU45" s="130" t="e">
        <f t="shared" si="40"/>
        <v>#N/A</v>
      </c>
      <c r="DV45" s="6">
        <f>+('3 Planilla Preadjudicación OTIC'!BO45)</f>
        <v>0</v>
      </c>
      <c r="DW45" s="6" t="e">
        <f>IF(DU45="APROBADO",VLOOKUP(A45,'5 TD'!$D$3:$E$270,2,0),"NO APLICA")</f>
        <v>#N/A</v>
      </c>
      <c r="DX45" s="6" t="e">
        <f t="shared" si="30"/>
        <v>#N/A</v>
      </c>
      <c r="DY45" s="6" t="e">
        <f>IF(DX45="SI",VLOOKUP(A45,'5 TD'!$G$3:$H$270,2,0),"NO APLICA ")</f>
        <v>#N/A</v>
      </c>
      <c r="DZ45" s="6" t="e">
        <f t="shared" si="41"/>
        <v>#N/A</v>
      </c>
      <c r="EA45" s="6" t="e">
        <f>IF(DZ45="SI",VLOOKUP(A45,'5 TD'!$J$4:$K$472,2,0),"NO APLICA")</f>
        <v>#N/A</v>
      </c>
      <c r="EB45" s="6" t="e">
        <f t="shared" si="31"/>
        <v>#N/A</v>
      </c>
      <c r="EC45" s="11" t="e">
        <f>IF(EB45="SI",VLOOKUP(A45,'5 TD'!$M$4:$N$350,2,0),"NO APLICA")</f>
        <v>#N/A</v>
      </c>
      <c r="ED45" s="6" t="e">
        <f t="shared" si="6"/>
        <v>#N/A</v>
      </c>
      <c r="EE45" s="16" t="e">
        <f t="shared" si="32"/>
        <v>#N/A</v>
      </c>
      <c r="EF45" s="16" t="e">
        <f>IF(ED45="SI",VLOOKUP(A45,'5 TD'!$V$4:$W$479,2,0),"NO APLICA")</f>
        <v>#N/A</v>
      </c>
      <c r="EG45" s="6" t="e">
        <f t="shared" si="33"/>
        <v>#N/A</v>
      </c>
      <c r="EH45" s="124" t="e">
        <f>IF(EG45="SI",VLOOKUP(AI45,COMPORTAMIENTO!$A$1:$C$2100,2,0),"NO APLICA")</f>
        <v>#N/A</v>
      </c>
      <c r="EI45" s="16" t="e">
        <f>IF(EG45="SI",VLOOKUP(A45,'5 TD'!$P$2:$Q$479,2,0),"NO APLICA")</f>
        <v>#N/A</v>
      </c>
      <c r="EJ45" s="6" t="e">
        <f t="shared" si="34"/>
        <v>#N/A</v>
      </c>
      <c r="EK45" s="6">
        <f>IF(DB45="no",0,VLOOKUP(AI45,EXPERIENCIA!$A$1:$C$2100,2,0))</f>
        <v>0</v>
      </c>
      <c r="EL45" s="6">
        <f>IF(DB45="si",VLOOKUP(A45,'5 TD'!$S$3:$T$2103,2,0),0)</f>
        <v>0</v>
      </c>
      <c r="EM45" s="6" t="str">
        <f t="shared" si="35"/>
        <v>SI</v>
      </c>
      <c r="EN45" s="6">
        <f>+('3 Planilla Preadjudicación OTIC'!BV45)</f>
        <v>0</v>
      </c>
      <c r="EQ45" s="77"/>
    </row>
    <row r="46" spans="1:147" s="7" customFormat="1" ht="13.8" x14ac:dyDescent="0.3">
      <c r="A46" s="6">
        <f>+('3 Planilla Preadjudicación OTIC'!A46)</f>
        <v>0</v>
      </c>
      <c r="B46" s="6">
        <f>+('3 Planilla Preadjudicación OTIC'!B46)</f>
        <v>0</v>
      </c>
      <c r="C46" s="8">
        <f>+('3 Planilla Preadjudicación OTIC'!D46)</f>
        <v>0</v>
      </c>
      <c r="D46" s="8">
        <f>+('3 Planilla Preadjudicación OTIC'!E46)</f>
        <v>0</v>
      </c>
      <c r="E46" s="8">
        <f>+('3 Planilla Preadjudicación OTIC'!F46)</f>
        <v>0</v>
      </c>
      <c r="F46" s="8">
        <f>+('3 Planilla Preadjudicación OTIC'!G46)</f>
        <v>0</v>
      </c>
      <c r="G46" s="8">
        <f>+('3 Planilla Preadjudicación OTIC'!H46)</f>
        <v>0</v>
      </c>
      <c r="H46" s="8">
        <f>+('3 Planilla Preadjudicación OTIC'!I46)</f>
        <v>0</v>
      </c>
      <c r="I46" s="8">
        <f>+('3 Planilla Preadjudicación OTIC'!J46)</f>
        <v>0</v>
      </c>
      <c r="J46" s="8">
        <f>+('3 Planilla Preadjudicación OTIC'!K46)</f>
        <v>0</v>
      </c>
      <c r="K46" s="8">
        <f>+('3 Planilla Preadjudicación OTIC'!L46)</f>
        <v>0</v>
      </c>
      <c r="L46" s="8">
        <f>+('3 Planilla Preadjudicación OTIC'!M46)</f>
        <v>0</v>
      </c>
      <c r="M46" s="6">
        <f>+('3 Planilla Preadjudicación OTIC'!N46)</f>
        <v>0</v>
      </c>
      <c r="N46" s="8">
        <f>+('3 Planilla Preadjudicación OTIC'!O46)</f>
        <v>0</v>
      </c>
      <c r="O46" s="8">
        <f>+('3 Planilla Preadjudicación OTIC'!P46)</f>
        <v>0</v>
      </c>
      <c r="P46" s="8">
        <f>+('3 Planilla Preadjudicación OTIC'!Q46)</f>
        <v>0</v>
      </c>
      <c r="Q46" s="8">
        <f>+('3 Planilla Preadjudicación OTIC'!R46)</f>
        <v>0</v>
      </c>
      <c r="R46" s="8">
        <f>+('3 Planilla Preadjudicación OTIC'!S46)</f>
        <v>0</v>
      </c>
      <c r="S46" s="8">
        <f>+('3 Planilla Preadjudicación OTIC'!T46)</f>
        <v>0</v>
      </c>
      <c r="T46" s="6">
        <f>+('3 Planilla Preadjudicación OTIC'!U46)</f>
        <v>0</v>
      </c>
      <c r="U46" s="6">
        <f>+('3 Planilla Preadjudicación OTIC'!V46)</f>
        <v>0</v>
      </c>
      <c r="V46" s="6">
        <f>+('3 Planilla Preadjudicación OTIC'!W46)</f>
        <v>0</v>
      </c>
      <c r="W46" s="6">
        <f>+('3 Planilla Preadjudicación OTIC'!X46)</f>
        <v>0</v>
      </c>
      <c r="X46" s="6">
        <f>+('3 Planilla Preadjudicación OTIC'!Y46)</f>
        <v>0</v>
      </c>
      <c r="Y46" s="6">
        <f>+('3 Planilla Preadjudicación OTIC'!Z46)</f>
        <v>0</v>
      </c>
      <c r="Z46" s="6">
        <f>+('3 Planilla Preadjudicación OTIC'!AA46)</f>
        <v>0</v>
      </c>
      <c r="AA46" s="6">
        <f>+('3 Planilla Preadjudicación OTIC'!AB46)</f>
        <v>0</v>
      </c>
      <c r="AB46" s="8">
        <f>+('3 Planilla Preadjudicación OTIC'!AC46)</f>
        <v>0</v>
      </c>
      <c r="AC46" s="8">
        <f>+('3 Planilla Preadjudicación OTIC'!AD46)</f>
        <v>0</v>
      </c>
      <c r="AD46" s="6">
        <f>+('3 Planilla Preadjudicación OTIC'!AE46)</f>
        <v>0</v>
      </c>
      <c r="AE46" s="8">
        <f>+('3 Planilla Preadjudicación OTIC'!AF46)</f>
        <v>0</v>
      </c>
      <c r="AF46" s="6">
        <f>+('3 Planilla Preadjudicación OTIC'!AG46)</f>
        <v>0</v>
      </c>
      <c r="AG46" s="6">
        <f>+('3 Planilla Preadjudicación OTIC'!AH46)</f>
        <v>0</v>
      </c>
      <c r="AH46" s="6">
        <f>+('3 Planilla Preadjudicación OTIC'!AI46)</f>
        <v>0</v>
      </c>
      <c r="AI46" s="206">
        <f>+('3 Planilla Preadjudicación OTIC'!AJ46)</f>
        <v>0</v>
      </c>
      <c r="AJ46" s="8">
        <f>+('3 Planilla Preadjudicación OTIC'!AK46)</f>
        <v>0</v>
      </c>
      <c r="AK46" s="6">
        <f>+('3 Planilla Preadjudicación OTIC'!AL46)</f>
        <v>0</v>
      </c>
      <c r="AL46" s="6">
        <f>+('3 Planilla Preadjudicación OTIC'!AM46)</f>
        <v>0</v>
      </c>
      <c r="AM46" s="16">
        <f>+('3 Planilla Preadjudicación OTIC'!AN46)</f>
        <v>0</v>
      </c>
      <c r="AN46" s="16">
        <f>+('3 Planilla Preadjudicación OTIC'!AO46)</f>
        <v>0</v>
      </c>
      <c r="AO46" s="16">
        <f>+('3 Planilla Preadjudicación OTIC'!AP46)</f>
        <v>0</v>
      </c>
      <c r="AP46" s="16">
        <f>+('3 Planilla Preadjudicación OTIC'!AQ46)</f>
        <v>0</v>
      </c>
      <c r="AQ46" s="16">
        <f>+('3 Planilla Preadjudicación OTIC'!AR46)</f>
        <v>0</v>
      </c>
      <c r="AR46" s="16">
        <f>+('3 Planilla Preadjudicación OTIC'!AS46)</f>
        <v>0</v>
      </c>
      <c r="AS46" s="16">
        <f>+('3 Planilla Preadjudicación OTIC'!AT46)</f>
        <v>0</v>
      </c>
      <c r="AT46" s="16">
        <f>+('3 Planilla Preadjudicación OTIC'!AU46)</f>
        <v>0</v>
      </c>
      <c r="AU46" s="16">
        <f>+('3 Planilla Preadjudicación OTIC'!AV46)</f>
        <v>0</v>
      </c>
      <c r="AV46" s="6">
        <f>+('3 Planilla Preadjudicación OTIC'!AW46)</f>
        <v>0</v>
      </c>
      <c r="AW46" s="8">
        <f>+('3 Planilla Preadjudicación OTIC'!AX46)</f>
        <v>0</v>
      </c>
      <c r="AX46" s="6">
        <f>+('3 Planilla Preadjudicación OTIC'!AY46)</f>
        <v>0</v>
      </c>
      <c r="AY46" s="6">
        <f>+('3 Planilla Preadjudicación OTIC'!AZ46)</f>
        <v>0</v>
      </c>
      <c r="AZ46" s="6">
        <f>+('3 Planilla Preadjudicación OTIC'!BA46)</f>
        <v>0</v>
      </c>
      <c r="BA46" s="6">
        <f>+('3 Planilla Preadjudicación OTIC'!BB46)</f>
        <v>0</v>
      </c>
      <c r="BB46" s="6">
        <f>+('3 Planilla Preadjudicación OTIC'!BC46)</f>
        <v>0</v>
      </c>
      <c r="BC46" s="6">
        <f>+('3 Planilla Preadjudicación OTIC'!BD46)</f>
        <v>0</v>
      </c>
      <c r="BD46" s="6">
        <f>+('3 Planilla Preadjudicación OTIC'!BE46)</f>
        <v>0</v>
      </c>
      <c r="BE46" s="6">
        <f>+('3 Planilla Preadjudicación OTIC'!BF46)</f>
        <v>0</v>
      </c>
      <c r="BF46" s="6">
        <f>+('3 Planilla Preadjudicación OTIC'!BG46)</f>
        <v>0</v>
      </c>
      <c r="BG46" s="6">
        <f>+('3 Planilla Preadjudicación OTIC'!BH46)</f>
        <v>0</v>
      </c>
      <c r="BH46" s="6">
        <f>+('3 Planilla Preadjudicación OTIC'!BI46)</f>
        <v>0</v>
      </c>
      <c r="BI46" s="6">
        <f>+('3 Planilla Preadjudicación OTIC'!BJ46)</f>
        <v>0</v>
      </c>
      <c r="BJ46" s="6">
        <f>+('3 Planilla Preadjudicación OTIC'!BK46)</f>
        <v>0</v>
      </c>
      <c r="BK46" s="6">
        <f>+('3 Planilla Preadjudicación OTIC'!BL46)</f>
        <v>0</v>
      </c>
      <c r="BL46" s="6">
        <f>+('3 Planilla Preadjudicación OTIC'!BM46)</f>
        <v>0</v>
      </c>
      <c r="BM46" s="164">
        <f>ROUND(('3 Planilla Preadjudicación OTIC'!BN46),1)</f>
        <v>0</v>
      </c>
      <c r="BN46" s="8">
        <f>+('3 Planilla Preadjudicación OTIC'!BO46)</f>
        <v>0</v>
      </c>
      <c r="BO46" s="8">
        <f>+('3 Planilla Preadjudicación OTIC'!BP46)</f>
        <v>0</v>
      </c>
      <c r="BP46" s="8">
        <f>+('3 Planilla Preadjudicación OTIC'!BQ46)</f>
        <v>0</v>
      </c>
      <c r="BQ46" s="8">
        <f>+('3 Planilla Preadjudicación OTIC'!BR46)</f>
        <v>0</v>
      </c>
      <c r="BR46" s="8">
        <f>+('3 Planilla Preadjudicación OTIC'!BS46)</f>
        <v>0</v>
      </c>
      <c r="BS46" s="8">
        <f>+('3 Planilla Preadjudicación OTIC'!BT46)</f>
        <v>0</v>
      </c>
      <c r="BT46" s="8">
        <f>+('3 Planilla Preadjudicación OTIC'!BU46)</f>
        <v>0</v>
      </c>
      <c r="BU46" s="130" t="e">
        <f>IF(VLOOKUP(A46,'BD OFICIAL'!$A$1:$AK$1058,5,0)=D46,0,1)</f>
        <v>#N/A</v>
      </c>
      <c r="BV46" s="130" t="e">
        <f>IF(VLOOKUP(A46,'BD OFICIAL'!$A$1:$AK$1058,11,0)=J46,0,1)</f>
        <v>#N/A</v>
      </c>
      <c r="BW46" s="130" t="e">
        <f>IF(VLOOKUP(A46,'BD OFICIAL'!$A$1:$AK$1058,13,0)=L46,0,1)</f>
        <v>#N/A</v>
      </c>
      <c r="BX46" s="6" t="e">
        <f>IF(VLOOKUP(A46,'BD OFICIAL'!$A$1:$AK$1058,16,0)=O46,0,1)</f>
        <v>#N/A</v>
      </c>
      <c r="BY46" s="6" t="e">
        <f>IF(VLOOKUP(A46,'BD OFICIAL'!$A$1:$AK$1058,17,0)=P46,0,1)</f>
        <v>#N/A</v>
      </c>
      <c r="BZ46" s="6" t="e">
        <f>IF(VLOOKUP(A46,'BD OFICIAL'!$A$1:$AK$1058,19,0)=R46,0,1)</f>
        <v>#N/A</v>
      </c>
      <c r="CA46" s="6" t="e">
        <f>IF(VLOOKUP(A46,'BD OFICIAL'!$A$1:$AK$1058,21,0)=T46,0,1)</f>
        <v>#N/A</v>
      </c>
      <c r="CB46" s="6" t="e">
        <f>IF(VLOOKUP(A46,'BD OFICIAL'!$A$1:$AK$1058,24,0)=AK46,0,1)</f>
        <v>#N/A</v>
      </c>
      <c r="CC46" s="6" t="e">
        <f>IF(VLOOKUP(A46,'BD OFICIAL'!$A$1:$AK$1058,25,0)=X46,0,1)</f>
        <v>#N/A</v>
      </c>
      <c r="CD46" s="6" t="e">
        <f>IF(VLOOKUP(A46,'BD OFICIAL'!$A$1:$AK$1058,26,0)=Y46,0,1)</f>
        <v>#N/A</v>
      </c>
      <c r="CE46" s="6" t="e">
        <f>IF(VLOOKUP(A46,'BD OFICIAL'!$A$1:$AK$1058,27,0)=Z46,0,1)</f>
        <v>#N/A</v>
      </c>
      <c r="CF46" s="6" t="e">
        <f>IF(VLOOKUP(A46,'BD OFICIAL'!$A$1:$AK$1058,28,0)=AA46,0,1)</f>
        <v>#N/A</v>
      </c>
      <c r="CG46" s="6" t="e">
        <f>IF(VLOOKUP(A46,'BD OFICIAL'!$A$1:$AK$1058,33,0)=AF46,0,1)</f>
        <v>#N/A</v>
      </c>
      <c r="CH46" s="6" t="e">
        <f>IF(VLOOKUP(A46,'BD OFICIAL'!$A$1:$AK$1058,34,0)=AG46,0,1)</f>
        <v>#N/A</v>
      </c>
      <c r="CI46" s="11" t="e">
        <f t="shared" si="7"/>
        <v>#DIV/0!</v>
      </c>
      <c r="CJ46" s="130" t="e">
        <f t="shared" si="8"/>
        <v>#DIV/0!</v>
      </c>
      <c r="CK46" s="130" t="e">
        <f>IF(VLOOKUP(A46,'BD OFICIAL'!$A$1:$AK$1058,37,0)=AL46,0,1)</f>
        <v>#N/A</v>
      </c>
      <c r="CL46" s="130" t="e">
        <f>VLOOKUP(A46,'BD OFICIAL'!$A$1:$AL$1109,38,0)*AM46-AP46</f>
        <v>#N/A</v>
      </c>
      <c r="CM46" s="130" t="str">
        <f t="shared" si="9"/>
        <v>SSH</v>
      </c>
      <c r="CN46" s="130" t="str">
        <f t="shared" si="10"/>
        <v>SI</v>
      </c>
      <c r="CO46" s="130" t="str">
        <f t="shared" si="11"/>
        <v>NO</v>
      </c>
      <c r="CP46" s="44">
        <f t="shared" si="12"/>
        <v>1</v>
      </c>
      <c r="CQ46" s="44">
        <f t="shared" si="13"/>
        <v>1</v>
      </c>
      <c r="CR46" s="44" t="e">
        <f t="shared" si="14"/>
        <v>#N/A</v>
      </c>
      <c r="CS46" s="44" t="e">
        <f>IF(VLOOKUP(A46,'BD OFICIAL'!$A:$AS,40,0)=AQ46,0,1)</f>
        <v>#N/A</v>
      </c>
      <c r="CT46" s="44" t="e">
        <f>IF(VLOOKUP(A46,'BD OFICIAL'!$A:$AS,41,0)=AS46,0,1)</f>
        <v>#N/A</v>
      </c>
      <c r="CU46" s="44">
        <f t="shared" si="15"/>
        <v>0</v>
      </c>
      <c r="CV46" s="44">
        <f t="shared" si="16"/>
        <v>0</v>
      </c>
      <c r="CW46" s="44" t="e">
        <f>IF(VLOOKUP(A46,'BD OFICIAL'!$A$1:$AK$1058,31,0)="SI",IF(AT46&gt;0,0,1),IF(AT46=0,0,1))</f>
        <v>#N/A</v>
      </c>
      <c r="CX46" s="44">
        <f t="shared" si="17"/>
        <v>0</v>
      </c>
      <c r="CY46" s="44">
        <f t="shared" si="18"/>
        <v>0</v>
      </c>
      <c r="CZ46" s="130" t="e">
        <f t="shared" si="19"/>
        <v>#N/A</v>
      </c>
      <c r="DA46" s="44" t="e">
        <f t="shared" si="20"/>
        <v>#N/A</v>
      </c>
      <c r="DB46" s="130" t="str">
        <f>IF(ISERROR(VLOOKUP(AI46,EXPERIENCIA!$A$1:$C$2100,1,0)),"NO","SI")</f>
        <v>NO</v>
      </c>
      <c r="DC46" s="130" t="e">
        <f>IF(CZ46="no","NO APLICA",IF(AX46=0,"ERROR NOTA",IF(AND(AX46&gt;1,DB46="NO"),"ERROR NOTA",IF(AND(DB46="NO",AX46=1),0,IF(VLOOKUP(AI46,EXPERIENCIA!$A$1:$C$2100,3,0)=AX46,0,"ERROR NOTA")))))</f>
        <v>#N/A</v>
      </c>
      <c r="DD46" s="130" t="str">
        <f>IF(ISERROR(VLOOKUP(AI46,COMPORTAMIENTO!$A$1:$C$2100,1,0)),"NO","SI")</f>
        <v>NO</v>
      </c>
      <c r="DE46" s="130" t="e">
        <f>IF(CZ46="NO","NO APLICA",IF(AY46=0,"ERROR NOTA",IF(AND(DD46="NO",AY46=7),0,IF(VLOOKUP(AI46,COMPORTAMIENTO!$A$2:$C$2100,3,0)=AY46,0,"ERROR NOTA"))))</f>
        <v>#N/A</v>
      </c>
      <c r="DF46" s="164" t="e">
        <f t="shared" si="21"/>
        <v>#N/A</v>
      </c>
      <c r="DG46" s="164" t="e">
        <f t="shared" si="22"/>
        <v>#N/A</v>
      </c>
      <c r="DH46" s="130" t="str">
        <f t="shared" si="36"/>
        <v>NO</v>
      </c>
      <c r="DI46" s="130" t="e">
        <f t="shared" si="23"/>
        <v>#N/A</v>
      </c>
      <c r="DJ46" s="130" t="e">
        <f t="shared" si="24"/>
        <v>#N/A</v>
      </c>
      <c r="DK46" s="130" t="e">
        <f t="shared" si="25"/>
        <v>#N/A</v>
      </c>
      <c r="DL46" s="16" t="e" cm="1">
        <f t="array" ref="DL46">IF(CZ46="NO","NO APLICA",IF(AND(CZ46="SI",BG46=1),RECHAZADO,"APROBADO"))</f>
        <v>#N/A</v>
      </c>
      <c r="DM46" s="16" t="e">
        <f t="shared" si="26"/>
        <v>#N/A</v>
      </c>
      <c r="DN46" s="11" t="e">
        <f t="shared" si="27"/>
        <v>#N/A</v>
      </c>
      <c r="DO46" s="16">
        <f t="shared" si="28"/>
        <v>0</v>
      </c>
      <c r="DP46" s="16">
        <f>VLOOKUP(A46,'5 TD'!$A$3:$B$35,2,0)</f>
        <v>0</v>
      </c>
      <c r="DQ46" s="11" t="e">
        <f t="shared" si="29"/>
        <v>#N/A</v>
      </c>
      <c r="DR46" s="130" t="e">
        <f t="shared" si="37"/>
        <v>#N/A</v>
      </c>
      <c r="DS46" s="130" t="e">
        <f t="shared" si="38"/>
        <v>#N/A</v>
      </c>
      <c r="DT46" s="11" t="e">
        <f t="shared" si="39"/>
        <v>#N/A</v>
      </c>
      <c r="DU46" s="130" t="e">
        <f t="shared" si="40"/>
        <v>#N/A</v>
      </c>
      <c r="DV46" s="6">
        <f>+('3 Planilla Preadjudicación OTIC'!BO46)</f>
        <v>0</v>
      </c>
      <c r="DW46" s="6" t="e">
        <f>IF(DU46="APROBADO",VLOOKUP(A46,'5 TD'!$D$3:$E$270,2,0),"NO APLICA")</f>
        <v>#N/A</v>
      </c>
      <c r="DX46" s="6" t="e">
        <f t="shared" si="30"/>
        <v>#N/A</v>
      </c>
      <c r="DY46" s="6" t="e">
        <f>IF(DX46="SI",VLOOKUP(A46,'5 TD'!$G$3:$H$270,2,0),"NO APLICA ")</f>
        <v>#N/A</v>
      </c>
      <c r="DZ46" s="6" t="e">
        <f t="shared" si="41"/>
        <v>#N/A</v>
      </c>
      <c r="EA46" s="6" t="e">
        <f>IF(DZ46="SI",VLOOKUP(A46,'5 TD'!$J$4:$K$472,2,0),"NO APLICA")</f>
        <v>#N/A</v>
      </c>
      <c r="EB46" s="6" t="e">
        <f t="shared" si="31"/>
        <v>#N/A</v>
      </c>
      <c r="EC46" s="11" t="e">
        <f>IF(EB46="SI",VLOOKUP(A46,'5 TD'!$M$4:$N$350,2,0),"NO APLICA")</f>
        <v>#N/A</v>
      </c>
      <c r="ED46" s="6" t="e">
        <f t="shared" si="6"/>
        <v>#N/A</v>
      </c>
      <c r="EE46" s="16" t="e">
        <f t="shared" si="32"/>
        <v>#N/A</v>
      </c>
      <c r="EF46" s="16" t="e">
        <f>IF(ED46="SI",VLOOKUP(A46,'5 TD'!$V$4:$W$479,2,0),"NO APLICA")</f>
        <v>#N/A</v>
      </c>
      <c r="EG46" s="6" t="e">
        <f t="shared" si="33"/>
        <v>#N/A</v>
      </c>
      <c r="EH46" s="124" t="e">
        <f>IF(EG46="SI",VLOOKUP(AI46,COMPORTAMIENTO!$A$1:$C$2100,2,0),"NO APLICA")</f>
        <v>#N/A</v>
      </c>
      <c r="EI46" s="16" t="e">
        <f>IF(EG46="SI",VLOOKUP(A46,'5 TD'!$P$2:$Q$479,2,0),"NO APLICA")</f>
        <v>#N/A</v>
      </c>
      <c r="EJ46" s="6" t="e">
        <f t="shared" si="34"/>
        <v>#N/A</v>
      </c>
      <c r="EK46" s="6">
        <f>IF(DB46="no",0,VLOOKUP(AI46,EXPERIENCIA!$A$1:$C$2100,2,0))</f>
        <v>0</v>
      </c>
      <c r="EL46" s="6">
        <f>IF(DB46="si",VLOOKUP(A46,'5 TD'!$S$3:$T$2103,2,0),0)</f>
        <v>0</v>
      </c>
      <c r="EM46" s="6" t="str">
        <f t="shared" si="35"/>
        <v>SI</v>
      </c>
      <c r="EN46" s="6">
        <f>+('3 Planilla Preadjudicación OTIC'!BV46)</f>
        <v>0</v>
      </c>
      <c r="EQ46" s="77"/>
    </row>
    <row r="47" spans="1:147" s="7" customFormat="1" ht="13.8" x14ac:dyDescent="0.3">
      <c r="A47" s="6">
        <f>+('3 Planilla Preadjudicación OTIC'!A47)</f>
        <v>0</v>
      </c>
      <c r="B47" s="6">
        <f>+('3 Planilla Preadjudicación OTIC'!B47)</f>
        <v>0</v>
      </c>
      <c r="C47" s="8">
        <f>+('3 Planilla Preadjudicación OTIC'!D47)</f>
        <v>0</v>
      </c>
      <c r="D47" s="8">
        <f>+('3 Planilla Preadjudicación OTIC'!E47)</f>
        <v>0</v>
      </c>
      <c r="E47" s="8">
        <f>+('3 Planilla Preadjudicación OTIC'!F47)</f>
        <v>0</v>
      </c>
      <c r="F47" s="8">
        <f>+('3 Planilla Preadjudicación OTIC'!G47)</f>
        <v>0</v>
      </c>
      <c r="G47" s="8">
        <f>+('3 Planilla Preadjudicación OTIC'!H47)</f>
        <v>0</v>
      </c>
      <c r="H47" s="8">
        <f>+('3 Planilla Preadjudicación OTIC'!I47)</f>
        <v>0</v>
      </c>
      <c r="I47" s="8">
        <f>+('3 Planilla Preadjudicación OTIC'!J47)</f>
        <v>0</v>
      </c>
      <c r="J47" s="8">
        <f>+('3 Planilla Preadjudicación OTIC'!K47)</f>
        <v>0</v>
      </c>
      <c r="K47" s="8">
        <f>+('3 Planilla Preadjudicación OTIC'!L47)</f>
        <v>0</v>
      </c>
      <c r="L47" s="8">
        <f>+('3 Planilla Preadjudicación OTIC'!M47)</f>
        <v>0</v>
      </c>
      <c r="M47" s="6">
        <f>+('3 Planilla Preadjudicación OTIC'!N47)</f>
        <v>0</v>
      </c>
      <c r="N47" s="8">
        <f>+('3 Planilla Preadjudicación OTIC'!O47)</f>
        <v>0</v>
      </c>
      <c r="O47" s="8">
        <f>+('3 Planilla Preadjudicación OTIC'!P47)</f>
        <v>0</v>
      </c>
      <c r="P47" s="8">
        <f>+('3 Planilla Preadjudicación OTIC'!Q47)</f>
        <v>0</v>
      </c>
      <c r="Q47" s="8">
        <f>+('3 Planilla Preadjudicación OTIC'!R47)</f>
        <v>0</v>
      </c>
      <c r="R47" s="8">
        <f>+('3 Planilla Preadjudicación OTIC'!S47)</f>
        <v>0</v>
      </c>
      <c r="S47" s="8">
        <f>+('3 Planilla Preadjudicación OTIC'!T47)</f>
        <v>0</v>
      </c>
      <c r="T47" s="6">
        <f>+('3 Planilla Preadjudicación OTIC'!U47)</f>
        <v>0</v>
      </c>
      <c r="U47" s="6">
        <f>+('3 Planilla Preadjudicación OTIC'!V47)</f>
        <v>0</v>
      </c>
      <c r="V47" s="6">
        <f>+('3 Planilla Preadjudicación OTIC'!W47)</f>
        <v>0</v>
      </c>
      <c r="W47" s="6">
        <f>+('3 Planilla Preadjudicación OTIC'!X47)</f>
        <v>0</v>
      </c>
      <c r="X47" s="6">
        <f>+('3 Planilla Preadjudicación OTIC'!Y47)</f>
        <v>0</v>
      </c>
      <c r="Y47" s="6">
        <f>+('3 Planilla Preadjudicación OTIC'!Z47)</f>
        <v>0</v>
      </c>
      <c r="Z47" s="6">
        <f>+('3 Planilla Preadjudicación OTIC'!AA47)</f>
        <v>0</v>
      </c>
      <c r="AA47" s="6">
        <f>+('3 Planilla Preadjudicación OTIC'!AB47)</f>
        <v>0</v>
      </c>
      <c r="AB47" s="8">
        <f>+('3 Planilla Preadjudicación OTIC'!AC47)</f>
        <v>0</v>
      </c>
      <c r="AC47" s="8">
        <f>+('3 Planilla Preadjudicación OTIC'!AD47)</f>
        <v>0</v>
      </c>
      <c r="AD47" s="6">
        <f>+('3 Planilla Preadjudicación OTIC'!AE47)</f>
        <v>0</v>
      </c>
      <c r="AE47" s="8">
        <f>+('3 Planilla Preadjudicación OTIC'!AF47)</f>
        <v>0</v>
      </c>
      <c r="AF47" s="6">
        <f>+('3 Planilla Preadjudicación OTIC'!AG47)</f>
        <v>0</v>
      </c>
      <c r="AG47" s="6">
        <f>+('3 Planilla Preadjudicación OTIC'!AH47)</f>
        <v>0</v>
      </c>
      <c r="AH47" s="6">
        <f>+('3 Planilla Preadjudicación OTIC'!AI47)</f>
        <v>0</v>
      </c>
      <c r="AI47" s="206">
        <f>+('3 Planilla Preadjudicación OTIC'!AJ47)</f>
        <v>0</v>
      </c>
      <c r="AJ47" s="8">
        <f>+('3 Planilla Preadjudicación OTIC'!AK47)</f>
        <v>0</v>
      </c>
      <c r="AK47" s="6">
        <f>+('3 Planilla Preadjudicación OTIC'!AL47)</f>
        <v>0</v>
      </c>
      <c r="AL47" s="6">
        <f>+('3 Planilla Preadjudicación OTIC'!AM47)</f>
        <v>0</v>
      </c>
      <c r="AM47" s="16">
        <f>+('3 Planilla Preadjudicación OTIC'!AN47)</f>
        <v>0</v>
      </c>
      <c r="AN47" s="16">
        <f>+('3 Planilla Preadjudicación OTIC'!AO47)</f>
        <v>0</v>
      </c>
      <c r="AO47" s="16">
        <f>+('3 Planilla Preadjudicación OTIC'!AP47)</f>
        <v>0</v>
      </c>
      <c r="AP47" s="16">
        <f>+('3 Planilla Preadjudicación OTIC'!AQ47)</f>
        <v>0</v>
      </c>
      <c r="AQ47" s="16">
        <f>+('3 Planilla Preadjudicación OTIC'!AR47)</f>
        <v>0</v>
      </c>
      <c r="AR47" s="16">
        <f>+('3 Planilla Preadjudicación OTIC'!AS47)</f>
        <v>0</v>
      </c>
      <c r="AS47" s="16">
        <f>+('3 Planilla Preadjudicación OTIC'!AT47)</f>
        <v>0</v>
      </c>
      <c r="AT47" s="16">
        <f>+('3 Planilla Preadjudicación OTIC'!AU47)</f>
        <v>0</v>
      </c>
      <c r="AU47" s="16">
        <f>+('3 Planilla Preadjudicación OTIC'!AV47)</f>
        <v>0</v>
      </c>
      <c r="AV47" s="6">
        <f>+('3 Planilla Preadjudicación OTIC'!AW47)</f>
        <v>0</v>
      </c>
      <c r="AW47" s="8">
        <f>+('3 Planilla Preadjudicación OTIC'!AX47)</f>
        <v>0</v>
      </c>
      <c r="AX47" s="6">
        <f>+('3 Planilla Preadjudicación OTIC'!AY47)</f>
        <v>0</v>
      </c>
      <c r="AY47" s="6">
        <f>+('3 Planilla Preadjudicación OTIC'!AZ47)</f>
        <v>0</v>
      </c>
      <c r="AZ47" s="6">
        <f>+('3 Planilla Preadjudicación OTIC'!BA47)</f>
        <v>0</v>
      </c>
      <c r="BA47" s="6">
        <f>+('3 Planilla Preadjudicación OTIC'!BB47)</f>
        <v>0</v>
      </c>
      <c r="BB47" s="6">
        <f>+('3 Planilla Preadjudicación OTIC'!BC47)</f>
        <v>0</v>
      </c>
      <c r="BC47" s="6">
        <f>+('3 Planilla Preadjudicación OTIC'!BD47)</f>
        <v>0</v>
      </c>
      <c r="BD47" s="6">
        <f>+('3 Planilla Preadjudicación OTIC'!BE47)</f>
        <v>0</v>
      </c>
      <c r="BE47" s="6">
        <f>+('3 Planilla Preadjudicación OTIC'!BF47)</f>
        <v>0</v>
      </c>
      <c r="BF47" s="6">
        <f>+('3 Planilla Preadjudicación OTIC'!BG47)</f>
        <v>0</v>
      </c>
      <c r="BG47" s="6">
        <f>+('3 Planilla Preadjudicación OTIC'!BH47)</f>
        <v>0</v>
      </c>
      <c r="BH47" s="6">
        <f>+('3 Planilla Preadjudicación OTIC'!BI47)</f>
        <v>0</v>
      </c>
      <c r="BI47" s="6">
        <f>+('3 Planilla Preadjudicación OTIC'!BJ47)</f>
        <v>0</v>
      </c>
      <c r="BJ47" s="6">
        <f>+('3 Planilla Preadjudicación OTIC'!BK47)</f>
        <v>0</v>
      </c>
      <c r="BK47" s="6">
        <f>+('3 Planilla Preadjudicación OTIC'!BL47)</f>
        <v>0</v>
      </c>
      <c r="BL47" s="6">
        <f>+('3 Planilla Preadjudicación OTIC'!BM47)</f>
        <v>0</v>
      </c>
      <c r="BM47" s="164">
        <f>ROUND(('3 Planilla Preadjudicación OTIC'!BN47),1)</f>
        <v>0</v>
      </c>
      <c r="BN47" s="8">
        <f>+('3 Planilla Preadjudicación OTIC'!BO47)</f>
        <v>0</v>
      </c>
      <c r="BO47" s="8">
        <f>+('3 Planilla Preadjudicación OTIC'!BP47)</f>
        <v>0</v>
      </c>
      <c r="BP47" s="8">
        <f>+('3 Planilla Preadjudicación OTIC'!BQ47)</f>
        <v>0</v>
      </c>
      <c r="BQ47" s="8">
        <f>+('3 Planilla Preadjudicación OTIC'!BR47)</f>
        <v>0</v>
      </c>
      <c r="BR47" s="8">
        <f>+('3 Planilla Preadjudicación OTIC'!BS47)</f>
        <v>0</v>
      </c>
      <c r="BS47" s="8">
        <f>+('3 Planilla Preadjudicación OTIC'!BT47)</f>
        <v>0</v>
      </c>
      <c r="BT47" s="8">
        <f>+('3 Planilla Preadjudicación OTIC'!BU47)</f>
        <v>0</v>
      </c>
      <c r="BU47" s="130" t="e">
        <f>IF(VLOOKUP(A47,'BD OFICIAL'!$A$1:$AK$1058,5,0)=D47,0,1)</f>
        <v>#N/A</v>
      </c>
      <c r="BV47" s="130" t="e">
        <f>IF(VLOOKUP(A47,'BD OFICIAL'!$A$1:$AK$1058,11,0)=J47,0,1)</f>
        <v>#N/A</v>
      </c>
      <c r="BW47" s="130" t="e">
        <f>IF(VLOOKUP(A47,'BD OFICIAL'!$A$1:$AK$1058,13,0)=L47,0,1)</f>
        <v>#N/A</v>
      </c>
      <c r="BX47" s="6" t="e">
        <f>IF(VLOOKUP(A47,'BD OFICIAL'!$A$1:$AK$1058,16,0)=O47,0,1)</f>
        <v>#N/A</v>
      </c>
      <c r="BY47" s="6" t="e">
        <f>IF(VLOOKUP(A47,'BD OFICIAL'!$A$1:$AK$1058,17,0)=P47,0,1)</f>
        <v>#N/A</v>
      </c>
      <c r="BZ47" s="6" t="e">
        <f>IF(VLOOKUP(A47,'BD OFICIAL'!$A$1:$AK$1058,19,0)=R47,0,1)</f>
        <v>#N/A</v>
      </c>
      <c r="CA47" s="6" t="e">
        <f>IF(VLOOKUP(A47,'BD OFICIAL'!$A$1:$AK$1058,21,0)=T47,0,1)</f>
        <v>#N/A</v>
      </c>
      <c r="CB47" s="6" t="e">
        <f>IF(VLOOKUP(A47,'BD OFICIAL'!$A$1:$AK$1058,24,0)=AK47,0,1)</f>
        <v>#N/A</v>
      </c>
      <c r="CC47" s="6" t="e">
        <f>IF(VLOOKUP(A47,'BD OFICIAL'!$A$1:$AK$1058,25,0)=X47,0,1)</f>
        <v>#N/A</v>
      </c>
      <c r="CD47" s="6" t="e">
        <f>IF(VLOOKUP(A47,'BD OFICIAL'!$A$1:$AK$1058,26,0)=Y47,0,1)</f>
        <v>#N/A</v>
      </c>
      <c r="CE47" s="6" t="e">
        <f>IF(VLOOKUP(A47,'BD OFICIAL'!$A$1:$AK$1058,27,0)=Z47,0,1)</f>
        <v>#N/A</v>
      </c>
      <c r="CF47" s="6" t="e">
        <f>IF(VLOOKUP(A47,'BD OFICIAL'!$A$1:$AK$1058,28,0)=AA47,0,1)</f>
        <v>#N/A</v>
      </c>
      <c r="CG47" s="6" t="e">
        <f>IF(VLOOKUP(A47,'BD OFICIAL'!$A$1:$AK$1058,33,0)=AF47,0,1)</f>
        <v>#N/A</v>
      </c>
      <c r="CH47" s="6" t="e">
        <f>IF(VLOOKUP(A47,'BD OFICIAL'!$A$1:$AK$1058,34,0)=AG47,0,1)</f>
        <v>#N/A</v>
      </c>
      <c r="CI47" s="11" t="e">
        <f t="shared" si="7"/>
        <v>#DIV/0!</v>
      </c>
      <c r="CJ47" s="130" t="e">
        <f t="shared" si="8"/>
        <v>#DIV/0!</v>
      </c>
      <c r="CK47" s="130" t="e">
        <f>IF(VLOOKUP(A47,'BD OFICIAL'!$A$1:$AK$1058,37,0)=AL47,0,1)</f>
        <v>#N/A</v>
      </c>
      <c r="CL47" s="130" t="e">
        <f>VLOOKUP(A47,'BD OFICIAL'!$A$1:$AL$1109,38,0)*AM47-AP47</f>
        <v>#N/A</v>
      </c>
      <c r="CM47" s="130" t="str">
        <f t="shared" si="9"/>
        <v>SSH</v>
      </c>
      <c r="CN47" s="130" t="str">
        <f t="shared" si="10"/>
        <v>SI</v>
      </c>
      <c r="CO47" s="130" t="str">
        <f t="shared" si="11"/>
        <v>NO</v>
      </c>
      <c r="CP47" s="44">
        <f t="shared" si="12"/>
        <v>1</v>
      </c>
      <c r="CQ47" s="44">
        <f t="shared" si="13"/>
        <v>1</v>
      </c>
      <c r="CR47" s="44" t="e">
        <f t="shared" si="14"/>
        <v>#N/A</v>
      </c>
      <c r="CS47" s="44" t="e">
        <f>IF(VLOOKUP(A47,'BD OFICIAL'!$A:$AS,40,0)=AQ47,0,1)</f>
        <v>#N/A</v>
      </c>
      <c r="CT47" s="44" t="e">
        <f>IF(VLOOKUP(A47,'BD OFICIAL'!$A:$AS,41,0)=AS47,0,1)</f>
        <v>#N/A</v>
      </c>
      <c r="CU47" s="44">
        <f t="shared" si="15"/>
        <v>0</v>
      </c>
      <c r="CV47" s="44">
        <f t="shared" si="16"/>
        <v>0</v>
      </c>
      <c r="CW47" s="44" t="e">
        <f>IF(VLOOKUP(A47,'BD OFICIAL'!$A$1:$AK$1058,31,0)="SI",IF(AT47&gt;0,0,1),IF(AT47=0,0,1))</f>
        <v>#N/A</v>
      </c>
      <c r="CX47" s="44">
        <f t="shared" si="17"/>
        <v>0</v>
      </c>
      <c r="CY47" s="44">
        <f t="shared" si="18"/>
        <v>0</v>
      </c>
      <c r="CZ47" s="130" t="e">
        <f t="shared" si="19"/>
        <v>#N/A</v>
      </c>
      <c r="DA47" s="44" t="e">
        <f t="shared" si="20"/>
        <v>#N/A</v>
      </c>
      <c r="DB47" s="130" t="str">
        <f>IF(ISERROR(VLOOKUP(AI47,EXPERIENCIA!$A$1:$C$2100,1,0)),"NO","SI")</f>
        <v>NO</v>
      </c>
      <c r="DC47" s="130" t="e">
        <f>IF(CZ47="no","NO APLICA",IF(AX47=0,"ERROR NOTA",IF(AND(AX47&gt;1,DB47="NO"),"ERROR NOTA",IF(AND(DB47="NO",AX47=1),0,IF(VLOOKUP(AI47,EXPERIENCIA!$A$1:$C$2100,3,0)=AX47,0,"ERROR NOTA")))))</f>
        <v>#N/A</v>
      </c>
      <c r="DD47" s="130" t="str">
        <f>IF(ISERROR(VLOOKUP(AI47,COMPORTAMIENTO!$A$1:$C$2100,1,0)),"NO","SI")</f>
        <v>NO</v>
      </c>
      <c r="DE47" s="130" t="e">
        <f>IF(CZ47="NO","NO APLICA",IF(AY47=0,"ERROR NOTA",IF(AND(DD47="NO",AY47=7),0,IF(VLOOKUP(AI47,COMPORTAMIENTO!$A$2:$C$2100,3,0)=AY47,0,"ERROR NOTA"))))</f>
        <v>#N/A</v>
      </c>
      <c r="DF47" s="164" t="e">
        <f t="shared" si="21"/>
        <v>#N/A</v>
      </c>
      <c r="DG47" s="164" t="e">
        <f t="shared" si="22"/>
        <v>#N/A</v>
      </c>
      <c r="DH47" s="130" t="str">
        <f t="shared" si="36"/>
        <v>NO</v>
      </c>
      <c r="DI47" s="130" t="e">
        <f t="shared" si="23"/>
        <v>#N/A</v>
      </c>
      <c r="DJ47" s="130" t="e">
        <f t="shared" si="24"/>
        <v>#N/A</v>
      </c>
      <c r="DK47" s="130" t="e">
        <f t="shared" si="25"/>
        <v>#N/A</v>
      </c>
      <c r="DL47" s="16" t="e" cm="1">
        <f t="array" ref="DL47">IF(CZ47="NO","NO APLICA",IF(AND(CZ47="SI",BG47=1),RECHAZADO,"APROBADO"))</f>
        <v>#N/A</v>
      </c>
      <c r="DM47" s="16" t="e">
        <f t="shared" si="26"/>
        <v>#N/A</v>
      </c>
      <c r="DN47" s="11" t="e">
        <f t="shared" si="27"/>
        <v>#N/A</v>
      </c>
      <c r="DO47" s="16">
        <f t="shared" si="28"/>
        <v>0</v>
      </c>
      <c r="DP47" s="16">
        <f>VLOOKUP(A47,'5 TD'!$A$3:$B$35,2,0)</f>
        <v>0</v>
      </c>
      <c r="DQ47" s="11" t="e">
        <f t="shared" si="29"/>
        <v>#N/A</v>
      </c>
      <c r="DR47" s="130" t="e">
        <f t="shared" si="37"/>
        <v>#N/A</v>
      </c>
      <c r="DS47" s="130" t="e">
        <f t="shared" si="38"/>
        <v>#N/A</v>
      </c>
      <c r="DT47" s="11" t="e">
        <f t="shared" si="39"/>
        <v>#N/A</v>
      </c>
      <c r="DU47" s="130" t="e">
        <f t="shared" si="40"/>
        <v>#N/A</v>
      </c>
      <c r="DV47" s="6">
        <f>+('3 Planilla Preadjudicación OTIC'!BO47)</f>
        <v>0</v>
      </c>
      <c r="DW47" s="6" t="e">
        <f>IF(DU47="APROBADO",VLOOKUP(A47,'5 TD'!$D$3:$E$270,2,0),"NO APLICA")</f>
        <v>#N/A</v>
      </c>
      <c r="DX47" s="6" t="e">
        <f t="shared" si="30"/>
        <v>#N/A</v>
      </c>
      <c r="DY47" s="6" t="e">
        <f>IF(DX47="SI",VLOOKUP(A47,'5 TD'!$G$3:$H$270,2,0),"NO APLICA ")</f>
        <v>#N/A</v>
      </c>
      <c r="DZ47" s="6" t="e">
        <f t="shared" si="41"/>
        <v>#N/A</v>
      </c>
      <c r="EA47" s="6" t="e">
        <f>IF(DZ47="SI",VLOOKUP(A47,'5 TD'!$J$4:$K$472,2,0),"NO APLICA")</f>
        <v>#N/A</v>
      </c>
      <c r="EB47" s="6" t="e">
        <f t="shared" si="31"/>
        <v>#N/A</v>
      </c>
      <c r="EC47" s="11" t="e">
        <f>IF(EB47="SI",VLOOKUP(A47,'5 TD'!$M$4:$N$350,2,0),"NO APLICA")</f>
        <v>#N/A</v>
      </c>
      <c r="ED47" s="6" t="e">
        <f t="shared" si="6"/>
        <v>#N/A</v>
      </c>
      <c r="EE47" s="16" t="e">
        <f t="shared" si="32"/>
        <v>#N/A</v>
      </c>
      <c r="EF47" s="16" t="e">
        <f>IF(ED47="SI",VLOOKUP(A47,'5 TD'!$V$4:$W$479,2,0),"NO APLICA")</f>
        <v>#N/A</v>
      </c>
      <c r="EG47" s="6" t="e">
        <f t="shared" si="33"/>
        <v>#N/A</v>
      </c>
      <c r="EH47" s="124" t="e">
        <f>IF(EG47="SI",VLOOKUP(AI47,COMPORTAMIENTO!$A$1:$C$2100,2,0),"NO APLICA")</f>
        <v>#N/A</v>
      </c>
      <c r="EI47" s="16" t="e">
        <f>IF(EG47="SI",VLOOKUP(A47,'5 TD'!$P$2:$Q$479,2,0),"NO APLICA")</f>
        <v>#N/A</v>
      </c>
      <c r="EJ47" s="6" t="e">
        <f t="shared" si="34"/>
        <v>#N/A</v>
      </c>
      <c r="EK47" s="6">
        <f>IF(DB47="no",0,VLOOKUP(AI47,EXPERIENCIA!$A$1:$C$2100,2,0))</f>
        <v>0</v>
      </c>
      <c r="EL47" s="6">
        <f>IF(DB47="si",VLOOKUP(A47,'5 TD'!$S$3:$T$2103,2,0),0)</f>
        <v>0</v>
      </c>
      <c r="EM47" s="6" t="str">
        <f t="shared" si="35"/>
        <v>SI</v>
      </c>
      <c r="EN47" s="6">
        <f>+('3 Planilla Preadjudicación OTIC'!BV47)</f>
        <v>0</v>
      </c>
      <c r="EQ47" s="77"/>
    </row>
    <row r="48" spans="1:147" s="7" customFormat="1" ht="13.8" x14ac:dyDescent="0.3">
      <c r="A48" s="6">
        <f>+('3 Planilla Preadjudicación OTIC'!A48)</f>
        <v>0</v>
      </c>
      <c r="B48" s="6">
        <f>+('3 Planilla Preadjudicación OTIC'!B48)</f>
        <v>0</v>
      </c>
      <c r="C48" s="8">
        <f>+('3 Planilla Preadjudicación OTIC'!D48)</f>
        <v>0</v>
      </c>
      <c r="D48" s="8">
        <f>+('3 Planilla Preadjudicación OTIC'!E48)</f>
        <v>0</v>
      </c>
      <c r="E48" s="8">
        <f>+('3 Planilla Preadjudicación OTIC'!F48)</f>
        <v>0</v>
      </c>
      <c r="F48" s="8">
        <f>+('3 Planilla Preadjudicación OTIC'!G48)</f>
        <v>0</v>
      </c>
      <c r="G48" s="8">
        <f>+('3 Planilla Preadjudicación OTIC'!H48)</f>
        <v>0</v>
      </c>
      <c r="H48" s="8">
        <f>+('3 Planilla Preadjudicación OTIC'!I48)</f>
        <v>0</v>
      </c>
      <c r="I48" s="8">
        <f>+('3 Planilla Preadjudicación OTIC'!J48)</f>
        <v>0</v>
      </c>
      <c r="J48" s="8">
        <f>+('3 Planilla Preadjudicación OTIC'!K48)</f>
        <v>0</v>
      </c>
      <c r="K48" s="8">
        <f>+('3 Planilla Preadjudicación OTIC'!L48)</f>
        <v>0</v>
      </c>
      <c r="L48" s="8">
        <f>+('3 Planilla Preadjudicación OTIC'!M48)</f>
        <v>0</v>
      </c>
      <c r="M48" s="6">
        <f>+('3 Planilla Preadjudicación OTIC'!N48)</f>
        <v>0</v>
      </c>
      <c r="N48" s="8">
        <f>+('3 Planilla Preadjudicación OTIC'!O48)</f>
        <v>0</v>
      </c>
      <c r="O48" s="8">
        <f>+('3 Planilla Preadjudicación OTIC'!P48)</f>
        <v>0</v>
      </c>
      <c r="P48" s="8">
        <f>+('3 Planilla Preadjudicación OTIC'!Q48)</f>
        <v>0</v>
      </c>
      <c r="Q48" s="8">
        <f>+('3 Planilla Preadjudicación OTIC'!R48)</f>
        <v>0</v>
      </c>
      <c r="R48" s="8">
        <f>+('3 Planilla Preadjudicación OTIC'!S48)</f>
        <v>0</v>
      </c>
      <c r="S48" s="8">
        <f>+('3 Planilla Preadjudicación OTIC'!T48)</f>
        <v>0</v>
      </c>
      <c r="T48" s="6">
        <f>+('3 Planilla Preadjudicación OTIC'!U48)</f>
        <v>0</v>
      </c>
      <c r="U48" s="6">
        <f>+('3 Planilla Preadjudicación OTIC'!V48)</f>
        <v>0</v>
      </c>
      <c r="V48" s="6">
        <f>+('3 Planilla Preadjudicación OTIC'!W48)</f>
        <v>0</v>
      </c>
      <c r="W48" s="6">
        <f>+('3 Planilla Preadjudicación OTIC'!X48)</f>
        <v>0</v>
      </c>
      <c r="X48" s="6">
        <f>+('3 Planilla Preadjudicación OTIC'!Y48)</f>
        <v>0</v>
      </c>
      <c r="Y48" s="6">
        <f>+('3 Planilla Preadjudicación OTIC'!Z48)</f>
        <v>0</v>
      </c>
      <c r="Z48" s="6">
        <f>+('3 Planilla Preadjudicación OTIC'!AA48)</f>
        <v>0</v>
      </c>
      <c r="AA48" s="6">
        <f>+('3 Planilla Preadjudicación OTIC'!AB48)</f>
        <v>0</v>
      </c>
      <c r="AB48" s="8">
        <f>+('3 Planilla Preadjudicación OTIC'!AC48)</f>
        <v>0</v>
      </c>
      <c r="AC48" s="8">
        <f>+('3 Planilla Preadjudicación OTIC'!AD48)</f>
        <v>0</v>
      </c>
      <c r="AD48" s="6">
        <f>+('3 Planilla Preadjudicación OTIC'!AE48)</f>
        <v>0</v>
      </c>
      <c r="AE48" s="8">
        <f>+('3 Planilla Preadjudicación OTIC'!AF48)</f>
        <v>0</v>
      </c>
      <c r="AF48" s="6">
        <f>+('3 Planilla Preadjudicación OTIC'!AG48)</f>
        <v>0</v>
      </c>
      <c r="AG48" s="6">
        <f>+('3 Planilla Preadjudicación OTIC'!AH48)</f>
        <v>0</v>
      </c>
      <c r="AH48" s="6">
        <f>+('3 Planilla Preadjudicación OTIC'!AI48)</f>
        <v>0</v>
      </c>
      <c r="AI48" s="206">
        <f>+('3 Planilla Preadjudicación OTIC'!AJ48)</f>
        <v>0</v>
      </c>
      <c r="AJ48" s="8">
        <f>+('3 Planilla Preadjudicación OTIC'!AK48)</f>
        <v>0</v>
      </c>
      <c r="AK48" s="6">
        <f>+('3 Planilla Preadjudicación OTIC'!AL48)</f>
        <v>0</v>
      </c>
      <c r="AL48" s="6">
        <f>+('3 Planilla Preadjudicación OTIC'!AM48)</f>
        <v>0</v>
      </c>
      <c r="AM48" s="16">
        <f>+('3 Planilla Preadjudicación OTIC'!AN48)</f>
        <v>0</v>
      </c>
      <c r="AN48" s="16">
        <f>+('3 Planilla Preadjudicación OTIC'!AO48)</f>
        <v>0</v>
      </c>
      <c r="AO48" s="16">
        <f>+('3 Planilla Preadjudicación OTIC'!AP48)</f>
        <v>0</v>
      </c>
      <c r="AP48" s="16">
        <f>+('3 Planilla Preadjudicación OTIC'!AQ48)</f>
        <v>0</v>
      </c>
      <c r="AQ48" s="16">
        <f>+('3 Planilla Preadjudicación OTIC'!AR48)</f>
        <v>0</v>
      </c>
      <c r="AR48" s="16">
        <f>+('3 Planilla Preadjudicación OTIC'!AS48)</f>
        <v>0</v>
      </c>
      <c r="AS48" s="16">
        <f>+('3 Planilla Preadjudicación OTIC'!AT48)</f>
        <v>0</v>
      </c>
      <c r="AT48" s="16">
        <f>+('3 Planilla Preadjudicación OTIC'!AU48)</f>
        <v>0</v>
      </c>
      <c r="AU48" s="16">
        <f>+('3 Planilla Preadjudicación OTIC'!AV48)</f>
        <v>0</v>
      </c>
      <c r="AV48" s="6">
        <f>+('3 Planilla Preadjudicación OTIC'!AW48)</f>
        <v>0</v>
      </c>
      <c r="AW48" s="8">
        <f>+('3 Planilla Preadjudicación OTIC'!AX48)</f>
        <v>0</v>
      </c>
      <c r="AX48" s="6">
        <f>+('3 Planilla Preadjudicación OTIC'!AY48)</f>
        <v>0</v>
      </c>
      <c r="AY48" s="6">
        <f>+('3 Planilla Preadjudicación OTIC'!AZ48)</f>
        <v>0</v>
      </c>
      <c r="AZ48" s="6">
        <f>+('3 Planilla Preadjudicación OTIC'!BA48)</f>
        <v>0</v>
      </c>
      <c r="BA48" s="6">
        <f>+('3 Planilla Preadjudicación OTIC'!BB48)</f>
        <v>0</v>
      </c>
      <c r="BB48" s="6">
        <f>+('3 Planilla Preadjudicación OTIC'!BC48)</f>
        <v>0</v>
      </c>
      <c r="BC48" s="6">
        <f>+('3 Planilla Preadjudicación OTIC'!BD48)</f>
        <v>0</v>
      </c>
      <c r="BD48" s="6">
        <f>+('3 Planilla Preadjudicación OTIC'!BE48)</f>
        <v>0</v>
      </c>
      <c r="BE48" s="6">
        <f>+('3 Planilla Preadjudicación OTIC'!BF48)</f>
        <v>0</v>
      </c>
      <c r="BF48" s="6">
        <f>+('3 Planilla Preadjudicación OTIC'!BG48)</f>
        <v>0</v>
      </c>
      <c r="BG48" s="6">
        <f>+('3 Planilla Preadjudicación OTIC'!BH48)</f>
        <v>0</v>
      </c>
      <c r="BH48" s="6">
        <f>+('3 Planilla Preadjudicación OTIC'!BI48)</f>
        <v>0</v>
      </c>
      <c r="BI48" s="6">
        <f>+('3 Planilla Preadjudicación OTIC'!BJ48)</f>
        <v>0</v>
      </c>
      <c r="BJ48" s="6">
        <f>+('3 Planilla Preadjudicación OTIC'!BK48)</f>
        <v>0</v>
      </c>
      <c r="BK48" s="6">
        <f>+('3 Planilla Preadjudicación OTIC'!BL48)</f>
        <v>0</v>
      </c>
      <c r="BL48" s="6">
        <f>+('3 Planilla Preadjudicación OTIC'!BM48)</f>
        <v>0</v>
      </c>
      <c r="BM48" s="164">
        <f>ROUND(('3 Planilla Preadjudicación OTIC'!BN48),1)</f>
        <v>0</v>
      </c>
      <c r="BN48" s="8">
        <f>+('3 Planilla Preadjudicación OTIC'!BO48)</f>
        <v>0</v>
      </c>
      <c r="BO48" s="8">
        <f>+('3 Planilla Preadjudicación OTIC'!BP48)</f>
        <v>0</v>
      </c>
      <c r="BP48" s="8">
        <f>+('3 Planilla Preadjudicación OTIC'!BQ48)</f>
        <v>0</v>
      </c>
      <c r="BQ48" s="8">
        <f>+('3 Planilla Preadjudicación OTIC'!BR48)</f>
        <v>0</v>
      </c>
      <c r="BR48" s="8">
        <f>+('3 Planilla Preadjudicación OTIC'!BS48)</f>
        <v>0</v>
      </c>
      <c r="BS48" s="8">
        <f>+('3 Planilla Preadjudicación OTIC'!BT48)</f>
        <v>0</v>
      </c>
      <c r="BT48" s="8">
        <f>+('3 Planilla Preadjudicación OTIC'!BU48)</f>
        <v>0</v>
      </c>
      <c r="BU48" s="130" t="e">
        <f>IF(VLOOKUP(A48,'BD OFICIAL'!$A$1:$AK$1058,5,0)=D48,0,1)</f>
        <v>#N/A</v>
      </c>
      <c r="BV48" s="130" t="e">
        <f>IF(VLOOKUP(A48,'BD OFICIAL'!$A$1:$AK$1058,11,0)=J48,0,1)</f>
        <v>#N/A</v>
      </c>
      <c r="BW48" s="130" t="e">
        <f>IF(VLOOKUP(A48,'BD OFICIAL'!$A$1:$AK$1058,13,0)=L48,0,1)</f>
        <v>#N/A</v>
      </c>
      <c r="BX48" s="6" t="e">
        <f>IF(VLOOKUP(A48,'BD OFICIAL'!$A$1:$AK$1058,16,0)=O48,0,1)</f>
        <v>#N/A</v>
      </c>
      <c r="BY48" s="6" t="e">
        <f>IF(VLOOKUP(A48,'BD OFICIAL'!$A$1:$AK$1058,17,0)=P48,0,1)</f>
        <v>#N/A</v>
      </c>
      <c r="BZ48" s="6" t="e">
        <f>IF(VLOOKUP(A48,'BD OFICIAL'!$A$1:$AK$1058,19,0)=R48,0,1)</f>
        <v>#N/A</v>
      </c>
      <c r="CA48" s="6" t="e">
        <f>IF(VLOOKUP(A48,'BD OFICIAL'!$A$1:$AK$1058,21,0)=T48,0,1)</f>
        <v>#N/A</v>
      </c>
      <c r="CB48" s="6" t="e">
        <f>IF(VLOOKUP(A48,'BD OFICIAL'!$A$1:$AK$1058,24,0)=AK48,0,1)</f>
        <v>#N/A</v>
      </c>
      <c r="CC48" s="6" t="e">
        <f>IF(VLOOKUP(A48,'BD OFICIAL'!$A$1:$AK$1058,25,0)=X48,0,1)</f>
        <v>#N/A</v>
      </c>
      <c r="CD48" s="6" t="e">
        <f>IF(VLOOKUP(A48,'BD OFICIAL'!$A$1:$AK$1058,26,0)=Y48,0,1)</f>
        <v>#N/A</v>
      </c>
      <c r="CE48" s="6" t="e">
        <f>IF(VLOOKUP(A48,'BD OFICIAL'!$A$1:$AK$1058,27,0)=Z48,0,1)</f>
        <v>#N/A</v>
      </c>
      <c r="CF48" s="6" t="e">
        <f>IF(VLOOKUP(A48,'BD OFICIAL'!$A$1:$AK$1058,28,0)=AA48,0,1)</f>
        <v>#N/A</v>
      </c>
      <c r="CG48" s="6" t="e">
        <f>IF(VLOOKUP(A48,'BD OFICIAL'!$A$1:$AK$1058,33,0)=AF48,0,1)</f>
        <v>#N/A</v>
      </c>
      <c r="CH48" s="6" t="e">
        <f>IF(VLOOKUP(A48,'BD OFICIAL'!$A$1:$AK$1058,34,0)=AG48,0,1)</f>
        <v>#N/A</v>
      </c>
      <c r="CI48" s="11" t="e">
        <f t="shared" si="7"/>
        <v>#DIV/0!</v>
      </c>
      <c r="CJ48" s="130" t="e">
        <f t="shared" si="8"/>
        <v>#DIV/0!</v>
      </c>
      <c r="CK48" s="130" t="e">
        <f>IF(VLOOKUP(A48,'BD OFICIAL'!$A$1:$AK$1058,37,0)=AL48,0,1)</f>
        <v>#N/A</v>
      </c>
      <c r="CL48" s="130" t="e">
        <f>VLOOKUP(A48,'BD OFICIAL'!$A$1:$AL$1109,38,0)*AM48-AP48</f>
        <v>#N/A</v>
      </c>
      <c r="CM48" s="130" t="str">
        <f t="shared" si="9"/>
        <v>SSH</v>
      </c>
      <c r="CN48" s="130" t="str">
        <f t="shared" si="10"/>
        <v>SI</v>
      </c>
      <c r="CO48" s="130" t="str">
        <f t="shared" si="11"/>
        <v>NO</v>
      </c>
      <c r="CP48" s="44">
        <f t="shared" si="12"/>
        <v>1</v>
      </c>
      <c r="CQ48" s="44">
        <f t="shared" si="13"/>
        <v>1</v>
      </c>
      <c r="CR48" s="44" t="e">
        <f t="shared" si="14"/>
        <v>#N/A</v>
      </c>
      <c r="CS48" s="44" t="e">
        <f>IF(VLOOKUP(A48,'BD OFICIAL'!$A:$AS,40,0)=AQ48,0,1)</f>
        <v>#N/A</v>
      </c>
      <c r="CT48" s="44" t="e">
        <f>IF(VLOOKUP(A48,'BD OFICIAL'!$A:$AS,41,0)=AS48,0,1)</f>
        <v>#N/A</v>
      </c>
      <c r="CU48" s="44">
        <f t="shared" si="15"/>
        <v>0</v>
      </c>
      <c r="CV48" s="44">
        <f t="shared" si="16"/>
        <v>0</v>
      </c>
      <c r="CW48" s="44" t="e">
        <f>IF(VLOOKUP(A48,'BD OFICIAL'!$A$1:$AK$1058,31,0)="SI",IF(AT48&gt;0,0,1),IF(AT48=0,0,1))</f>
        <v>#N/A</v>
      </c>
      <c r="CX48" s="44">
        <f t="shared" si="17"/>
        <v>0</v>
      </c>
      <c r="CY48" s="44">
        <f t="shared" si="18"/>
        <v>0</v>
      </c>
      <c r="CZ48" s="130" t="e">
        <f t="shared" si="19"/>
        <v>#N/A</v>
      </c>
      <c r="DA48" s="44" t="e">
        <f t="shared" si="20"/>
        <v>#N/A</v>
      </c>
      <c r="DB48" s="130" t="str">
        <f>IF(ISERROR(VLOOKUP(AI48,EXPERIENCIA!$A$1:$C$2100,1,0)),"NO","SI")</f>
        <v>NO</v>
      </c>
      <c r="DC48" s="130" t="e">
        <f>IF(CZ48="no","NO APLICA",IF(AX48=0,"ERROR NOTA",IF(AND(AX48&gt;1,DB48="NO"),"ERROR NOTA",IF(AND(DB48="NO",AX48=1),0,IF(VLOOKUP(AI48,EXPERIENCIA!$A$1:$C$2100,3,0)=AX48,0,"ERROR NOTA")))))</f>
        <v>#N/A</v>
      </c>
      <c r="DD48" s="130" t="str">
        <f>IF(ISERROR(VLOOKUP(AI48,COMPORTAMIENTO!$A$1:$C$2100,1,0)),"NO","SI")</f>
        <v>NO</v>
      </c>
      <c r="DE48" s="130" t="e">
        <f>IF(CZ48="NO","NO APLICA",IF(AY48=0,"ERROR NOTA",IF(AND(DD48="NO",AY48=7),0,IF(VLOOKUP(AI48,COMPORTAMIENTO!$A$2:$C$2100,3,0)=AY48,0,"ERROR NOTA"))))</f>
        <v>#N/A</v>
      </c>
      <c r="DF48" s="164" t="e">
        <f t="shared" si="21"/>
        <v>#N/A</v>
      </c>
      <c r="DG48" s="164" t="e">
        <f t="shared" si="22"/>
        <v>#N/A</v>
      </c>
      <c r="DH48" s="130" t="str">
        <f t="shared" si="36"/>
        <v>NO</v>
      </c>
      <c r="DI48" s="130" t="e">
        <f t="shared" si="23"/>
        <v>#N/A</v>
      </c>
      <c r="DJ48" s="130" t="e">
        <f t="shared" si="24"/>
        <v>#N/A</v>
      </c>
      <c r="DK48" s="130" t="e">
        <f t="shared" si="25"/>
        <v>#N/A</v>
      </c>
      <c r="DL48" s="16" t="e" cm="1">
        <f t="array" ref="DL48">IF(CZ48="NO","NO APLICA",IF(AND(CZ48="SI",BG48=1),RECHAZADO,"APROBADO"))</f>
        <v>#N/A</v>
      </c>
      <c r="DM48" s="16" t="e">
        <f t="shared" si="26"/>
        <v>#N/A</v>
      </c>
      <c r="DN48" s="11" t="e">
        <f t="shared" si="27"/>
        <v>#N/A</v>
      </c>
      <c r="DO48" s="16">
        <f t="shared" si="28"/>
        <v>0</v>
      </c>
      <c r="DP48" s="16">
        <f>VLOOKUP(A48,'5 TD'!$A$3:$B$35,2,0)</f>
        <v>0</v>
      </c>
      <c r="DQ48" s="11" t="e">
        <f t="shared" si="29"/>
        <v>#N/A</v>
      </c>
      <c r="DR48" s="130" t="e">
        <f t="shared" si="37"/>
        <v>#N/A</v>
      </c>
      <c r="DS48" s="130" t="e">
        <f t="shared" si="38"/>
        <v>#N/A</v>
      </c>
      <c r="DT48" s="11" t="e">
        <f t="shared" si="39"/>
        <v>#N/A</v>
      </c>
      <c r="DU48" s="130" t="e">
        <f t="shared" si="40"/>
        <v>#N/A</v>
      </c>
      <c r="DV48" s="6">
        <f>+('3 Planilla Preadjudicación OTIC'!BO48)</f>
        <v>0</v>
      </c>
      <c r="DW48" s="6" t="e">
        <f>IF(DU48="APROBADO",VLOOKUP(A48,'5 TD'!$D$3:$E$270,2,0),"NO APLICA")</f>
        <v>#N/A</v>
      </c>
      <c r="DX48" s="6" t="e">
        <f t="shared" si="30"/>
        <v>#N/A</v>
      </c>
      <c r="DY48" s="6" t="e">
        <f>IF(DX48="SI",VLOOKUP(A48,'5 TD'!$G$3:$H$270,2,0),"NO APLICA ")</f>
        <v>#N/A</v>
      </c>
      <c r="DZ48" s="6" t="e">
        <f t="shared" si="41"/>
        <v>#N/A</v>
      </c>
      <c r="EA48" s="6" t="e">
        <f>IF(DZ48="SI",VLOOKUP(A48,'5 TD'!$J$4:$K$472,2,0),"NO APLICA")</f>
        <v>#N/A</v>
      </c>
      <c r="EB48" s="6" t="e">
        <f t="shared" si="31"/>
        <v>#N/A</v>
      </c>
      <c r="EC48" s="11" t="e">
        <f>IF(EB48="SI",VLOOKUP(A48,'5 TD'!$M$4:$N$350,2,0),"NO APLICA")</f>
        <v>#N/A</v>
      </c>
      <c r="ED48" s="6" t="e">
        <f t="shared" si="6"/>
        <v>#N/A</v>
      </c>
      <c r="EE48" s="16" t="e">
        <f t="shared" si="32"/>
        <v>#N/A</v>
      </c>
      <c r="EF48" s="16" t="e">
        <f>IF(ED48="SI",VLOOKUP(A48,'5 TD'!$V$4:$W$479,2,0),"NO APLICA")</f>
        <v>#N/A</v>
      </c>
      <c r="EG48" s="6" t="e">
        <f t="shared" si="33"/>
        <v>#N/A</v>
      </c>
      <c r="EH48" s="124" t="e">
        <f>IF(EG48="SI",VLOOKUP(AI48,COMPORTAMIENTO!$A$1:$C$2100,2,0),"NO APLICA")</f>
        <v>#N/A</v>
      </c>
      <c r="EI48" s="16" t="e">
        <f>IF(EG48="SI",VLOOKUP(A48,'5 TD'!$P$2:$Q$479,2,0),"NO APLICA")</f>
        <v>#N/A</v>
      </c>
      <c r="EJ48" s="6" t="e">
        <f t="shared" si="34"/>
        <v>#N/A</v>
      </c>
      <c r="EK48" s="6">
        <f>IF(DB48="no",0,VLOOKUP(AI48,EXPERIENCIA!$A$1:$C$2100,2,0))</f>
        <v>0</v>
      </c>
      <c r="EL48" s="6">
        <f>IF(DB48="si",VLOOKUP(A48,'5 TD'!$S$3:$T$2103,2,0),0)</f>
        <v>0</v>
      </c>
      <c r="EM48" s="6" t="str">
        <f t="shared" si="35"/>
        <v>SI</v>
      </c>
      <c r="EN48" s="6">
        <f>+('3 Planilla Preadjudicación OTIC'!BV48)</f>
        <v>0</v>
      </c>
      <c r="EQ48" s="77"/>
    </row>
    <row r="49" spans="1:147" s="7" customFormat="1" ht="13.8" x14ac:dyDescent="0.3">
      <c r="A49" s="6">
        <f>+('3 Planilla Preadjudicación OTIC'!A49)</f>
        <v>0</v>
      </c>
      <c r="B49" s="6">
        <f>+('3 Planilla Preadjudicación OTIC'!B49)</f>
        <v>0</v>
      </c>
      <c r="C49" s="8">
        <f>+('3 Planilla Preadjudicación OTIC'!D49)</f>
        <v>0</v>
      </c>
      <c r="D49" s="8">
        <f>+('3 Planilla Preadjudicación OTIC'!E49)</f>
        <v>0</v>
      </c>
      <c r="E49" s="8">
        <f>+('3 Planilla Preadjudicación OTIC'!F49)</f>
        <v>0</v>
      </c>
      <c r="F49" s="8">
        <f>+('3 Planilla Preadjudicación OTIC'!G49)</f>
        <v>0</v>
      </c>
      <c r="G49" s="8">
        <f>+('3 Planilla Preadjudicación OTIC'!H49)</f>
        <v>0</v>
      </c>
      <c r="H49" s="8">
        <f>+('3 Planilla Preadjudicación OTIC'!I49)</f>
        <v>0</v>
      </c>
      <c r="I49" s="8">
        <f>+('3 Planilla Preadjudicación OTIC'!J49)</f>
        <v>0</v>
      </c>
      <c r="J49" s="8">
        <f>+('3 Planilla Preadjudicación OTIC'!K49)</f>
        <v>0</v>
      </c>
      <c r="K49" s="8">
        <f>+('3 Planilla Preadjudicación OTIC'!L49)</f>
        <v>0</v>
      </c>
      <c r="L49" s="8">
        <f>+('3 Planilla Preadjudicación OTIC'!M49)</f>
        <v>0</v>
      </c>
      <c r="M49" s="6">
        <f>+('3 Planilla Preadjudicación OTIC'!N49)</f>
        <v>0</v>
      </c>
      <c r="N49" s="8">
        <f>+('3 Planilla Preadjudicación OTIC'!O49)</f>
        <v>0</v>
      </c>
      <c r="O49" s="8">
        <f>+('3 Planilla Preadjudicación OTIC'!P49)</f>
        <v>0</v>
      </c>
      <c r="P49" s="8">
        <f>+('3 Planilla Preadjudicación OTIC'!Q49)</f>
        <v>0</v>
      </c>
      <c r="Q49" s="8">
        <f>+('3 Planilla Preadjudicación OTIC'!R49)</f>
        <v>0</v>
      </c>
      <c r="R49" s="8">
        <f>+('3 Planilla Preadjudicación OTIC'!S49)</f>
        <v>0</v>
      </c>
      <c r="S49" s="8">
        <f>+('3 Planilla Preadjudicación OTIC'!T49)</f>
        <v>0</v>
      </c>
      <c r="T49" s="6">
        <f>+('3 Planilla Preadjudicación OTIC'!U49)</f>
        <v>0</v>
      </c>
      <c r="U49" s="6">
        <f>+('3 Planilla Preadjudicación OTIC'!V49)</f>
        <v>0</v>
      </c>
      <c r="V49" s="6">
        <f>+('3 Planilla Preadjudicación OTIC'!W49)</f>
        <v>0</v>
      </c>
      <c r="W49" s="6">
        <f>+('3 Planilla Preadjudicación OTIC'!X49)</f>
        <v>0</v>
      </c>
      <c r="X49" s="6">
        <f>+('3 Planilla Preadjudicación OTIC'!Y49)</f>
        <v>0</v>
      </c>
      <c r="Y49" s="6">
        <f>+('3 Planilla Preadjudicación OTIC'!Z49)</f>
        <v>0</v>
      </c>
      <c r="Z49" s="6">
        <f>+('3 Planilla Preadjudicación OTIC'!AA49)</f>
        <v>0</v>
      </c>
      <c r="AA49" s="6">
        <f>+('3 Planilla Preadjudicación OTIC'!AB49)</f>
        <v>0</v>
      </c>
      <c r="AB49" s="8">
        <f>+('3 Planilla Preadjudicación OTIC'!AC49)</f>
        <v>0</v>
      </c>
      <c r="AC49" s="8">
        <f>+('3 Planilla Preadjudicación OTIC'!AD49)</f>
        <v>0</v>
      </c>
      <c r="AD49" s="6">
        <f>+('3 Planilla Preadjudicación OTIC'!AE49)</f>
        <v>0</v>
      </c>
      <c r="AE49" s="8">
        <f>+('3 Planilla Preadjudicación OTIC'!AF49)</f>
        <v>0</v>
      </c>
      <c r="AF49" s="6">
        <f>+('3 Planilla Preadjudicación OTIC'!AG49)</f>
        <v>0</v>
      </c>
      <c r="AG49" s="6">
        <f>+('3 Planilla Preadjudicación OTIC'!AH49)</f>
        <v>0</v>
      </c>
      <c r="AH49" s="6">
        <f>+('3 Planilla Preadjudicación OTIC'!AI49)</f>
        <v>0</v>
      </c>
      <c r="AI49" s="206">
        <f>+('3 Planilla Preadjudicación OTIC'!AJ49)</f>
        <v>0</v>
      </c>
      <c r="AJ49" s="8">
        <f>+('3 Planilla Preadjudicación OTIC'!AK49)</f>
        <v>0</v>
      </c>
      <c r="AK49" s="6">
        <f>+('3 Planilla Preadjudicación OTIC'!AL49)</f>
        <v>0</v>
      </c>
      <c r="AL49" s="6">
        <f>+('3 Planilla Preadjudicación OTIC'!AM49)</f>
        <v>0</v>
      </c>
      <c r="AM49" s="16">
        <f>+('3 Planilla Preadjudicación OTIC'!AN49)</f>
        <v>0</v>
      </c>
      <c r="AN49" s="16">
        <f>+('3 Planilla Preadjudicación OTIC'!AO49)</f>
        <v>0</v>
      </c>
      <c r="AO49" s="16">
        <f>+('3 Planilla Preadjudicación OTIC'!AP49)</f>
        <v>0</v>
      </c>
      <c r="AP49" s="16">
        <f>+('3 Planilla Preadjudicación OTIC'!AQ49)</f>
        <v>0</v>
      </c>
      <c r="AQ49" s="16">
        <f>+('3 Planilla Preadjudicación OTIC'!AR49)</f>
        <v>0</v>
      </c>
      <c r="AR49" s="16">
        <f>+('3 Planilla Preadjudicación OTIC'!AS49)</f>
        <v>0</v>
      </c>
      <c r="AS49" s="16">
        <f>+('3 Planilla Preadjudicación OTIC'!AT49)</f>
        <v>0</v>
      </c>
      <c r="AT49" s="16">
        <f>+('3 Planilla Preadjudicación OTIC'!AU49)</f>
        <v>0</v>
      </c>
      <c r="AU49" s="16">
        <f>+('3 Planilla Preadjudicación OTIC'!AV49)</f>
        <v>0</v>
      </c>
      <c r="AV49" s="6">
        <f>+('3 Planilla Preadjudicación OTIC'!AW49)</f>
        <v>0</v>
      </c>
      <c r="AW49" s="8">
        <f>+('3 Planilla Preadjudicación OTIC'!AX49)</f>
        <v>0</v>
      </c>
      <c r="AX49" s="6">
        <f>+('3 Planilla Preadjudicación OTIC'!AY49)</f>
        <v>0</v>
      </c>
      <c r="AY49" s="6">
        <f>+('3 Planilla Preadjudicación OTIC'!AZ49)</f>
        <v>0</v>
      </c>
      <c r="AZ49" s="6">
        <f>+('3 Planilla Preadjudicación OTIC'!BA49)</f>
        <v>0</v>
      </c>
      <c r="BA49" s="6">
        <f>+('3 Planilla Preadjudicación OTIC'!BB49)</f>
        <v>0</v>
      </c>
      <c r="BB49" s="6">
        <f>+('3 Planilla Preadjudicación OTIC'!BC49)</f>
        <v>0</v>
      </c>
      <c r="BC49" s="6">
        <f>+('3 Planilla Preadjudicación OTIC'!BD49)</f>
        <v>0</v>
      </c>
      <c r="BD49" s="6">
        <f>+('3 Planilla Preadjudicación OTIC'!BE49)</f>
        <v>0</v>
      </c>
      <c r="BE49" s="6">
        <f>+('3 Planilla Preadjudicación OTIC'!BF49)</f>
        <v>0</v>
      </c>
      <c r="BF49" s="6">
        <f>+('3 Planilla Preadjudicación OTIC'!BG49)</f>
        <v>0</v>
      </c>
      <c r="BG49" s="6">
        <f>+('3 Planilla Preadjudicación OTIC'!BH49)</f>
        <v>0</v>
      </c>
      <c r="BH49" s="6">
        <f>+('3 Planilla Preadjudicación OTIC'!BI49)</f>
        <v>0</v>
      </c>
      <c r="BI49" s="6">
        <f>+('3 Planilla Preadjudicación OTIC'!BJ49)</f>
        <v>0</v>
      </c>
      <c r="BJ49" s="6">
        <f>+('3 Planilla Preadjudicación OTIC'!BK49)</f>
        <v>0</v>
      </c>
      <c r="BK49" s="6">
        <f>+('3 Planilla Preadjudicación OTIC'!BL49)</f>
        <v>0</v>
      </c>
      <c r="BL49" s="6">
        <f>+('3 Planilla Preadjudicación OTIC'!BM49)</f>
        <v>0</v>
      </c>
      <c r="BM49" s="164">
        <f>ROUND(('3 Planilla Preadjudicación OTIC'!BN49),1)</f>
        <v>0</v>
      </c>
      <c r="BN49" s="8">
        <f>+('3 Planilla Preadjudicación OTIC'!BO49)</f>
        <v>0</v>
      </c>
      <c r="BO49" s="8">
        <f>+('3 Planilla Preadjudicación OTIC'!BP49)</f>
        <v>0</v>
      </c>
      <c r="BP49" s="8">
        <f>+('3 Planilla Preadjudicación OTIC'!BQ49)</f>
        <v>0</v>
      </c>
      <c r="BQ49" s="8">
        <f>+('3 Planilla Preadjudicación OTIC'!BR49)</f>
        <v>0</v>
      </c>
      <c r="BR49" s="8">
        <f>+('3 Planilla Preadjudicación OTIC'!BS49)</f>
        <v>0</v>
      </c>
      <c r="BS49" s="8">
        <f>+('3 Planilla Preadjudicación OTIC'!BT49)</f>
        <v>0</v>
      </c>
      <c r="BT49" s="8">
        <f>+('3 Planilla Preadjudicación OTIC'!BU49)</f>
        <v>0</v>
      </c>
      <c r="BU49" s="130" t="e">
        <f>IF(VLOOKUP(A49,'BD OFICIAL'!$A$1:$AK$1058,5,0)=D49,0,1)</f>
        <v>#N/A</v>
      </c>
      <c r="BV49" s="130" t="e">
        <f>IF(VLOOKUP(A49,'BD OFICIAL'!$A$1:$AK$1058,11,0)=J49,0,1)</f>
        <v>#N/A</v>
      </c>
      <c r="BW49" s="130" t="e">
        <f>IF(VLOOKUP(A49,'BD OFICIAL'!$A$1:$AK$1058,13,0)=L49,0,1)</f>
        <v>#N/A</v>
      </c>
      <c r="BX49" s="6" t="e">
        <f>IF(VLOOKUP(A49,'BD OFICIAL'!$A$1:$AK$1058,16,0)=O49,0,1)</f>
        <v>#N/A</v>
      </c>
      <c r="BY49" s="6" t="e">
        <f>IF(VLOOKUP(A49,'BD OFICIAL'!$A$1:$AK$1058,17,0)=P49,0,1)</f>
        <v>#N/A</v>
      </c>
      <c r="BZ49" s="6" t="e">
        <f>IF(VLOOKUP(A49,'BD OFICIAL'!$A$1:$AK$1058,19,0)=R49,0,1)</f>
        <v>#N/A</v>
      </c>
      <c r="CA49" s="6" t="e">
        <f>IF(VLOOKUP(A49,'BD OFICIAL'!$A$1:$AK$1058,21,0)=T49,0,1)</f>
        <v>#N/A</v>
      </c>
      <c r="CB49" s="6" t="e">
        <f>IF(VLOOKUP(A49,'BD OFICIAL'!$A$1:$AK$1058,24,0)=AK49,0,1)</f>
        <v>#N/A</v>
      </c>
      <c r="CC49" s="6" t="e">
        <f>IF(VLOOKUP(A49,'BD OFICIAL'!$A$1:$AK$1058,25,0)=X49,0,1)</f>
        <v>#N/A</v>
      </c>
      <c r="CD49" s="6" t="e">
        <f>IF(VLOOKUP(A49,'BD OFICIAL'!$A$1:$AK$1058,26,0)=Y49,0,1)</f>
        <v>#N/A</v>
      </c>
      <c r="CE49" s="6" t="e">
        <f>IF(VLOOKUP(A49,'BD OFICIAL'!$A$1:$AK$1058,27,0)=Z49,0,1)</f>
        <v>#N/A</v>
      </c>
      <c r="CF49" s="6" t="e">
        <f>IF(VLOOKUP(A49,'BD OFICIAL'!$A$1:$AK$1058,28,0)=AA49,0,1)</f>
        <v>#N/A</v>
      </c>
      <c r="CG49" s="6" t="e">
        <f>IF(VLOOKUP(A49,'BD OFICIAL'!$A$1:$AK$1058,33,0)=AF49,0,1)</f>
        <v>#N/A</v>
      </c>
      <c r="CH49" s="6" t="e">
        <f>IF(VLOOKUP(A49,'BD OFICIAL'!$A$1:$AK$1058,34,0)=AG49,0,1)</f>
        <v>#N/A</v>
      </c>
      <c r="CI49" s="11" t="e">
        <f t="shared" si="7"/>
        <v>#DIV/0!</v>
      </c>
      <c r="CJ49" s="130" t="e">
        <f t="shared" si="8"/>
        <v>#DIV/0!</v>
      </c>
      <c r="CK49" s="130" t="e">
        <f>IF(VLOOKUP(A49,'BD OFICIAL'!$A$1:$AK$1058,37,0)=AL49,0,1)</f>
        <v>#N/A</v>
      </c>
      <c r="CL49" s="130" t="e">
        <f>VLOOKUP(A49,'BD OFICIAL'!$A$1:$AL$1109,38,0)*AM49-AP49</f>
        <v>#N/A</v>
      </c>
      <c r="CM49" s="130" t="str">
        <f t="shared" si="9"/>
        <v>SSH</v>
      </c>
      <c r="CN49" s="130" t="str">
        <f t="shared" si="10"/>
        <v>SI</v>
      </c>
      <c r="CO49" s="130" t="str">
        <f t="shared" si="11"/>
        <v>NO</v>
      </c>
      <c r="CP49" s="44">
        <f t="shared" si="12"/>
        <v>1</v>
      </c>
      <c r="CQ49" s="44">
        <f t="shared" si="13"/>
        <v>1</v>
      </c>
      <c r="CR49" s="44" t="e">
        <f t="shared" si="14"/>
        <v>#N/A</v>
      </c>
      <c r="CS49" s="44" t="e">
        <f>IF(VLOOKUP(A49,'BD OFICIAL'!$A:$AS,40,0)=AQ49,0,1)</f>
        <v>#N/A</v>
      </c>
      <c r="CT49" s="44" t="e">
        <f>IF(VLOOKUP(A49,'BD OFICIAL'!$A:$AS,41,0)=AS49,0,1)</f>
        <v>#N/A</v>
      </c>
      <c r="CU49" s="44">
        <f t="shared" si="15"/>
        <v>0</v>
      </c>
      <c r="CV49" s="44">
        <f t="shared" si="16"/>
        <v>0</v>
      </c>
      <c r="CW49" s="44" t="e">
        <f>IF(VLOOKUP(A49,'BD OFICIAL'!$A$1:$AK$1058,31,0)="SI",IF(AT49&gt;0,0,1),IF(AT49=0,0,1))</f>
        <v>#N/A</v>
      </c>
      <c r="CX49" s="44">
        <f t="shared" si="17"/>
        <v>0</v>
      </c>
      <c r="CY49" s="44">
        <f t="shared" si="18"/>
        <v>0</v>
      </c>
      <c r="CZ49" s="130" t="e">
        <f t="shared" si="19"/>
        <v>#N/A</v>
      </c>
      <c r="DA49" s="44" t="e">
        <f t="shared" si="20"/>
        <v>#N/A</v>
      </c>
      <c r="DB49" s="130" t="str">
        <f>IF(ISERROR(VLOOKUP(AI49,EXPERIENCIA!$A$1:$C$2100,1,0)),"NO","SI")</f>
        <v>NO</v>
      </c>
      <c r="DC49" s="130" t="e">
        <f>IF(CZ49="no","NO APLICA",IF(AX49=0,"ERROR NOTA",IF(AND(AX49&gt;1,DB49="NO"),"ERROR NOTA",IF(AND(DB49="NO",AX49=1),0,IF(VLOOKUP(AI49,EXPERIENCIA!$A$1:$C$2100,3,0)=AX49,0,"ERROR NOTA")))))</f>
        <v>#N/A</v>
      </c>
      <c r="DD49" s="130" t="str">
        <f>IF(ISERROR(VLOOKUP(AI49,COMPORTAMIENTO!$A$1:$C$2100,1,0)),"NO","SI")</f>
        <v>NO</v>
      </c>
      <c r="DE49" s="130" t="e">
        <f>IF(CZ49="NO","NO APLICA",IF(AY49=0,"ERROR NOTA",IF(AND(DD49="NO",AY49=7),0,IF(VLOOKUP(AI49,COMPORTAMIENTO!$A$2:$C$2100,3,0)=AY49,0,"ERROR NOTA"))))</f>
        <v>#N/A</v>
      </c>
      <c r="DF49" s="164" t="e">
        <f t="shared" si="21"/>
        <v>#N/A</v>
      </c>
      <c r="DG49" s="164" t="e">
        <f t="shared" si="22"/>
        <v>#N/A</v>
      </c>
      <c r="DH49" s="130" t="str">
        <f t="shared" si="36"/>
        <v>NO</v>
      </c>
      <c r="DI49" s="130" t="e">
        <f t="shared" si="23"/>
        <v>#N/A</v>
      </c>
      <c r="DJ49" s="130" t="e">
        <f t="shared" si="24"/>
        <v>#N/A</v>
      </c>
      <c r="DK49" s="130" t="e">
        <f t="shared" si="25"/>
        <v>#N/A</v>
      </c>
      <c r="DL49" s="16" t="e" cm="1">
        <f t="array" ref="DL49">IF(CZ49="NO","NO APLICA",IF(AND(CZ49="SI",BG49=1),RECHAZADO,"APROBADO"))</f>
        <v>#N/A</v>
      </c>
      <c r="DM49" s="16" t="e">
        <f t="shared" si="26"/>
        <v>#N/A</v>
      </c>
      <c r="DN49" s="11" t="e">
        <f t="shared" si="27"/>
        <v>#N/A</v>
      </c>
      <c r="DO49" s="16">
        <f t="shared" si="28"/>
        <v>0</v>
      </c>
      <c r="DP49" s="16">
        <f>VLOOKUP(A49,'5 TD'!$A$3:$B$35,2,0)</f>
        <v>0</v>
      </c>
      <c r="DQ49" s="11" t="e">
        <f t="shared" si="29"/>
        <v>#N/A</v>
      </c>
      <c r="DR49" s="130" t="e">
        <f t="shared" si="37"/>
        <v>#N/A</v>
      </c>
      <c r="DS49" s="130" t="e">
        <f t="shared" si="38"/>
        <v>#N/A</v>
      </c>
      <c r="DT49" s="11" t="e">
        <f t="shared" si="39"/>
        <v>#N/A</v>
      </c>
      <c r="DU49" s="130" t="e">
        <f t="shared" si="40"/>
        <v>#N/A</v>
      </c>
      <c r="DV49" s="6">
        <f>+('3 Planilla Preadjudicación OTIC'!BO49)</f>
        <v>0</v>
      </c>
      <c r="DW49" s="6" t="e">
        <f>IF(DU49="APROBADO",VLOOKUP(A49,'5 TD'!$D$3:$E$270,2,0),"NO APLICA")</f>
        <v>#N/A</v>
      </c>
      <c r="DX49" s="6" t="e">
        <f t="shared" si="30"/>
        <v>#N/A</v>
      </c>
      <c r="DY49" s="6" t="e">
        <f>IF(DX49="SI",VLOOKUP(A49,'5 TD'!$G$3:$H$270,2,0),"NO APLICA ")</f>
        <v>#N/A</v>
      </c>
      <c r="DZ49" s="6" t="e">
        <f t="shared" si="41"/>
        <v>#N/A</v>
      </c>
      <c r="EA49" s="6" t="e">
        <f>IF(DZ49="SI",VLOOKUP(A49,'5 TD'!$J$4:$K$472,2,0),"NO APLICA")</f>
        <v>#N/A</v>
      </c>
      <c r="EB49" s="6" t="e">
        <f t="shared" si="31"/>
        <v>#N/A</v>
      </c>
      <c r="EC49" s="11" t="e">
        <f>IF(EB49="SI",VLOOKUP(A49,'5 TD'!$M$4:$N$350,2,0),"NO APLICA")</f>
        <v>#N/A</v>
      </c>
      <c r="ED49" s="6" t="e">
        <f t="shared" si="6"/>
        <v>#N/A</v>
      </c>
      <c r="EE49" s="16" t="e">
        <f t="shared" si="32"/>
        <v>#N/A</v>
      </c>
      <c r="EF49" s="16" t="e">
        <f>IF(ED49="SI",VLOOKUP(A49,'5 TD'!$V$4:$W$479,2,0),"NO APLICA")</f>
        <v>#N/A</v>
      </c>
      <c r="EG49" s="6" t="e">
        <f t="shared" si="33"/>
        <v>#N/A</v>
      </c>
      <c r="EH49" s="124" t="e">
        <f>IF(EG49="SI",VLOOKUP(AI49,COMPORTAMIENTO!$A$1:$C$2100,2,0),"NO APLICA")</f>
        <v>#N/A</v>
      </c>
      <c r="EI49" s="16" t="e">
        <f>IF(EG49="SI",VLOOKUP(A49,'5 TD'!$P$2:$Q$479,2,0),"NO APLICA")</f>
        <v>#N/A</v>
      </c>
      <c r="EJ49" s="6" t="e">
        <f t="shared" si="34"/>
        <v>#N/A</v>
      </c>
      <c r="EK49" s="6">
        <f>IF(DB49="no",0,VLOOKUP(AI49,EXPERIENCIA!$A$1:$C$2100,2,0))</f>
        <v>0</v>
      </c>
      <c r="EL49" s="6">
        <f>IF(DB49="si",VLOOKUP(A49,'5 TD'!$S$3:$T$2103,2,0),0)</f>
        <v>0</v>
      </c>
      <c r="EM49" s="6" t="str">
        <f t="shared" si="35"/>
        <v>SI</v>
      </c>
      <c r="EN49" s="6">
        <f>+('3 Planilla Preadjudicación OTIC'!BV49)</f>
        <v>0</v>
      </c>
      <c r="EO49" s="71" t="s">
        <v>4878</v>
      </c>
      <c r="EP49" s="7" t="s">
        <v>4882</v>
      </c>
      <c r="EQ49" s="77" t="s">
        <v>4890</v>
      </c>
    </row>
    <row r="50" spans="1:147" s="7" customFormat="1" ht="13.8" x14ac:dyDescent="0.3">
      <c r="A50" s="6">
        <f>+('3 Planilla Preadjudicación OTIC'!A50)</f>
        <v>0</v>
      </c>
      <c r="B50" s="6">
        <f>+('3 Planilla Preadjudicación OTIC'!B50)</f>
        <v>0</v>
      </c>
      <c r="C50" s="8">
        <f>+('3 Planilla Preadjudicación OTIC'!D50)</f>
        <v>0</v>
      </c>
      <c r="D50" s="8">
        <f>+('3 Planilla Preadjudicación OTIC'!E50)</f>
        <v>0</v>
      </c>
      <c r="E50" s="8">
        <f>+('3 Planilla Preadjudicación OTIC'!F50)</f>
        <v>0</v>
      </c>
      <c r="F50" s="8">
        <f>+('3 Planilla Preadjudicación OTIC'!G50)</f>
        <v>0</v>
      </c>
      <c r="G50" s="8">
        <f>+('3 Planilla Preadjudicación OTIC'!H50)</f>
        <v>0</v>
      </c>
      <c r="H50" s="8">
        <f>+('3 Planilla Preadjudicación OTIC'!I50)</f>
        <v>0</v>
      </c>
      <c r="I50" s="8">
        <f>+('3 Planilla Preadjudicación OTIC'!J50)</f>
        <v>0</v>
      </c>
      <c r="J50" s="8">
        <f>+('3 Planilla Preadjudicación OTIC'!K50)</f>
        <v>0</v>
      </c>
      <c r="K50" s="8">
        <f>+('3 Planilla Preadjudicación OTIC'!L50)</f>
        <v>0</v>
      </c>
      <c r="L50" s="8">
        <f>+('3 Planilla Preadjudicación OTIC'!M50)</f>
        <v>0</v>
      </c>
      <c r="M50" s="6">
        <f>+('3 Planilla Preadjudicación OTIC'!N50)</f>
        <v>0</v>
      </c>
      <c r="N50" s="8">
        <f>+('3 Planilla Preadjudicación OTIC'!O50)</f>
        <v>0</v>
      </c>
      <c r="O50" s="8">
        <f>+('3 Planilla Preadjudicación OTIC'!P50)</f>
        <v>0</v>
      </c>
      <c r="P50" s="8">
        <f>+('3 Planilla Preadjudicación OTIC'!Q50)</f>
        <v>0</v>
      </c>
      <c r="Q50" s="8">
        <f>+('3 Planilla Preadjudicación OTIC'!R50)</f>
        <v>0</v>
      </c>
      <c r="R50" s="8">
        <f>+('3 Planilla Preadjudicación OTIC'!S50)</f>
        <v>0</v>
      </c>
      <c r="S50" s="8">
        <f>+('3 Planilla Preadjudicación OTIC'!T50)</f>
        <v>0</v>
      </c>
      <c r="T50" s="6">
        <f>+('3 Planilla Preadjudicación OTIC'!U50)</f>
        <v>0</v>
      </c>
      <c r="U50" s="6">
        <f>+('3 Planilla Preadjudicación OTIC'!V50)</f>
        <v>0</v>
      </c>
      <c r="V50" s="6">
        <f>+('3 Planilla Preadjudicación OTIC'!W50)</f>
        <v>0</v>
      </c>
      <c r="W50" s="6">
        <f>+('3 Planilla Preadjudicación OTIC'!X50)</f>
        <v>0</v>
      </c>
      <c r="X50" s="6">
        <f>+('3 Planilla Preadjudicación OTIC'!Y50)</f>
        <v>0</v>
      </c>
      <c r="Y50" s="6">
        <f>+('3 Planilla Preadjudicación OTIC'!Z50)</f>
        <v>0</v>
      </c>
      <c r="Z50" s="6">
        <f>+('3 Planilla Preadjudicación OTIC'!AA50)</f>
        <v>0</v>
      </c>
      <c r="AA50" s="6">
        <f>+('3 Planilla Preadjudicación OTIC'!AB50)</f>
        <v>0</v>
      </c>
      <c r="AB50" s="8">
        <f>+('3 Planilla Preadjudicación OTIC'!AC50)</f>
        <v>0</v>
      </c>
      <c r="AC50" s="8">
        <f>+('3 Planilla Preadjudicación OTIC'!AD50)</f>
        <v>0</v>
      </c>
      <c r="AD50" s="6">
        <f>+('3 Planilla Preadjudicación OTIC'!AE50)</f>
        <v>0</v>
      </c>
      <c r="AE50" s="8">
        <f>+('3 Planilla Preadjudicación OTIC'!AF50)</f>
        <v>0</v>
      </c>
      <c r="AF50" s="6">
        <f>+('3 Planilla Preadjudicación OTIC'!AG50)</f>
        <v>0</v>
      </c>
      <c r="AG50" s="6">
        <f>+('3 Planilla Preadjudicación OTIC'!AH50)</f>
        <v>0</v>
      </c>
      <c r="AH50" s="6">
        <f>+('3 Planilla Preadjudicación OTIC'!AI50)</f>
        <v>0</v>
      </c>
      <c r="AI50" s="206">
        <f>+('3 Planilla Preadjudicación OTIC'!AJ50)</f>
        <v>0</v>
      </c>
      <c r="AJ50" s="8">
        <f>+('3 Planilla Preadjudicación OTIC'!AK50)</f>
        <v>0</v>
      </c>
      <c r="AK50" s="6">
        <f>+('3 Planilla Preadjudicación OTIC'!AL50)</f>
        <v>0</v>
      </c>
      <c r="AL50" s="6">
        <f>+('3 Planilla Preadjudicación OTIC'!AM50)</f>
        <v>0</v>
      </c>
      <c r="AM50" s="16">
        <f>+('3 Planilla Preadjudicación OTIC'!AN50)</f>
        <v>0</v>
      </c>
      <c r="AN50" s="16">
        <f>+('3 Planilla Preadjudicación OTIC'!AO50)</f>
        <v>0</v>
      </c>
      <c r="AO50" s="16">
        <f>+('3 Planilla Preadjudicación OTIC'!AP50)</f>
        <v>0</v>
      </c>
      <c r="AP50" s="16">
        <f>+('3 Planilla Preadjudicación OTIC'!AQ50)</f>
        <v>0</v>
      </c>
      <c r="AQ50" s="16">
        <f>+('3 Planilla Preadjudicación OTIC'!AR50)</f>
        <v>0</v>
      </c>
      <c r="AR50" s="16">
        <f>+('3 Planilla Preadjudicación OTIC'!AS50)</f>
        <v>0</v>
      </c>
      <c r="AS50" s="16">
        <f>+('3 Planilla Preadjudicación OTIC'!AT50)</f>
        <v>0</v>
      </c>
      <c r="AT50" s="16">
        <f>+('3 Planilla Preadjudicación OTIC'!AU50)</f>
        <v>0</v>
      </c>
      <c r="AU50" s="16">
        <f>+('3 Planilla Preadjudicación OTIC'!AV50)</f>
        <v>0</v>
      </c>
      <c r="AV50" s="6">
        <f>+('3 Planilla Preadjudicación OTIC'!AW50)</f>
        <v>0</v>
      </c>
      <c r="AW50" s="8">
        <f>+('3 Planilla Preadjudicación OTIC'!AX50)</f>
        <v>0</v>
      </c>
      <c r="AX50" s="6">
        <f>+('3 Planilla Preadjudicación OTIC'!AY50)</f>
        <v>0</v>
      </c>
      <c r="AY50" s="6">
        <f>+('3 Planilla Preadjudicación OTIC'!AZ50)</f>
        <v>0</v>
      </c>
      <c r="AZ50" s="6">
        <f>+('3 Planilla Preadjudicación OTIC'!BA50)</f>
        <v>0</v>
      </c>
      <c r="BA50" s="6">
        <f>+('3 Planilla Preadjudicación OTIC'!BB50)</f>
        <v>0</v>
      </c>
      <c r="BB50" s="6">
        <f>+('3 Planilla Preadjudicación OTIC'!BC50)</f>
        <v>0</v>
      </c>
      <c r="BC50" s="6">
        <f>+('3 Planilla Preadjudicación OTIC'!BD50)</f>
        <v>0</v>
      </c>
      <c r="BD50" s="6">
        <f>+('3 Planilla Preadjudicación OTIC'!BE50)</f>
        <v>0</v>
      </c>
      <c r="BE50" s="6">
        <f>+('3 Planilla Preadjudicación OTIC'!BF50)</f>
        <v>0</v>
      </c>
      <c r="BF50" s="6">
        <f>+('3 Planilla Preadjudicación OTIC'!BG50)</f>
        <v>0</v>
      </c>
      <c r="BG50" s="6">
        <f>+('3 Planilla Preadjudicación OTIC'!BH50)</f>
        <v>0</v>
      </c>
      <c r="BH50" s="6">
        <f>+('3 Planilla Preadjudicación OTIC'!BI50)</f>
        <v>0</v>
      </c>
      <c r="BI50" s="6">
        <f>+('3 Planilla Preadjudicación OTIC'!BJ50)</f>
        <v>0</v>
      </c>
      <c r="BJ50" s="6">
        <f>+('3 Planilla Preadjudicación OTIC'!BK50)</f>
        <v>0</v>
      </c>
      <c r="BK50" s="6">
        <f>+('3 Planilla Preadjudicación OTIC'!BL50)</f>
        <v>0</v>
      </c>
      <c r="BL50" s="6">
        <f>+('3 Planilla Preadjudicación OTIC'!BM50)</f>
        <v>0</v>
      </c>
      <c r="BM50" s="164">
        <f>ROUND(('3 Planilla Preadjudicación OTIC'!BN50),1)</f>
        <v>0</v>
      </c>
      <c r="BN50" s="8">
        <f>+('3 Planilla Preadjudicación OTIC'!BO50)</f>
        <v>0</v>
      </c>
      <c r="BO50" s="8">
        <f>+('3 Planilla Preadjudicación OTIC'!BP50)</f>
        <v>0</v>
      </c>
      <c r="BP50" s="8">
        <f>+('3 Planilla Preadjudicación OTIC'!BQ50)</f>
        <v>0</v>
      </c>
      <c r="BQ50" s="8">
        <f>+('3 Planilla Preadjudicación OTIC'!BR50)</f>
        <v>0</v>
      </c>
      <c r="BR50" s="8">
        <f>+('3 Planilla Preadjudicación OTIC'!BS50)</f>
        <v>0</v>
      </c>
      <c r="BS50" s="8">
        <f>+('3 Planilla Preadjudicación OTIC'!BT50)</f>
        <v>0</v>
      </c>
      <c r="BT50" s="8">
        <f>+('3 Planilla Preadjudicación OTIC'!BU50)</f>
        <v>0</v>
      </c>
      <c r="BU50" s="130" t="e">
        <f>IF(VLOOKUP(A50,'BD OFICIAL'!$A$1:$AK$1058,5,0)=D50,0,1)</f>
        <v>#N/A</v>
      </c>
      <c r="BV50" s="130" t="e">
        <f>IF(VLOOKUP(A50,'BD OFICIAL'!$A$1:$AK$1058,11,0)=J50,0,1)</f>
        <v>#N/A</v>
      </c>
      <c r="BW50" s="130" t="e">
        <f>IF(VLOOKUP(A50,'BD OFICIAL'!$A$1:$AK$1058,13,0)=L50,0,1)</f>
        <v>#N/A</v>
      </c>
      <c r="BX50" s="6" t="e">
        <f>IF(VLOOKUP(A50,'BD OFICIAL'!$A$1:$AK$1058,16,0)=O50,0,1)</f>
        <v>#N/A</v>
      </c>
      <c r="BY50" s="6" t="e">
        <f>IF(VLOOKUP(A50,'BD OFICIAL'!$A$1:$AK$1058,17,0)=P50,0,1)</f>
        <v>#N/A</v>
      </c>
      <c r="BZ50" s="6" t="e">
        <f>IF(VLOOKUP(A50,'BD OFICIAL'!$A$1:$AK$1058,19,0)=R50,0,1)</f>
        <v>#N/A</v>
      </c>
      <c r="CA50" s="6" t="e">
        <f>IF(VLOOKUP(A50,'BD OFICIAL'!$A$1:$AK$1058,21,0)=T50,0,1)</f>
        <v>#N/A</v>
      </c>
      <c r="CB50" s="6" t="e">
        <f>IF(VLOOKUP(A50,'BD OFICIAL'!$A$1:$AK$1058,24,0)=AK50,0,1)</f>
        <v>#N/A</v>
      </c>
      <c r="CC50" s="6" t="e">
        <f>IF(VLOOKUP(A50,'BD OFICIAL'!$A$1:$AK$1058,25,0)=X50,0,1)</f>
        <v>#N/A</v>
      </c>
      <c r="CD50" s="6" t="e">
        <f>IF(VLOOKUP(A50,'BD OFICIAL'!$A$1:$AK$1058,26,0)=Y50,0,1)</f>
        <v>#N/A</v>
      </c>
      <c r="CE50" s="6" t="e">
        <f>IF(VLOOKUP(A50,'BD OFICIAL'!$A$1:$AK$1058,27,0)=Z50,0,1)</f>
        <v>#N/A</v>
      </c>
      <c r="CF50" s="6" t="e">
        <f>IF(VLOOKUP(A50,'BD OFICIAL'!$A$1:$AK$1058,28,0)=AA50,0,1)</f>
        <v>#N/A</v>
      </c>
      <c r="CG50" s="6" t="e">
        <f>IF(VLOOKUP(A50,'BD OFICIAL'!$A$1:$AK$1058,33,0)=AF50,0,1)</f>
        <v>#N/A</v>
      </c>
      <c r="CH50" s="6" t="e">
        <f>IF(VLOOKUP(A50,'BD OFICIAL'!$A$1:$AK$1058,34,0)=AG50,0,1)</f>
        <v>#N/A</v>
      </c>
      <c r="CI50" s="11" t="e">
        <f t="shared" si="7"/>
        <v>#DIV/0!</v>
      </c>
      <c r="CJ50" s="130" t="e">
        <f t="shared" si="8"/>
        <v>#DIV/0!</v>
      </c>
      <c r="CK50" s="130" t="e">
        <f>IF(VLOOKUP(A50,'BD OFICIAL'!$A$1:$AK$1058,37,0)=AL50,0,1)</f>
        <v>#N/A</v>
      </c>
      <c r="CL50" s="130" t="e">
        <f>VLOOKUP(A50,'BD OFICIAL'!$A$1:$AL$1109,38,0)*AM50-AP50</f>
        <v>#N/A</v>
      </c>
      <c r="CM50" s="130" t="str">
        <f t="shared" si="9"/>
        <v>SSH</v>
      </c>
      <c r="CN50" s="130" t="str">
        <f t="shared" si="10"/>
        <v>SI</v>
      </c>
      <c r="CO50" s="130" t="str">
        <f t="shared" si="11"/>
        <v>NO</v>
      </c>
      <c r="CP50" s="44">
        <f t="shared" si="12"/>
        <v>1</v>
      </c>
      <c r="CQ50" s="44">
        <f t="shared" si="13"/>
        <v>1</v>
      </c>
      <c r="CR50" s="44" t="e">
        <f t="shared" si="14"/>
        <v>#N/A</v>
      </c>
      <c r="CS50" s="44" t="e">
        <f>IF(VLOOKUP(A50,'BD OFICIAL'!$A:$AS,40,0)=AQ50,0,1)</f>
        <v>#N/A</v>
      </c>
      <c r="CT50" s="44" t="e">
        <f>IF(VLOOKUP(A50,'BD OFICIAL'!$A:$AS,41,0)=AS50,0,1)</f>
        <v>#N/A</v>
      </c>
      <c r="CU50" s="44">
        <f t="shared" si="15"/>
        <v>0</v>
      </c>
      <c r="CV50" s="44">
        <f t="shared" si="16"/>
        <v>0</v>
      </c>
      <c r="CW50" s="44" t="e">
        <f>IF(VLOOKUP(A50,'BD OFICIAL'!$A$1:$AK$1058,31,0)="SI",IF(AT50&gt;0,0,1),IF(AT50=0,0,1))</f>
        <v>#N/A</v>
      </c>
      <c r="CX50" s="44">
        <f t="shared" si="17"/>
        <v>0</v>
      </c>
      <c r="CY50" s="44">
        <f t="shared" si="18"/>
        <v>0</v>
      </c>
      <c r="CZ50" s="130" t="e">
        <f t="shared" si="19"/>
        <v>#N/A</v>
      </c>
      <c r="DA50" s="44" t="e">
        <f t="shared" si="20"/>
        <v>#N/A</v>
      </c>
      <c r="DB50" s="130" t="str">
        <f>IF(ISERROR(VLOOKUP(AI50,EXPERIENCIA!$A$1:$C$2100,1,0)),"NO","SI")</f>
        <v>NO</v>
      </c>
      <c r="DC50" s="130" t="e">
        <f>IF(CZ50="no","NO APLICA",IF(AX50=0,"ERROR NOTA",IF(AND(AX50&gt;1,DB50="NO"),"ERROR NOTA",IF(AND(DB50="NO",AX50=1),0,IF(VLOOKUP(AI50,EXPERIENCIA!$A$1:$C$2100,3,0)=AX50,0,"ERROR NOTA")))))</f>
        <v>#N/A</v>
      </c>
      <c r="DD50" s="130" t="str">
        <f>IF(ISERROR(VLOOKUP(AI50,COMPORTAMIENTO!$A$1:$C$2100,1,0)),"NO","SI")</f>
        <v>NO</v>
      </c>
      <c r="DE50" s="130" t="e">
        <f>IF(CZ50="NO","NO APLICA",IF(AY50=0,"ERROR NOTA",IF(AND(DD50="NO",AY50=7),0,IF(VLOOKUP(AI50,COMPORTAMIENTO!$A$2:$C$2100,3,0)=AY50,0,"ERROR NOTA"))))</f>
        <v>#N/A</v>
      </c>
      <c r="DF50" s="164" t="e">
        <f t="shared" si="21"/>
        <v>#N/A</v>
      </c>
      <c r="DG50" s="164" t="e">
        <f t="shared" si="22"/>
        <v>#N/A</v>
      </c>
      <c r="DH50" s="130" t="str">
        <f t="shared" si="36"/>
        <v>NO</v>
      </c>
      <c r="DI50" s="130" t="e">
        <f t="shared" si="23"/>
        <v>#N/A</v>
      </c>
      <c r="DJ50" s="130" t="e">
        <f t="shared" si="24"/>
        <v>#N/A</v>
      </c>
      <c r="DK50" s="130" t="e">
        <f t="shared" si="25"/>
        <v>#N/A</v>
      </c>
      <c r="DL50" s="16" t="e" cm="1">
        <f t="array" ref="DL50">IF(CZ50="NO","NO APLICA",IF(AND(CZ50="SI",BG50=1),RECHAZADO,"APROBADO"))</f>
        <v>#N/A</v>
      </c>
      <c r="DM50" s="16" t="e">
        <f t="shared" si="26"/>
        <v>#N/A</v>
      </c>
      <c r="DN50" s="11" t="e">
        <f t="shared" si="27"/>
        <v>#N/A</v>
      </c>
      <c r="DO50" s="16">
        <f t="shared" si="28"/>
        <v>0</v>
      </c>
      <c r="DP50" s="16">
        <f>VLOOKUP(A50,'5 TD'!$A$3:$B$35,2,0)</f>
        <v>0</v>
      </c>
      <c r="DQ50" s="11" t="e">
        <f t="shared" si="29"/>
        <v>#N/A</v>
      </c>
      <c r="DR50" s="130" t="e">
        <f t="shared" si="37"/>
        <v>#N/A</v>
      </c>
      <c r="DS50" s="130" t="e">
        <f t="shared" si="38"/>
        <v>#N/A</v>
      </c>
      <c r="DT50" s="11" t="e">
        <f t="shared" si="39"/>
        <v>#N/A</v>
      </c>
      <c r="DU50" s="130" t="e">
        <f t="shared" si="40"/>
        <v>#N/A</v>
      </c>
      <c r="DV50" s="6">
        <f>+('3 Planilla Preadjudicación OTIC'!BO50)</f>
        <v>0</v>
      </c>
      <c r="DW50" s="6" t="e">
        <f>IF(DU50="APROBADO",VLOOKUP(A50,'5 TD'!$D$3:$E$270,2,0),"NO APLICA")</f>
        <v>#N/A</v>
      </c>
      <c r="DX50" s="6" t="e">
        <f t="shared" si="30"/>
        <v>#N/A</v>
      </c>
      <c r="DY50" s="6" t="e">
        <f>IF(DX50="SI",VLOOKUP(A50,'5 TD'!$G$3:$H$270,2,0),"NO APLICA ")</f>
        <v>#N/A</v>
      </c>
      <c r="DZ50" s="6" t="e">
        <f t="shared" si="41"/>
        <v>#N/A</v>
      </c>
      <c r="EA50" s="6" t="e">
        <f>IF(DZ50="SI",VLOOKUP(A50,'5 TD'!$J$4:$K$472,2,0),"NO APLICA")</f>
        <v>#N/A</v>
      </c>
      <c r="EB50" s="6" t="e">
        <f t="shared" si="31"/>
        <v>#N/A</v>
      </c>
      <c r="EC50" s="11" t="e">
        <f>IF(EB50="SI",VLOOKUP(A50,'5 TD'!$M$4:$N$350,2,0),"NO APLICA")</f>
        <v>#N/A</v>
      </c>
      <c r="ED50" s="6" t="e">
        <f t="shared" si="6"/>
        <v>#N/A</v>
      </c>
      <c r="EE50" s="16" t="e">
        <f t="shared" si="32"/>
        <v>#N/A</v>
      </c>
      <c r="EF50" s="16" t="e">
        <f>IF(ED50="SI",VLOOKUP(A50,'5 TD'!$V$4:$W$479,2,0),"NO APLICA")</f>
        <v>#N/A</v>
      </c>
      <c r="EG50" s="6" t="e">
        <f t="shared" si="33"/>
        <v>#N/A</v>
      </c>
      <c r="EH50" s="124" t="e">
        <f>IF(EG50="SI",VLOOKUP(AI50,COMPORTAMIENTO!$A$1:$C$2100,2,0),"NO APLICA")</f>
        <v>#N/A</v>
      </c>
      <c r="EI50" s="16" t="e">
        <f>IF(EG50="SI",VLOOKUP(A50,'5 TD'!$P$2:$Q$479,2,0),"NO APLICA")</f>
        <v>#N/A</v>
      </c>
      <c r="EJ50" s="6" t="e">
        <f t="shared" si="34"/>
        <v>#N/A</v>
      </c>
      <c r="EK50" s="6">
        <f>IF(DB50="no",0,VLOOKUP(AI50,EXPERIENCIA!$A$1:$C$2100,2,0))</f>
        <v>0</v>
      </c>
      <c r="EL50" s="6">
        <f>IF(DB50="si",VLOOKUP(A50,'5 TD'!$S$3:$T$2103,2,0),0)</f>
        <v>0</v>
      </c>
      <c r="EM50" s="6" t="str">
        <f t="shared" si="35"/>
        <v>SI</v>
      </c>
      <c r="EN50" s="6">
        <f>+('3 Planilla Preadjudicación OTIC'!BV50)</f>
        <v>0</v>
      </c>
      <c r="EQ50" s="77"/>
    </row>
    <row r="51" spans="1:147" s="7" customFormat="1" ht="13.8" x14ac:dyDescent="0.3">
      <c r="A51" s="6">
        <f>+('3 Planilla Preadjudicación OTIC'!A51)</f>
        <v>0</v>
      </c>
      <c r="B51" s="6">
        <f>+('3 Planilla Preadjudicación OTIC'!B51)</f>
        <v>0</v>
      </c>
      <c r="C51" s="8">
        <f>+('3 Planilla Preadjudicación OTIC'!D51)</f>
        <v>0</v>
      </c>
      <c r="D51" s="8">
        <f>+('3 Planilla Preadjudicación OTIC'!E51)</f>
        <v>0</v>
      </c>
      <c r="E51" s="8">
        <f>+('3 Planilla Preadjudicación OTIC'!F51)</f>
        <v>0</v>
      </c>
      <c r="F51" s="8">
        <f>+('3 Planilla Preadjudicación OTIC'!G51)</f>
        <v>0</v>
      </c>
      <c r="G51" s="8">
        <f>+('3 Planilla Preadjudicación OTIC'!H51)</f>
        <v>0</v>
      </c>
      <c r="H51" s="8">
        <f>+('3 Planilla Preadjudicación OTIC'!I51)</f>
        <v>0</v>
      </c>
      <c r="I51" s="8">
        <f>+('3 Planilla Preadjudicación OTIC'!J51)</f>
        <v>0</v>
      </c>
      <c r="J51" s="8">
        <f>+('3 Planilla Preadjudicación OTIC'!K51)</f>
        <v>0</v>
      </c>
      <c r="K51" s="8">
        <f>+('3 Planilla Preadjudicación OTIC'!L51)</f>
        <v>0</v>
      </c>
      <c r="L51" s="8">
        <f>+('3 Planilla Preadjudicación OTIC'!M51)</f>
        <v>0</v>
      </c>
      <c r="M51" s="6">
        <f>+('3 Planilla Preadjudicación OTIC'!N51)</f>
        <v>0</v>
      </c>
      <c r="N51" s="8">
        <f>+('3 Planilla Preadjudicación OTIC'!O51)</f>
        <v>0</v>
      </c>
      <c r="O51" s="8">
        <f>+('3 Planilla Preadjudicación OTIC'!P51)</f>
        <v>0</v>
      </c>
      <c r="P51" s="8">
        <f>+('3 Planilla Preadjudicación OTIC'!Q51)</f>
        <v>0</v>
      </c>
      <c r="Q51" s="8">
        <f>+('3 Planilla Preadjudicación OTIC'!R51)</f>
        <v>0</v>
      </c>
      <c r="R51" s="8">
        <f>+('3 Planilla Preadjudicación OTIC'!S51)</f>
        <v>0</v>
      </c>
      <c r="S51" s="8">
        <f>+('3 Planilla Preadjudicación OTIC'!T51)</f>
        <v>0</v>
      </c>
      <c r="T51" s="6">
        <f>+('3 Planilla Preadjudicación OTIC'!U51)</f>
        <v>0</v>
      </c>
      <c r="U51" s="6">
        <f>+('3 Planilla Preadjudicación OTIC'!V51)</f>
        <v>0</v>
      </c>
      <c r="V51" s="6">
        <f>+('3 Planilla Preadjudicación OTIC'!W51)</f>
        <v>0</v>
      </c>
      <c r="W51" s="6">
        <f>+('3 Planilla Preadjudicación OTIC'!X51)</f>
        <v>0</v>
      </c>
      <c r="X51" s="6">
        <f>+('3 Planilla Preadjudicación OTIC'!Y51)</f>
        <v>0</v>
      </c>
      <c r="Y51" s="6">
        <f>+('3 Planilla Preadjudicación OTIC'!Z51)</f>
        <v>0</v>
      </c>
      <c r="Z51" s="6">
        <f>+('3 Planilla Preadjudicación OTIC'!AA51)</f>
        <v>0</v>
      </c>
      <c r="AA51" s="6">
        <f>+('3 Planilla Preadjudicación OTIC'!AB51)</f>
        <v>0</v>
      </c>
      <c r="AB51" s="8">
        <f>+('3 Planilla Preadjudicación OTIC'!AC51)</f>
        <v>0</v>
      </c>
      <c r="AC51" s="8">
        <f>+('3 Planilla Preadjudicación OTIC'!AD51)</f>
        <v>0</v>
      </c>
      <c r="AD51" s="6">
        <f>+('3 Planilla Preadjudicación OTIC'!AE51)</f>
        <v>0</v>
      </c>
      <c r="AE51" s="8">
        <f>+('3 Planilla Preadjudicación OTIC'!AF51)</f>
        <v>0</v>
      </c>
      <c r="AF51" s="6">
        <f>+('3 Planilla Preadjudicación OTIC'!AG51)</f>
        <v>0</v>
      </c>
      <c r="AG51" s="6">
        <f>+('3 Planilla Preadjudicación OTIC'!AH51)</f>
        <v>0</v>
      </c>
      <c r="AH51" s="6">
        <f>+('3 Planilla Preadjudicación OTIC'!AI51)</f>
        <v>0</v>
      </c>
      <c r="AI51" s="206">
        <f>+('3 Planilla Preadjudicación OTIC'!AJ51)</f>
        <v>0</v>
      </c>
      <c r="AJ51" s="8">
        <f>+('3 Planilla Preadjudicación OTIC'!AK51)</f>
        <v>0</v>
      </c>
      <c r="AK51" s="6">
        <f>+('3 Planilla Preadjudicación OTIC'!AL51)</f>
        <v>0</v>
      </c>
      <c r="AL51" s="6">
        <f>+('3 Planilla Preadjudicación OTIC'!AM51)</f>
        <v>0</v>
      </c>
      <c r="AM51" s="16">
        <f>+('3 Planilla Preadjudicación OTIC'!AN51)</f>
        <v>0</v>
      </c>
      <c r="AN51" s="16">
        <f>+('3 Planilla Preadjudicación OTIC'!AO51)</f>
        <v>0</v>
      </c>
      <c r="AO51" s="16">
        <f>+('3 Planilla Preadjudicación OTIC'!AP51)</f>
        <v>0</v>
      </c>
      <c r="AP51" s="16">
        <f>+('3 Planilla Preadjudicación OTIC'!AQ51)</f>
        <v>0</v>
      </c>
      <c r="AQ51" s="16">
        <f>+('3 Planilla Preadjudicación OTIC'!AR51)</f>
        <v>0</v>
      </c>
      <c r="AR51" s="16">
        <f>+('3 Planilla Preadjudicación OTIC'!AS51)</f>
        <v>0</v>
      </c>
      <c r="AS51" s="16">
        <f>+('3 Planilla Preadjudicación OTIC'!AT51)</f>
        <v>0</v>
      </c>
      <c r="AT51" s="16">
        <f>+('3 Planilla Preadjudicación OTIC'!AU51)</f>
        <v>0</v>
      </c>
      <c r="AU51" s="16">
        <f>+('3 Planilla Preadjudicación OTIC'!AV51)</f>
        <v>0</v>
      </c>
      <c r="AV51" s="6">
        <f>+('3 Planilla Preadjudicación OTIC'!AW51)</f>
        <v>0</v>
      </c>
      <c r="AW51" s="8">
        <f>+('3 Planilla Preadjudicación OTIC'!AX51)</f>
        <v>0</v>
      </c>
      <c r="AX51" s="6">
        <f>+('3 Planilla Preadjudicación OTIC'!AY51)</f>
        <v>0</v>
      </c>
      <c r="AY51" s="6">
        <f>+('3 Planilla Preadjudicación OTIC'!AZ51)</f>
        <v>0</v>
      </c>
      <c r="AZ51" s="6">
        <f>+('3 Planilla Preadjudicación OTIC'!BA51)</f>
        <v>0</v>
      </c>
      <c r="BA51" s="6">
        <f>+('3 Planilla Preadjudicación OTIC'!BB51)</f>
        <v>0</v>
      </c>
      <c r="BB51" s="6">
        <f>+('3 Planilla Preadjudicación OTIC'!BC51)</f>
        <v>0</v>
      </c>
      <c r="BC51" s="6">
        <f>+('3 Planilla Preadjudicación OTIC'!BD51)</f>
        <v>0</v>
      </c>
      <c r="BD51" s="6">
        <f>+('3 Planilla Preadjudicación OTIC'!BE51)</f>
        <v>0</v>
      </c>
      <c r="BE51" s="6">
        <f>+('3 Planilla Preadjudicación OTIC'!BF51)</f>
        <v>0</v>
      </c>
      <c r="BF51" s="6">
        <f>+('3 Planilla Preadjudicación OTIC'!BG51)</f>
        <v>0</v>
      </c>
      <c r="BG51" s="6">
        <f>+('3 Planilla Preadjudicación OTIC'!BH51)</f>
        <v>0</v>
      </c>
      <c r="BH51" s="6">
        <f>+('3 Planilla Preadjudicación OTIC'!BI51)</f>
        <v>0</v>
      </c>
      <c r="BI51" s="6">
        <f>+('3 Planilla Preadjudicación OTIC'!BJ51)</f>
        <v>0</v>
      </c>
      <c r="BJ51" s="6">
        <f>+('3 Planilla Preadjudicación OTIC'!BK51)</f>
        <v>0</v>
      </c>
      <c r="BK51" s="6">
        <f>+('3 Planilla Preadjudicación OTIC'!BL51)</f>
        <v>0</v>
      </c>
      <c r="BL51" s="6">
        <f>+('3 Planilla Preadjudicación OTIC'!BM51)</f>
        <v>0</v>
      </c>
      <c r="BM51" s="164">
        <f>ROUND(('3 Planilla Preadjudicación OTIC'!BN51),1)</f>
        <v>0</v>
      </c>
      <c r="BN51" s="8">
        <f>+('3 Planilla Preadjudicación OTIC'!BO51)</f>
        <v>0</v>
      </c>
      <c r="BO51" s="8">
        <f>+('3 Planilla Preadjudicación OTIC'!BP51)</f>
        <v>0</v>
      </c>
      <c r="BP51" s="8">
        <f>+('3 Planilla Preadjudicación OTIC'!BQ51)</f>
        <v>0</v>
      </c>
      <c r="BQ51" s="8">
        <f>+('3 Planilla Preadjudicación OTIC'!BR51)</f>
        <v>0</v>
      </c>
      <c r="BR51" s="8">
        <f>+('3 Planilla Preadjudicación OTIC'!BS51)</f>
        <v>0</v>
      </c>
      <c r="BS51" s="8">
        <f>+('3 Planilla Preadjudicación OTIC'!BT51)</f>
        <v>0</v>
      </c>
      <c r="BT51" s="8">
        <f>+('3 Planilla Preadjudicación OTIC'!BU51)</f>
        <v>0</v>
      </c>
      <c r="BU51" s="130" t="e">
        <f>IF(VLOOKUP(A51,'BD OFICIAL'!$A$1:$AK$1058,5,0)=D51,0,1)</f>
        <v>#N/A</v>
      </c>
      <c r="BV51" s="130" t="e">
        <f>IF(VLOOKUP(A51,'BD OFICIAL'!$A$1:$AK$1058,11,0)=J51,0,1)</f>
        <v>#N/A</v>
      </c>
      <c r="BW51" s="130" t="e">
        <f>IF(VLOOKUP(A51,'BD OFICIAL'!$A$1:$AK$1058,13,0)=L51,0,1)</f>
        <v>#N/A</v>
      </c>
      <c r="BX51" s="6" t="e">
        <f>IF(VLOOKUP(A51,'BD OFICIAL'!$A$1:$AK$1058,16,0)=O51,0,1)</f>
        <v>#N/A</v>
      </c>
      <c r="BY51" s="6" t="e">
        <f>IF(VLOOKUP(A51,'BD OFICIAL'!$A$1:$AK$1058,17,0)=P51,0,1)</f>
        <v>#N/A</v>
      </c>
      <c r="BZ51" s="6" t="e">
        <f>IF(VLOOKUP(A51,'BD OFICIAL'!$A$1:$AK$1058,19,0)=R51,0,1)</f>
        <v>#N/A</v>
      </c>
      <c r="CA51" s="6" t="e">
        <f>IF(VLOOKUP(A51,'BD OFICIAL'!$A$1:$AK$1058,21,0)=T51,0,1)</f>
        <v>#N/A</v>
      </c>
      <c r="CB51" s="6" t="e">
        <f>IF(VLOOKUP(A51,'BD OFICIAL'!$A$1:$AK$1058,24,0)=AK51,0,1)</f>
        <v>#N/A</v>
      </c>
      <c r="CC51" s="6" t="e">
        <f>IF(VLOOKUP(A51,'BD OFICIAL'!$A$1:$AK$1058,25,0)=X51,0,1)</f>
        <v>#N/A</v>
      </c>
      <c r="CD51" s="6" t="e">
        <f>IF(VLOOKUP(A51,'BD OFICIAL'!$A$1:$AK$1058,26,0)=Y51,0,1)</f>
        <v>#N/A</v>
      </c>
      <c r="CE51" s="6" t="e">
        <f>IF(VLOOKUP(A51,'BD OFICIAL'!$A$1:$AK$1058,27,0)=Z51,0,1)</f>
        <v>#N/A</v>
      </c>
      <c r="CF51" s="6" t="e">
        <f>IF(VLOOKUP(A51,'BD OFICIAL'!$A$1:$AK$1058,28,0)=AA51,0,1)</f>
        <v>#N/A</v>
      </c>
      <c r="CG51" s="6" t="e">
        <f>IF(VLOOKUP(A51,'BD OFICIAL'!$A$1:$AK$1058,33,0)=AF51,0,1)</f>
        <v>#N/A</v>
      </c>
      <c r="CH51" s="6" t="e">
        <f>IF(VLOOKUP(A51,'BD OFICIAL'!$A$1:$AK$1058,34,0)=AG51,0,1)</f>
        <v>#N/A</v>
      </c>
      <c r="CI51" s="11" t="e">
        <f t="shared" si="7"/>
        <v>#DIV/0!</v>
      </c>
      <c r="CJ51" s="130" t="e">
        <f t="shared" si="8"/>
        <v>#DIV/0!</v>
      </c>
      <c r="CK51" s="130" t="e">
        <f>IF(VLOOKUP(A51,'BD OFICIAL'!$A$1:$AK$1058,37,0)=AL51,0,1)</f>
        <v>#N/A</v>
      </c>
      <c r="CL51" s="130" t="e">
        <f>VLOOKUP(A51,'BD OFICIAL'!$A$1:$AL$1109,38,0)*AM51-AP51</f>
        <v>#N/A</v>
      </c>
      <c r="CM51" s="130" t="str">
        <f t="shared" si="9"/>
        <v>SSH</v>
      </c>
      <c r="CN51" s="130" t="str">
        <f t="shared" si="10"/>
        <v>SI</v>
      </c>
      <c r="CO51" s="130" t="str">
        <f t="shared" si="11"/>
        <v>NO</v>
      </c>
      <c r="CP51" s="44">
        <f t="shared" si="12"/>
        <v>1</v>
      </c>
      <c r="CQ51" s="44">
        <f t="shared" si="13"/>
        <v>1</v>
      </c>
      <c r="CR51" s="44" t="e">
        <f t="shared" si="14"/>
        <v>#N/A</v>
      </c>
      <c r="CS51" s="44" t="e">
        <f>IF(VLOOKUP(A51,'BD OFICIAL'!$A:$AS,40,0)=AQ51,0,1)</f>
        <v>#N/A</v>
      </c>
      <c r="CT51" s="44" t="e">
        <f>IF(VLOOKUP(A51,'BD OFICIAL'!$A:$AS,41,0)=AS51,0,1)</f>
        <v>#N/A</v>
      </c>
      <c r="CU51" s="44">
        <f t="shared" si="15"/>
        <v>0</v>
      </c>
      <c r="CV51" s="44">
        <f t="shared" si="16"/>
        <v>0</v>
      </c>
      <c r="CW51" s="44" t="e">
        <f>IF(VLOOKUP(A51,'BD OFICIAL'!$A$1:$AK$1058,31,0)="SI",IF(AT51&gt;0,0,1),IF(AT51=0,0,1))</f>
        <v>#N/A</v>
      </c>
      <c r="CX51" s="44">
        <f t="shared" si="17"/>
        <v>0</v>
      </c>
      <c r="CY51" s="44">
        <f t="shared" si="18"/>
        <v>0</v>
      </c>
      <c r="CZ51" s="130" t="e">
        <f t="shared" si="19"/>
        <v>#N/A</v>
      </c>
      <c r="DA51" s="44" t="e">
        <f t="shared" si="20"/>
        <v>#N/A</v>
      </c>
      <c r="DB51" s="130" t="str">
        <f>IF(ISERROR(VLOOKUP(AI51,EXPERIENCIA!$A$1:$C$2100,1,0)),"NO","SI")</f>
        <v>NO</v>
      </c>
      <c r="DC51" s="130" t="e">
        <f>IF(CZ51="no","NO APLICA",IF(AX51=0,"ERROR NOTA",IF(AND(AX51&gt;1,DB51="NO"),"ERROR NOTA",IF(AND(DB51="NO",AX51=1),0,IF(VLOOKUP(AI51,EXPERIENCIA!$A$1:$C$2100,3,0)=AX51,0,"ERROR NOTA")))))</f>
        <v>#N/A</v>
      </c>
      <c r="DD51" s="130" t="str">
        <f>IF(ISERROR(VLOOKUP(AI51,COMPORTAMIENTO!$A$1:$C$2100,1,0)),"NO","SI")</f>
        <v>NO</v>
      </c>
      <c r="DE51" s="130" t="e">
        <f>IF(CZ51="NO","NO APLICA",IF(AY51=0,"ERROR NOTA",IF(AND(DD51="NO",AY51=7),0,IF(VLOOKUP(AI51,COMPORTAMIENTO!$A$2:$C$2100,3,0)=AY51,0,"ERROR NOTA"))))</f>
        <v>#N/A</v>
      </c>
      <c r="DF51" s="164" t="e">
        <f t="shared" si="21"/>
        <v>#N/A</v>
      </c>
      <c r="DG51" s="164" t="e">
        <f t="shared" si="22"/>
        <v>#N/A</v>
      </c>
      <c r="DH51" s="130" t="str">
        <f t="shared" si="36"/>
        <v>NO</v>
      </c>
      <c r="DI51" s="130" t="e">
        <f t="shared" si="23"/>
        <v>#N/A</v>
      </c>
      <c r="DJ51" s="130" t="e">
        <f t="shared" si="24"/>
        <v>#N/A</v>
      </c>
      <c r="DK51" s="130" t="e">
        <f t="shared" si="25"/>
        <v>#N/A</v>
      </c>
      <c r="DL51" s="16" t="e" cm="1">
        <f t="array" ref="DL51">IF(CZ51="NO","NO APLICA",IF(AND(CZ51="SI",BG51=1),RECHAZADO,"APROBADO"))</f>
        <v>#N/A</v>
      </c>
      <c r="DM51" s="16" t="e">
        <f t="shared" si="26"/>
        <v>#N/A</v>
      </c>
      <c r="DN51" s="11" t="e">
        <f t="shared" si="27"/>
        <v>#N/A</v>
      </c>
      <c r="DO51" s="16">
        <f t="shared" si="28"/>
        <v>0</v>
      </c>
      <c r="DP51" s="16">
        <f>VLOOKUP(A51,'5 TD'!$A$3:$B$35,2,0)</f>
        <v>0</v>
      </c>
      <c r="DQ51" s="11" t="e">
        <f t="shared" si="29"/>
        <v>#N/A</v>
      </c>
      <c r="DR51" s="130" t="e">
        <f t="shared" si="37"/>
        <v>#N/A</v>
      </c>
      <c r="DS51" s="130" t="e">
        <f t="shared" si="38"/>
        <v>#N/A</v>
      </c>
      <c r="DT51" s="11" t="e">
        <f t="shared" si="39"/>
        <v>#N/A</v>
      </c>
      <c r="DU51" s="130" t="e">
        <f t="shared" si="40"/>
        <v>#N/A</v>
      </c>
      <c r="DV51" s="6">
        <f>+('3 Planilla Preadjudicación OTIC'!BO51)</f>
        <v>0</v>
      </c>
      <c r="DW51" s="6" t="e">
        <f>IF(DU51="APROBADO",VLOOKUP(A51,'5 TD'!$D$3:$E$270,2,0),"NO APLICA")</f>
        <v>#N/A</v>
      </c>
      <c r="DX51" s="6" t="e">
        <f t="shared" si="30"/>
        <v>#N/A</v>
      </c>
      <c r="DY51" s="6" t="e">
        <f>IF(DX51="SI",VLOOKUP(A51,'5 TD'!$G$3:$H$270,2,0),"NO APLICA ")</f>
        <v>#N/A</v>
      </c>
      <c r="DZ51" s="6" t="e">
        <f t="shared" si="41"/>
        <v>#N/A</v>
      </c>
      <c r="EA51" s="6" t="e">
        <f>IF(DZ51="SI",VLOOKUP(A51,'5 TD'!$J$4:$K$472,2,0),"NO APLICA")</f>
        <v>#N/A</v>
      </c>
      <c r="EB51" s="6" t="e">
        <f t="shared" si="31"/>
        <v>#N/A</v>
      </c>
      <c r="EC51" s="11" t="e">
        <f>IF(EB51="SI",VLOOKUP(A51,'5 TD'!$M$4:$N$350,2,0),"NO APLICA")</f>
        <v>#N/A</v>
      </c>
      <c r="ED51" s="6" t="e">
        <f t="shared" si="6"/>
        <v>#N/A</v>
      </c>
      <c r="EE51" s="16" t="e">
        <f t="shared" si="32"/>
        <v>#N/A</v>
      </c>
      <c r="EF51" s="16" t="e">
        <f>IF(ED51="SI",VLOOKUP(A51,'5 TD'!$V$4:$W$479,2,0),"NO APLICA")</f>
        <v>#N/A</v>
      </c>
      <c r="EG51" s="6" t="e">
        <f t="shared" si="33"/>
        <v>#N/A</v>
      </c>
      <c r="EH51" s="124" t="e">
        <f>IF(EG51="SI",VLOOKUP(AI51,COMPORTAMIENTO!$A$1:$C$2100,2,0),"NO APLICA")</f>
        <v>#N/A</v>
      </c>
      <c r="EI51" s="16" t="e">
        <f>IF(EG51="SI",VLOOKUP(A51,'5 TD'!$P$2:$Q$479,2,0),"NO APLICA")</f>
        <v>#N/A</v>
      </c>
      <c r="EJ51" s="6" t="e">
        <f t="shared" si="34"/>
        <v>#N/A</v>
      </c>
      <c r="EK51" s="6">
        <f>IF(DB51="no",0,VLOOKUP(AI51,EXPERIENCIA!$A$1:$C$2100,2,0))</f>
        <v>0</v>
      </c>
      <c r="EL51" s="6">
        <f>IF(DB51="si",VLOOKUP(A51,'5 TD'!$S$3:$T$2103,2,0),0)</f>
        <v>0</v>
      </c>
      <c r="EM51" s="6" t="str">
        <f t="shared" si="35"/>
        <v>SI</v>
      </c>
      <c r="EN51" s="6">
        <f>+('3 Planilla Preadjudicación OTIC'!BV51)</f>
        <v>0</v>
      </c>
      <c r="EQ51" s="77"/>
    </row>
    <row r="52" spans="1:147" s="7" customFormat="1" ht="13.8" x14ac:dyDescent="0.3">
      <c r="A52" s="6">
        <f>+('3 Planilla Preadjudicación OTIC'!A52)</f>
        <v>0</v>
      </c>
      <c r="B52" s="6">
        <f>+('3 Planilla Preadjudicación OTIC'!B52)</f>
        <v>0</v>
      </c>
      <c r="C52" s="8">
        <f>+('3 Planilla Preadjudicación OTIC'!D52)</f>
        <v>0</v>
      </c>
      <c r="D52" s="8">
        <f>+('3 Planilla Preadjudicación OTIC'!E52)</f>
        <v>0</v>
      </c>
      <c r="E52" s="8">
        <f>+('3 Planilla Preadjudicación OTIC'!F52)</f>
        <v>0</v>
      </c>
      <c r="F52" s="8">
        <f>+('3 Planilla Preadjudicación OTIC'!G52)</f>
        <v>0</v>
      </c>
      <c r="G52" s="8">
        <f>+('3 Planilla Preadjudicación OTIC'!H52)</f>
        <v>0</v>
      </c>
      <c r="H52" s="8">
        <f>+('3 Planilla Preadjudicación OTIC'!I52)</f>
        <v>0</v>
      </c>
      <c r="I52" s="8">
        <f>+('3 Planilla Preadjudicación OTIC'!J52)</f>
        <v>0</v>
      </c>
      <c r="J52" s="8">
        <f>+('3 Planilla Preadjudicación OTIC'!K52)</f>
        <v>0</v>
      </c>
      <c r="K52" s="8">
        <f>+('3 Planilla Preadjudicación OTIC'!L52)</f>
        <v>0</v>
      </c>
      <c r="L52" s="8">
        <f>+('3 Planilla Preadjudicación OTIC'!M52)</f>
        <v>0</v>
      </c>
      <c r="M52" s="6">
        <f>+('3 Planilla Preadjudicación OTIC'!N52)</f>
        <v>0</v>
      </c>
      <c r="N52" s="8">
        <f>+('3 Planilla Preadjudicación OTIC'!O52)</f>
        <v>0</v>
      </c>
      <c r="O52" s="8">
        <f>+('3 Planilla Preadjudicación OTIC'!P52)</f>
        <v>0</v>
      </c>
      <c r="P52" s="8">
        <f>+('3 Planilla Preadjudicación OTIC'!Q52)</f>
        <v>0</v>
      </c>
      <c r="Q52" s="8">
        <f>+('3 Planilla Preadjudicación OTIC'!R52)</f>
        <v>0</v>
      </c>
      <c r="R52" s="8">
        <f>+('3 Planilla Preadjudicación OTIC'!S52)</f>
        <v>0</v>
      </c>
      <c r="S52" s="8">
        <f>+('3 Planilla Preadjudicación OTIC'!T52)</f>
        <v>0</v>
      </c>
      <c r="T52" s="6">
        <f>+('3 Planilla Preadjudicación OTIC'!U52)</f>
        <v>0</v>
      </c>
      <c r="U52" s="6">
        <f>+('3 Planilla Preadjudicación OTIC'!V52)</f>
        <v>0</v>
      </c>
      <c r="V52" s="6">
        <f>+('3 Planilla Preadjudicación OTIC'!W52)</f>
        <v>0</v>
      </c>
      <c r="W52" s="6">
        <f>+('3 Planilla Preadjudicación OTIC'!X52)</f>
        <v>0</v>
      </c>
      <c r="X52" s="6">
        <f>+('3 Planilla Preadjudicación OTIC'!Y52)</f>
        <v>0</v>
      </c>
      <c r="Y52" s="6">
        <f>+('3 Planilla Preadjudicación OTIC'!Z52)</f>
        <v>0</v>
      </c>
      <c r="Z52" s="6">
        <f>+('3 Planilla Preadjudicación OTIC'!AA52)</f>
        <v>0</v>
      </c>
      <c r="AA52" s="6">
        <f>+('3 Planilla Preadjudicación OTIC'!AB52)</f>
        <v>0</v>
      </c>
      <c r="AB52" s="8">
        <f>+('3 Planilla Preadjudicación OTIC'!AC52)</f>
        <v>0</v>
      </c>
      <c r="AC52" s="8">
        <f>+('3 Planilla Preadjudicación OTIC'!AD52)</f>
        <v>0</v>
      </c>
      <c r="AD52" s="6">
        <f>+('3 Planilla Preadjudicación OTIC'!AE52)</f>
        <v>0</v>
      </c>
      <c r="AE52" s="8">
        <f>+('3 Planilla Preadjudicación OTIC'!AF52)</f>
        <v>0</v>
      </c>
      <c r="AF52" s="6">
        <f>+('3 Planilla Preadjudicación OTIC'!AG52)</f>
        <v>0</v>
      </c>
      <c r="AG52" s="6">
        <f>+('3 Planilla Preadjudicación OTIC'!AH52)</f>
        <v>0</v>
      </c>
      <c r="AH52" s="6">
        <f>+('3 Planilla Preadjudicación OTIC'!AI52)</f>
        <v>0</v>
      </c>
      <c r="AI52" s="206">
        <f>+('3 Planilla Preadjudicación OTIC'!AJ52)</f>
        <v>0</v>
      </c>
      <c r="AJ52" s="8">
        <f>+('3 Planilla Preadjudicación OTIC'!AK52)</f>
        <v>0</v>
      </c>
      <c r="AK52" s="6">
        <f>+('3 Planilla Preadjudicación OTIC'!AL52)</f>
        <v>0</v>
      </c>
      <c r="AL52" s="6">
        <f>+('3 Planilla Preadjudicación OTIC'!AM52)</f>
        <v>0</v>
      </c>
      <c r="AM52" s="16">
        <f>+('3 Planilla Preadjudicación OTIC'!AN52)</f>
        <v>0</v>
      </c>
      <c r="AN52" s="16">
        <f>+('3 Planilla Preadjudicación OTIC'!AO52)</f>
        <v>0</v>
      </c>
      <c r="AO52" s="16">
        <f>+('3 Planilla Preadjudicación OTIC'!AP52)</f>
        <v>0</v>
      </c>
      <c r="AP52" s="16">
        <f>+('3 Planilla Preadjudicación OTIC'!AQ52)</f>
        <v>0</v>
      </c>
      <c r="AQ52" s="16">
        <f>+('3 Planilla Preadjudicación OTIC'!AR52)</f>
        <v>0</v>
      </c>
      <c r="AR52" s="16">
        <f>+('3 Planilla Preadjudicación OTIC'!AS52)</f>
        <v>0</v>
      </c>
      <c r="AS52" s="16">
        <f>+('3 Planilla Preadjudicación OTIC'!AT52)</f>
        <v>0</v>
      </c>
      <c r="AT52" s="16">
        <f>+('3 Planilla Preadjudicación OTIC'!AU52)</f>
        <v>0</v>
      </c>
      <c r="AU52" s="16">
        <f>+('3 Planilla Preadjudicación OTIC'!AV52)</f>
        <v>0</v>
      </c>
      <c r="AV52" s="6">
        <f>+('3 Planilla Preadjudicación OTIC'!AW52)</f>
        <v>0</v>
      </c>
      <c r="AW52" s="8">
        <f>+('3 Planilla Preadjudicación OTIC'!AX52)</f>
        <v>0</v>
      </c>
      <c r="AX52" s="6">
        <f>+('3 Planilla Preadjudicación OTIC'!AY52)</f>
        <v>0</v>
      </c>
      <c r="AY52" s="6">
        <f>+('3 Planilla Preadjudicación OTIC'!AZ52)</f>
        <v>0</v>
      </c>
      <c r="AZ52" s="6">
        <f>+('3 Planilla Preadjudicación OTIC'!BA52)</f>
        <v>0</v>
      </c>
      <c r="BA52" s="6">
        <f>+('3 Planilla Preadjudicación OTIC'!BB52)</f>
        <v>0</v>
      </c>
      <c r="BB52" s="6">
        <f>+('3 Planilla Preadjudicación OTIC'!BC52)</f>
        <v>0</v>
      </c>
      <c r="BC52" s="6">
        <f>+('3 Planilla Preadjudicación OTIC'!BD52)</f>
        <v>0</v>
      </c>
      <c r="BD52" s="6">
        <f>+('3 Planilla Preadjudicación OTIC'!BE52)</f>
        <v>0</v>
      </c>
      <c r="BE52" s="6">
        <f>+('3 Planilla Preadjudicación OTIC'!BF52)</f>
        <v>0</v>
      </c>
      <c r="BF52" s="6">
        <f>+('3 Planilla Preadjudicación OTIC'!BG52)</f>
        <v>0</v>
      </c>
      <c r="BG52" s="6">
        <f>+('3 Planilla Preadjudicación OTIC'!BH52)</f>
        <v>0</v>
      </c>
      <c r="BH52" s="6">
        <f>+('3 Planilla Preadjudicación OTIC'!BI52)</f>
        <v>0</v>
      </c>
      <c r="BI52" s="6">
        <f>+('3 Planilla Preadjudicación OTIC'!BJ52)</f>
        <v>0</v>
      </c>
      <c r="BJ52" s="6">
        <f>+('3 Planilla Preadjudicación OTIC'!BK52)</f>
        <v>0</v>
      </c>
      <c r="BK52" s="6">
        <f>+('3 Planilla Preadjudicación OTIC'!BL52)</f>
        <v>0</v>
      </c>
      <c r="BL52" s="6">
        <f>+('3 Planilla Preadjudicación OTIC'!BM52)</f>
        <v>0</v>
      </c>
      <c r="BM52" s="164">
        <f>ROUND(('3 Planilla Preadjudicación OTIC'!BN52),1)</f>
        <v>0</v>
      </c>
      <c r="BN52" s="8">
        <f>+('3 Planilla Preadjudicación OTIC'!BO52)</f>
        <v>0</v>
      </c>
      <c r="BO52" s="8">
        <f>+('3 Planilla Preadjudicación OTIC'!BP52)</f>
        <v>0</v>
      </c>
      <c r="BP52" s="8">
        <f>+('3 Planilla Preadjudicación OTIC'!BQ52)</f>
        <v>0</v>
      </c>
      <c r="BQ52" s="8">
        <f>+('3 Planilla Preadjudicación OTIC'!BR52)</f>
        <v>0</v>
      </c>
      <c r="BR52" s="8">
        <f>+('3 Planilla Preadjudicación OTIC'!BS52)</f>
        <v>0</v>
      </c>
      <c r="BS52" s="8">
        <f>+('3 Planilla Preadjudicación OTIC'!BT52)</f>
        <v>0</v>
      </c>
      <c r="BT52" s="8">
        <f>+('3 Planilla Preadjudicación OTIC'!BU52)</f>
        <v>0</v>
      </c>
      <c r="BU52" s="130" t="e">
        <f>IF(VLOOKUP(A52,'BD OFICIAL'!$A$1:$AK$1058,5,0)=D52,0,1)</f>
        <v>#N/A</v>
      </c>
      <c r="BV52" s="130" t="e">
        <f>IF(VLOOKUP(A52,'BD OFICIAL'!$A$1:$AK$1058,11,0)=J52,0,1)</f>
        <v>#N/A</v>
      </c>
      <c r="BW52" s="130" t="e">
        <f>IF(VLOOKUP(A52,'BD OFICIAL'!$A$1:$AK$1058,13,0)=L52,0,1)</f>
        <v>#N/A</v>
      </c>
      <c r="BX52" s="6" t="e">
        <f>IF(VLOOKUP(A52,'BD OFICIAL'!$A$1:$AK$1058,16,0)=O52,0,1)</f>
        <v>#N/A</v>
      </c>
      <c r="BY52" s="6" t="e">
        <f>IF(VLOOKUP(A52,'BD OFICIAL'!$A$1:$AK$1058,17,0)=P52,0,1)</f>
        <v>#N/A</v>
      </c>
      <c r="BZ52" s="6" t="e">
        <f>IF(VLOOKUP(A52,'BD OFICIAL'!$A$1:$AK$1058,19,0)=R52,0,1)</f>
        <v>#N/A</v>
      </c>
      <c r="CA52" s="6" t="e">
        <f>IF(VLOOKUP(A52,'BD OFICIAL'!$A$1:$AK$1058,21,0)=T52,0,1)</f>
        <v>#N/A</v>
      </c>
      <c r="CB52" s="6" t="e">
        <f>IF(VLOOKUP(A52,'BD OFICIAL'!$A$1:$AK$1058,24,0)=AK52,0,1)</f>
        <v>#N/A</v>
      </c>
      <c r="CC52" s="6" t="e">
        <f>IF(VLOOKUP(A52,'BD OFICIAL'!$A$1:$AK$1058,25,0)=X52,0,1)</f>
        <v>#N/A</v>
      </c>
      <c r="CD52" s="6" t="e">
        <f>IF(VLOOKUP(A52,'BD OFICIAL'!$A$1:$AK$1058,26,0)=Y52,0,1)</f>
        <v>#N/A</v>
      </c>
      <c r="CE52" s="6" t="e">
        <f>IF(VLOOKUP(A52,'BD OFICIAL'!$A$1:$AK$1058,27,0)=Z52,0,1)</f>
        <v>#N/A</v>
      </c>
      <c r="CF52" s="6" t="e">
        <f>IF(VLOOKUP(A52,'BD OFICIAL'!$A$1:$AK$1058,28,0)=AA52,0,1)</f>
        <v>#N/A</v>
      </c>
      <c r="CG52" s="6" t="e">
        <f>IF(VLOOKUP(A52,'BD OFICIAL'!$A$1:$AK$1058,33,0)=AF52,0,1)</f>
        <v>#N/A</v>
      </c>
      <c r="CH52" s="6" t="e">
        <f>IF(VLOOKUP(A52,'BD OFICIAL'!$A$1:$AK$1058,34,0)=AG52,0,1)</f>
        <v>#N/A</v>
      </c>
      <c r="CI52" s="11" t="e">
        <f t="shared" si="7"/>
        <v>#DIV/0!</v>
      </c>
      <c r="CJ52" s="130" t="e">
        <f t="shared" si="8"/>
        <v>#DIV/0!</v>
      </c>
      <c r="CK52" s="130" t="e">
        <f>IF(VLOOKUP(A52,'BD OFICIAL'!$A$1:$AK$1058,37,0)=AL52,0,1)</f>
        <v>#N/A</v>
      </c>
      <c r="CL52" s="130" t="e">
        <f>VLOOKUP(A52,'BD OFICIAL'!$A$1:$AL$1109,38,0)*AM52-AP52</f>
        <v>#N/A</v>
      </c>
      <c r="CM52" s="130" t="str">
        <f t="shared" si="9"/>
        <v>SSH</v>
      </c>
      <c r="CN52" s="130" t="str">
        <f t="shared" si="10"/>
        <v>SI</v>
      </c>
      <c r="CO52" s="130" t="str">
        <f t="shared" si="11"/>
        <v>NO</v>
      </c>
      <c r="CP52" s="44">
        <f t="shared" si="12"/>
        <v>1</v>
      </c>
      <c r="CQ52" s="44">
        <f t="shared" si="13"/>
        <v>1</v>
      </c>
      <c r="CR52" s="44" t="e">
        <f t="shared" si="14"/>
        <v>#N/A</v>
      </c>
      <c r="CS52" s="44" t="e">
        <f>IF(VLOOKUP(A52,'BD OFICIAL'!$A:$AS,40,0)=AQ52,0,1)</f>
        <v>#N/A</v>
      </c>
      <c r="CT52" s="44" t="e">
        <f>IF(VLOOKUP(A52,'BD OFICIAL'!$A:$AS,41,0)=AS52,0,1)</f>
        <v>#N/A</v>
      </c>
      <c r="CU52" s="44">
        <f t="shared" si="15"/>
        <v>0</v>
      </c>
      <c r="CV52" s="44">
        <f t="shared" si="16"/>
        <v>0</v>
      </c>
      <c r="CW52" s="44" t="e">
        <f>IF(VLOOKUP(A52,'BD OFICIAL'!$A$1:$AK$1058,31,0)="SI",IF(AT52&gt;0,0,1),IF(AT52=0,0,1))</f>
        <v>#N/A</v>
      </c>
      <c r="CX52" s="44">
        <f t="shared" si="17"/>
        <v>0</v>
      </c>
      <c r="CY52" s="44">
        <f t="shared" si="18"/>
        <v>0</v>
      </c>
      <c r="CZ52" s="130" t="e">
        <f t="shared" si="19"/>
        <v>#N/A</v>
      </c>
      <c r="DA52" s="44" t="e">
        <f t="shared" si="20"/>
        <v>#N/A</v>
      </c>
      <c r="DB52" s="130" t="str">
        <f>IF(ISERROR(VLOOKUP(AI52,EXPERIENCIA!$A$1:$C$2100,1,0)),"NO","SI")</f>
        <v>NO</v>
      </c>
      <c r="DC52" s="130" t="e">
        <f>IF(CZ52="no","NO APLICA",IF(AX52=0,"ERROR NOTA",IF(AND(AX52&gt;1,DB52="NO"),"ERROR NOTA",IF(AND(DB52="NO",AX52=1),0,IF(VLOOKUP(AI52,EXPERIENCIA!$A$1:$C$2100,3,0)=AX52,0,"ERROR NOTA")))))</f>
        <v>#N/A</v>
      </c>
      <c r="DD52" s="130" t="str">
        <f>IF(ISERROR(VLOOKUP(AI52,COMPORTAMIENTO!$A$1:$C$2100,1,0)),"NO","SI")</f>
        <v>NO</v>
      </c>
      <c r="DE52" s="130" t="e">
        <f>IF(CZ52="NO","NO APLICA",IF(AY52=0,"ERROR NOTA",IF(AND(DD52="NO",AY52=7),0,IF(VLOOKUP(AI52,COMPORTAMIENTO!$A$2:$C$2100,3,0)=AY52,0,"ERROR NOTA"))))</f>
        <v>#N/A</v>
      </c>
      <c r="DF52" s="164" t="e">
        <f t="shared" si="21"/>
        <v>#N/A</v>
      </c>
      <c r="DG52" s="164" t="e">
        <f t="shared" si="22"/>
        <v>#N/A</v>
      </c>
      <c r="DH52" s="130" t="str">
        <f t="shared" si="36"/>
        <v>NO</v>
      </c>
      <c r="DI52" s="130" t="e">
        <f t="shared" si="23"/>
        <v>#N/A</v>
      </c>
      <c r="DJ52" s="130" t="e">
        <f t="shared" si="24"/>
        <v>#N/A</v>
      </c>
      <c r="DK52" s="130" t="e">
        <f t="shared" si="25"/>
        <v>#N/A</v>
      </c>
      <c r="DL52" s="16" t="e" cm="1">
        <f t="array" ref="DL52">IF(CZ52="NO","NO APLICA",IF(AND(CZ52="SI",BG52=1),RECHAZADO,"APROBADO"))</f>
        <v>#N/A</v>
      </c>
      <c r="DM52" s="16" t="e">
        <f t="shared" si="26"/>
        <v>#N/A</v>
      </c>
      <c r="DN52" s="11" t="e">
        <f t="shared" si="27"/>
        <v>#N/A</v>
      </c>
      <c r="DO52" s="16">
        <f t="shared" si="28"/>
        <v>0</v>
      </c>
      <c r="DP52" s="16">
        <f>VLOOKUP(A52,'5 TD'!$A$3:$B$35,2,0)</f>
        <v>0</v>
      </c>
      <c r="DQ52" s="11" t="e">
        <f t="shared" si="29"/>
        <v>#N/A</v>
      </c>
      <c r="DR52" s="130" t="e">
        <f t="shared" si="37"/>
        <v>#N/A</v>
      </c>
      <c r="DS52" s="130" t="e">
        <f t="shared" si="38"/>
        <v>#N/A</v>
      </c>
      <c r="DT52" s="11" t="e">
        <f t="shared" si="39"/>
        <v>#N/A</v>
      </c>
      <c r="DU52" s="130" t="e">
        <f t="shared" si="40"/>
        <v>#N/A</v>
      </c>
      <c r="DV52" s="6">
        <f>+('3 Planilla Preadjudicación OTIC'!BO52)</f>
        <v>0</v>
      </c>
      <c r="DW52" s="6" t="e">
        <f>IF(DU52="APROBADO",VLOOKUP(A52,'5 TD'!$D$3:$E$270,2,0),"NO APLICA")</f>
        <v>#N/A</v>
      </c>
      <c r="DX52" s="6" t="e">
        <f t="shared" si="30"/>
        <v>#N/A</v>
      </c>
      <c r="DY52" s="6" t="e">
        <f>IF(DX52="SI",VLOOKUP(A52,'5 TD'!$G$3:$H$270,2,0),"NO APLICA ")</f>
        <v>#N/A</v>
      </c>
      <c r="DZ52" s="6" t="e">
        <f t="shared" si="41"/>
        <v>#N/A</v>
      </c>
      <c r="EA52" s="6" t="e">
        <f>IF(DZ52="SI",VLOOKUP(A52,'5 TD'!$J$4:$K$472,2,0),"NO APLICA")</f>
        <v>#N/A</v>
      </c>
      <c r="EB52" s="6" t="e">
        <f t="shared" si="31"/>
        <v>#N/A</v>
      </c>
      <c r="EC52" s="11" t="e">
        <f>IF(EB52="SI",VLOOKUP(A52,'5 TD'!$M$4:$N$350,2,0),"NO APLICA")</f>
        <v>#N/A</v>
      </c>
      <c r="ED52" s="6" t="e">
        <f t="shared" si="6"/>
        <v>#N/A</v>
      </c>
      <c r="EE52" s="16" t="e">
        <f t="shared" si="32"/>
        <v>#N/A</v>
      </c>
      <c r="EF52" s="16" t="e">
        <f>IF(ED52="SI",VLOOKUP(A52,'5 TD'!$V$4:$W$479,2,0),"NO APLICA")</f>
        <v>#N/A</v>
      </c>
      <c r="EG52" s="6" t="e">
        <f t="shared" si="33"/>
        <v>#N/A</v>
      </c>
      <c r="EH52" s="124" t="e">
        <f>IF(EG52="SI",VLOOKUP(AI52,COMPORTAMIENTO!$A$1:$C$2100,2,0),"NO APLICA")</f>
        <v>#N/A</v>
      </c>
      <c r="EI52" s="16" t="e">
        <f>IF(EG52="SI",VLOOKUP(A52,'5 TD'!$P$2:$Q$479,2,0),"NO APLICA")</f>
        <v>#N/A</v>
      </c>
      <c r="EJ52" s="6" t="e">
        <f t="shared" si="34"/>
        <v>#N/A</v>
      </c>
      <c r="EK52" s="6">
        <f>IF(DB52="no",0,VLOOKUP(AI52,EXPERIENCIA!$A$1:$C$2100,2,0))</f>
        <v>0</v>
      </c>
      <c r="EL52" s="6">
        <f>IF(DB52="si",VLOOKUP(A52,'5 TD'!$S$3:$T$2103,2,0),0)</f>
        <v>0</v>
      </c>
      <c r="EM52" s="6" t="str">
        <f t="shared" si="35"/>
        <v>SI</v>
      </c>
      <c r="EN52" s="6">
        <f>+('3 Planilla Preadjudicación OTIC'!BV52)</f>
        <v>0</v>
      </c>
      <c r="EQ52" s="77"/>
    </row>
    <row r="53" spans="1:147" s="7" customFormat="1" ht="13.8" x14ac:dyDescent="0.3">
      <c r="A53" s="6">
        <f>+('3 Planilla Preadjudicación OTIC'!A53)</f>
        <v>0</v>
      </c>
      <c r="B53" s="6">
        <f>+('3 Planilla Preadjudicación OTIC'!B53)</f>
        <v>0</v>
      </c>
      <c r="C53" s="8">
        <f>+('3 Planilla Preadjudicación OTIC'!D53)</f>
        <v>0</v>
      </c>
      <c r="D53" s="8">
        <f>+('3 Planilla Preadjudicación OTIC'!E53)</f>
        <v>0</v>
      </c>
      <c r="E53" s="8">
        <f>+('3 Planilla Preadjudicación OTIC'!F53)</f>
        <v>0</v>
      </c>
      <c r="F53" s="8">
        <f>+('3 Planilla Preadjudicación OTIC'!G53)</f>
        <v>0</v>
      </c>
      <c r="G53" s="8">
        <f>+('3 Planilla Preadjudicación OTIC'!H53)</f>
        <v>0</v>
      </c>
      <c r="H53" s="8">
        <f>+('3 Planilla Preadjudicación OTIC'!I53)</f>
        <v>0</v>
      </c>
      <c r="I53" s="8">
        <f>+('3 Planilla Preadjudicación OTIC'!J53)</f>
        <v>0</v>
      </c>
      <c r="J53" s="8">
        <f>+('3 Planilla Preadjudicación OTIC'!K53)</f>
        <v>0</v>
      </c>
      <c r="K53" s="8">
        <f>+('3 Planilla Preadjudicación OTIC'!L53)</f>
        <v>0</v>
      </c>
      <c r="L53" s="8">
        <f>+('3 Planilla Preadjudicación OTIC'!M53)</f>
        <v>0</v>
      </c>
      <c r="M53" s="6">
        <f>+('3 Planilla Preadjudicación OTIC'!N53)</f>
        <v>0</v>
      </c>
      <c r="N53" s="8">
        <f>+('3 Planilla Preadjudicación OTIC'!O53)</f>
        <v>0</v>
      </c>
      <c r="O53" s="8">
        <f>+('3 Planilla Preadjudicación OTIC'!P53)</f>
        <v>0</v>
      </c>
      <c r="P53" s="8">
        <f>+('3 Planilla Preadjudicación OTIC'!Q53)</f>
        <v>0</v>
      </c>
      <c r="Q53" s="8">
        <f>+('3 Planilla Preadjudicación OTIC'!R53)</f>
        <v>0</v>
      </c>
      <c r="R53" s="8">
        <f>+('3 Planilla Preadjudicación OTIC'!S53)</f>
        <v>0</v>
      </c>
      <c r="S53" s="8">
        <f>+('3 Planilla Preadjudicación OTIC'!T53)</f>
        <v>0</v>
      </c>
      <c r="T53" s="6">
        <f>+('3 Planilla Preadjudicación OTIC'!U53)</f>
        <v>0</v>
      </c>
      <c r="U53" s="6">
        <f>+('3 Planilla Preadjudicación OTIC'!V53)</f>
        <v>0</v>
      </c>
      <c r="V53" s="6">
        <f>+('3 Planilla Preadjudicación OTIC'!W53)</f>
        <v>0</v>
      </c>
      <c r="W53" s="6">
        <f>+('3 Planilla Preadjudicación OTIC'!X53)</f>
        <v>0</v>
      </c>
      <c r="X53" s="6">
        <f>+('3 Planilla Preadjudicación OTIC'!Y53)</f>
        <v>0</v>
      </c>
      <c r="Y53" s="6">
        <f>+('3 Planilla Preadjudicación OTIC'!Z53)</f>
        <v>0</v>
      </c>
      <c r="Z53" s="6">
        <f>+('3 Planilla Preadjudicación OTIC'!AA53)</f>
        <v>0</v>
      </c>
      <c r="AA53" s="6">
        <f>+('3 Planilla Preadjudicación OTIC'!AB53)</f>
        <v>0</v>
      </c>
      <c r="AB53" s="8">
        <f>+('3 Planilla Preadjudicación OTIC'!AC53)</f>
        <v>0</v>
      </c>
      <c r="AC53" s="8">
        <f>+('3 Planilla Preadjudicación OTIC'!AD53)</f>
        <v>0</v>
      </c>
      <c r="AD53" s="6">
        <f>+('3 Planilla Preadjudicación OTIC'!AE53)</f>
        <v>0</v>
      </c>
      <c r="AE53" s="8">
        <f>+('3 Planilla Preadjudicación OTIC'!AF53)</f>
        <v>0</v>
      </c>
      <c r="AF53" s="6">
        <f>+('3 Planilla Preadjudicación OTIC'!AG53)</f>
        <v>0</v>
      </c>
      <c r="AG53" s="6">
        <f>+('3 Planilla Preadjudicación OTIC'!AH53)</f>
        <v>0</v>
      </c>
      <c r="AH53" s="6">
        <f>+('3 Planilla Preadjudicación OTIC'!AI53)</f>
        <v>0</v>
      </c>
      <c r="AI53" s="206">
        <f>+('3 Planilla Preadjudicación OTIC'!AJ53)</f>
        <v>0</v>
      </c>
      <c r="AJ53" s="8">
        <f>+('3 Planilla Preadjudicación OTIC'!AK53)</f>
        <v>0</v>
      </c>
      <c r="AK53" s="6">
        <f>+('3 Planilla Preadjudicación OTIC'!AL53)</f>
        <v>0</v>
      </c>
      <c r="AL53" s="6">
        <f>+('3 Planilla Preadjudicación OTIC'!AM53)</f>
        <v>0</v>
      </c>
      <c r="AM53" s="16">
        <f>+('3 Planilla Preadjudicación OTIC'!AN53)</f>
        <v>0</v>
      </c>
      <c r="AN53" s="16">
        <f>+('3 Planilla Preadjudicación OTIC'!AO53)</f>
        <v>0</v>
      </c>
      <c r="AO53" s="16">
        <f>+('3 Planilla Preadjudicación OTIC'!AP53)</f>
        <v>0</v>
      </c>
      <c r="AP53" s="16">
        <f>+('3 Planilla Preadjudicación OTIC'!AQ53)</f>
        <v>0</v>
      </c>
      <c r="AQ53" s="16">
        <f>+('3 Planilla Preadjudicación OTIC'!AR53)</f>
        <v>0</v>
      </c>
      <c r="AR53" s="16">
        <f>+('3 Planilla Preadjudicación OTIC'!AS53)</f>
        <v>0</v>
      </c>
      <c r="AS53" s="16">
        <f>+('3 Planilla Preadjudicación OTIC'!AT53)</f>
        <v>0</v>
      </c>
      <c r="AT53" s="16">
        <f>+('3 Planilla Preadjudicación OTIC'!AU53)</f>
        <v>0</v>
      </c>
      <c r="AU53" s="16">
        <f>+('3 Planilla Preadjudicación OTIC'!AV53)</f>
        <v>0</v>
      </c>
      <c r="AV53" s="6">
        <f>+('3 Planilla Preadjudicación OTIC'!AW53)</f>
        <v>0</v>
      </c>
      <c r="AW53" s="8">
        <f>+('3 Planilla Preadjudicación OTIC'!AX53)</f>
        <v>0</v>
      </c>
      <c r="AX53" s="6">
        <f>+('3 Planilla Preadjudicación OTIC'!AY53)</f>
        <v>0</v>
      </c>
      <c r="AY53" s="6">
        <f>+('3 Planilla Preadjudicación OTIC'!AZ53)</f>
        <v>0</v>
      </c>
      <c r="AZ53" s="6">
        <f>+('3 Planilla Preadjudicación OTIC'!BA53)</f>
        <v>0</v>
      </c>
      <c r="BA53" s="6">
        <f>+('3 Planilla Preadjudicación OTIC'!BB53)</f>
        <v>0</v>
      </c>
      <c r="BB53" s="6">
        <f>+('3 Planilla Preadjudicación OTIC'!BC53)</f>
        <v>0</v>
      </c>
      <c r="BC53" s="6">
        <f>+('3 Planilla Preadjudicación OTIC'!BD53)</f>
        <v>0</v>
      </c>
      <c r="BD53" s="6">
        <f>+('3 Planilla Preadjudicación OTIC'!BE53)</f>
        <v>0</v>
      </c>
      <c r="BE53" s="6">
        <f>+('3 Planilla Preadjudicación OTIC'!BF53)</f>
        <v>0</v>
      </c>
      <c r="BF53" s="6">
        <f>+('3 Planilla Preadjudicación OTIC'!BG53)</f>
        <v>0</v>
      </c>
      <c r="BG53" s="6">
        <f>+('3 Planilla Preadjudicación OTIC'!BH53)</f>
        <v>0</v>
      </c>
      <c r="BH53" s="6">
        <f>+('3 Planilla Preadjudicación OTIC'!BI53)</f>
        <v>0</v>
      </c>
      <c r="BI53" s="6">
        <f>+('3 Planilla Preadjudicación OTIC'!BJ53)</f>
        <v>0</v>
      </c>
      <c r="BJ53" s="6">
        <f>+('3 Planilla Preadjudicación OTIC'!BK53)</f>
        <v>0</v>
      </c>
      <c r="BK53" s="6">
        <f>+('3 Planilla Preadjudicación OTIC'!BL53)</f>
        <v>0</v>
      </c>
      <c r="BL53" s="6">
        <f>+('3 Planilla Preadjudicación OTIC'!BM53)</f>
        <v>0</v>
      </c>
      <c r="BM53" s="164">
        <f>ROUND(('3 Planilla Preadjudicación OTIC'!BN53),1)</f>
        <v>0</v>
      </c>
      <c r="BN53" s="8">
        <f>+('3 Planilla Preadjudicación OTIC'!BO53)</f>
        <v>0</v>
      </c>
      <c r="BO53" s="8">
        <f>+('3 Planilla Preadjudicación OTIC'!BP53)</f>
        <v>0</v>
      </c>
      <c r="BP53" s="8">
        <f>+('3 Planilla Preadjudicación OTIC'!BQ53)</f>
        <v>0</v>
      </c>
      <c r="BQ53" s="8">
        <f>+('3 Planilla Preadjudicación OTIC'!BR53)</f>
        <v>0</v>
      </c>
      <c r="BR53" s="8">
        <f>+('3 Planilla Preadjudicación OTIC'!BS53)</f>
        <v>0</v>
      </c>
      <c r="BS53" s="8">
        <f>+('3 Planilla Preadjudicación OTIC'!BT53)</f>
        <v>0</v>
      </c>
      <c r="BT53" s="8">
        <f>+('3 Planilla Preadjudicación OTIC'!BU53)</f>
        <v>0</v>
      </c>
      <c r="BU53" s="130" t="e">
        <f>IF(VLOOKUP(A53,'BD OFICIAL'!$A$1:$AK$1058,5,0)=D53,0,1)</f>
        <v>#N/A</v>
      </c>
      <c r="BV53" s="130" t="e">
        <f>IF(VLOOKUP(A53,'BD OFICIAL'!$A$1:$AK$1058,11,0)=J53,0,1)</f>
        <v>#N/A</v>
      </c>
      <c r="BW53" s="130" t="e">
        <f>IF(VLOOKUP(A53,'BD OFICIAL'!$A$1:$AK$1058,13,0)=L53,0,1)</f>
        <v>#N/A</v>
      </c>
      <c r="BX53" s="6" t="e">
        <f>IF(VLOOKUP(A53,'BD OFICIAL'!$A$1:$AK$1058,16,0)=O53,0,1)</f>
        <v>#N/A</v>
      </c>
      <c r="BY53" s="6" t="e">
        <f>IF(VLOOKUP(A53,'BD OFICIAL'!$A$1:$AK$1058,17,0)=P53,0,1)</f>
        <v>#N/A</v>
      </c>
      <c r="BZ53" s="6" t="e">
        <f>IF(VLOOKUP(A53,'BD OFICIAL'!$A$1:$AK$1058,19,0)=R53,0,1)</f>
        <v>#N/A</v>
      </c>
      <c r="CA53" s="6" t="e">
        <f>IF(VLOOKUP(A53,'BD OFICIAL'!$A$1:$AK$1058,21,0)=T53,0,1)</f>
        <v>#N/A</v>
      </c>
      <c r="CB53" s="6" t="e">
        <f>IF(VLOOKUP(A53,'BD OFICIAL'!$A$1:$AK$1058,24,0)=AK53,0,1)</f>
        <v>#N/A</v>
      </c>
      <c r="CC53" s="6" t="e">
        <f>IF(VLOOKUP(A53,'BD OFICIAL'!$A$1:$AK$1058,25,0)=X53,0,1)</f>
        <v>#N/A</v>
      </c>
      <c r="CD53" s="6" t="e">
        <f>IF(VLOOKUP(A53,'BD OFICIAL'!$A$1:$AK$1058,26,0)=Y53,0,1)</f>
        <v>#N/A</v>
      </c>
      <c r="CE53" s="6" t="e">
        <f>IF(VLOOKUP(A53,'BD OFICIAL'!$A$1:$AK$1058,27,0)=Z53,0,1)</f>
        <v>#N/A</v>
      </c>
      <c r="CF53" s="6" t="e">
        <f>IF(VLOOKUP(A53,'BD OFICIAL'!$A$1:$AK$1058,28,0)=AA53,0,1)</f>
        <v>#N/A</v>
      </c>
      <c r="CG53" s="6" t="e">
        <f>IF(VLOOKUP(A53,'BD OFICIAL'!$A$1:$AK$1058,33,0)=AF53,0,1)</f>
        <v>#N/A</v>
      </c>
      <c r="CH53" s="6" t="e">
        <f>IF(VLOOKUP(A53,'BD OFICIAL'!$A$1:$AK$1058,34,0)=AG53,0,1)</f>
        <v>#N/A</v>
      </c>
      <c r="CI53" s="11" t="e">
        <f t="shared" si="7"/>
        <v>#DIV/0!</v>
      </c>
      <c r="CJ53" s="130" t="e">
        <f t="shared" si="8"/>
        <v>#DIV/0!</v>
      </c>
      <c r="CK53" s="130" t="e">
        <f>IF(VLOOKUP(A53,'BD OFICIAL'!$A$1:$AK$1058,37,0)=AL53,0,1)</f>
        <v>#N/A</v>
      </c>
      <c r="CL53" s="130" t="e">
        <f>VLOOKUP(A53,'BD OFICIAL'!$A$1:$AL$1109,38,0)*AM53-AP53</f>
        <v>#N/A</v>
      </c>
      <c r="CM53" s="130" t="str">
        <f t="shared" si="9"/>
        <v>SSH</v>
      </c>
      <c r="CN53" s="130" t="str">
        <f t="shared" si="10"/>
        <v>SI</v>
      </c>
      <c r="CO53" s="130" t="str">
        <f t="shared" si="11"/>
        <v>NO</v>
      </c>
      <c r="CP53" s="44">
        <f t="shared" si="12"/>
        <v>1</v>
      </c>
      <c r="CQ53" s="44">
        <f t="shared" si="13"/>
        <v>1</v>
      </c>
      <c r="CR53" s="44" t="e">
        <f t="shared" si="14"/>
        <v>#N/A</v>
      </c>
      <c r="CS53" s="44" t="e">
        <f>IF(VLOOKUP(A53,'BD OFICIAL'!$A:$AS,40,0)=AQ53,0,1)</f>
        <v>#N/A</v>
      </c>
      <c r="CT53" s="44" t="e">
        <f>IF(VLOOKUP(A53,'BD OFICIAL'!$A:$AS,41,0)=AS53,0,1)</f>
        <v>#N/A</v>
      </c>
      <c r="CU53" s="44">
        <f t="shared" si="15"/>
        <v>0</v>
      </c>
      <c r="CV53" s="44">
        <f t="shared" si="16"/>
        <v>0</v>
      </c>
      <c r="CW53" s="44" t="e">
        <f>IF(VLOOKUP(A53,'BD OFICIAL'!$A$1:$AK$1058,31,0)="SI",IF(AT53&gt;0,0,1),IF(AT53=0,0,1))</f>
        <v>#N/A</v>
      </c>
      <c r="CX53" s="44">
        <f t="shared" si="17"/>
        <v>0</v>
      </c>
      <c r="CY53" s="44">
        <f t="shared" si="18"/>
        <v>0</v>
      </c>
      <c r="CZ53" s="130" t="e">
        <f t="shared" si="19"/>
        <v>#N/A</v>
      </c>
      <c r="DA53" s="44" t="e">
        <f t="shared" si="20"/>
        <v>#N/A</v>
      </c>
      <c r="DB53" s="130" t="str">
        <f>IF(ISERROR(VLOOKUP(AI53,EXPERIENCIA!$A$1:$C$2100,1,0)),"NO","SI")</f>
        <v>NO</v>
      </c>
      <c r="DC53" s="130" t="e">
        <f>IF(CZ53="no","NO APLICA",IF(AX53=0,"ERROR NOTA",IF(AND(AX53&gt;1,DB53="NO"),"ERROR NOTA",IF(AND(DB53="NO",AX53=1),0,IF(VLOOKUP(AI53,EXPERIENCIA!$A$1:$C$2100,3,0)=AX53,0,"ERROR NOTA")))))</f>
        <v>#N/A</v>
      </c>
      <c r="DD53" s="130" t="str">
        <f>IF(ISERROR(VLOOKUP(AI53,COMPORTAMIENTO!$A$1:$C$2100,1,0)),"NO","SI")</f>
        <v>NO</v>
      </c>
      <c r="DE53" s="130" t="e">
        <f>IF(CZ53="NO","NO APLICA",IF(AY53=0,"ERROR NOTA",IF(AND(DD53="NO",AY53=7),0,IF(VLOOKUP(AI53,COMPORTAMIENTO!$A$2:$C$2100,3,0)=AY53,0,"ERROR NOTA"))))</f>
        <v>#N/A</v>
      </c>
      <c r="DF53" s="164" t="e">
        <f t="shared" si="21"/>
        <v>#N/A</v>
      </c>
      <c r="DG53" s="164" t="e">
        <f t="shared" si="22"/>
        <v>#N/A</v>
      </c>
      <c r="DH53" s="130" t="str">
        <f t="shared" si="36"/>
        <v>NO</v>
      </c>
      <c r="DI53" s="130" t="e">
        <f t="shared" si="23"/>
        <v>#N/A</v>
      </c>
      <c r="DJ53" s="130" t="e">
        <f t="shared" si="24"/>
        <v>#N/A</v>
      </c>
      <c r="DK53" s="130" t="e">
        <f t="shared" si="25"/>
        <v>#N/A</v>
      </c>
      <c r="DL53" s="16" t="e" cm="1">
        <f t="array" ref="DL53">IF(CZ53="NO","NO APLICA",IF(AND(CZ53="SI",BG53=1),RECHAZADO,"APROBADO"))</f>
        <v>#N/A</v>
      </c>
      <c r="DM53" s="16" t="e">
        <f t="shared" si="26"/>
        <v>#N/A</v>
      </c>
      <c r="DN53" s="11" t="e">
        <f t="shared" si="27"/>
        <v>#N/A</v>
      </c>
      <c r="DO53" s="16">
        <f t="shared" si="28"/>
        <v>0</v>
      </c>
      <c r="DP53" s="16">
        <f>VLOOKUP(A53,'5 TD'!$A$3:$B$35,2,0)</f>
        <v>0</v>
      </c>
      <c r="DQ53" s="11" t="e">
        <f t="shared" si="29"/>
        <v>#N/A</v>
      </c>
      <c r="DR53" s="130" t="e">
        <f t="shared" si="37"/>
        <v>#N/A</v>
      </c>
      <c r="DS53" s="130" t="e">
        <f t="shared" si="38"/>
        <v>#N/A</v>
      </c>
      <c r="DT53" s="11" t="e">
        <f t="shared" si="39"/>
        <v>#N/A</v>
      </c>
      <c r="DU53" s="130" t="e">
        <f t="shared" si="40"/>
        <v>#N/A</v>
      </c>
      <c r="DV53" s="6">
        <f>+('3 Planilla Preadjudicación OTIC'!BO53)</f>
        <v>0</v>
      </c>
      <c r="DW53" s="6" t="e">
        <f>IF(DU53="APROBADO",VLOOKUP(A53,'5 TD'!$D$3:$E$270,2,0),"NO APLICA")</f>
        <v>#N/A</v>
      </c>
      <c r="DX53" s="6" t="e">
        <f t="shared" si="30"/>
        <v>#N/A</v>
      </c>
      <c r="DY53" s="6" t="e">
        <f>IF(DX53="SI",VLOOKUP(A53,'5 TD'!$G$3:$H$270,2,0),"NO APLICA ")</f>
        <v>#N/A</v>
      </c>
      <c r="DZ53" s="6" t="e">
        <f t="shared" si="41"/>
        <v>#N/A</v>
      </c>
      <c r="EA53" s="6" t="e">
        <f>IF(DZ53="SI",VLOOKUP(A53,'5 TD'!$J$4:$K$472,2,0),"NO APLICA")</f>
        <v>#N/A</v>
      </c>
      <c r="EB53" s="6" t="e">
        <f t="shared" si="31"/>
        <v>#N/A</v>
      </c>
      <c r="EC53" s="11" t="e">
        <f>IF(EB53="SI",VLOOKUP(A53,'5 TD'!$M$4:$N$350,2,0),"NO APLICA")</f>
        <v>#N/A</v>
      </c>
      <c r="ED53" s="6" t="e">
        <f t="shared" si="6"/>
        <v>#N/A</v>
      </c>
      <c r="EE53" s="16" t="e">
        <f t="shared" si="32"/>
        <v>#N/A</v>
      </c>
      <c r="EF53" s="16" t="e">
        <f>IF(ED53="SI",VLOOKUP(A53,'5 TD'!$V$4:$W$479,2,0),"NO APLICA")</f>
        <v>#N/A</v>
      </c>
      <c r="EG53" s="6" t="e">
        <f t="shared" si="33"/>
        <v>#N/A</v>
      </c>
      <c r="EH53" s="124" t="e">
        <f>IF(EG53="SI",VLOOKUP(AI53,COMPORTAMIENTO!$A$1:$C$2100,2,0),"NO APLICA")</f>
        <v>#N/A</v>
      </c>
      <c r="EI53" s="16" t="e">
        <f>IF(EG53="SI",VLOOKUP(A53,'5 TD'!$P$2:$Q$479,2,0),"NO APLICA")</f>
        <v>#N/A</v>
      </c>
      <c r="EJ53" s="6" t="e">
        <f t="shared" si="34"/>
        <v>#N/A</v>
      </c>
      <c r="EK53" s="6">
        <f>IF(DB53="no",0,VLOOKUP(AI53,EXPERIENCIA!$A$1:$C$2100,2,0))</f>
        <v>0</v>
      </c>
      <c r="EL53" s="6">
        <f>IF(DB53="si",VLOOKUP(A53,'5 TD'!$S$3:$T$2103,2,0),0)</f>
        <v>0</v>
      </c>
      <c r="EM53" s="6" t="str">
        <f t="shared" si="35"/>
        <v>SI</v>
      </c>
      <c r="EN53" s="6">
        <f>+('3 Planilla Preadjudicación OTIC'!BV53)</f>
        <v>0</v>
      </c>
      <c r="EQ53" s="77"/>
    </row>
    <row r="54" spans="1:147" s="7" customFormat="1" ht="13.8" x14ac:dyDescent="0.3">
      <c r="A54" s="6">
        <f>+('3 Planilla Preadjudicación OTIC'!A54)</f>
        <v>0</v>
      </c>
      <c r="B54" s="6">
        <f>+('3 Planilla Preadjudicación OTIC'!B54)</f>
        <v>0</v>
      </c>
      <c r="C54" s="8">
        <f>+('3 Planilla Preadjudicación OTIC'!D54)</f>
        <v>0</v>
      </c>
      <c r="D54" s="8">
        <f>+('3 Planilla Preadjudicación OTIC'!E54)</f>
        <v>0</v>
      </c>
      <c r="E54" s="8">
        <f>+('3 Planilla Preadjudicación OTIC'!F54)</f>
        <v>0</v>
      </c>
      <c r="F54" s="8">
        <f>+('3 Planilla Preadjudicación OTIC'!G54)</f>
        <v>0</v>
      </c>
      <c r="G54" s="8">
        <f>+('3 Planilla Preadjudicación OTIC'!H54)</f>
        <v>0</v>
      </c>
      <c r="H54" s="8">
        <f>+('3 Planilla Preadjudicación OTIC'!I54)</f>
        <v>0</v>
      </c>
      <c r="I54" s="8">
        <f>+('3 Planilla Preadjudicación OTIC'!J54)</f>
        <v>0</v>
      </c>
      <c r="J54" s="8">
        <f>+('3 Planilla Preadjudicación OTIC'!K54)</f>
        <v>0</v>
      </c>
      <c r="K54" s="8">
        <f>+('3 Planilla Preadjudicación OTIC'!L54)</f>
        <v>0</v>
      </c>
      <c r="L54" s="8">
        <f>+('3 Planilla Preadjudicación OTIC'!M54)</f>
        <v>0</v>
      </c>
      <c r="M54" s="6">
        <f>+('3 Planilla Preadjudicación OTIC'!N54)</f>
        <v>0</v>
      </c>
      <c r="N54" s="8">
        <f>+('3 Planilla Preadjudicación OTIC'!O54)</f>
        <v>0</v>
      </c>
      <c r="O54" s="8">
        <f>+('3 Planilla Preadjudicación OTIC'!P54)</f>
        <v>0</v>
      </c>
      <c r="P54" s="8">
        <f>+('3 Planilla Preadjudicación OTIC'!Q54)</f>
        <v>0</v>
      </c>
      <c r="Q54" s="8">
        <f>+('3 Planilla Preadjudicación OTIC'!R54)</f>
        <v>0</v>
      </c>
      <c r="R54" s="8">
        <f>+('3 Planilla Preadjudicación OTIC'!S54)</f>
        <v>0</v>
      </c>
      <c r="S54" s="8">
        <f>+('3 Planilla Preadjudicación OTIC'!T54)</f>
        <v>0</v>
      </c>
      <c r="T54" s="6">
        <f>+('3 Planilla Preadjudicación OTIC'!U54)</f>
        <v>0</v>
      </c>
      <c r="U54" s="6">
        <f>+('3 Planilla Preadjudicación OTIC'!V54)</f>
        <v>0</v>
      </c>
      <c r="V54" s="6">
        <f>+('3 Planilla Preadjudicación OTIC'!W54)</f>
        <v>0</v>
      </c>
      <c r="W54" s="6">
        <f>+('3 Planilla Preadjudicación OTIC'!X54)</f>
        <v>0</v>
      </c>
      <c r="X54" s="6">
        <f>+('3 Planilla Preadjudicación OTIC'!Y54)</f>
        <v>0</v>
      </c>
      <c r="Y54" s="6">
        <f>+('3 Planilla Preadjudicación OTIC'!Z54)</f>
        <v>0</v>
      </c>
      <c r="Z54" s="6">
        <f>+('3 Planilla Preadjudicación OTIC'!AA54)</f>
        <v>0</v>
      </c>
      <c r="AA54" s="6">
        <f>+('3 Planilla Preadjudicación OTIC'!AB54)</f>
        <v>0</v>
      </c>
      <c r="AB54" s="8">
        <f>+('3 Planilla Preadjudicación OTIC'!AC54)</f>
        <v>0</v>
      </c>
      <c r="AC54" s="8">
        <f>+('3 Planilla Preadjudicación OTIC'!AD54)</f>
        <v>0</v>
      </c>
      <c r="AD54" s="6">
        <f>+('3 Planilla Preadjudicación OTIC'!AE54)</f>
        <v>0</v>
      </c>
      <c r="AE54" s="8">
        <f>+('3 Planilla Preadjudicación OTIC'!AF54)</f>
        <v>0</v>
      </c>
      <c r="AF54" s="6">
        <f>+('3 Planilla Preadjudicación OTIC'!AG54)</f>
        <v>0</v>
      </c>
      <c r="AG54" s="6">
        <f>+('3 Planilla Preadjudicación OTIC'!AH54)</f>
        <v>0</v>
      </c>
      <c r="AH54" s="6">
        <f>+('3 Planilla Preadjudicación OTIC'!AI54)</f>
        <v>0</v>
      </c>
      <c r="AI54" s="206">
        <f>+('3 Planilla Preadjudicación OTIC'!AJ54)</f>
        <v>0</v>
      </c>
      <c r="AJ54" s="8">
        <f>+('3 Planilla Preadjudicación OTIC'!AK54)</f>
        <v>0</v>
      </c>
      <c r="AK54" s="6">
        <f>+('3 Planilla Preadjudicación OTIC'!AL54)</f>
        <v>0</v>
      </c>
      <c r="AL54" s="6">
        <f>+('3 Planilla Preadjudicación OTIC'!AM54)</f>
        <v>0</v>
      </c>
      <c r="AM54" s="16">
        <f>+('3 Planilla Preadjudicación OTIC'!AN54)</f>
        <v>0</v>
      </c>
      <c r="AN54" s="16">
        <f>+('3 Planilla Preadjudicación OTIC'!AO54)</f>
        <v>0</v>
      </c>
      <c r="AO54" s="16">
        <f>+('3 Planilla Preadjudicación OTIC'!AP54)</f>
        <v>0</v>
      </c>
      <c r="AP54" s="16">
        <f>+('3 Planilla Preadjudicación OTIC'!AQ54)</f>
        <v>0</v>
      </c>
      <c r="AQ54" s="16">
        <f>+('3 Planilla Preadjudicación OTIC'!AR54)</f>
        <v>0</v>
      </c>
      <c r="AR54" s="16">
        <f>+('3 Planilla Preadjudicación OTIC'!AS54)</f>
        <v>0</v>
      </c>
      <c r="AS54" s="16">
        <f>+('3 Planilla Preadjudicación OTIC'!AT54)</f>
        <v>0</v>
      </c>
      <c r="AT54" s="16">
        <f>+('3 Planilla Preadjudicación OTIC'!AU54)</f>
        <v>0</v>
      </c>
      <c r="AU54" s="16">
        <f>+('3 Planilla Preadjudicación OTIC'!AV54)</f>
        <v>0</v>
      </c>
      <c r="AV54" s="6">
        <f>+('3 Planilla Preadjudicación OTIC'!AW54)</f>
        <v>0</v>
      </c>
      <c r="AW54" s="8">
        <f>+('3 Planilla Preadjudicación OTIC'!AX54)</f>
        <v>0</v>
      </c>
      <c r="AX54" s="6">
        <f>+('3 Planilla Preadjudicación OTIC'!AY54)</f>
        <v>0</v>
      </c>
      <c r="AY54" s="6">
        <f>+('3 Planilla Preadjudicación OTIC'!AZ54)</f>
        <v>0</v>
      </c>
      <c r="AZ54" s="6">
        <f>+('3 Planilla Preadjudicación OTIC'!BA54)</f>
        <v>0</v>
      </c>
      <c r="BA54" s="6">
        <f>+('3 Planilla Preadjudicación OTIC'!BB54)</f>
        <v>0</v>
      </c>
      <c r="BB54" s="6">
        <f>+('3 Planilla Preadjudicación OTIC'!BC54)</f>
        <v>0</v>
      </c>
      <c r="BC54" s="6">
        <f>+('3 Planilla Preadjudicación OTIC'!BD54)</f>
        <v>0</v>
      </c>
      <c r="BD54" s="6">
        <f>+('3 Planilla Preadjudicación OTIC'!BE54)</f>
        <v>0</v>
      </c>
      <c r="BE54" s="6">
        <f>+('3 Planilla Preadjudicación OTIC'!BF54)</f>
        <v>0</v>
      </c>
      <c r="BF54" s="6">
        <f>+('3 Planilla Preadjudicación OTIC'!BG54)</f>
        <v>0</v>
      </c>
      <c r="BG54" s="6">
        <f>+('3 Planilla Preadjudicación OTIC'!BH54)</f>
        <v>0</v>
      </c>
      <c r="BH54" s="6">
        <f>+('3 Planilla Preadjudicación OTIC'!BI54)</f>
        <v>0</v>
      </c>
      <c r="BI54" s="6">
        <f>+('3 Planilla Preadjudicación OTIC'!BJ54)</f>
        <v>0</v>
      </c>
      <c r="BJ54" s="6">
        <f>+('3 Planilla Preadjudicación OTIC'!BK54)</f>
        <v>0</v>
      </c>
      <c r="BK54" s="6">
        <f>+('3 Planilla Preadjudicación OTIC'!BL54)</f>
        <v>0</v>
      </c>
      <c r="BL54" s="6">
        <f>+('3 Planilla Preadjudicación OTIC'!BM54)</f>
        <v>0</v>
      </c>
      <c r="BM54" s="164">
        <f>ROUND(('3 Planilla Preadjudicación OTIC'!BN54),1)</f>
        <v>0</v>
      </c>
      <c r="BN54" s="8">
        <f>+('3 Planilla Preadjudicación OTIC'!BO54)</f>
        <v>0</v>
      </c>
      <c r="BO54" s="8">
        <f>+('3 Planilla Preadjudicación OTIC'!BP54)</f>
        <v>0</v>
      </c>
      <c r="BP54" s="8">
        <f>+('3 Planilla Preadjudicación OTIC'!BQ54)</f>
        <v>0</v>
      </c>
      <c r="BQ54" s="8">
        <f>+('3 Planilla Preadjudicación OTIC'!BR54)</f>
        <v>0</v>
      </c>
      <c r="BR54" s="8">
        <f>+('3 Planilla Preadjudicación OTIC'!BS54)</f>
        <v>0</v>
      </c>
      <c r="BS54" s="8">
        <f>+('3 Planilla Preadjudicación OTIC'!BT54)</f>
        <v>0</v>
      </c>
      <c r="BT54" s="8">
        <f>+('3 Planilla Preadjudicación OTIC'!BU54)</f>
        <v>0</v>
      </c>
      <c r="BU54" s="130" t="e">
        <f>IF(VLOOKUP(A54,'BD OFICIAL'!$A$1:$AK$1058,5,0)=D54,0,1)</f>
        <v>#N/A</v>
      </c>
      <c r="BV54" s="130" t="e">
        <f>IF(VLOOKUP(A54,'BD OFICIAL'!$A$1:$AK$1058,11,0)=J54,0,1)</f>
        <v>#N/A</v>
      </c>
      <c r="BW54" s="130" t="e">
        <f>IF(VLOOKUP(A54,'BD OFICIAL'!$A$1:$AK$1058,13,0)=L54,0,1)</f>
        <v>#N/A</v>
      </c>
      <c r="BX54" s="6" t="e">
        <f>IF(VLOOKUP(A54,'BD OFICIAL'!$A$1:$AK$1058,16,0)=O54,0,1)</f>
        <v>#N/A</v>
      </c>
      <c r="BY54" s="6" t="e">
        <f>IF(VLOOKUP(A54,'BD OFICIAL'!$A$1:$AK$1058,17,0)=P54,0,1)</f>
        <v>#N/A</v>
      </c>
      <c r="BZ54" s="6" t="e">
        <f>IF(VLOOKUP(A54,'BD OFICIAL'!$A$1:$AK$1058,19,0)=R54,0,1)</f>
        <v>#N/A</v>
      </c>
      <c r="CA54" s="6" t="e">
        <f>IF(VLOOKUP(A54,'BD OFICIAL'!$A$1:$AK$1058,21,0)=T54,0,1)</f>
        <v>#N/A</v>
      </c>
      <c r="CB54" s="6" t="e">
        <f>IF(VLOOKUP(A54,'BD OFICIAL'!$A$1:$AK$1058,24,0)=AK54,0,1)</f>
        <v>#N/A</v>
      </c>
      <c r="CC54" s="6" t="e">
        <f>IF(VLOOKUP(A54,'BD OFICIAL'!$A$1:$AK$1058,25,0)=X54,0,1)</f>
        <v>#N/A</v>
      </c>
      <c r="CD54" s="6" t="e">
        <f>IF(VLOOKUP(A54,'BD OFICIAL'!$A$1:$AK$1058,26,0)=Y54,0,1)</f>
        <v>#N/A</v>
      </c>
      <c r="CE54" s="6" t="e">
        <f>IF(VLOOKUP(A54,'BD OFICIAL'!$A$1:$AK$1058,27,0)=Z54,0,1)</f>
        <v>#N/A</v>
      </c>
      <c r="CF54" s="6" t="e">
        <f>IF(VLOOKUP(A54,'BD OFICIAL'!$A$1:$AK$1058,28,0)=AA54,0,1)</f>
        <v>#N/A</v>
      </c>
      <c r="CG54" s="6" t="e">
        <f>IF(VLOOKUP(A54,'BD OFICIAL'!$A$1:$AK$1058,33,0)=AF54,0,1)</f>
        <v>#N/A</v>
      </c>
      <c r="CH54" s="6" t="e">
        <f>IF(VLOOKUP(A54,'BD OFICIAL'!$A$1:$AK$1058,34,0)=AG54,0,1)</f>
        <v>#N/A</v>
      </c>
      <c r="CI54" s="11" t="e">
        <f t="shared" si="7"/>
        <v>#DIV/0!</v>
      </c>
      <c r="CJ54" s="130" t="e">
        <f t="shared" si="8"/>
        <v>#DIV/0!</v>
      </c>
      <c r="CK54" s="130" t="e">
        <f>IF(VLOOKUP(A54,'BD OFICIAL'!$A$1:$AK$1058,37,0)=AL54,0,1)</f>
        <v>#N/A</v>
      </c>
      <c r="CL54" s="130" t="e">
        <f>VLOOKUP(A54,'BD OFICIAL'!$A$1:$AL$1109,38,0)*AM54-AP54</f>
        <v>#N/A</v>
      </c>
      <c r="CM54" s="130" t="str">
        <f t="shared" si="9"/>
        <v>SSH</v>
      </c>
      <c r="CN54" s="130" t="str">
        <f t="shared" si="10"/>
        <v>SI</v>
      </c>
      <c r="CO54" s="130" t="str">
        <f t="shared" si="11"/>
        <v>NO</v>
      </c>
      <c r="CP54" s="44">
        <f t="shared" si="12"/>
        <v>1</v>
      </c>
      <c r="CQ54" s="44">
        <f t="shared" si="13"/>
        <v>1</v>
      </c>
      <c r="CR54" s="44" t="e">
        <f t="shared" si="14"/>
        <v>#N/A</v>
      </c>
      <c r="CS54" s="44" t="e">
        <f>IF(VLOOKUP(A54,'BD OFICIAL'!$A:$AS,40,0)=AQ54,0,1)</f>
        <v>#N/A</v>
      </c>
      <c r="CT54" s="44" t="e">
        <f>IF(VLOOKUP(A54,'BD OFICIAL'!$A:$AS,41,0)=AS54,0,1)</f>
        <v>#N/A</v>
      </c>
      <c r="CU54" s="44">
        <f t="shared" si="15"/>
        <v>0</v>
      </c>
      <c r="CV54" s="44">
        <f t="shared" si="16"/>
        <v>0</v>
      </c>
      <c r="CW54" s="44" t="e">
        <f>IF(VLOOKUP(A54,'BD OFICIAL'!$A$1:$AK$1058,31,0)="SI",IF(AT54&gt;0,0,1),IF(AT54=0,0,1))</f>
        <v>#N/A</v>
      </c>
      <c r="CX54" s="44">
        <f t="shared" si="17"/>
        <v>0</v>
      </c>
      <c r="CY54" s="44">
        <f t="shared" si="18"/>
        <v>0</v>
      </c>
      <c r="CZ54" s="130" t="e">
        <f t="shared" si="19"/>
        <v>#N/A</v>
      </c>
      <c r="DA54" s="44" t="e">
        <f t="shared" si="20"/>
        <v>#N/A</v>
      </c>
      <c r="DB54" s="130" t="str">
        <f>IF(ISERROR(VLOOKUP(AI54,EXPERIENCIA!$A$1:$C$2100,1,0)),"NO","SI")</f>
        <v>NO</v>
      </c>
      <c r="DC54" s="130" t="e">
        <f>IF(CZ54="no","NO APLICA",IF(AX54=0,"ERROR NOTA",IF(AND(AX54&gt;1,DB54="NO"),"ERROR NOTA",IF(AND(DB54="NO",AX54=1),0,IF(VLOOKUP(AI54,EXPERIENCIA!$A$1:$C$2100,3,0)=AX54,0,"ERROR NOTA")))))</f>
        <v>#N/A</v>
      </c>
      <c r="DD54" s="130" t="str">
        <f>IF(ISERROR(VLOOKUP(AI54,COMPORTAMIENTO!$A$1:$C$2100,1,0)),"NO","SI")</f>
        <v>NO</v>
      </c>
      <c r="DE54" s="130" t="e">
        <f>IF(CZ54="NO","NO APLICA",IF(AY54=0,"ERROR NOTA",IF(AND(DD54="NO",AY54=7),0,IF(VLOOKUP(AI54,COMPORTAMIENTO!$A$2:$C$2100,3,0)=AY54,0,"ERROR NOTA"))))</f>
        <v>#N/A</v>
      </c>
      <c r="DF54" s="164" t="e">
        <f t="shared" si="21"/>
        <v>#N/A</v>
      </c>
      <c r="DG54" s="164" t="e">
        <f t="shared" si="22"/>
        <v>#N/A</v>
      </c>
      <c r="DH54" s="130" t="str">
        <f t="shared" si="36"/>
        <v>NO</v>
      </c>
      <c r="DI54" s="130" t="e">
        <f t="shared" si="23"/>
        <v>#N/A</v>
      </c>
      <c r="DJ54" s="130" t="e">
        <f t="shared" si="24"/>
        <v>#N/A</v>
      </c>
      <c r="DK54" s="130" t="e">
        <f t="shared" si="25"/>
        <v>#N/A</v>
      </c>
      <c r="DL54" s="16" t="e" cm="1">
        <f t="array" ref="DL54">IF(CZ54="NO","NO APLICA",IF(AND(CZ54="SI",BG54=1),RECHAZADO,"APROBADO"))</f>
        <v>#N/A</v>
      </c>
      <c r="DM54" s="16" t="e">
        <f t="shared" si="26"/>
        <v>#N/A</v>
      </c>
      <c r="DN54" s="11" t="e">
        <f t="shared" si="27"/>
        <v>#N/A</v>
      </c>
      <c r="DO54" s="16">
        <f t="shared" si="28"/>
        <v>0</v>
      </c>
      <c r="DP54" s="16">
        <f>VLOOKUP(A54,'5 TD'!$A$3:$B$35,2,0)</f>
        <v>0</v>
      </c>
      <c r="DQ54" s="11" t="e">
        <f t="shared" si="29"/>
        <v>#N/A</v>
      </c>
      <c r="DR54" s="130" t="e">
        <f t="shared" si="37"/>
        <v>#N/A</v>
      </c>
      <c r="DS54" s="130" t="e">
        <f t="shared" si="38"/>
        <v>#N/A</v>
      </c>
      <c r="DT54" s="11" t="e">
        <f t="shared" si="39"/>
        <v>#N/A</v>
      </c>
      <c r="DU54" s="130" t="e">
        <f t="shared" si="40"/>
        <v>#N/A</v>
      </c>
      <c r="DV54" s="6">
        <f>+('3 Planilla Preadjudicación OTIC'!BO54)</f>
        <v>0</v>
      </c>
      <c r="DW54" s="6" t="e">
        <f>IF(DU54="APROBADO",VLOOKUP(A54,'5 TD'!$D$3:$E$270,2,0),"NO APLICA")</f>
        <v>#N/A</v>
      </c>
      <c r="DX54" s="6" t="e">
        <f t="shared" si="30"/>
        <v>#N/A</v>
      </c>
      <c r="DY54" s="6" t="e">
        <f>IF(DX54="SI",VLOOKUP(A54,'5 TD'!$G$3:$H$270,2,0),"NO APLICA ")</f>
        <v>#N/A</v>
      </c>
      <c r="DZ54" s="6" t="e">
        <f t="shared" si="41"/>
        <v>#N/A</v>
      </c>
      <c r="EA54" s="6" t="e">
        <f>IF(DZ54="SI",VLOOKUP(A54,'5 TD'!$J$4:$K$472,2,0),"NO APLICA")</f>
        <v>#N/A</v>
      </c>
      <c r="EB54" s="6" t="e">
        <f t="shared" si="31"/>
        <v>#N/A</v>
      </c>
      <c r="EC54" s="11" t="e">
        <f>IF(EB54="SI",VLOOKUP(A54,'5 TD'!$M$4:$N$350,2,0),"NO APLICA")</f>
        <v>#N/A</v>
      </c>
      <c r="ED54" s="6" t="e">
        <f t="shared" si="6"/>
        <v>#N/A</v>
      </c>
      <c r="EE54" s="16" t="e">
        <f t="shared" si="32"/>
        <v>#N/A</v>
      </c>
      <c r="EF54" s="16" t="e">
        <f>IF(ED54="SI",VLOOKUP(A54,'5 TD'!$V$4:$W$479,2,0),"NO APLICA")</f>
        <v>#N/A</v>
      </c>
      <c r="EG54" s="6" t="e">
        <f t="shared" si="33"/>
        <v>#N/A</v>
      </c>
      <c r="EH54" s="124" t="e">
        <f>IF(EG54="SI",VLOOKUP(AI54,COMPORTAMIENTO!$A$1:$C$2100,2,0),"NO APLICA")</f>
        <v>#N/A</v>
      </c>
      <c r="EI54" s="16" t="e">
        <f>IF(EG54="SI",VLOOKUP(A54,'5 TD'!$P$2:$Q$479,2,0),"NO APLICA")</f>
        <v>#N/A</v>
      </c>
      <c r="EJ54" s="6" t="e">
        <f t="shared" si="34"/>
        <v>#N/A</v>
      </c>
      <c r="EK54" s="6">
        <f>IF(DB54="no",0,VLOOKUP(AI54,EXPERIENCIA!$A$1:$C$2100,2,0))</f>
        <v>0</v>
      </c>
      <c r="EL54" s="6">
        <f>IF(DB54="si",VLOOKUP(A54,'5 TD'!$S$3:$T$2103,2,0),0)</f>
        <v>0</v>
      </c>
      <c r="EM54" s="6" t="str">
        <f t="shared" si="35"/>
        <v>SI</v>
      </c>
      <c r="EN54" s="6">
        <f>+('3 Planilla Preadjudicación OTIC'!BV54)</f>
        <v>0</v>
      </c>
      <c r="EQ54" s="77"/>
    </row>
    <row r="55" spans="1:147" s="7" customFormat="1" ht="13.8" x14ac:dyDescent="0.3">
      <c r="A55" s="6">
        <f>+('3 Planilla Preadjudicación OTIC'!A55)</f>
        <v>0</v>
      </c>
      <c r="B55" s="6">
        <f>+('3 Planilla Preadjudicación OTIC'!B55)</f>
        <v>0</v>
      </c>
      <c r="C55" s="8">
        <f>+('3 Planilla Preadjudicación OTIC'!D55)</f>
        <v>0</v>
      </c>
      <c r="D55" s="8">
        <f>+('3 Planilla Preadjudicación OTIC'!E55)</f>
        <v>0</v>
      </c>
      <c r="E55" s="8">
        <f>+('3 Planilla Preadjudicación OTIC'!F55)</f>
        <v>0</v>
      </c>
      <c r="F55" s="8">
        <f>+('3 Planilla Preadjudicación OTIC'!G55)</f>
        <v>0</v>
      </c>
      <c r="G55" s="8">
        <f>+('3 Planilla Preadjudicación OTIC'!H55)</f>
        <v>0</v>
      </c>
      <c r="H55" s="8">
        <f>+('3 Planilla Preadjudicación OTIC'!I55)</f>
        <v>0</v>
      </c>
      <c r="I55" s="8">
        <f>+('3 Planilla Preadjudicación OTIC'!J55)</f>
        <v>0</v>
      </c>
      <c r="J55" s="8">
        <f>+('3 Planilla Preadjudicación OTIC'!K55)</f>
        <v>0</v>
      </c>
      <c r="K55" s="8">
        <f>+('3 Planilla Preadjudicación OTIC'!L55)</f>
        <v>0</v>
      </c>
      <c r="L55" s="8">
        <f>+('3 Planilla Preadjudicación OTIC'!M55)</f>
        <v>0</v>
      </c>
      <c r="M55" s="6">
        <f>+('3 Planilla Preadjudicación OTIC'!N55)</f>
        <v>0</v>
      </c>
      <c r="N55" s="8">
        <f>+('3 Planilla Preadjudicación OTIC'!O55)</f>
        <v>0</v>
      </c>
      <c r="O55" s="8">
        <f>+('3 Planilla Preadjudicación OTIC'!P55)</f>
        <v>0</v>
      </c>
      <c r="P55" s="8">
        <f>+('3 Planilla Preadjudicación OTIC'!Q55)</f>
        <v>0</v>
      </c>
      <c r="Q55" s="8">
        <f>+('3 Planilla Preadjudicación OTIC'!R55)</f>
        <v>0</v>
      </c>
      <c r="R55" s="8">
        <f>+('3 Planilla Preadjudicación OTIC'!S55)</f>
        <v>0</v>
      </c>
      <c r="S55" s="8">
        <f>+('3 Planilla Preadjudicación OTIC'!T55)</f>
        <v>0</v>
      </c>
      <c r="T55" s="6">
        <f>+('3 Planilla Preadjudicación OTIC'!U55)</f>
        <v>0</v>
      </c>
      <c r="U55" s="6">
        <f>+('3 Planilla Preadjudicación OTIC'!V55)</f>
        <v>0</v>
      </c>
      <c r="V55" s="6">
        <f>+('3 Planilla Preadjudicación OTIC'!W55)</f>
        <v>0</v>
      </c>
      <c r="W55" s="6">
        <f>+('3 Planilla Preadjudicación OTIC'!X55)</f>
        <v>0</v>
      </c>
      <c r="X55" s="6">
        <f>+('3 Planilla Preadjudicación OTIC'!Y55)</f>
        <v>0</v>
      </c>
      <c r="Y55" s="6">
        <f>+('3 Planilla Preadjudicación OTIC'!Z55)</f>
        <v>0</v>
      </c>
      <c r="Z55" s="6">
        <f>+('3 Planilla Preadjudicación OTIC'!AA55)</f>
        <v>0</v>
      </c>
      <c r="AA55" s="6">
        <f>+('3 Planilla Preadjudicación OTIC'!AB55)</f>
        <v>0</v>
      </c>
      <c r="AB55" s="8">
        <f>+('3 Planilla Preadjudicación OTIC'!AC55)</f>
        <v>0</v>
      </c>
      <c r="AC55" s="8">
        <f>+('3 Planilla Preadjudicación OTIC'!AD55)</f>
        <v>0</v>
      </c>
      <c r="AD55" s="6">
        <f>+('3 Planilla Preadjudicación OTIC'!AE55)</f>
        <v>0</v>
      </c>
      <c r="AE55" s="8">
        <f>+('3 Planilla Preadjudicación OTIC'!AF55)</f>
        <v>0</v>
      </c>
      <c r="AF55" s="6">
        <f>+('3 Planilla Preadjudicación OTIC'!AG55)</f>
        <v>0</v>
      </c>
      <c r="AG55" s="6">
        <f>+('3 Planilla Preadjudicación OTIC'!AH55)</f>
        <v>0</v>
      </c>
      <c r="AH55" s="6">
        <f>+('3 Planilla Preadjudicación OTIC'!AI55)</f>
        <v>0</v>
      </c>
      <c r="AI55" s="206">
        <f>+('3 Planilla Preadjudicación OTIC'!AJ55)</f>
        <v>0</v>
      </c>
      <c r="AJ55" s="8">
        <f>+('3 Planilla Preadjudicación OTIC'!AK55)</f>
        <v>0</v>
      </c>
      <c r="AK55" s="6">
        <f>+('3 Planilla Preadjudicación OTIC'!AL55)</f>
        <v>0</v>
      </c>
      <c r="AL55" s="6">
        <f>+('3 Planilla Preadjudicación OTIC'!AM55)</f>
        <v>0</v>
      </c>
      <c r="AM55" s="16">
        <f>+('3 Planilla Preadjudicación OTIC'!AN55)</f>
        <v>0</v>
      </c>
      <c r="AN55" s="16">
        <f>+('3 Planilla Preadjudicación OTIC'!AO55)</f>
        <v>0</v>
      </c>
      <c r="AO55" s="16">
        <f>+('3 Planilla Preadjudicación OTIC'!AP55)</f>
        <v>0</v>
      </c>
      <c r="AP55" s="16">
        <f>+('3 Planilla Preadjudicación OTIC'!AQ55)</f>
        <v>0</v>
      </c>
      <c r="AQ55" s="16">
        <f>+('3 Planilla Preadjudicación OTIC'!AR55)</f>
        <v>0</v>
      </c>
      <c r="AR55" s="16">
        <f>+('3 Planilla Preadjudicación OTIC'!AS55)</f>
        <v>0</v>
      </c>
      <c r="AS55" s="16">
        <f>+('3 Planilla Preadjudicación OTIC'!AT55)</f>
        <v>0</v>
      </c>
      <c r="AT55" s="16">
        <f>+('3 Planilla Preadjudicación OTIC'!AU55)</f>
        <v>0</v>
      </c>
      <c r="AU55" s="16">
        <f>+('3 Planilla Preadjudicación OTIC'!AV55)</f>
        <v>0</v>
      </c>
      <c r="AV55" s="6">
        <f>+('3 Planilla Preadjudicación OTIC'!AW55)</f>
        <v>0</v>
      </c>
      <c r="AW55" s="8">
        <f>+('3 Planilla Preadjudicación OTIC'!AX55)</f>
        <v>0</v>
      </c>
      <c r="AX55" s="6">
        <f>+('3 Planilla Preadjudicación OTIC'!AY55)</f>
        <v>0</v>
      </c>
      <c r="AY55" s="6">
        <f>+('3 Planilla Preadjudicación OTIC'!AZ55)</f>
        <v>0</v>
      </c>
      <c r="AZ55" s="6">
        <f>+('3 Planilla Preadjudicación OTIC'!BA55)</f>
        <v>0</v>
      </c>
      <c r="BA55" s="6">
        <f>+('3 Planilla Preadjudicación OTIC'!BB55)</f>
        <v>0</v>
      </c>
      <c r="BB55" s="6">
        <f>+('3 Planilla Preadjudicación OTIC'!BC55)</f>
        <v>0</v>
      </c>
      <c r="BC55" s="6">
        <f>+('3 Planilla Preadjudicación OTIC'!BD55)</f>
        <v>0</v>
      </c>
      <c r="BD55" s="6">
        <f>+('3 Planilla Preadjudicación OTIC'!BE55)</f>
        <v>0</v>
      </c>
      <c r="BE55" s="6">
        <f>+('3 Planilla Preadjudicación OTIC'!BF55)</f>
        <v>0</v>
      </c>
      <c r="BF55" s="6">
        <f>+('3 Planilla Preadjudicación OTIC'!BG55)</f>
        <v>0</v>
      </c>
      <c r="BG55" s="6">
        <f>+('3 Planilla Preadjudicación OTIC'!BH55)</f>
        <v>0</v>
      </c>
      <c r="BH55" s="6">
        <f>+('3 Planilla Preadjudicación OTIC'!BI55)</f>
        <v>0</v>
      </c>
      <c r="BI55" s="6">
        <f>+('3 Planilla Preadjudicación OTIC'!BJ55)</f>
        <v>0</v>
      </c>
      <c r="BJ55" s="6">
        <f>+('3 Planilla Preadjudicación OTIC'!BK55)</f>
        <v>0</v>
      </c>
      <c r="BK55" s="6">
        <f>+('3 Planilla Preadjudicación OTIC'!BL55)</f>
        <v>0</v>
      </c>
      <c r="BL55" s="6">
        <f>+('3 Planilla Preadjudicación OTIC'!BM55)</f>
        <v>0</v>
      </c>
      <c r="BM55" s="164">
        <f>ROUND(('3 Planilla Preadjudicación OTIC'!BN55),1)</f>
        <v>0</v>
      </c>
      <c r="BN55" s="8">
        <f>+('3 Planilla Preadjudicación OTIC'!BO55)</f>
        <v>0</v>
      </c>
      <c r="BO55" s="8">
        <f>+('3 Planilla Preadjudicación OTIC'!BP55)</f>
        <v>0</v>
      </c>
      <c r="BP55" s="8">
        <f>+('3 Planilla Preadjudicación OTIC'!BQ55)</f>
        <v>0</v>
      </c>
      <c r="BQ55" s="8">
        <f>+('3 Planilla Preadjudicación OTIC'!BR55)</f>
        <v>0</v>
      </c>
      <c r="BR55" s="8">
        <f>+('3 Planilla Preadjudicación OTIC'!BS55)</f>
        <v>0</v>
      </c>
      <c r="BS55" s="8">
        <f>+('3 Planilla Preadjudicación OTIC'!BT55)</f>
        <v>0</v>
      </c>
      <c r="BT55" s="8">
        <f>+('3 Planilla Preadjudicación OTIC'!BU55)</f>
        <v>0</v>
      </c>
      <c r="BU55" s="130" t="e">
        <f>IF(VLOOKUP(A55,'BD OFICIAL'!$A$1:$AK$1058,5,0)=D55,0,1)</f>
        <v>#N/A</v>
      </c>
      <c r="BV55" s="130" t="e">
        <f>IF(VLOOKUP(A55,'BD OFICIAL'!$A$1:$AK$1058,11,0)=J55,0,1)</f>
        <v>#N/A</v>
      </c>
      <c r="BW55" s="130" t="e">
        <f>IF(VLOOKUP(A55,'BD OFICIAL'!$A$1:$AK$1058,13,0)=L55,0,1)</f>
        <v>#N/A</v>
      </c>
      <c r="BX55" s="6" t="e">
        <f>IF(VLOOKUP(A55,'BD OFICIAL'!$A$1:$AK$1058,16,0)=O55,0,1)</f>
        <v>#N/A</v>
      </c>
      <c r="BY55" s="6" t="e">
        <f>IF(VLOOKUP(A55,'BD OFICIAL'!$A$1:$AK$1058,17,0)=P55,0,1)</f>
        <v>#N/A</v>
      </c>
      <c r="BZ55" s="6" t="e">
        <f>IF(VLOOKUP(A55,'BD OFICIAL'!$A$1:$AK$1058,19,0)=R55,0,1)</f>
        <v>#N/A</v>
      </c>
      <c r="CA55" s="6" t="e">
        <f>IF(VLOOKUP(A55,'BD OFICIAL'!$A$1:$AK$1058,21,0)=T55,0,1)</f>
        <v>#N/A</v>
      </c>
      <c r="CB55" s="6" t="e">
        <f>IF(VLOOKUP(A55,'BD OFICIAL'!$A$1:$AK$1058,24,0)=AK55,0,1)</f>
        <v>#N/A</v>
      </c>
      <c r="CC55" s="6" t="e">
        <f>IF(VLOOKUP(A55,'BD OFICIAL'!$A$1:$AK$1058,25,0)=X55,0,1)</f>
        <v>#N/A</v>
      </c>
      <c r="CD55" s="6" t="e">
        <f>IF(VLOOKUP(A55,'BD OFICIAL'!$A$1:$AK$1058,26,0)=Y55,0,1)</f>
        <v>#N/A</v>
      </c>
      <c r="CE55" s="6" t="e">
        <f>IF(VLOOKUP(A55,'BD OFICIAL'!$A$1:$AK$1058,27,0)=Z55,0,1)</f>
        <v>#N/A</v>
      </c>
      <c r="CF55" s="6" t="e">
        <f>IF(VLOOKUP(A55,'BD OFICIAL'!$A$1:$AK$1058,28,0)=AA55,0,1)</f>
        <v>#N/A</v>
      </c>
      <c r="CG55" s="6" t="e">
        <f>IF(VLOOKUP(A55,'BD OFICIAL'!$A$1:$AK$1058,33,0)=AF55,0,1)</f>
        <v>#N/A</v>
      </c>
      <c r="CH55" s="6" t="e">
        <f>IF(VLOOKUP(A55,'BD OFICIAL'!$A$1:$AK$1058,34,0)=AG55,0,1)</f>
        <v>#N/A</v>
      </c>
      <c r="CI55" s="11" t="e">
        <f t="shared" si="7"/>
        <v>#DIV/0!</v>
      </c>
      <c r="CJ55" s="130" t="e">
        <f t="shared" si="8"/>
        <v>#DIV/0!</v>
      </c>
      <c r="CK55" s="130" t="e">
        <f>IF(VLOOKUP(A55,'BD OFICIAL'!$A$1:$AK$1058,37,0)=AL55,0,1)</f>
        <v>#N/A</v>
      </c>
      <c r="CL55" s="130" t="e">
        <f>VLOOKUP(A55,'BD OFICIAL'!$A$1:$AL$1109,38,0)*AM55-AP55</f>
        <v>#N/A</v>
      </c>
      <c r="CM55" s="130" t="str">
        <f t="shared" si="9"/>
        <v>SSH</v>
      </c>
      <c r="CN55" s="130" t="str">
        <f t="shared" si="10"/>
        <v>SI</v>
      </c>
      <c r="CO55" s="130" t="str">
        <f t="shared" si="11"/>
        <v>NO</v>
      </c>
      <c r="CP55" s="44">
        <f t="shared" si="12"/>
        <v>1</v>
      </c>
      <c r="CQ55" s="44">
        <f t="shared" si="13"/>
        <v>1</v>
      </c>
      <c r="CR55" s="44" t="e">
        <f t="shared" si="14"/>
        <v>#N/A</v>
      </c>
      <c r="CS55" s="44" t="e">
        <f>IF(VLOOKUP(A55,'BD OFICIAL'!$A:$AS,40,0)=AQ55,0,1)</f>
        <v>#N/A</v>
      </c>
      <c r="CT55" s="44" t="e">
        <f>IF(VLOOKUP(A55,'BD OFICIAL'!$A:$AS,41,0)=AS55,0,1)</f>
        <v>#N/A</v>
      </c>
      <c r="CU55" s="44">
        <f t="shared" si="15"/>
        <v>0</v>
      </c>
      <c r="CV55" s="44">
        <f t="shared" si="16"/>
        <v>0</v>
      </c>
      <c r="CW55" s="44" t="e">
        <f>IF(VLOOKUP(A55,'BD OFICIAL'!$A$1:$AK$1058,31,0)="SI",IF(AT55&gt;0,0,1),IF(AT55=0,0,1))</f>
        <v>#N/A</v>
      </c>
      <c r="CX55" s="44">
        <f t="shared" si="17"/>
        <v>0</v>
      </c>
      <c r="CY55" s="44">
        <f t="shared" si="18"/>
        <v>0</v>
      </c>
      <c r="CZ55" s="130" t="e">
        <f t="shared" si="19"/>
        <v>#N/A</v>
      </c>
      <c r="DA55" s="44" t="e">
        <f t="shared" si="20"/>
        <v>#N/A</v>
      </c>
      <c r="DB55" s="130" t="str">
        <f>IF(ISERROR(VLOOKUP(AI55,EXPERIENCIA!$A$1:$C$2100,1,0)),"NO","SI")</f>
        <v>NO</v>
      </c>
      <c r="DC55" s="130" t="e">
        <f>IF(CZ55="no","NO APLICA",IF(AX55=0,"ERROR NOTA",IF(AND(AX55&gt;1,DB55="NO"),"ERROR NOTA",IF(AND(DB55="NO",AX55=1),0,IF(VLOOKUP(AI55,EXPERIENCIA!$A$1:$C$2100,3,0)=AX55,0,"ERROR NOTA")))))</f>
        <v>#N/A</v>
      </c>
      <c r="DD55" s="130" t="str">
        <f>IF(ISERROR(VLOOKUP(AI55,COMPORTAMIENTO!$A$1:$C$2100,1,0)),"NO","SI")</f>
        <v>NO</v>
      </c>
      <c r="DE55" s="130" t="e">
        <f>IF(CZ55="NO","NO APLICA",IF(AY55=0,"ERROR NOTA",IF(AND(DD55="NO",AY55=7),0,IF(VLOOKUP(AI55,COMPORTAMIENTO!$A$2:$C$2100,3,0)=AY55,0,"ERROR NOTA"))))</f>
        <v>#N/A</v>
      </c>
      <c r="DF55" s="164" t="e">
        <f t="shared" si="21"/>
        <v>#N/A</v>
      </c>
      <c r="DG55" s="164" t="e">
        <f t="shared" si="22"/>
        <v>#N/A</v>
      </c>
      <c r="DH55" s="130" t="str">
        <f t="shared" si="36"/>
        <v>NO</v>
      </c>
      <c r="DI55" s="130" t="e">
        <f t="shared" si="23"/>
        <v>#N/A</v>
      </c>
      <c r="DJ55" s="130" t="e">
        <f t="shared" si="24"/>
        <v>#N/A</v>
      </c>
      <c r="DK55" s="130" t="e">
        <f t="shared" si="25"/>
        <v>#N/A</v>
      </c>
      <c r="DL55" s="16" t="e" cm="1">
        <f t="array" ref="DL55">IF(CZ55="NO","NO APLICA",IF(AND(CZ55="SI",BG55=1),RECHAZADO,"APROBADO"))</f>
        <v>#N/A</v>
      </c>
      <c r="DM55" s="16" t="e">
        <f t="shared" si="26"/>
        <v>#N/A</v>
      </c>
      <c r="DN55" s="11" t="e">
        <f t="shared" si="27"/>
        <v>#N/A</v>
      </c>
      <c r="DO55" s="16">
        <f t="shared" si="28"/>
        <v>0</v>
      </c>
      <c r="DP55" s="16">
        <f>VLOOKUP(A55,'5 TD'!$A$3:$B$35,2,0)</f>
        <v>0</v>
      </c>
      <c r="DQ55" s="11" t="e">
        <f t="shared" si="29"/>
        <v>#N/A</v>
      </c>
      <c r="DR55" s="130" t="e">
        <f t="shared" si="37"/>
        <v>#N/A</v>
      </c>
      <c r="DS55" s="130" t="e">
        <f t="shared" si="38"/>
        <v>#N/A</v>
      </c>
      <c r="DT55" s="11" t="e">
        <f t="shared" si="39"/>
        <v>#N/A</v>
      </c>
      <c r="DU55" s="130" t="e">
        <f t="shared" si="40"/>
        <v>#N/A</v>
      </c>
      <c r="DV55" s="6">
        <f>+('3 Planilla Preadjudicación OTIC'!BO55)</f>
        <v>0</v>
      </c>
      <c r="DW55" s="6" t="e">
        <f>IF(DU55="APROBADO",VLOOKUP(A55,'5 TD'!$D$3:$E$270,2,0),"NO APLICA")</f>
        <v>#N/A</v>
      </c>
      <c r="DX55" s="6" t="e">
        <f t="shared" si="30"/>
        <v>#N/A</v>
      </c>
      <c r="DY55" s="6" t="e">
        <f>IF(DX55="SI",VLOOKUP(A55,'5 TD'!$G$3:$H$270,2,0),"NO APLICA ")</f>
        <v>#N/A</v>
      </c>
      <c r="DZ55" s="6" t="e">
        <f t="shared" si="41"/>
        <v>#N/A</v>
      </c>
      <c r="EA55" s="6" t="e">
        <f>IF(DZ55="SI",VLOOKUP(A55,'5 TD'!$J$4:$K$472,2,0),"NO APLICA")</f>
        <v>#N/A</v>
      </c>
      <c r="EB55" s="6" t="e">
        <f t="shared" si="31"/>
        <v>#N/A</v>
      </c>
      <c r="EC55" s="11" t="e">
        <f>IF(EB55="SI",VLOOKUP(A55,'5 TD'!$M$4:$N$350,2,0),"NO APLICA")</f>
        <v>#N/A</v>
      </c>
      <c r="ED55" s="6" t="e">
        <f t="shared" si="6"/>
        <v>#N/A</v>
      </c>
      <c r="EE55" s="16" t="e">
        <f t="shared" si="32"/>
        <v>#N/A</v>
      </c>
      <c r="EF55" s="16" t="e">
        <f>IF(ED55="SI",VLOOKUP(A55,'5 TD'!$V$4:$W$479,2,0),"NO APLICA")</f>
        <v>#N/A</v>
      </c>
      <c r="EG55" s="6" t="e">
        <f t="shared" si="33"/>
        <v>#N/A</v>
      </c>
      <c r="EH55" s="124" t="e">
        <f>IF(EG55="SI",VLOOKUP(AI55,COMPORTAMIENTO!$A$1:$C$2100,2,0),"NO APLICA")</f>
        <v>#N/A</v>
      </c>
      <c r="EI55" s="16" t="e">
        <f>IF(EG55="SI",VLOOKUP(A55,'5 TD'!$P$2:$Q$479,2,0),"NO APLICA")</f>
        <v>#N/A</v>
      </c>
      <c r="EJ55" s="6" t="e">
        <f t="shared" si="34"/>
        <v>#N/A</v>
      </c>
      <c r="EK55" s="6">
        <f>IF(DB55="no",0,VLOOKUP(AI55,EXPERIENCIA!$A$1:$C$2100,2,0))</f>
        <v>0</v>
      </c>
      <c r="EL55" s="6">
        <f>IF(DB55="si",VLOOKUP(A55,'5 TD'!$S$3:$T$2103,2,0),0)</f>
        <v>0</v>
      </c>
      <c r="EM55" s="6" t="str">
        <f t="shared" si="35"/>
        <v>SI</v>
      </c>
      <c r="EN55" s="6">
        <f>+('3 Planilla Preadjudicación OTIC'!BV55)</f>
        <v>0</v>
      </c>
      <c r="EQ55" s="77"/>
    </row>
    <row r="56" spans="1:147" s="7" customFormat="1" ht="13.8" x14ac:dyDescent="0.3">
      <c r="A56" s="6">
        <f>+('3 Planilla Preadjudicación OTIC'!A56)</f>
        <v>0</v>
      </c>
      <c r="B56" s="6">
        <f>+('3 Planilla Preadjudicación OTIC'!B56)</f>
        <v>0</v>
      </c>
      <c r="C56" s="8">
        <f>+('3 Planilla Preadjudicación OTIC'!D56)</f>
        <v>0</v>
      </c>
      <c r="D56" s="8">
        <f>+('3 Planilla Preadjudicación OTIC'!E56)</f>
        <v>0</v>
      </c>
      <c r="E56" s="8">
        <f>+('3 Planilla Preadjudicación OTIC'!F56)</f>
        <v>0</v>
      </c>
      <c r="F56" s="8">
        <f>+('3 Planilla Preadjudicación OTIC'!G56)</f>
        <v>0</v>
      </c>
      <c r="G56" s="8">
        <f>+('3 Planilla Preadjudicación OTIC'!H56)</f>
        <v>0</v>
      </c>
      <c r="H56" s="8">
        <f>+('3 Planilla Preadjudicación OTIC'!I56)</f>
        <v>0</v>
      </c>
      <c r="I56" s="8">
        <f>+('3 Planilla Preadjudicación OTIC'!J56)</f>
        <v>0</v>
      </c>
      <c r="J56" s="8">
        <f>+('3 Planilla Preadjudicación OTIC'!K56)</f>
        <v>0</v>
      </c>
      <c r="K56" s="8">
        <f>+('3 Planilla Preadjudicación OTIC'!L56)</f>
        <v>0</v>
      </c>
      <c r="L56" s="8">
        <f>+('3 Planilla Preadjudicación OTIC'!M56)</f>
        <v>0</v>
      </c>
      <c r="M56" s="6">
        <f>+('3 Planilla Preadjudicación OTIC'!N56)</f>
        <v>0</v>
      </c>
      <c r="N56" s="8">
        <f>+('3 Planilla Preadjudicación OTIC'!O56)</f>
        <v>0</v>
      </c>
      <c r="O56" s="8">
        <f>+('3 Planilla Preadjudicación OTIC'!P56)</f>
        <v>0</v>
      </c>
      <c r="P56" s="8">
        <f>+('3 Planilla Preadjudicación OTIC'!Q56)</f>
        <v>0</v>
      </c>
      <c r="Q56" s="8">
        <f>+('3 Planilla Preadjudicación OTIC'!R56)</f>
        <v>0</v>
      </c>
      <c r="R56" s="8">
        <f>+('3 Planilla Preadjudicación OTIC'!S56)</f>
        <v>0</v>
      </c>
      <c r="S56" s="8">
        <f>+('3 Planilla Preadjudicación OTIC'!T56)</f>
        <v>0</v>
      </c>
      <c r="T56" s="6">
        <f>+('3 Planilla Preadjudicación OTIC'!U56)</f>
        <v>0</v>
      </c>
      <c r="U56" s="6">
        <f>+('3 Planilla Preadjudicación OTIC'!V56)</f>
        <v>0</v>
      </c>
      <c r="V56" s="6">
        <f>+('3 Planilla Preadjudicación OTIC'!W56)</f>
        <v>0</v>
      </c>
      <c r="W56" s="6">
        <f>+('3 Planilla Preadjudicación OTIC'!X56)</f>
        <v>0</v>
      </c>
      <c r="X56" s="6">
        <f>+('3 Planilla Preadjudicación OTIC'!Y56)</f>
        <v>0</v>
      </c>
      <c r="Y56" s="6">
        <f>+('3 Planilla Preadjudicación OTIC'!Z56)</f>
        <v>0</v>
      </c>
      <c r="Z56" s="6">
        <f>+('3 Planilla Preadjudicación OTIC'!AA56)</f>
        <v>0</v>
      </c>
      <c r="AA56" s="6">
        <f>+('3 Planilla Preadjudicación OTIC'!AB56)</f>
        <v>0</v>
      </c>
      <c r="AB56" s="8">
        <f>+('3 Planilla Preadjudicación OTIC'!AC56)</f>
        <v>0</v>
      </c>
      <c r="AC56" s="8">
        <f>+('3 Planilla Preadjudicación OTIC'!AD56)</f>
        <v>0</v>
      </c>
      <c r="AD56" s="6">
        <f>+('3 Planilla Preadjudicación OTIC'!AE56)</f>
        <v>0</v>
      </c>
      <c r="AE56" s="8">
        <f>+('3 Planilla Preadjudicación OTIC'!AF56)</f>
        <v>0</v>
      </c>
      <c r="AF56" s="6">
        <f>+('3 Planilla Preadjudicación OTIC'!AG56)</f>
        <v>0</v>
      </c>
      <c r="AG56" s="6">
        <f>+('3 Planilla Preadjudicación OTIC'!AH56)</f>
        <v>0</v>
      </c>
      <c r="AH56" s="6">
        <f>+('3 Planilla Preadjudicación OTIC'!AI56)</f>
        <v>0</v>
      </c>
      <c r="AI56" s="206">
        <f>+('3 Planilla Preadjudicación OTIC'!AJ56)</f>
        <v>0</v>
      </c>
      <c r="AJ56" s="8">
        <f>+('3 Planilla Preadjudicación OTIC'!AK56)</f>
        <v>0</v>
      </c>
      <c r="AK56" s="6">
        <f>+('3 Planilla Preadjudicación OTIC'!AL56)</f>
        <v>0</v>
      </c>
      <c r="AL56" s="6">
        <f>+('3 Planilla Preadjudicación OTIC'!AM56)</f>
        <v>0</v>
      </c>
      <c r="AM56" s="16">
        <f>+('3 Planilla Preadjudicación OTIC'!AN56)</f>
        <v>0</v>
      </c>
      <c r="AN56" s="16">
        <f>+('3 Planilla Preadjudicación OTIC'!AO56)</f>
        <v>0</v>
      </c>
      <c r="AO56" s="16">
        <f>+('3 Planilla Preadjudicación OTIC'!AP56)</f>
        <v>0</v>
      </c>
      <c r="AP56" s="16">
        <f>+('3 Planilla Preadjudicación OTIC'!AQ56)</f>
        <v>0</v>
      </c>
      <c r="AQ56" s="16">
        <f>+('3 Planilla Preadjudicación OTIC'!AR56)</f>
        <v>0</v>
      </c>
      <c r="AR56" s="16">
        <f>+('3 Planilla Preadjudicación OTIC'!AS56)</f>
        <v>0</v>
      </c>
      <c r="AS56" s="16">
        <f>+('3 Planilla Preadjudicación OTIC'!AT56)</f>
        <v>0</v>
      </c>
      <c r="AT56" s="16">
        <f>+('3 Planilla Preadjudicación OTIC'!AU56)</f>
        <v>0</v>
      </c>
      <c r="AU56" s="16">
        <f>+('3 Planilla Preadjudicación OTIC'!AV56)</f>
        <v>0</v>
      </c>
      <c r="AV56" s="6">
        <f>+('3 Planilla Preadjudicación OTIC'!AW56)</f>
        <v>0</v>
      </c>
      <c r="AW56" s="8">
        <f>+('3 Planilla Preadjudicación OTIC'!AX56)</f>
        <v>0</v>
      </c>
      <c r="AX56" s="6">
        <f>+('3 Planilla Preadjudicación OTIC'!AY56)</f>
        <v>0</v>
      </c>
      <c r="AY56" s="6">
        <f>+('3 Planilla Preadjudicación OTIC'!AZ56)</f>
        <v>0</v>
      </c>
      <c r="AZ56" s="6">
        <f>+('3 Planilla Preadjudicación OTIC'!BA56)</f>
        <v>0</v>
      </c>
      <c r="BA56" s="6">
        <f>+('3 Planilla Preadjudicación OTIC'!BB56)</f>
        <v>0</v>
      </c>
      <c r="BB56" s="6">
        <f>+('3 Planilla Preadjudicación OTIC'!BC56)</f>
        <v>0</v>
      </c>
      <c r="BC56" s="6">
        <f>+('3 Planilla Preadjudicación OTIC'!BD56)</f>
        <v>0</v>
      </c>
      <c r="BD56" s="6">
        <f>+('3 Planilla Preadjudicación OTIC'!BE56)</f>
        <v>0</v>
      </c>
      <c r="BE56" s="6">
        <f>+('3 Planilla Preadjudicación OTIC'!BF56)</f>
        <v>0</v>
      </c>
      <c r="BF56" s="6">
        <f>+('3 Planilla Preadjudicación OTIC'!BG56)</f>
        <v>0</v>
      </c>
      <c r="BG56" s="6">
        <f>+('3 Planilla Preadjudicación OTIC'!BH56)</f>
        <v>0</v>
      </c>
      <c r="BH56" s="6">
        <f>+('3 Planilla Preadjudicación OTIC'!BI56)</f>
        <v>0</v>
      </c>
      <c r="BI56" s="6">
        <f>+('3 Planilla Preadjudicación OTIC'!BJ56)</f>
        <v>0</v>
      </c>
      <c r="BJ56" s="6">
        <f>+('3 Planilla Preadjudicación OTIC'!BK56)</f>
        <v>0</v>
      </c>
      <c r="BK56" s="6">
        <f>+('3 Planilla Preadjudicación OTIC'!BL56)</f>
        <v>0</v>
      </c>
      <c r="BL56" s="6">
        <f>+('3 Planilla Preadjudicación OTIC'!BM56)</f>
        <v>0</v>
      </c>
      <c r="BM56" s="164">
        <f>ROUND(('3 Planilla Preadjudicación OTIC'!BN56),1)</f>
        <v>0</v>
      </c>
      <c r="BN56" s="8">
        <f>+('3 Planilla Preadjudicación OTIC'!BO56)</f>
        <v>0</v>
      </c>
      <c r="BO56" s="8">
        <f>+('3 Planilla Preadjudicación OTIC'!BP56)</f>
        <v>0</v>
      </c>
      <c r="BP56" s="8">
        <f>+('3 Planilla Preadjudicación OTIC'!BQ56)</f>
        <v>0</v>
      </c>
      <c r="BQ56" s="8">
        <f>+('3 Planilla Preadjudicación OTIC'!BR56)</f>
        <v>0</v>
      </c>
      <c r="BR56" s="8">
        <f>+('3 Planilla Preadjudicación OTIC'!BS56)</f>
        <v>0</v>
      </c>
      <c r="BS56" s="8">
        <f>+('3 Planilla Preadjudicación OTIC'!BT56)</f>
        <v>0</v>
      </c>
      <c r="BT56" s="8">
        <f>+('3 Planilla Preadjudicación OTIC'!BU56)</f>
        <v>0</v>
      </c>
      <c r="BU56" s="130" t="e">
        <f>IF(VLOOKUP(A56,'BD OFICIAL'!$A$1:$AK$1058,5,0)=D56,0,1)</f>
        <v>#N/A</v>
      </c>
      <c r="BV56" s="130" t="e">
        <f>IF(VLOOKUP(A56,'BD OFICIAL'!$A$1:$AK$1058,11,0)=J56,0,1)</f>
        <v>#N/A</v>
      </c>
      <c r="BW56" s="130" t="e">
        <f>IF(VLOOKUP(A56,'BD OFICIAL'!$A$1:$AK$1058,13,0)=L56,0,1)</f>
        <v>#N/A</v>
      </c>
      <c r="BX56" s="6" t="e">
        <f>IF(VLOOKUP(A56,'BD OFICIAL'!$A$1:$AK$1058,16,0)=O56,0,1)</f>
        <v>#N/A</v>
      </c>
      <c r="BY56" s="6" t="e">
        <f>IF(VLOOKUP(A56,'BD OFICIAL'!$A$1:$AK$1058,17,0)=P56,0,1)</f>
        <v>#N/A</v>
      </c>
      <c r="BZ56" s="6" t="e">
        <f>IF(VLOOKUP(A56,'BD OFICIAL'!$A$1:$AK$1058,19,0)=R56,0,1)</f>
        <v>#N/A</v>
      </c>
      <c r="CA56" s="6" t="e">
        <f>IF(VLOOKUP(A56,'BD OFICIAL'!$A$1:$AK$1058,21,0)=T56,0,1)</f>
        <v>#N/A</v>
      </c>
      <c r="CB56" s="6" t="e">
        <f>IF(VLOOKUP(A56,'BD OFICIAL'!$A$1:$AK$1058,24,0)=AK56,0,1)</f>
        <v>#N/A</v>
      </c>
      <c r="CC56" s="6" t="e">
        <f>IF(VLOOKUP(A56,'BD OFICIAL'!$A$1:$AK$1058,25,0)=X56,0,1)</f>
        <v>#N/A</v>
      </c>
      <c r="CD56" s="6" t="e">
        <f>IF(VLOOKUP(A56,'BD OFICIAL'!$A$1:$AK$1058,26,0)=Y56,0,1)</f>
        <v>#N/A</v>
      </c>
      <c r="CE56" s="6" t="e">
        <f>IF(VLOOKUP(A56,'BD OFICIAL'!$A$1:$AK$1058,27,0)=Z56,0,1)</f>
        <v>#N/A</v>
      </c>
      <c r="CF56" s="6" t="e">
        <f>IF(VLOOKUP(A56,'BD OFICIAL'!$A$1:$AK$1058,28,0)=AA56,0,1)</f>
        <v>#N/A</v>
      </c>
      <c r="CG56" s="6" t="e">
        <f>IF(VLOOKUP(A56,'BD OFICIAL'!$A$1:$AK$1058,33,0)=AF56,0,1)</f>
        <v>#N/A</v>
      </c>
      <c r="CH56" s="6" t="e">
        <f>IF(VLOOKUP(A56,'BD OFICIAL'!$A$1:$AK$1058,34,0)=AG56,0,1)</f>
        <v>#N/A</v>
      </c>
      <c r="CI56" s="11" t="e">
        <f t="shared" si="7"/>
        <v>#DIV/0!</v>
      </c>
      <c r="CJ56" s="130" t="e">
        <f t="shared" si="8"/>
        <v>#DIV/0!</v>
      </c>
      <c r="CK56" s="130" t="e">
        <f>IF(VLOOKUP(A56,'BD OFICIAL'!$A$1:$AK$1058,37,0)=AL56,0,1)</f>
        <v>#N/A</v>
      </c>
      <c r="CL56" s="130" t="e">
        <f>VLOOKUP(A56,'BD OFICIAL'!$A$1:$AL$1109,38,0)*AM56-AP56</f>
        <v>#N/A</v>
      </c>
      <c r="CM56" s="130" t="str">
        <f t="shared" si="9"/>
        <v>SSH</v>
      </c>
      <c r="CN56" s="130" t="str">
        <f t="shared" si="10"/>
        <v>SI</v>
      </c>
      <c r="CO56" s="130" t="str">
        <f t="shared" si="11"/>
        <v>NO</v>
      </c>
      <c r="CP56" s="44">
        <f t="shared" si="12"/>
        <v>1</v>
      </c>
      <c r="CQ56" s="44">
        <f t="shared" si="13"/>
        <v>1</v>
      </c>
      <c r="CR56" s="44" t="e">
        <f t="shared" si="14"/>
        <v>#N/A</v>
      </c>
      <c r="CS56" s="44" t="e">
        <f>IF(VLOOKUP(A56,'BD OFICIAL'!$A:$AS,40,0)=AQ56,0,1)</f>
        <v>#N/A</v>
      </c>
      <c r="CT56" s="44" t="e">
        <f>IF(VLOOKUP(A56,'BD OFICIAL'!$A:$AS,41,0)=AS56,0,1)</f>
        <v>#N/A</v>
      </c>
      <c r="CU56" s="44">
        <f t="shared" si="15"/>
        <v>0</v>
      </c>
      <c r="CV56" s="44">
        <f t="shared" si="16"/>
        <v>0</v>
      </c>
      <c r="CW56" s="44" t="e">
        <f>IF(VLOOKUP(A56,'BD OFICIAL'!$A$1:$AK$1058,31,0)="SI",IF(AT56&gt;0,0,1),IF(AT56=0,0,1))</f>
        <v>#N/A</v>
      </c>
      <c r="CX56" s="44">
        <f t="shared" si="17"/>
        <v>0</v>
      </c>
      <c r="CY56" s="44">
        <f t="shared" si="18"/>
        <v>0</v>
      </c>
      <c r="CZ56" s="130" t="e">
        <f t="shared" si="19"/>
        <v>#N/A</v>
      </c>
      <c r="DA56" s="44" t="e">
        <f t="shared" si="20"/>
        <v>#N/A</v>
      </c>
      <c r="DB56" s="130" t="str">
        <f>IF(ISERROR(VLOOKUP(AI56,EXPERIENCIA!$A$1:$C$2100,1,0)),"NO","SI")</f>
        <v>NO</v>
      </c>
      <c r="DC56" s="130" t="e">
        <f>IF(CZ56="no","NO APLICA",IF(AX56=0,"ERROR NOTA",IF(AND(AX56&gt;1,DB56="NO"),"ERROR NOTA",IF(AND(DB56="NO",AX56=1),0,IF(VLOOKUP(AI56,EXPERIENCIA!$A$1:$C$2100,3,0)=AX56,0,"ERROR NOTA")))))</f>
        <v>#N/A</v>
      </c>
      <c r="DD56" s="130" t="str">
        <f>IF(ISERROR(VLOOKUP(AI56,COMPORTAMIENTO!$A$1:$C$2100,1,0)),"NO","SI")</f>
        <v>NO</v>
      </c>
      <c r="DE56" s="130" t="e">
        <f>IF(CZ56="NO","NO APLICA",IF(AY56=0,"ERROR NOTA",IF(AND(DD56="NO",AY56=7),0,IF(VLOOKUP(AI56,COMPORTAMIENTO!$A$2:$C$2100,3,0)=AY56,0,"ERROR NOTA"))))</f>
        <v>#N/A</v>
      </c>
      <c r="DF56" s="164" t="e">
        <f t="shared" si="21"/>
        <v>#N/A</v>
      </c>
      <c r="DG56" s="164" t="e">
        <f t="shared" si="22"/>
        <v>#N/A</v>
      </c>
      <c r="DH56" s="130" t="str">
        <f t="shared" si="36"/>
        <v>NO</v>
      </c>
      <c r="DI56" s="130" t="e">
        <f t="shared" si="23"/>
        <v>#N/A</v>
      </c>
      <c r="DJ56" s="130" t="e">
        <f t="shared" si="24"/>
        <v>#N/A</v>
      </c>
      <c r="DK56" s="130" t="e">
        <f t="shared" si="25"/>
        <v>#N/A</v>
      </c>
      <c r="DL56" s="16" t="e" cm="1">
        <f t="array" ref="DL56">IF(CZ56="NO","NO APLICA",IF(AND(CZ56="SI",BG56=1),RECHAZADO,"APROBADO"))</f>
        <v>#N/A</v>
      </c>
      <c r="DM56" s="16" t="e">
        <f t="shared" si="26"/>
        <v>#N/A</v>
      </c>
      <c r="DN56" s="11" t="e">
        <f t="shared" si="27"/>
        <v>#N/A</v>
      </c>
      <c r="DO56" s="16">
        <f t="shared" si="28"/>
        <v>0</v>
      </c>
      <c r="DP56" s="16">
        <f>VLOOKUP(A56,'5 TD'!$A$3:$B$35,2,0)</f>
        <v>0</v>
      </c>
      <c r="DQ56" s="11" t="e">
        <f t="shared" si="29"/>
        <v>#N/A</v>
      </c>
      <c r="DR56" s="130" t="e">
        <f t="shared" si="37"/>
        <v>#N/A</v>
      </c>
      <c r="DS56" s="130" t="e">
        <f t="shared" si="38"/>
        <v>#N/A</v>
      </c>
      <c r="DT56" s="11" t="e">
        <f t="shared" si="39"/>
        <v>#N/A</v>
      </c>
      <c r="DU56" s="130" t="e">
        <f t="shared" si="40"/>
        <v>#N/A</v>
      </c>
      <c r="DV56" s="6">
        <f>+('3 Planilla Preadjudicación OTIC'!BO56)</f>
        <v>0</v>
      </c>
      <c r="DW56" s="6" t="e">
        <f>IF(DU56="APROBADO",VLOOKUP(A56,'5 TD'!$D$3:$E$270,2,0),"NO APLICA")</f>
        <v>#N/A</v>
      </c>
      <c r="DX56" s="6" t="e">
        <f t="shared" si="30"/>
        <v>#N/A</v>
      </c>
      <c r="DY56" s="6" t="e">
        <f>IF(DX56="SI",VLOOKUP(A56,'5 TD'!$G$3:$H$270,2,0),"NO APLICA ")</f>
        <v>#N/A</v>
      </c>
      <c r="DZ56" s="6" t="e">
        <f t="shared" si="41"/>
        <v>#N/A</v>
      </c>
      <c r="EA56" s="6" t="e">
        <f>IF(DZ56="SI",VLOOKUP(A56,'5 TD'!$J$4:$K$472,2,0),"NO APLICA")</f>
        <v>#N/A</v>
      </c>
      <c r="EB56" s="6" t="e">
        <f t="shared" si="31"/>
        <v>#N/A</v>
      </c>
      <c r="EC56" s="11" t="e">
        <f>IF(EB56="SI",VLOOKUP(A56,'5 TD'!$M$4:$N$350,2,0),"NO APLICA")</f>
        <v>#N/A</v>
      </c>
      <c r="ED56" s="6" t="e">
        <f t="shared" si="6"/>
        <v>#N/A</v>
      </c>
      <c r="EE56" s="16" t="e">
        <f t="shared" si="32"/>
        <v>#N/A</v>
      </c>
      <c r="EF56" s="16" t="e">
        <f>IF(ED56="SI",VLOOKUP(A56,'5 TD'!$V$4:$W$479,2,0),"NO APLICA")</f>
        <v>#N/A</v>
      </c>
      <c r="EG56" s="6" t="e">
        <f t="shared" si="33"/>
        <v>#N/A</v>
      </c>
      <c r="EH56" s="124" t="e">
        <f>IF(EG56="SI",VLOOKUP(AI56,COMPORTAMIENTO!$A$1:$C$2100,2,0),"NO APLICA")</f>
        <v>#N/A</v>
      </c>
      <c r="EI56" s="16" t="e">
        <f>IF(EG56="SI",VLOOKUP(A56,'5 TD'!$P$2:$Q$479,2,0),"NO APLICA")</f>
        <v>#N/A</v>
      </c>
      <c r="EJ56" s="6" t="e">
        <f t="shared" si="34"/>
        <v>#N/A</v>
      </c>
      <c r="EK56" s="6">
        <f>IF(DB56="no",0,VLOOKUP(AI56,EXPERIENCIA!$A$1:$C$2100,2,0))</f>
        <v>0</v>
      </c>
      <c r="EL56" s="6">
        <f>IF(DB56="si",VLOOKUP(A56,'5 TD'!$S$3:$T$2103,2,0),0)</f>
        <v>0</v>
      </c>
      <c r="EM56" s="6" t="str">
        <f t="shared" si="35"/>
        <v>SI</v>
      </c>
      <c r="EN56" s="6">
        <f>+('3 Planilla Preadjudicación OTIC'!BV56)</f>
        <v>0</v>
      </c>
      <c r="EQ56" s="77"/>
    </row>
    <row r="57" spans="1:147" s="7" customFormat="1" ht="13.8" x14ac:dyDescent="0.3">
      <c r="A57" s="6">
        <f>+('3 Planilla Preadjudicación OTIC'!A57)</f>
        <v>0</v>
      </c>
      <c r="B57" s="6">
        <f>+('3 Planilla Preadjudicación OTIC'!B57)</f>
        <v>0</v>
      </c>
      <c r="C57" s="8">
        <f>+('3 Planilla Preadjudicación OTIC'!D57)</f>
        <v>0</v>
      </c>
      <c r="D57" s="8">
        <f>+('3 Planilla Preadjudicación OTIC'!E57)</f>
        <v>0</v>
      </c>
      <c r="E57" s="8">
        <f>+('3 Planilla Preadjudicación OTIC'!F57)</f>
        <v>0</v>
      </c>
      <c r="F57" s="8">
        <f>+('3 Planilla Preadjudicación OTIC'!G57)</f>
        <v>0</v>
      </c>
      <c r="G57" s="8">
        <f>+('3 Planilla Preadjudicación OTIC'!H57)</f>
        <v>0</v>
      </c>
      <c r="H57" s="8">
        <f>+('3 Planilla Preadjudicación OTIC'!I57)</f>
        <v>0</v>
      </c>
      <c r="I57" s="8">
        <f>+('3 Planilla Preadjudicación OTIC'!J57)</f>
        <v>0</v>
      </c>
      <c r="J57" s="8">
        <f>+('3 Planilla Preadjudicación OTIC'!K57)</f>
        <v>0</v>
      </c>
      <c r="K57" s="8">
        <f>+('3 Planilla Preadjudicación OTIC'!L57)</f>
        <v>0</v>
      </c>
      <c r="L57" s="8">
        <f>+('3 Planilla Preadjudicación OTIC'!M57)</f>
        <v>0</v>
      </c>
      <c r="M57" s="6">
        <f>+('3 Planilla Preadjudicación OTIC'!N57)</f>
        <v>0</v>
      </c>
      <c r="N57" s="8">
        <f>+('3 Planilla Preadjudicación OTIC'!O57)</f>
        <v>0</v>
      </c>
      <c r="O57" s="8">
        <f>+('3 Planilla Preadjudicación OTIC'!P57)</f>
        <v>0</v>
      </c>
      <c r="P57" s="8">
        <f>+('3 Planilla Preadjudicación OTIC'!Q57)</f>
        <v>0</v>
      </c>
      <c r="Q57" s="8">
        <f>+('3 Planilla Preadjudicación OTIC'!R57)</f>
        <v>0</v>
      </c>
      <c r="R57" s="8">
        <f>+('3 Planilla Preadjudicación OTIC'!S57)</f>
        <v>0</v>
      </c>
      <c r="S57" s="8">
        <f>+('3 Planilla Preadjudicación OTIC'!T57)</f>
        <v>0</v>
      </c>
      <c r="T57" s="6">
        <f>+('3 Planilla Preadjudicación OTIC'!U57)</f>
        <v>0</v>
      </c>
      <c r="U57" s="6">
        <f>+('3 Planilla Preadjudicación OTIC'!V57)</f>
        <v>0</v>
      </c>
      <c r="V57" s="6">
        <f>+('3 Planilla Preadjudicación OTIC'!W57)</f>
        <v>0</v>
      </c>
      <c r="W57" s="6">
        <f>+('3 Planilla Preadjudicación OTIC'!X57)</f>
        <v>0</v>
      </c>
      <c r="X57" s="6">
        <f>+('3 Planilla Preadjudicación OTIC'!Y57)</f>
        <v>0</v>
      </c>
      <c r="Y57" s="6">
        <f>+('3 Planilla Preadjudicación OTIC'!Z57)</f>
        <v>0</v>
      </c>
      <c r="Z57" s="6">
        <f>+('3 Planilla Preadjudicación OTIC'!AA57)</f>
        <v>0</v>
      </c>
      <c r="AA57" s="6">
        <f>+('3 Planilla Preadjudicación OTIC'!AB57)</f>
        <v>0</v>
      </c>
      <c r="AB57" s="8">
        <f>+('3 Planilla Preadjudicación OTIC'!AC57)</f>
        <v>0</v>
      </c>
      <c r="AC57" s="8">
        <f>+('3 Planilla Preadjudicación OTIC'!AD57)</f>
        <v>0</v>
      </c>
      <c r="AD57" s="6">
        <f>+('3 Planilla Preadjudicación OTIC'!AE57)</f>
        <v>0</v>
      </c>
      <c r="AE57" s="8">
        <f>+('3 Planilla Preadjudicación OTIC'!AF57)</f>
        <v>0</v>
      </c>
      <c r="AF57" s="6">
        <f>+('3 Planilla Preadjudicación OTIC'!AG57)</f>
        <v>0</v>
      </c>
      <c r="AG57" s="6">
        <f>+('3 Planilla Preadjudicación OTIC'!AH57)</f>
        <v>0</v>
      </c>
      <c r="AH57" s="6">
        <f>+('3 Planilla Preadjudicación OTIC'!AI57)</f>
        <v>0</v>
      </c>
      <c r="AI57" s="206">
        <f>+('3 Planilla Preadjudicación OTIC'!AJ57)</f>
        <v>0</v>
      </c>
      <c r="AJ57" s="8">
        <f>+('3 Planilla Preadjudicación OTIC'!AK57)</f>
        <v>0</v>
      </c>
      <c r="AK57" s="6">
        <f>+('3 Planilla Preadjudicación OTIC'!AL57)</f>
        <v>0</v>
      </c>
      <c r="AL57" s="6">
        <f>+('3 Planilla Preadjudicación OTIC'!AM57)</f>
        <v>0</v>
      </c>
      <c r="AM57" s="16">
        <f>+('3 Planilla Preadjudicación OTIC'!AN57)</f>
        <v>0</v>
      </c>
      <c r="AN57" s="16">
        <f>+('3 Planilla Preadjudicación OTIC'!AO57)</f>
        <v>0</v>
      </c>
      <c r="AO57" s="16">
        <f>+('3 Planilla Preadjudicación OTIC'!AP57)</f>
        <v>0</v>
      </c>
      <c r="AP57" s="16">
        <f>+('3 Planilla Preadjudicación OTIC'!AQ57)</f>
        <v>0</v>
      </c>
      <c r="AQ57" s="16">
        <f>+('3 Planilla Preadjudicación OTIC'!AR57)</f>
        <v>0</v>
      </c>
      <c r="AR57" s="16">
        <f>+('3 Planilla Preadjudicación OTIC'!AS57)</f>
        <v>0</v>
      </c>
      <c r="AS57" s="16">
        <f>+('3 Planilla Preadjudicación OTIC'!AT57)</f>
        <v>0</v>
      </c>
      <c r="AT57" s="16">
        <f>+('3 Planilla Preadjudicación OTIC'!AU57)</f>
        <v>0</v>
      </c>
      <c r="AU57" s="16">
        <f>+('3 Planilla Preadjudicación OTIC'!AV57)</f>
        <v>0</v>
      </c>
      <c r="AV57" s="6">
        <f>+('3 Planilla Preadjudicación OTIC'!AW57)</f>
        <v>0</v>
      </c>
      <c r="AW57" s="8">
        <f>+('3 Planilla Preadjudicación OTIC'!AX57)</f>
        <v>0</v>
      </c>
      <c r="AX57" s="6">
        <f>+('3 Planilla Preadjudicación OTIC'!AY57)</f>
        <v>0</v>
      </c>
      <c r="AY57" s="6">
        <f>+('3 Planilla Preadjudicación OTIC'!AZ57)</f>
        <v>0</v>
      </c>
      <c r="AZ57" s="6">
        <f>+('3 Planilla Preadjudicación OTIC'!BA57)</f>
        <v>0</v>
      </c>
      <c r="BA57" s="6">
        <f>+('3 Planilla Preadjudicación OTIC'!BB57)</f>
        <v>0</v>
      </c>
      <c r="BB57" s="6">
        <f>+('3 Planilla Preadjudicación OTIC'!BC57)</f>
        <v>0</v>
      </c>
      <c r="BC57" s="6">
        <f>+('3 Planilla Preadjudicación OTIC'!BD57)</f>
        <v>0</v>
      </c>
      <c r="BD57" s="6">
        <f>+('3 Planilla Preadjudicación OTIC'!BE57)</f>
        <v>0</v>
      </c>
      <c r="BE57" s="6">
        <f>+('3 Planilla Preadjudicación OTIC'!BF57)</f>
        <v>0</v>
      </c>
      <c r="BF57" s="6">
        <f>+('3 Planilla Preadjudicación OTIC'!BG57)</f>
        <v>0</v>
      </c>
      <c r="BG57" s="6">
        <f>+('3 Planilla Preadjudicación OTIC'!BH57)</f>
        <v>0</v>
      </c>
      <c r="BH57" s="6">
        <f>+('3 Planilla Preadjudicación OTIC'!BI57)</f>
        <v>0</v>
      </c>
      <c r="BI57" s="6">
        <f>+('3 Planilla Preadjudicación OTIC'!BJ57)</f>
        <v>0</v>
      </c>
      <c r="BJ57" s="6">
        <f>+('3 Planilla Preadjudicación OTIC'!BK57)</f>
        <v>0</v>
      </c>
      <c r="BK57" s="6">
        <f>+('3 Planilla Preadjudicación OTIC'!BL57)</f>
        <v>0</v>
      </c>
      <c r="BL57" s="6">
        <f>+('3 Planilla Preadjudicación OTIC'!BM57)</f>
        <v>0</v>
      </c>
      <c r="BM57" s="164">
        <f>ROUND(('3 Planilla Preadjudicación OTIC'!BN57),1)</f>
        <v>0</v>
      </c>
      <c r="BN57" s="8">
        <f>+('3 Planilla Preadjudicación OTIC'!BO57)</f>
        <v>0</v>
      </c>
      <c r="BO57" s="8">
        <f>+('3 Planilla Preadjudicación OTIC'!BP57)</f>
        <v>0</v>
      </c>
      <c r="BP57" s="8">
        <f>+('3 Planilla Preadjudicación OTIC'!BQ57)</f>
        <v>0</v>
      </c>
      <c r="BQ57" s="8">
        <f>+('3 Planilla Preadjudicación OTIC'!BR57)</f>
        <v>0</v>
      </c>
      <c r="BR57" s="8">
        <f>+('3 Planilla Preadjudicación OTIC'!BS57)</f>
        <v>0</v>
      </c>
      <c r="BS57" s="8">
        <f>+('3 Planilla Preadjudicación OTIC'!BT57)</f>
        <v>0</v>
      </c>
      <c r="BT57" s="8">
        <f>+('3 Planilla Preadjudicación OTIC'!BU57)</f>
        <v>0</v>
      </c>
      <c r="BU57" s="130" t="e">
        <f>IF(VLOOKUP(A57,'BD OFICIAL'!$A$1:$AK$1058,5,0)=D57,0,1)</f>
        <v>#N/A</v>
      </c>
      <c r="BV57" s="130" t="e">
        <f>IF(VLOOKUP(A57,'BD OFICIAL'!$A$1:$AK$1058,11,0)=J57,0,1)</f>
        <v>#N/A</v>
      </c>
      <c r="BW57" s="130" t="e">
        <f>IF(VLOOKUP(A57,'BD OFICIAL'!$A$1:$AK$1058,13,0)=L57,0,1)</f>
        <v>#N/A</v>
      </c>
      <c r="BX57" s="6" t="e">
        <f>IF(VLOOKUP(A57,'BD OFICIAL'!$A$1:$AK$1058,16,0)=O57,0,1)</f>
        <v>#N/A</v>
      </c>
      <c r="BY57" s="6" t="e">
        <f>IF(VLOOKUP(A57,'BD OFICIAL'!$A$1:$AK$1058,17,0)=P57,0,1)</f>
        <v>#N/A</v>
      </c>
      <c r="BZ57" s="6" t="e">
        <f>IF(VLOOKUP(A57,'BD OFICIAL'!$A$1:$AK$1058,19,0)=R57,0,1)</f>
        <v>#N/A</v>
      </c>
      <c r="CA57" s="6" t="e">
        <f>IF(VLOOKUP(A57,'BD OFICIAL'!$A$1:$AK$1058,21,0)=T57,0,1)</f>
        <v>#N/A</v>
      </c>
      <c r="CB57" s="6" t="e">
        <f>IF(VLOOKUP(A57,'BD OFICIAL'!$A$1:$AK$1058,24,0)=AK57,0,1)</f>
        <v>#N/A</v>
      </c>
      <c r="CC57" s="6" t="e">
        <f>IF(VLOOKUP(A57,'BD OFICIAL'!$A$1:$AK$1058,25,0)=X57,0,1)</f>
        <v>#N/A</v>
      </c>
      <c r="CD57" s="6" t="e">
        <f>IF(VLOOKUP(A57,'BD OFICIAL'!$A$1:$AK$1058,26,0)=Y57,0,1)</f>
        <v>#N/A</v>
      </c>
      <c r="CE57" s="6" t="e">
        <f>IF(VLOOKUP(A57,'BD OFICIAL'!$A$1:$AK$1058,27,0)=Z57,0,1)</f>
        <v>#N/A</v>
      </c>
      <c r="CF57" s="6" t="e">
        <f>IF(VLOOKUP(A57,'BD OFICIAL'!$A$1:$AK$1058,28,0)=AA57,0,1)</f>
        <v>#N/A</v>
      </c>
      <c r="CG57" s="6" t="e">
        <f>IF(VLOOKUP(A57,'BD OFICIAL'!$A$1:$AK$1058,33,0)=AF57,0,1)</f>
        <v>#N/A</v>
      </c>
      <c r="CH57" s="6" t="e">
        <f>IF(VLOOKUP(A57,'BD OFICIAL'!$A$1:$AK$1058,34,0)=AG57,0,1)</f>
        <v>#N/A</v>
      </c>
      <c r="CI57" s="11" t="e">
        <f t="shared" si="7"/>
        <v>#DIV/0!</v>
      </c>
      <c r="CJ57" s="130" t="e">
        <f t="shared" si="8"/>
        <v>#DIV/0!</v>
      </c>
      <c r="CK57" s="130" t="e">
        <f>IF(VLOOKUP(A57,'BD OFICIAL'!$A$1:$AK$1058,37,0)=AL57,0,1)</f>
        <v>#N/A</v>
      </c>
      <c r="CL57" s="130" t="e">
        <f>VLOOKUP(A57,'BD OFICIAL'!$A$1:$AL$1109,38,0)*AM57-AP57</f>
        <v>#N/A</v>
      </c>
      <c r="CM57" s="130" t="str">
        <f t="shared" si="9"/>
        <v>SSH</v>
      </c>
      <c r="CN57" s="130" t="str">
        <f t="shared" si="10"/>
        <v>SI</v>
      </c>
      <c r="CO57" s="130" t="str">
        <f t="shared" si="11"/>
        <v>NO</v>
      </c>
      <c r="CP57" s="44">
        <f t="shared" si="12"/>
        <v>1</v>
      </c>
      <c r="CQ57" s="44">
        <f t="shared" si="13"/>
        <v>1</v>
      </c>
      <c r="CR57" s="44" t="e">
        <f t="shared" si="14"/>
        <v>#N/A</v>
      </c>
      <c r="CS57" s="44" t="e">
        <f>IF(VLOOKUP(A57,'BD OFICIAL'!$A:$AS,40,0)=AQ57,0,1)</f>
        <v>#N/A</v>
      </c>
      <c r="CT57" s="44" t="e">
        <f>IF(VLOOKUP(A57,'BD OFICIAL'!$A:$AS,41,0)=AS57,0,1)</f>
        <v>#N/A</v>
      </c>
      <c r="CU57" s="44">
        <f t="shared" si="15"/>
        <v>0</v>
      </c>
      <c r="CV57" s="44">
        <f t="shared" si="16"/>
        <v>0</v>
      </c>
      <c r="CW57" s="44" t="e">
        <f>IF(VLOOKUP(A57,'BD OFICIAL'!$A$1:$AK$1058,31,0)="SI",IF(AT57&gt;0,0,1),IF(AT57=0,0,1))</f>
        <v>#N/A</v>
      </c>
      <c r="CX57" s="44">
        <f t="shared" si="17"/>
        <v>0</v>
      </c>
      <c r="CY57" s="44">
        <f t="shared" si="18"/>
        <v>0</v>
      </c>
      <c r="CZ57" s="130" t="e">
        <f t="shared" si="19"/>
        <v>#N/A</v>
      </c>
      <c r="DA57" s="44" t="e">
        <f t="shared" si="20"/>
        <v>#N/A</v>
      </c>
      <c r="DB57" s="130" t="str">
        <f>IF(ISERROR(VLOOKUP(AI57,EXPERIENCIA!$A$1:$C$2100,1,0)),"NO","SI")</f>
        <v>NO</v>
      </c>
      <c r="DC57" s="130" t="e">
        <f>IF(CZ57="no","NO APLICA",IF(AX57=0,"ERROR NOTA",IF(AND(AX57&gt;1,DB57="NO"),"ERROR NOTA",IF(AND(DB57="NO",AX57=1),0,IF(VLOOKUP(AI57,EXPERIENCIA!$A$1:$C$2100,3,0)=AX57,0,"ERROR NOTA")))))</f>
        <v>#N/A</v>
      </c>
      <c r="DD57" s="130" t="str">
        <f>IF(ISERROR(VLOOKUP(AI57,COMPORTAMIENTO!$A$1:$C$2100,1,0)),"NO","SI")</f>
        <v>NO</v>
      </c>
      <c r="DE57" s="130" t="e">
        <f>IF(CZ57="NO","NO APLICA",IF(AY57=0,"ERROR NOTA",IF(AND(DD57="NO",AY57=7),0,IF(VLOOKUP(AI57,COMPORTAMIENTO!$A$2:$C$2100,3,0)=AY57,0,"ERROR NOTA"))))</f>
        <v>#N/A</v>
      </c>
      <c r="DF57" s="164" t="e">
        <f t="shared" si="21"/>
        <v>#N/A</v>
      </c>
      <c r="DG57" s="164" t="e">
        <f t="shared" si="22"/>
        <v>#N/A</v>
      </c>
      <c r="DH57" s="130" t="str">
        <f t="shared" si="36"/>
        <v>NO</v>
      </c>
      <c r="DI57" s="130" t="e">
        <f t="shared" si="23"/>
        <v>#N/A</v>
      </c>
      <c r="DJ57" s="130" t="e">
        <f t="shared" si="24"/>
        <v>#N/A</v>
      </c>
      <c r="DK57" s="130" t="e">
        <f t="shared" si="25"/>
        <v>#N/A</v>
      </c>
      <c r="DL57" s="16" t="e" cm="1">
        <f t="array" ref="DL57">IF(CZ57="NO","NO APLICA",IF(AND(CZ57="SI",BG57=1),RECHAZADO,"APROBADO"))</f>
        <v>#N/A</v>
      </c>
      <c r="DM57" s="16" t="e">
        <f t="shared" si="26"/>
        <v>#N/A</v>
      </c>
      <c r="DN57" s="11" t="e">
        <f t="shared" si="27"/>
        <v>#N/A</v>
      </c>
      <c r="DO57" s="16">
        <f t="shared" si="28"/>
        <v>0</v>
      </c>
      <c r="DP57" s="16">
        <f>VLOOKUP(A57,'5 TD'!$A$3:$B$35,2,0)</f>
        <v>0</v>
      </c>
      <c r="DQ57" s="11" t="e">
        <f t="shared" si="29"/>
        <v>#N/A</v>
      </c>
      <c r="DR57" s="130" t="e">
        <f t="shared" si="37"/>
        <v>#N/A</v>
      </c>
      <c r="DS57" s="130" t="e">
        <f t="shared" si="38"/>
        <v>#N/A</v>
      </c>
      <c r="DT57" s="11" t="e">
        <f t="shared" si="39"/>
        <v>#N/A</v>
      </c>
      <c r="DU57" s="130" t="e">
        <f t="shared" si="40"/>
        <v>#N/A</v>
      </c>
      <c r="DV57" s="6">
        <f>+('3 Planilla Preadjudicación OTIC'!BO57)</f>
        <v>0</v>
      </c>
      <c r="DW57" s="6" t="e">
        <f>IF(DU57="APROBADO",VLOOKUP(A57,'5 TD'!$D$3:$E$270,2,0),"NO APLICA")</f>
        <v>#N/A</v>
      </c>
      <c r="DX57" s="6" t="e">
        <f t="shared" si="30"/>
        <v>#N/A</v>
      </c>
      <c r="DY57" s="6" t="e">
        <f>IF(DX57="SI",VLOOKUP(A57,'5 TD'!$G$3:$H$270,2,0),"NO APLICA ")</f>
        <v>#N/A</v>
      </c>
      <c r="DZ57" s="6" t="e">
        <f t="shared" si="41"/>
        <v>#N/A</v>
      </c>
      <c r="EA57" s="6" t="e">
        <f>IF(DZ57="SI",VLOOKUP(A57,'5 TD'!$J$4:$K$472,2,0),"NO APLICA")</f>
        <v>#N/A</v>
      </c>
      <c r="EB57" s="6" t="e">
        <f t="shared" si="31"/>
        <v>#N/A</v>
      </c>
      <c r="EC57" s="11" t="e">
        <f>IF(EB57="SI",VLOOKUP(A57,'5 TD'!$M$4:$N$350,2,0),"NO APLICA")</f>
        <v>#N/A</v>
      </c>
      <c r="ED57" s="6" t="e">
        <f t="shared" si="6"/>
        <v>#N/A</v>
      </c>
      <c r="EE57" s="16" t="e">
        <f t="shared" si="32"/>
        <v>#N/A</v>
      </c>
      <c r="EF57" s="16" t="e">
        <f>IF(ED57="SI",VLOOKUP(A57,'5 TD'!$V$4:$W$479,2,0),"NO APLICA")</f>
        <v>#N/A</v>
      </c>
      <c r="EG57" s="6" t="e">
        <f t="shared" si="33"/>
        <v>#N/A</v>
      </c>
      <c r="EH57" s="124" t="e">
        <f>IF(EG57="SI",VLOOKUP(AI57,COMPORTAMIENTO!$A$1:$C$2100,2,0),"NO APLICA")</f>
        <v>#N/A</v>
      </c>
      <c r="EI57" s="16" t="e">
        <f>IF(EG57="SI",VLOOKUP(A57,'5 TD'!$P$2:$Q$479,2,0),"NO APLICA")</f>
        <v>#N/A</v>
      </c>
      <c r="EJ57" s="6" t="e">
        <f t="shared" si="34"/>
        <v>#N/A</v>
      </c>
      <c r="EK57" s="6">
        <f>IF(DB57="no",0,VLOOKUP(AI57,EXPERIENCIA!$A$1:$C$2100,2,0))</f>
        <v>0</v>
      </c>
      <c r="EL57" s="6">
        <f>IF(DB57="si",VLOOKUP(A57,'5 TD'!$S$3:$T$2103,2,0),0)</f>
        <v>0</v>
      </c>
      <c r="EM57" s="6" t="str">
        <f t="shared" si="35"/>
        <v>SI</v>
      </c>
      <c r="EN57" s="6">
        <f>+('3 Planilla Preadjudicación OTIC'!BV57)</f>
        <v>0</v>
      </c>
      <c r="EQ57" s="77"/>
    </row>
    <row r="58" spans="1:147" s="7" customFormat="1" ht="13.8" x14ac:dyDescent="0.3">
      <c r="A58" s="6">
        <f>+('3 Planilla Preadjudicación OTIC'!A58)</f>
        <v>0</v>
      </c>
      <c r="B58" s="6">
        <f>+('3 Planilla Preadjudicación OTIC'!B58)</f>
        <v>0</v>
      </c>
      <c r="C58" s="8">
        <f>+('3 Planilla Preadjudicación OTIC'!D58)</f>
        <v>0</v>
      </c>
      <c r="D58" s="8">
        <f>+('3 Planilla Preadjudicación OTIC'!E58)</f>
        <v>0</v>
      </c>
      <c r="E58" s="8">
        <f>+('3 Planilla Preadjudicación OTIC'!F58)</f>
        <v>0</v>
      </c>
      <c r="F58" s="8">
        <f>+('3 Planilla Preadjudicación OTIC'!G58)</f>
        <v>0</v>
      </c>
      <c r="G58" s="8">
        <f>+('3 Planilla Preadjudicación OTIC'!H58)</f>
        <v>0</v>
      </c>
      <c r="H58" s="8">
        <f>+('3 Planilla Preadjudicación OTIC'!I58)</f>
        <v>0</v>
      </c>
      <c r="I58" s="8">
        <f>+('3 Planilla Preadjudicación OTIC'!J58)</f>
        <v>0</v>
      </c>
      <c r="J58" s="8">
        <f>+('3 Planilla Preadjudicación OTIC'!K58)</f>
        <v>0</v>
      </c>
      <c r="K58" s="8">
        <f>+('3 Planilla Preadjudicación OTIC'!L58)</f>
        <v>0</v>
      </c>
      <c r="L58" s="8">
        <f>+('3 Planilla Preadjudicación OTIC'!M58)</f>
        <v>0</v>
      </c>
      <c r="M58" s="6">
        <f>+('3 Planilla Preadjudicación OTIC'!N58)</f>
        <v>0</v>
      </c>
      <c r="N58" s="8">
        <f>+('3 Planilla Preadjudicación OTIC'!O58)</f>
        <v>0</v>
      </c>
      <c r="O58" s="8">
        <f>+('3 Planilla Preadjudicación OTIC'!P58)</f>
        <v>0</v>
      </c>
      <c r="P58" s="8">
        <f>+('3 Planilla Preadjudicación OTIC'!Q58)</f>
        <v>0</v>
      </c>
      <c r="Q58" s="8">
        <f>+('3 Planilla Preadjudicación OTIC'!R58)</f>
        <v>0</v>
      </c>
      <c r="R58" s="8">
        <f>+('3 Planilla Preadjudicación OTIC'!S58)</f>
        <v>0</v>
      </c>
      <c r="S58" s="8">
        <f>+('3 Planilla Preadjudicación OTIC'!T58)</f>
        <v>0</v>
      </c>
      <c r="T58" s="6">
        <f>+('3 Planilla Preadjudicación OTIC'!U58)</f>
        <v>0</v>
      </c>
      <c r="U58" s="6">
        <f>+('3 Planilla Preadjudicación OTIC'!V58)</f>
        <v>0</v>
      </c>
      <c r="V58" s="6">
        <f>+('3 Planilla Preadjudicación OTIC'!W58)</f>
        <v>0</v>
      </c>
      <c r="W58" s="6">
        <f>+('3 Planilla Preadjudicación OTIC'!X58)</f>
        <v>0</v>
      </c>
      <c r="X58" s="6">
        <f>+('3 Planilla Preadjudicación OTIC'!Y58)</f>
        <v>0</v>
      </c>
      <c r="Y58" s="6">
        <f>+('3 Planilla Preadjudicación OTIC'!Z58)</f>
        <v>0</v>
      </c>
      <c r="Z58" s="6">
        <f>+('3 Planilla Preadjudicación OTIC'!AA58)</f>
        <v>0</v>
      </c>
      <c r="AA58" s="6">
        <f>+('3 Planilla Preadjudicación OTIC'!AB58)</f>
        <v>0</v>
      </c>
      <c r="AB58" s="8">
        <f>+('3 Planilla Preadjudicación OTIC'!AC58)</f>
        <v>0</v>
      </c>
      <c r="AC58" s="8">
        <f>+('3 Planilla Preadjudicación OTIC'!AD58)</f>
        <v>0</v>
      </c>
      <c r="AD58" s="6">
        <f>+('3 Planilla Preadjudicación OTIC'!AE58)</f>
        <v>0</v>
      </c>
      <c r="AE58" s="8">
        <f>+('3 Planilla Preadjudicación OTIC'!AF58)</f>
        <v>0</v>
      </c>
      <c r="AF58" s="6">
        <f>+('3 Planilla Preadjudicación OTIC'!AG58)</f>
        <v>0</v>
      </c>
      <c r="AG58" s="6">
        <f>+('3 Planilla Preadjudicación OTIC'!AH58)</f>
        <v>0</v>
      </c>
      <c r="AH58" s="6">
        <f>+('3 Planilla Preadjudicación OTIC'!AI58)</f>
        <v>0</v>
      </c>
      <c r="AI58" s="206">
        <f>+('3 Planilla Preadjudicación OTIC'!AJ58)</f>
        <v>0</v>
      </c>
      <c r="AJ58" s="8">
        <f>+('3 Planilla Preadjudicación OTIC'!AK58)</f>
        <v>0</v>
      </c>
      <c r="AK58" s="6">
        <f>+('3 Planilla Preadjudicación OTIC'!AL58)</f>
        <v>0</v>
      </c>
      <c r="AL58" s="6">
        <f>+('3 Planilla Preadjudicación OTIC'!AM58)</f>
        <v>0</v>
      </c>
      <c r="AM58" s="16">
        <f>+('3 Planilla Preadjudicación OTIC'!AN58)</f>
        <v>0</v>
      </c>
      <c r="AN58" s="16">
        <f>+('3 Planilla Preadjudicación OTIC'!AO58)</f>
        <v>0</v>
      </c>
      <c r="AO58" s="16">
        <f>+('3 Planilla Preadjudicación OTIC'!AP58)</f>
        <v>0</v>
      </c>
      <c r="AP58" s="16">
        <f>+('3 Planilla Preadjudicación OTIC'!AQ58)</f>
        <v>0</v>
      </c>
      <c r="AQ58" s="16">
        <f>+('3 Planilla Preadjudicación OTIC'!AR58)</f>
        <v>0</v>
      </c>
      <c r="AR58" s="16">
        <f>+('3 Planilla Preadjudicación OTIC'!AS58)</f>
        <v>0</v>
      </c>
      <c r="AS58" s="16">
        <f>+('3 Planilla Preadjudicación OTIC'!AT58)</f>
        <v>0</v>
      </c>
      <c r="AT58" s="16">
        <f>+('3 Planilla Preadjudicación OTIC'!AU58)</f>
        <v>0</v>
      </c>
      <c r="AU58" s="16">
        <f>+('3 Planilla Preadjudicación OTIC'!AV58)</f>
        <v>0</v>
      </c>
      <c r="AV58" s="6">
        <f>+('3 Planilla Preadjudicación OTIC'!AW58)</f>
        <v>0</v>
      </c>
      <c r="AW58" s="8">
        <f>+('3 Planilla Preadjudicación OTIC'!AX58)</f>
        <v>0</v>
      </c>
      <c r="AX58" s="6">
        <f>+('3 Planilla Preadjudicación OTIC'!AY58)</f>
        <v>0</v>
      </c>
      <c r="AY58" s="6">
        <f>+('3 Planilla Preadjudicación OTIC'!AZ58)</f>
        <v>0</v>
      </c>
      <c r="AZ58" s="6">
        <f>+('3 Planilla Preadjudicación OTIC'!BA58)</f>
        <v>0</v>
      </c>
      <c r="BA58" s="6">
        <f>+('3 Planilla Preadjudicación OTIC'!BB58)</f>
        <v>0</v>
      </c>
      <c r="BB58" s="6">
        <f>+('3 Planilla Preadjudicación OTIC'!BC58)</f>
        <v>0</v>
      </c>
      <c r="BC58" s="6">
        <f>+('3 Planilla Preadjudicación OTIC'!BD58)</f>
        <v>0</v>
      </c>
      <c r="BD58" s="6">
        <f>+('3 Planilla Preadjudicación OTIC'!BE58)</f>
        <v>0</v>
      </c>
      <c r="BE58" s="6">
        <f>+('3 Planilla Preadjudicación OTIC'!BF58)</f>
        <v>0</v>
      </c>
      <c r="BF58" s="6">
        <f>+('3 Planilla Preadjudicación OTIC'!BG58)</f>
        <v>0</v>
      </c>
      <c r="BG58" s="6">
        <f>+('3 Planilla Preadjudicación OTIC'!BH58)</f>
        <v>0</v>
      </c>
      <c r="BH58" s="6">
        <f>+('3 Planilla Preadjudicación OTIC'!BI58)</f>
        <v>0</v>
      </c>
      <c r="BI58" s="6">
        <f>+('3 Planilla Preadjudicación OTIC'!BJ58)</f>
        <v>0</v>
      </c>
      <c r="BJ58" s="6">
        <f>+('3 Planilla Preadjudicación OTIC'!BK58)</f>
        <v>0</v>
      </c>
      <c r="BK58" s="6">
        <f>+('3 Planilla Preadjudicación OTIC'!BL58)</f>
        <v>0</v>
      </c>
      <c r="BL58" s="6">
        <f>+('3 Planilla Preadjudicación OTIC'!BM58)</f>
        <v>0</v>
      </c>
      <c r="BM58" s="164">
        <f>ROUND(('3 Planilla Preadjudicación OTIC'!BN58),1)</f>
        <v>0</v>
      </c>
      <c r="BN58" s="8">
        <f>+('3 Planilla Preadjudicación OTIC'!BO58)</f>
        <v>0</v>
      </c>
      <c r="BO58" s="8">
        <f>+('3 Planilla Preadjudicación OTIC'!BP58)</f>
        <v>0</v>
      </c>
      <c r="BP58" s="8">
        <f>+('3 Planilla Preadjudicación OTIC'!BQ58)</f>
        <v>0</v>
      </c>
      <c r="BQ58" s="8">
        <f>+('3 Planilla Preadjudicación OTIC'!BR58)</f>
        <v>0</v>
      </c>
      <c r="BR58" s="8">
        <f>+('3 Planilla Preadjudicación OTIC'!BS58)</f>
        <v>0</v>
      </c>
      <c r="BS58" s="8">
        <f>+('3 Planilla Preadjudicación OTIC'!BT58)</f>
        <v>0</v>
      </c>
      <c r="BT58" s="8">
        <f>+('3 Planilla Preadjudicación OTIC'!BU58)</f>
        <v>0</v>
      </c>
      <c r="BU58" s="130" t="e">
        <f>IF(VLOOKUP(A58,'BD OFICIAL'!$A$1:$AK$1058,5,0)=D58,0,1)</f>
        <v>#N/A</v>
      </c>
      <c r="BV58" s="130" t="e">
        <f>IF(VLOOKUP(A58,'BD OFICIAL'!$A$1:$AK$1058,11,0)=J58,0,1)</f>
        <v>#N/A</v>
      </c>
      <c r="BW58" s="130" t="e">
        <f>IF(VLOOKUP(A58,'BD OFICIAL'!$A$1:$AK$1058,13,0)=L58,0,1)</f>
        <v>#N/A</v>
      </c>
      <c r="BX58" s="6" t="e">
        <f>IF(VLOOKUP(A58,'BD OFICIAL'!$A$1:$AK$1058,16,0)=O58,0,1)</f>
        <v>#N/A</v>
      </c>
      <c r="BY58" s="6" t="e">
        <f>IF(VLOOKUP(A58,'BD OFICIAL'!$A$1:$AK$1058,17,0)=P58,0,1)</f>
        <v>#N/A</v>
      </c>
      <c r="BZ58" s="6" t="e">
        <f>IF(VLOOKUP(A58,'BD OFICIAL'!$A$1:$AK$1058,19,0)=R58,0,1)</f>
        <v>#N/A</v>
      </c>
      <c r="CA58" s="6" t="e">
        <f>IF(VLOOKUP(A58,'BD OFICIAL'!$A$1:$AK$1058,21,0)=T58,0,1)</f>
        <v>#N/A</v>
      </c>
      <c r="CB58" s="6" t="e">
        <f>IF(VLOOKUP(A58,'BD OFICIAL'!$A$1:$AK$1058,24,0)=AK58,0,1)</f>
        <v>#N/A</v>
      </c>
      <c r="CC58" s="6" t="e">
        <f>IF(VLOOKUP(A58,'BD OFICIAL'!$A$1:$AK$1058,25,0)=X58,0,1)</f>
        <v>#N/A</v>
      </c>
      <c r="CD58" s="6" t="e">
        <f>IF(VLOOKUP(A58,'BD OFICIAL'!$A$1:$AK$1058,26,0)=Y58,0,1)</f>
        <v>#N/A</v>
      </c>
      <c r="CE58" s="6" t="e">
        <f>IF(VLOOKUP(A58,'BD OFICIAL'!$A$1:$AK$1058,27,0)=Z58,0,1)</f>
        <v>#N/A</v>
      </c>
      <c r="CF58" s="6" t="e">
        <f>IF(VLOOKUP(A58,'BD OFICIAL'!$A$1:$AK$1058,28,0)=AA58,0,1)</f>
        <v>#N/A</v>
      </c>
      <c r="CG58" s="6" t="e">
        <f>IF(VLOOKUP(A58,'BD OFICIAL'!$A$1:$AK$1058,33,0)=AF58,0,1)</f>
        <v>#N/A</v>
      </c>
      <c r="CH58" s="6" t="e">
        <f>IF(VLOOKUP(A58,'BD OFICIAL'!$A$1:$AK$1058,34,0)=AG58,0,1)</f>
        <v>#N/A</v>
      </c>
      <c r="CI58" s="11" t="e">
        <f t="shared" si="7"/>
        <v>#DIV/0!</v>
      </c>
      <c r="CJ58" s="130" t="e">
        <f t="shared" si="8"/>
        <v>#DIV/0!</v>
      </c>
      <c r="CK58" s="130" t="e">
        <f>IF(VLOOKUP(A58,'BD OFICIAL'!$A$1:$AK$1058,37,0)=AL58,0,1)</f>
        <v>#N/A</v>
      </c>
      <c r="CL58" s="130" t="e">
        <f>VLOOKUP(A58,'BD OFICIAL'!$A$1:$AL$1109,38,0)*AM58-AP58</f>
        <v>#N/A</v>
      </c>
      <c r="CM58" s="130" t="str">
        <f t="shared" si="9"/>
        <v>SSH</v>
      </c>
      <c r="CN58" s="130" t="str">
        <f t="shared" si="10"/>
        <v>SI</v>
      </c>
      <c r="CO58" s="130" t="str">
        <f t="shared" si="11"/>
        <v>NO</v>
      </c>
      <c r="CP58" s="44">
        <f t="shared" si="12"/>
        <v>1</v>
      </c>
      <c r="CQ58" s="44">
        <f t="shared" si="13"/>
        <v>1</v>
      </c>
      <c r="CR58" s="44" t="e">
        <f t="shared" si="14"/>
        <v>#N/A</v>
      </c>
      <c r="CS58" s="44" t="e">
        <f>IF(VLOOKUP(A58,'BD OFICIAL'!$A:$AS,40,0)=AQ58,0,1)</f>
        <v>#N/A</v>
      </c>
      <c r="CT58" s="44" t="e">
        <f>IF(VLOOKUP(A58,'BD OFICIAL'!$A:$AS,41,0)=AS58,0,1)</f>
        <v>#N/A</v>
      </c>
      <c r="CU58" s="44">
        <f t="shared" si="15"/>
        <v>0</v>
      </c>
      <c r="CV58" s="44">
        <f t="shared" si="16"/>
        <v>0</v>
      </c>
      <c r="CW58" s="44" t="e">
        <f>IF(VLOOKUP(A58,'BD OFICIAL'!$A$1:$AK$1058,31,0)="SI",IF(AT58&gt;0,0,1),IF(AT58=0,0,1))</f>
        <v>#N/A</v>
      </c>
      <c r="CX58" s="44">
        <f t="shared" si="17"/>
        <v>0</v>
      </c>
      <c r="CY58" s="44">
        <f t="shared" si="18"/>
        <v>0</v>
      </c>
      <c r="CZ58" s="130" t="e">
        <f t="shared" si="19"/>
        <v>#N/A</v>
      </c>
      <c r="DA58" s="44" t="e">
        <f t="shared" si="20"/>
        <v>#N/A</v>
      </c>
      <c r="DB58" s="130" t="str">
        <f>IF(ISERROR(VLOOKUP(AI58,EXPERIENCIA!$A$1:$C$2100,1,0)),"NO","SI")</f>
        <v>NO</v>
      </c>
      <c r="DC58" s="130" t="e">
        <f>IF(CZ58="no","NO APLICA",IF(AX58=0,"ERROR NOTA",IF(AND(AX58&gt;1,DB58="NO"),"ERROR NOTA",IF(AND(DB58="NO",AX58=1),0,IF(VLOOKUP(AI58,EXPERIENCIA!$A$1:$C$2100,3,0)=AX58,0,"ERROR NOTA")))))</f>
        <v>#N/A</v>
      </c>
      <c r="DD58" s="130" t="str">
        <f>IF(ISERROR(VLOOKUP(AI58,COMPORTAMIENTO!$A$1:$C$2100,1,0)),"NO","SI")</f>
        <v>NO</v>
      </c>
      <c r="DE58" s="130" t="e">
        <f>IF(CZ58="NO","NO APLICA",IF(AY58=0,"ERROR NOTA",IF(AND(DD58="NO",AY58=7),0,IF(VLOOKUP(AI58,COMPORTAMIENTO!$A$2:$C$2100,3,0)=AY58,0,"ERROR NOTA"))))</f>
        <v>#N/A</v>
      </c>
      <c r="DF58" s="164" t="e">
        <f t="shared" si="21"/>
        <v>#N/A</v>
      </c>
      <c r="DG58" s="164" t="e">
        <f t="shared" si="22"/>
        <v>#N/A</v>
      </c>
      <c r="DH58" s="130" t="str">
        <f t="shared" si="36"/>
        <v>NO</v>
      </c>
      <c r="DI58" s="130" t="e">
        <f t="shared" si="23"/>
        <v>#N/A</v>
      </c>
      <c r="DJ58" s="130" t="e">
        <f t="shared" si="24"/>
        <v>#N/A</v>
      </c>
      <c r="DK58" s="130" t="e">
        <f t="shared" si="25"/>
        <v>#N/A</v>
      </c>
      <c r="DL58" s="16" t="e" cm="1">
        <f t="array" ref="DL58">IF(CZ58="NO","NO APLICA",IF(AND(CZ58="SI",BG58=1),RECHAZADO,"APROBADO"))</f>
        <v>#N/A</v>
      </c>
      <c r="DM58" s="16" t="e">
        <f t="shared" si="26"/>
        <v>#N/A</v>
      </c>
      <c r="DN58" s="11" t="e">
        <f t="shared" si="27"/>
        <v>#N/A</v>
      </c>
      <c r="DO58" s="16">
        <f t="shared" si="28"/>
        <v>0</v>
      </c>
      <c r="DP58" s="16">
        <f>VLOOKUP(A58,'5 TD'!$A$3:$B$35,2,0)</f>
        <v>0</v>
      </c>
      <c r="DQ58" s="11" t="e">
        <f t="shared" si="29"/>
        <v>#N/A</v>
      </c>
      <c r="DR58" s="130" t="e">
        <f t="shared" si="37"/>
        <v>#N/A</v>
      </c>
      <c r="DS58" s="130" t="e">
        <f t="shared" si="38"/>
        <v>#N/A</v>
      </c>
      <c r="DT58" s="11" t="e">
        <f t="shared" si="39"/>
        <v>#N/A</v>
      </c>
      <c r="DU58" s="130" t="e">
        <f t="shared" si="40"/>
        <v>#N/A</v>
      </c>
      <c r="DV58" s="6">
        <f>+('3 Planilla Preadjudicación OTIC'!BO58)</f>
        <v>0</v>
      </c>
      <c r="DW58" s="6" t="e">
        <f>IF(DU58="APROBADO",VLOOKUP(A58,'5 TD'!$D$3:$E$270,2,0),"NO APLICA")</f>
        <v>#N/A</v>
      </c>
      <c r="DX58" s="6" t="e">
        <f t="shared" si="30"/>
        <v>#N/A</v>
      </c>
      <c r="DY58" s="6" t="e">
        <f>IF(DX58="SI",VLOOKUP(A58,'5 TD'!$G$3:$H$270,2,0),"NO APLICA ")</f>
        <v>#N/A</v>
      </c>
      <c r="DZ58" s="6" t="e">
        <f t="shared" si="41"/>
        <v>#N/A</v>
      </c>
      <c r="EA58" s="6" t="e">
        <f>IF(DZ58="SI",VLOOKUP(A58,'5 TD'!$J$4:$K$472,2,0),"NO APLICA")</f>
        <v>#N/A</v>
      </c>
      <c r="EB58" s="6" t="e">
        <f t="shared" si="31"/>
        <v>#N/A</v>
      </c>
      <c r="EC58" s="11" t="e">
        <f>IF(EB58="SI",VLOOKUP(A58,'5 TD'!$M$4:$N$350,2,0),"NO APLICA")</f>
        <v>#N/A</v>
      </c>
      <c r="ED58" s="6" t="e">
        <f t="shared" si="6"/>
        <v>#N/A</v>
      </c>
      <c r="EE58" s="16" t="e">
        <f t="shared" si="32"/>
        <v>#N/A</v>
      </c>
      <c r="EF58" s="16" t="e">
        <f>IF(ED58="SI",VLOOKUP(A58,'5 TD'!$V$4:$W$479,2,0),"NO APLICA")</f>
        <v>#N/A</v>
      </c>
      <c r="EG58" s="6" t="e">
        <f t="shared" si="33"/>
        <v>#N/A</v>
      </c>
      <c r="EH58" s="124" t="e">
        <f>IF(EG58="SI",VLOOKUP(AI58,COMPORTAMIENTO!$A$1:$C$2100,2,0),"NO APLICA")</f>
        <v>#N/A</v>
      </c>
      <c r="EI58" s="16" t="e">
        <f>IF(EG58="SI",VLOOKUP(A58,'5 TD'!$P$2:$Q$479,2,0),"NO APLICA")</f>
        <v>#N/A</v>
      </c>
      <c r="EJ58" s="6" t="e">
        <f t="shared" si="34"/>
        <v>#N/A</v>
      </c>
      <c r="EK58" s="6">
        <f>IF(DB58="no",0,VLOOKUP(AI58,EXPERIENCIA!$A$1:$C$2100,2,0))</f>
        <v>0</v>
      </c>
      <c r="EL58" s="6">
        <f>IF(DB58="si",VLOOKUP(A58,'5 TD'!$S$3:$T$2103,2,0),0)</f>
        <v>0</v>
      </c>
      <c r="EM58" s="6" t="str">
        <f t="shared" si="35"/>
        <v>SI</v>
      </c>
      <c r="EN58" s="6">
        <f>+('3 Planilla Preadjudicación OTIC'!BV58)</f>
        <v>0</v>
      </c>
      <c r="EQ58" s="77"/>
    </row>
    <row r="59" spans="1:147" s="7" customFormat="1" ht="13.8" x14ac:dyDescent="0.3">
      <c r="A59" s="6">
        <f>+('3 Planilla Preadjudicación OTIC'!A59)</f>
        <v>0</v>
      </c>
      <c r="B59" s="6">
        <f>+('3 Planilla Preadjudicación OTIC'!B59)</f>
        <v>0</v>
      </c>
      <c r="C59" s="8">
        <f>+('3 Planilla Preadjudicación OTIC'!D59)</f>
        <v>0</v>
      </c>
      <c r="D59" s="8">
        <f>+('3 Planilla Preadjudicación OTIC'!E59)</f>
        <v>0</v>
      </c>
      <c r="E59" s="8">
        <f>+('3 Planilla Preadjudicación OTIC'!F59)</f>
        <v>0</v>
      </c>
      <c r="F59" s="8">
        <f>+('3 Planilla Preadjudicación OTIC'!G59)</f>
        <v>0</v>
      </c>
      <c r="G59" s="8">
        <f>+('3 Planilla Preadjudicación OTIC'!H59)</f>
        <v>0</v>
      </c>
      <c r="H59" s="8">
        <f>+('3 Planilla Preadjudicación OTIC'!I59)</f>
        <v>0</v>
      </c>
      <c r="I59" s="8">
        <f>+('3 Planilla Preadjudicación OTIC'!J59)</f>
        <v>0</v>
      </c>
      <c r="J59" s="8">
        <f>+('3 Planilla Preadjudicación OTIC'!K59)</f>
        <v>0</v>
      </c>
      <c r="K59" s="8">
        <f>+('3 Planilla Preadjudicación OTIC'!L59)</f>
        <v>0</v>
      </c>
      <c r="L59" s="8">
        <f>+('3 Planilla Preadjudicación OTIC'!M59)</f>
        <v>0</v>
      </c>
      <c r="M59" s="6">
        <f>+('3 Planilla Preadjudicación OTIC'!N59)</f>
        <v>0</v>
      </c>
      <c r="N59" s="8">
        <f>+('3 Planilla Preadjudicación OTIC'!O59)</f>
        <v>0</v>
      </c>
      <c r="O59" s="8">
        <f>+('3 Planilla Preadjudicación OTIC'!P59)</f>
        <v>0</v>
      </c>
      <c r="P59" s="8">
        <f>+('3 Planilla Preadjudicación OTIC'!Q59)</f>
        <v>0</v>
      </c>
      <c r="Q59" s="8">
        <f>+('3 Planilla Preadjudicación OTIC'!R59)</f>
        <v>0</v>
      </c>
      <c r="R59" s="8">
        <f>+('3 Planilla Preadjudicación OTIC'!S59)</f>
        <v>0</v>
      </c>
      <c r="S59" s="8">
        <f>+('3 Planilla Preadjudicación OTIC'!T59)</f>
        <v>0</v>
      </c>
      <c r="T59" s="6">
        <f>+('3 Planilla Preadjudicación OTIC'!U59)</f>
        <v>0</v>
      </c>
      <c r="U59" s="6">
        <f>+('3 Planilla Preadjudicación OTIC'!V59)</f>
        <v>0</v>
      </c>
      <c r="V59" s="6">
        <f>+('3 Planilla Preadjudicación OTIC'!W59)</f>
        <v>0</v>
      </c>
      <c r="W59" s="6">
        <f>+('3 Planilla Preadjudicación OTIC'!X59)</f>
        <v>0</v>
      </c>
      <c r="X59" s="6">
        <f>+('3 Planilla Preadjudicación OTIC'!Y59)</f>
        <v>0</v>
      </c>
      <c r="Y59" s="6">
        <f>+('3 Planilla Preadjudicación OTIC'!Z59)</f>
        <v>0</v>
      </c>
      <c r="Z59" s="6">
        <f>+('3 Planilla Preadjudicación OTIC'!AA59)</f>
        <v>0</v>
      </c>
      <c r="AA59" s="6">
        <f>+('3 Planilla Preadjudicación OTIC'!AB59)</f>
        <v>0</v>
      </c>
      <c r="AB59" s="8">
        <f>+('3 Planilla Preadjudicación OTIC'!AC59)</f>
        <v>0</v>
      </c>
      <c r="AC59" s="8">
        <f>+('3 Planilla Preadjudicación OTIC'!AD59)</f>
        <v>0</v>
      </c>
      <c r="AD59" s="6">
        <f>+('3 Planilla Preadjudicación OTIC'!AE59)</f>
        <v>0</v>
      </c>
      <c r="AE59" s="8">
        <f>+('3 Planilla Preadjudicación OTIC'!AF59)</f>
        <v>0</v>
      </c>
      <c r="AF59" s="6">
        <f>+('3 Planilla Preadjudicación OTIC'!AG59)</f>
        <v>0</v>
      </c>
      <c r="AG59" s="6">
        <f>+('3 Planilla Preadjudicación OTIC'!AH59)</f>
        <v>0</v>
      </c>
      <c r="AH59" s="6">
        <f>+('3 Planilla Preadjudicación OTIC'!AI59)</f>
        <v>0</v>
      </c>
      <c r="AI59" s="206">
        <f>+('3 Planilla Preadjudicación OTIC'!AJ59)</f>
        <v>0</v>
      </c>
      <c r="AJ59" s="8">
        <f>+('3 Planilla Preadjudicación OTIC'!AK59)</f>
        <v>0</v>
      </c>
      <c r="AK59" s="6">
        <f>+('3 Planilla Preadjudicación OTIC'!AL59)</f>
        <v>0</v>
      </c>
      <c r="AL59" s="6">
        <f>+('3 Planilla Preadjudicación OTIC'!AM59)</f>
        <v>0</v>
      </c>
      <c r="AM59" s="16">
        <f>+('3 Planilla Preadjudicación OTIC'!AN59)</f>
        <v>0</v>
      </c>
      <c r="AN59" s="16">
        <f>+('3 Planilla Preadjudicación OTIC'!AO59)</f>
        <v>0</v>
      </c>
      <c r="AO59" s="16">
        <f>+('3 Planilla Preadjudicación OTIC'!AP59)</f>
        <v>0</v>
      </c>
      <c r="AP59" s="16">
        <f>+('3 Planilla Preadjudicación OTIC'!AQ59)</f>
        <v>0</v>
      </c>
      <c r="AQ59" s="16">
        <f>+('3 Planilla Preadjudicación OTIC'!AR59)</f>
        <v>0</v>
      </c>
      <c r="AR59" s="16">
        <f>+('3 Planilla Preadjudicación OTIC'!AS59)</f>
        <v>0</v>
      </c>
      <c r="AS59" s="16">
        <f>+('3 Planilla Preadjudicación OTIC'!AT59)</f>
        <v>0</v>
      </c>
      <c r="AT59" s="16">
        <f>+('3 Planilla Preadjudicación OTIC'!AU59)</f>
        <v>0</v>
      </c>
      <c r="AU59" s="16">
        <f>+('3 Planilla Preadjudicación OTIC'!AV59)</f>
        <v>0</v>
      </c>
      <c r="AV59" s="6">
        <f>+('3 Planilla Preadjudicación OTIC'!AW59)</f>
        <v>0</v>
      </c>
      <c r="AW59" s="8">
        <f>+('3 Planilla Preadjudicación OTIC'!AX59)</f>
        <v>0</v>
      </c>
      <c r="AX59" s="6">
        <f>+('3 Planilla Preadjudicación OTIC'!AY59)</f>
        <v>0</v>
      </c>
      <c r="AY59" s="6">
        <f>+('3 Planilla Preadjudicación OTIC'!AZ59)</f>
        <v>0</v>
      </c>
      <c r="AZ59" s="6">
        <f>+('3 Planilla Preadjudicación OTIC'!BA59)</f>
        <v>0</v>
      </c>
      <c r="BA59" s="6">
        <f>+('3 Planilla Preadjudicación OTIC'!BB59)</f>
        <v>0</v>
      </c>
      <c r="BB59" s="6">
        <f>+('3 Planilla Preadjudicación OTIC'!BC59)</f>
        <v>0</v>
      </c>
      <c r="BC59" s="6">
        <f>+('3 Planilla Preadjudicación OTIC'!BD59)</f>
        <v>0</v>
      </c>
      <c r="BD59" s="6">
        <f>+('3 Planilla Preadjudicación OTIC'!BE59)</f>
        <v>0</v>
      </c>
      <c r="BE59" s="6">
        <f>+('3 Planilla Preadjudicación OTIC'!BF59)</f>
        <v>0</v>
      </c>
      <c r="BF59" s="6">
        <f>+('3 Planilla Preadjudicación OTIC'!BG59)</f>
        <v>0</v>
      </c>
      <c r="BG59" s="6">
        <f>+('3 Planilla Preadjudicación OTIC'!BH59)</f>
        <v>0</v>
      </c>
      <c r="BH59" s="6">
        <f>+('3 Planilla Preadjudicación OTIC'!BI59)</f>
        <v>0</v>
      </c>
      <c r="BI59" s="6">
        <f>+('3 Planilla Preadjudicación OTIC'!BJ59)</f>
        <v>0</v>
      </c>
      <c r="BJ59" s="6">
        <f>+('3 Planilla Preadjudicación OTIC'!BK59)</f>
        <v>0</v>
      </c>
      <c r="BK59" s="6">
        <f>+('3 Planilla Preadjudicación OTIC'!BL59)</f>
        <v>0</v>
      </c>
      <c r="BL59" s="6">
        <f>+('3 Planilla Preadjudicación OTIC'!BM59)</f>
        <v>0</v>
      </c>
      <c r="BM59" s="164">
        <f>ROUND(('3 Planilla Preadjudicación OTIC'!BN59),1)</f>
        <v>0</v>
      </c>
      <c r="BN59" s="8">
        <f>+('3 Planilla Preadjudicación OTIC'!BO59)</f>
        <v>0</v>
      </c>
      <c r="BO59" s="8">
        <f>+('3 Planilla Preadjudicación OTIC'!BP59)</f>
        <v>0</v>
      </c>
      <c r="BP59" s="8">
        <f>+('3 Planilla Preadjudicación OTIC'!BQ59)</f>
        <v>0</v>
      </c>
      <c r="BQ59" s="8">
        <f>+('3 Planilla Preadjudicación OTIC'!BR59)</f>
        <v>0</v>
      </c>
      <c r="BR59" s="8">
        <f>+('3 Planilla Preadjudicación OTIC'!BS59)</f>
        <v>0</v>
      </c>
      <c r="BS59" s="8">
        <f>+('3 Planilla Preadjudicación OTIC'!BT59)</f>
        <v>0</v>
      </c>
      <c r="BT59" s="8">
        <f>+('3 Planilla Preadjudicación OTIC'!BU59)</f>
        <v>0</v>
      </c>
      <c r="BU59" s="130" t="e">
        <f>IF(VLOOKUP(A59,'BD OFICIAL'!$A$1:$AK$1058,5,0)=D59,0,1)</f>
        <v>#N/A</v>
      </c>
      <c r="BV59" s="130" t="e">
        <f>IF(VLOOKUP(A59,'BD OFICIAL'!$A$1:$AK$1058,11,0)=J59,0,1)</f>
        <v>#N/A</v>
      </c>
      <c r="BW59" s="130" t="e">
        <f>IF(VLOOKUP(A59,'BD OFICIAL'!$A$1:$AK$1058,13,0)=L59,0,1)</f>
        <v>#N/A</v>
      </c>
      <c r="BX59" s="6" t="e">
        <f>IF(VLOOKUP(A59,'BD OFICIAL'!$A$1:$AK$1058,16,0)=O59,0,1)</f>
        <v>#N/A</v>
      </c>
      <c r="BY59" s="6" t="e">
        <f>IF(VLOOKUP(A59,'BD OFICIAL'!$A$1:$AK$1058,17,0)=P59,0,1)</f>
        <v>#N/A</v>
      </c>
      <c r="BZ59" s="6" t="e">
        <f>IF(VLOOKUP(A59,'BD OFICIAL'!$A$1:$AK$1058,19,0)=R59,0,1)</f>
        <v>#N/A</v>
      </c>
      <c r="CA59" s="6" t="e">
        <f>IF(VLOOKUP(A59,'BD OFICIAL'!$A$1:$AK$1058,21,0)=T59,0,1)</f>
        <v>#N/A</v>
      </c>
      <c r="CB59" s="6" t="e">
        <f>IF(VLOOKUP(A59,'BD OFICIAL'!$A$1:$AK$1058,24,0)=AK59,0,1)</f>
        <v>#N/A</v>
      </c>
      <c r="CC59" s="6" t="e">
        <f>IF(VLOOKUP(A59,'BD OFICIAL'!$A$1:$AK$1058,25,0)=X59,0,1)</f>
        <v>#N/A</v>
      </c>
      <c r="CD59" s="6" t="e">
        <f>IF(VLOOKUP(A59,'BD OFICIAL'!$A$1:$AK$1058,26,0)=Y59,0,1)</f>
        <v>#N/A</v>
      </c>
      <c r="CE59" s="6" t="e">
        <f>IF(VLOOKUP(A59,'BD OFICIAL'!$A$1:$AK$1058,27,0)=Z59,0,1)</f>
        <v>#N/A</v>
      </c>
      <c r="CF59" s="6" t="e">
        <f>IF(VLOOKUP(A59,'BD OFICIAL'!$A$1:$AK$1058,28,0)=AA59,0,1)</f>
        <v>#N/A</v>
      </c>
      <c r="CG59" s="6" t="e">
        <f>IF(VLOOKUP(A59,'BD OFICIAL'!$A$1:$AK$1058,33,0)=AF59,0,1)</f>
        <v>#N/A</v>
      </c>
      <c r="CH59" s="6" t="e">
        <f>IF(VLOOKUP(A59,'BD OFICIAL'!$A$1:$AK$1058,34,0)=AG59,0,1)</f>
        <v>#N/A</v>
      </c>
      <c r="CI59" s="11" t="e">
        <f t="shared" si="7"/>
        <v>#DIV/0!</v>
      </c>
      <c r="CJ59" s="130" t="e">
        <f t="shared" si="8"/>
        <v>#DIV/0!</v>
      </c>
      <c r="CK59" s="130" t="e">
        <f>IF(VLOOKUP(A59,'BD OFICIAL'!$A$1:$AK$1058,37,0)=AL59,0,1)</f>
        <v>#N/A</v>
      </c>
      <c r="CL59" s="130" t="e">
        <f>VLOOKUP(A59,'BD OFICIAL'!$A$1:$AL$1109,38,0)*AM59-AP59</f>
        <v>#N/A</v>
      </c>
      <c r="CM59" s="130" t="str">
        <f t="shared" si="9"/>
        <v>SSH</v>
      </c>
      <c r="CN59" s="130" t="str">
        <f t="shared" si="10"/>
        <v>SI</v>
      </c>
      <c r="CO59" s="130" t="str">
        <f t="shared" si="11"/>
        <v>NO</v>
      </c>
      <c r="CP59" s="44">
        <f t="shared" si="12"/>
        <v>1</v>
      </c>
      <c r="CQ59" s="44">
        <f t="shared" si="13"/>
        <v>1</v>
      </c>
      <c r="CR59" s="44" t="e">
        <f t="shared" si="14"/>
        <v>#N/A</v>
      </c>
      <c r="CS59" s="44" t="e">
        <f>IF(VLOOKUP(A59,'BD OFICIAL'!$A:$AS,40,0)=AQ59,0,1)</f>
        <v>#N/A</v>
      </c>
      <c r="CT59" s="44" t="e">
        <f>IF(VLOOKUP(A59,'BD OFICIAL'!$A:$AS,41,0)=AS59,0,1)</f>
        <v>#N/A</v>
      </c>
      <c r="CU59" s="44">
        <f t="shared" si="15"/>
        <v>0</v>
      </c>
      <c r="CV59" s="44">
        <f t="shared" si="16"/>
        <v>0</v>
      </c>
      <c r="CW59" s="44" t="e">
        <f>IF(VLOOKUP(A59,'BD OFICIAL'!$A$1:$AK$1058,31,0)="SI",IF(AT59&gt;0,0,1),IF(AT59=0,0,1))</f>
        <v>#N/A</v>
      </c>
      <c r="CX59" s="44">
        <f t="shared" si="17"/>
        <v>0</v>
      </c>
      <c r="CY59" s="44">
        <f t="shared" si="18"/>
        <v>0</v>
      </c>
      <c r="CZ59" s="130" t="e">
        <f t="shared" si="19"/>
        <v>#N/A</v>
      </c>
      <c r="DA59" s="44" t="e">
        <f t="shared" si="20"/>
        <v>#N/A</v>
      </c>
      <c r="DB59" s="130" t="str">
        <f>IF(ISERROR(VLOOKUP(AI59,EXPERIENCIA!$A$1:$C$2100,1,0)),"NO","SI")</f>
        <v>NO</v>
      </c>
      <c r="DC59" s="130" t="e">
        <f>IF(CZ59="no","NO APLICA",IF(AX59=0,"ERROR NOTA",IF(AND(AX59&gt;1,DB59="NO"),"ERROR NOTA",IF(AND(DB59="NO",AX59=1),0,IF(VLOOKUP(AI59,EXPERIENCIA!$A$1:$C$2100,3,0)=AX59,0,"ERROR NOTA")))))</f>
        <v>#N/A</v>
      </c>
      <c r="DD59" s="130" t="str">
        <f>IF(ISERROR(VLOOKUP(AI59,COMPORTAMIENTO!$A$1:$C$2100,1,0)),"NO","SI")</f>
        <v>NO</v>
      </c>
      <c r="DE59" s="130" t="e">
        <f>IF(CZ59="NO","NO APLICA",IF(AY59=0,"ERROR NOTA",IF(AND(DD59="NO",AY59=7),0,IF(VLOOKUP(AI59,COMPORTAMIENTO!$A$2:$C$2100,3,0)=AY59,0,"ERROR NOTA"))))</f>
        <v>#N/A</v>
      </c>
      <c r="DF59" s="164" t="e">
        <f t="shared" si="21"/>
        <v>#N/A</v>
      </c>
      <c r="DG59" s="164" t="e">
        <f t="shared" si="22"/>
        <v>#N/A</v>
      </c>
      <c r="DH59" s="130" t="str">
        <f t="shared" si="36"/>
        <v>NO</v>
      </c>
      <c r="DI59" s="130" t="e">
        <f t="shared" si="23"/>
        <v>#N/A</v>
      </c>
      <c r="DJ59" s="130" t="e">
        <f t="shared" si="24"/>
        <v>#N/A</v>
      </c>
      <c r="DK59" s="130" t="e">
        <f t="shared" si="25"/>
        <v>#N/A</v>
      </c>
      <c r="DL59" s="16" t="e" cm="1">
        <f t="array" ref="DL59">IF(CZ59="NO","NO APLICA",IF(AND(CZ59="SI",BG59=1),RECHAZADO,"APROBADO"))</f>
        <v>#N/A</v>
      </c>
      <c r="DM59" s="16" t="e">
        <f t="shared" si="26"/>
        <v>#N/A</v>
      </c>
      <c r="DN59" s="11" t="e">
        <f t="shared" si="27"/>
        <v>#N/A</v>
      </c>
      <c r="DO59" s="16">
        <f t="shared" si="28"/>
        <v>0</v>
      </c>
      <c r="DP59" s="16">
        <f>VLOOKUP(A59,'5 TD'!$A$3:$B$35,2,0)</f>
        <v>0</v>
      </c>
      <c r="DQ59" s="11" t="e">
        <f t="shared" si="29"/>
        <v>#N/A</v>
      </c>
      <c r="DR59" s="130" t="e">
        <f t="shared" si="37"/>
        <v>#N/A</v>
      </c>
      <c r="DS59" s="130" t="e">
        <f t="shared" si="38"/>
        <v>#N/A</v>
      </c>
      <c r="DT59" s="11" t="e">
        <f t="shared" si="39"/>
        <v>#N/A</v>
      </c>
      <c r="DU59" s="130" t="e">
        <f t="shared" si="40"/>
        <v>#N/A</v>
      </c>
      <c r="DV59" s="6">
        <f>+('3 Planilla Preadjudicación OTIC'!BO59)</f>
        <v>0</v>
      </c>
      <c r="DW59" s="6" t="e">
        <f>IF(DU59="APROBADO",VLOOKUP(A59,'5 TD'!$D$3:$E$270,2,0),"NO APLICA")</f>
        <v>#N/A</v>
      </c>
      <c r="DX59" s="6" t="e">
        <f t="shared" si="30"/>
        <v>#N/A</v>
      </c>
      <c r="DY59" s="6" t="e">
        <f>IF(DX59="SI",VLOOKUP(A59,'5 TD'!$G$3:$H$270,2,0),"NO APLICA ")</f>
        <v>#N/A</v>
      </c>
      <c r="DZ59" s="6" t="e">
        <f t="shared" si="41"/>
        <v>#N/A</v>
      </c>
      <c r="EA59" s="6" t="e">
        <f>IF(DZ59="SI",VLOOKUP(A59,'5 TD'!$J$4:$K$472,2,0),"NO APLICA")</f>
        <v>#N/A</v>
      </c>
      <c r="EB59" s="6" t="e">
        <f t="shared" si="31"/>
        <v>#N/A</v>
      </c>
      <c r="EC59" s="11" t="e">
        <f>IF(EB59="SI",VLOOKUP(A59,'5 TD'!$M$4:$N$350,2,0),"NO APLICA")</f>
        <v>#N/A</v>
      </c>
      <c r="ED59" s="6" t="e">
        <f t="shared" si="6"/>
        <v>#N/A</v>
      </c>
      <c r="EE59" s="16" t="e">
        <f t="shared" si="32"/>
        <v>#N/A</v>
      </c>
      <c r="EF59" s="16" t="e">
        <f>IF(ED59="SI",VLOOKUP(A59,'5 TD'!$V$4:$W$479,2,0),"NO APLICA")</f>
        <v>#N/A</v>
      </c>
      <c r="EG59" s="6" t="e">
        <f t="shared" si="33"/>
        <v>#N/A</v>
      </c>
      <c r="EH59" s="124" t="e">
        <f>IF(EG59="SI",VLOOKUP(AI59,COMPORTAMIENTO!$A$1:$C$2100,2,0),"NO APLICA")</f>
        <v>#N/A</v>
      </c>
      <c r="EI59" s="16" t="e">
        <f>IF(EG59="SI",VLOOKUP(A59,'5 TD'!$P$2:$Q$479,2,0),"NO APLICA")</f>
        <v>#N/A</v>
      </c>
      <c r="EJ59" s="6" t="e">
        <f t="shared" si="34"/>
        <v>#N/A</v>
      </c>
      <c r="EK59" s="6">
        <f>IF(DB59="no",0,VLOOKUP(AI59,EXPERIENCIA!$A$1:$C$2100,2,0))</f>
        <v>0</v>
      </c>
      <c r="EL59" s="6">
        <f>IF(DB59="si",VLOOKUP(A59,'5 TD'!$S$3:$T$2103,2,0),0)</f>
        <v>0</v>
      </c>
      <c r="EM59" s="6" t="str">
        <f t="shared" si="35"/>
        <v>SI</v>
      </c>
      <c r="EN59" s="6">
        <f>+('3 Planilla Preadjudicación OTIC'!BV59)</f>
        <v>0</v>
      </c>
      <c r="EQ59" s="77"/>
    </row>
    <row r="60" spans="1:147" s="7" customFormat="1" ht="13.8" x14ac:dyDescent="0.3">
      <c r="A60" s="6">
        <f>+('3 Planilla Preadjudicación OTIC'!A60)</f>
        <v>0</v>
      </c>
      <c r="B60" s="6">
        <f>+('3 Planilla Preadjudicación OTIC'!B60)</f>
        <v>0</v>
      </c>
      <c r="C60" s="8">
        <f>+('3 Planilla Preadjudicación OTIC'!D60)</f>
        <v>0</v>
      </c>
      <c r="D60" s="8">
        <f>+('3 Planilla Preadjudicación OTIC'!E60)</f>
        <v>0</v>
      </c>
      <c r="E60" s="8">
        <f>+('3 Planilla Preadjudicación OTIC'!F60)</f>
        <v>0</v>
      </c>
      <c r="F60" s="8">
        <f>+('3 Planilla Preadjudicación OTIC'!G60)</f>
        <v>0</v>
      </c>
      <c r="G60" s="8">
        <f>+('3 Planilla Preadjudicación OTIC'!H60)</f>
        <v>0</v>
      </c>
      <c r="H60" s="8">
        <f>+('3 Planilla Preadjudicación OTIC'!I60)</f>
        <v>0</v>
      </c>
      <c r="I60" s="8">
        <f>+('3 Planilla Preadjudicación OTIC'!J60)</f>
        <v>0</v>
      </c>
      <c r="J60" s="8">
        <f>+('3 Planilla Preadjudicación OTIC'!K60)</f>
        <v>0</v>
      </c>
      <c r="K60" s="8">
        <f>+('3 Planilla Preadjudicación OTIC'!L60)</f>
        <v>0</v>
      </c>
      <c r="L60" s="8">
        <f>+('3 Planilla Preadjudicación OTIC'!M60)</f>
        <v>0</v>
      </c>
      <c r="M60" s="6">
        <f>+('3 Planilla Preadjudicación OTIC'!N60)</f>
        <v>0</v>
      </c>
      <c r="N60" s="8">
        <f>+('3 Planilla Preadjudicación OTIC'!O60)</f>
        <v>0</v>
      </c>
      <c r="O60" s="8">
        <f>+('3 Planilla Preadjudicación OTIC'!P60)</f>
        <v>0</v>
      </c>
      <c r="P60" s="8">
        <f>+('3 Planilla Preadjudicación OTIC'!Q60)</f>
        <v>0</v>
      </c>
      <c r="Q60" s="8">
        <f>+('3 Planilla Preadjudicación OTIC'!R60)</f>
        <v>0</v>
      </c>
      <c r="R60" s="8">
        <f>+('3 Planilla Preadjudicación OTIC'!S60)</f>
        <v>0</v>
      </c>
      <c r="S60" s="8">
        <f>+('3 Planilla Preadjudicación OTIC'!T60)</f>
        <v>0</v>
      </c>
      <c r="T60" s="6">
        <f>+('3 Planilla Preadjudicación OTIC'!U60)</f>
        <v>0</v>
      </c>
      <c r="U60" s="6">
        <f>+('3 Planilla Preadjudicación OTIC'!V60)</f>
        <v>0</v>
      </c>
      <c r="V60" s="6">
        <f>+('3 Planilla Preadjudicación OTIC'!W60)</f>
        <v>0</v>
      </c>
      <c r="W60" s="6">
        <f>+('3 Planilla Preadjudicación OTIC'!X60)</f>
        <v>0</v>
      </c>
      <c r="X60" s="6">
        <f>+('3 Planilla Preadjudicación OTIC'!Y60)</f>
        <v>0</v>
      </c>
      <c r="Y60" s="6">
        <f>+('3 Planilla Preadjudicación OTIC'!Z60)</f>
        <v>0</v>
      </c>
      <c r="Z60" s="6">
        <f>+('3 Planilla Preadjudicación OTIC'!AA60)</f>
        <v>0</v>
      </c>
      <c r="AA60" s="6">
        <f>+('3 Planilla Preadjudicación OTIC'!AB60)</f>
        <v>0</v>
      </c>
      <c r="AB60" s="8">
        <f>+('3 Planilla Preadjudicación OTIC'!AC60)</f>
        <v>0</v>
      </c>
      <c r="AC60" s="8">
        <f>+('3 Planilla Preadjudicación OTIC'!AD60)</f>
        <v>0</v>
      </c>
      <c r="AD60" s="6">
        <f>+('3 Planilla Preadjudicación OTIC'!AE60)</f>
        <v>0</v>
      </c>
      <c r="AE60" s="8">
        <f>+('3 Planilla Preadjudicación OTIC'!AF60)</f>
        <v>0</v>
      </c>
      <c r="AF60" s="6">
        <f>+('3 Planilla Preadjudicación OTIC'!AG60)</f>
        <v>0</v>
      </c>
      <c r="AG60" s="6">
        <f>+('3 Planilla Preadjudicación OTIC'!AH60)</f>
        <v>0</v>
      </c>
      <c r="AH60" s="6">
        <f>+('3 Planilla Preadjudicación OTIC'!AI60)</f>
        <v>0</v>
      </c>
      <c r="AI60" s="206">
        <f>+('3 Planilla Preadjudicación OTIC'!AJ60)</f>
        <v>0</v>
      </c>
      <c r="AJ60" s="8">
        <f>+('3 Planilla Preadjudicación OTIC'!AK60)</f>
        <v>0</v>
      </c>
      <c r="AK60" s="6">
        <f>+('3 Planilla Preadjudicación OTIC'!AL60)</f>
        <v>0</v>
      </c>
      <c r="AL60" s="6">
        <f>+('3 Planilla Preadjudicación OTIC'!AM60)</f>
        <v>0</v>
      </c>
      <c r="AM60" s="16">
        <f>+('3 Planilla Preadjudicación OTIC'!AN60)</f>
        <v>0</v>
      </c>
      <c r="AN60" s="16">
        <f>+('3 Planilla Preadjudicación OTIC'!AO60)</f>
        <v>0</v>
      </c>
      <c r="AO60" s="16">
        <f>+('3 Planilla Preadjudicación OTIC'!AP60)</f>
        <v>0</v>
      </c>
      <c r="AP60" s="16">
        <f>+('3 Planilla Preadjudicación OTIC'!AQ60)</f>
        <v>0</v>
      </c>
      <c r="AQ60" s="16">
        <f>+('3 Planilla Preadjudicación OTIC'!AR60)</f>
        <v>0</v>
      </c>
      <c r="AR60" s="16">
        <f>+('3 Planilla Preadjudicación OTIC'!AS60)</f>
        <v>0</v>
      </c>
      <c r="AS60" s="16">
        <f>+('3 Planilla Preadjudicación OTIC'!AT60)</f>
        <v>0</v>
      </c>
      <c r="AT60" s="16">
        <f>+('3 Planilla Preadjudicación OTIC'!AU60)</f>
        <v>0</v>
      </c>
      <c r="AU60" s="16">
        <f>+('3 Planilla Preadjudicación OTIC'!AV60)</f>
        <v>0</v>
      </c>
      <c r="AV60" s="6">
        <f>+('3 Planilla Preadjudicación OTIC'!AW60)</f>
        <v>0</v>
      </c>
      <c r="AW60" s="8">
        <f>+('3 Planilla Preadjudicación OTIC'!AX60)</f>
        <v>0</v>
      </c>
      <c r="AX60" s="6">
        <f>+('3 Planilla Preadjudicación OTIC'!AY60)</f>
        <v>0</v>
      </c>
      <c r="AY60" s="6">
        <f>+('3 Planilla Preadjudicación OTIC'!AZ60)</f>
        <v>0</v>
      </c>
      <c r="AZ60" s="6">
        <f>+('3 Planilla Preadjudicación OTIC'!BA60)</f>
        <v>0</v>
      </c>
      <c r="BA60" s="6">
        <f>+('3 Planilla Preadjudicación OTIC'!BB60)</f>
        <v>0</v>
      </c>
      <c r="BB60" s="6">
        <f>+('3 Planilla Preadjudicación OTIC'!BC60)</f>
        <v>0</v>
      </c>
      <c r="BC60" s="6">
        <f>+('3 Planilla Preadjudicación OTIC'!BD60)</f>
        <v>0</v>
      </c>
      <c r="BD60" s="6">
        <f>+('3 Planilla Preadjudicación OTIC'!BE60)</f>
        <v>0</v>
      </c>
      <c r="BE60" s="6">
        <f>+('3 Planilla Preadjudicación OTIC'!BF60)</f>
        <v>0</v>
      </c>
      <c r="BF60" s="6">
        <f>+('3 Planilla Preadjudicación OTIC'!BG60)</f>
        <v>0</v>
      </c>
      <c r="BG60" s="6">
        <f>+('3 Planilla Preadjudicación OTIC'!BH60)</f>
        <v>0</v>
      </c>
      <c r="BH60" s="6">
        <f>+('3 Planilla Preadjudicación OTIC'!BI60)</f>
        <v>0</v>
      </c>
      <c r="BI60" s="6">
        <f>+('3 Planilla Preadjudicación OTIC'!BJ60)</f>
        <v>0</v>
      </c>
      <c r="BJ60" s="6">
        <f>+('3 Planilla Preadjudicación OTIC'!BK60)</f>
        <v>0</v>
      </c>
      <c r="BK60" s="6">
        <f>+('3 Planilla Preadjudicación OTIC'!BL60)</f>
        <v>0</v>
      </c>
      <c r="BL60" s="6">
        <f>+('3 Planilla Preadjudicación OTIC'!BM60)</f>
        <v>0</v>
      </c>
      <c r="BM60" s="164">
        <f>ROUND(('3 Planilla Preadjudicación OTIC'!BN60),1)</f>
        <v>0</v>
      </c>
      <c r="BN60" s="8">
        <f>+('3 Planilla Preadjudicación OTIC'!BO60)</f>
        <v>0</v>
      </c>
      <c r="BO60" s="8">
        <f>+('3 Planilla Preadjudicación OTIC'!BP60)</f>
        <v>0</v>
      </c>
      <c r="BP60" s="8">
        <f>+('3 Planilla Preadjudicación OTIC'!BQ60)</f>
        <v>0</v>
      </c>
      <c r="BQ60" s="8">
        <f>+('3 Planilla Preadjudicación OTIC'!BR60)</f>
        <v>0</v>
      </c>
      <c r="BR60" s="8">
        <f>+('3 Planilla Preadjudicación OTIC'!BS60)</f>
        <v>0</v>
      </c>
      <c r="BS60" s="8">
        <f>+('3 Planilla Preadjudicación OTIC'!BT60)</f>
        <v>0</v>
      </c>
      <c r="BT60" s="8">
        <f>+('3 Planilla Preadjudicación OTIC'!BU60)</f>
        <v>0</v>
      </c>
      <c r="BU60" s="130" t="e">
        <f>IF(VLOOKUP(A60,'BD OFICIAL'!$A$1:$AK$1058,5,0)=D60,0,1)</f>
        <v>#N/A</v>
      </c>
      <c r="BV60" s="130" t="e">
        <f>IF(VLOOKUP(A60,'BD OFICIAL'!$A$1:$AK$1058,11,0)=J60,0,1)</f>
        <v>#N/A</v>
      </c>
      <c r="BW60" s="130" t="e">
        <f>IF(VLOOKUP(A60,'BD OFICIAL'!$A$1:$AK$1058,13,0)=L60,0,1)</f>
        <v>#N/A</v>
      </c>
      <c r="BX60" s="6" t="e">
        <f>IF(VLOOKUP(A60,'BD OFICIAL'!$A$1:$AK$1058,16,0)=O60,0,1)</f>
        <v>#N/A</v>
      </c>
      <c r="BY60" s="6" t="e">
        <f>IF(VLOOKUP(A60,'BD OFICIAL'!$A$1:$AK$1058,17,0)=P60,0,1)</f>
        <v>#N/A</v>
      </c>
      <c r="BZ60" s="6" t="e">
        <f>IF(VLOOKUP(A60,'BD OFICIAL'!$A$1:$AK$1058,19,0)=R60,0,1)</f>
        <v>#N/A</v>
      </c>
      <c r="CA60" s="6" t="e">
        <f>IF(VLOOKUP(A60,'BD OFICIAL'!$A$1:$AK$1058,21,0)=T60,0,1)</f>
        <v>#N/A</v>
      </c>
      <c r="CB60" s="6" t="e">
        <f>IF(VLOOKUP(A60,'BD OFICIAL'!$A$1:$AK$1058,24,0)=AK60,0,1)</f>
        <v>#N/A</v>
      </c>
      <c r="CC60" s="6" t="e">
        <f>IF(VLOOKUP(A60,'BD OFICIAL'!$A$1:$AK$1058,25,0)=X60,0,1)</f>
        <v>#N/A</v>
      </c>
      <c r="CD60" s="6" t="e">
        <f>IF(VLOOKUP(A60,'BD OFICIAL'!$A$1:$AK$1058,26,0)=Y60,0,1)</f>
        <v>#N/A</v>
      </c>
      <c r="CE60" s="6" t="e">
        <f>IF(VLOOKUP(A60,'BD OFICIAL'!$A$1:$AK$1058,27,0)=Z60,0,1)</f>
        <v>#N/A</v>
      </c>
      <c r="CF60" s="6" t="e">
        <f>IF(VLOOKUP(A60,'BD OFICIAL'!$A$1:$AK$1058,28,0)=AA60,0,1)</f>
        <v>#N/A</v>
      </c>
      <c r="CG60" s="6" t="e">
        <f>IF(VLOOKUP(A60,'BD OFICIAL'!$A$1:$AK$1058,33,0)=AF60,0,1)</f>
        <v>#N/A</v>
      </c>
      <c r="CH60" s="6" t="e">
        <f>IF(VLOOKUP(A60,'BD OFICIAL'!$A$1:$AK$1058,34,0)=AG60,0,1)</f>
        <v>#N/A</v>
      </c>
      <c r="CI60" s="11" t="e">
        <f t="shared" si="7"/>
        <v>#DIV/0!</v>
      </c>
      <c r="CJ60" s="130" t="e">
        <f t="shared" si="8"/>
        <v>#DIV/0!</v>
      </c>
      <c r="CK60" s="130" t="e">
        <f>IF(VLOOKUP(A60,'BD OFICIAL'!$A$1:$AK$1058,37,0)=AL60,0,1)</f>
        <v>#N/A</v>
      </c>
      <c r="CL60" s="130" t="e">
        <f>VLOOKUP(A60,'BD OFICIAL'!$A$1:$AL$1109,38,0)*AM60-AP60</f>
        <v>#N/A</v>
      </c>
      <c r="CM60" s="130" t="str">
        <f t="shared" si="9"/>
        <v>SSH</v>
      </c>
      <c r="CN60" s="130" t="str">
        <f t="shared" si="10"/>
        <v>SI</v>
      </c>
      <c r="CO60" s="130" t="str">
        <f t="shared" si="11"/>
        <v>NO</v>
      </c>
      <c r="CP60" s="44">
        <f t="shared" si="12"/>
        <v>1</v>
      </c>
      <c r="CQ60" s="44">
        <f t="shared" si="13"/>
        <v>1</v>
      </c>
      <c r="CR60" s="44" t="e">
        <f t="shared" si="14"/>
        <v>#N/A</v>
      </c>
      <c r="CS60" s="44" t="e">
        <f>IF(VLOOKUP(A60,'BD OFICIAL'!$A:$AS,40,0)=AQ60,0,1)</f>
        <v>#N/A</v>
      </c>
      <c r="CT60" s="44" t="e">
        <f>IF(VLOOKUP(A60,'BD OFICIAL'!$A:$AS,41,0)=AS60,0,1)</f>
        <v>#N/A</v>
      </c>
      <c r="CU60" s="44">
        <f t="shared" si="15"/>
        <v>0</v>
      </c>
      <c r="CV60" s="44">
        <f t="shared" si="16"/>
        <v>0</v>
      </c>
      <c r="CW60" s="44" t="e">
        <f>IF(VLOOKUP(A60,'BD OFICIAL'!$A$1:$AK$1058,31,0)="SI",IF(AT60&gt;0,0,1),IF(AT60=0,0,1))</f>
        <v>#N/A</v>
      </c>
      <c r="CX60" s="44">
        <f t="shared" si="17"/>
        <v>0</v>
      </c>
      <c r="CY60" s="44">
        <f t="shared" si="18"/>
        <v>0</v>
      </c>
      <c r="CZ60" s="130" t="e">
        <f t="shared" si="19"/>
        <v>#N/A</v>
      </c>
      <c r="DA60" s="44" t="e">
        <f t="shared" si="20"/>
        <v>#N/A</v>
      </c>
      <c r="DB60" s="130" t="str">
        <f>IF(ISERROR(VLOOKUP(AI60,EXPERIENCIA!$A$1:$C$2100,1,0)),"NO","SI")</f>
        <v>NO</v>
      </c>
      <c r="DC60" s="130" t="e">
        <f>IF(CZ60="no","NO APLICA",IF(AX60=0,"ERROR NOTA",IF(AND(AX60&gt;1,DB60="NO"),"ERROR NOTA",IF(AND(DB60="NO",AX60=1),0,IF(VLOOKUP(AI60,EXPERIENCIA!$A$1:$C$2100,3,0)=AX60,0,"ERROR NOTA")))))</f>
        <v>#N/A</v>
      </c>
      <c r="DD60" s="130" t="str">
        <f>IF(ISERROR(VLOOKUP(AI60,COMPORTAMIENTO!$A$1:$C$2100,1,0)),"NO","SI")</f>
        <v>NO</v>
      </c>
      <c r="DE60" s="130" t="e">
        <f>IF(CZ60="NO","NO APLICA",IF(AY60=0,"ERROR NOTA",IF(AND(DD60="NO",AY60=7),0,IF(VLOOKUP(AI60,COMPORTAMIENTO!$A$2:$C$2100,3,0)=AY60,0,"ERROR NOTA"))))</f>
        <v>#N/A</v>
      </c>
      <c r="DF60" s="164" t="e">
        <f t="shared" si="21"/>
        <v>#N/A</v>
      </c>
      <c r="DG60" s="164" t="e">
        <f t="shared" si="22"/>
        <v>#N/A</v>
      </c>
      <c r="DH60" s="130" t="str">
        <f t="shared" si="36"/>
        <v>NO</v>
      </c>
      <c r="DI60" s="130" t="e">
        <f t="shared" si="23"/>
        <v>#N/A</v>
      </c>
      <c r="DJ60" s="130" t="e">
        <f t="shared" si="24"/>
        <v>#N/A</v>
      </c>
      <c r="DK60" s="130" t="e">
        <f t="shared" si="25"/>
        <v>#N/A</v>
      </c>
      <c r="DL60" s="16" t="e" cm="1">
        <f t="array" ref="DL60">IF(CZ60="NO","NO APLICA",IF(AND(CZ60="SI",BG60=1),RECHAZADO,"APROBADO"))</f>
        <v>#N/A</v>
      </c>
      <c r="DM60" s="16" t="e">
        <f t="shared" si="26"/>
        <v>#N/A</v>
      </c>
      <c r="DN60" s="11" t="e">
        <f t="shared" si="27"/>
        <v>#N/A</v>
      </c>
      <c r="DO60" s="16">
        <f t="shared" si="28"/>
        <v>0</v>
      </c>
      <c r="DP60" s="16">
        <f>VLOOKUP(A60,'5 TD'!$A$3:$B$35,2,0)</f>
        <v>0</v>
      </c>
      <c r="DQ60" s="11" t="e">
        <f t="shared" si="29"/>
        <v>#N/A</v>
      </c>
      <c r="DR60" s="130" t="e">
        <f t="shared" si="37"/>
        <v>#N/A</v>
      </c>
      <c r="DS60" s="130" t="e">
        <f t="shared" si="38"/>
        <v>#N/A</v>
      </c>
      <c r="DT60" s="11" t="e">
        <f t="shared" si="39"/>
        <v>#N/A</v>
      </c>
      <c r="DU60" s="130" t="e">
        <f t="shared" si="40"/>
        <v>#N/A</v>
      </c>
      <c r="DV60" s="6">
        <f>+('3 Planilla Preadjudicación OTIC'!BO60)</f>
        <v>0</v>
      </c>
      <c r="DW60" s="6" t="e">
        <f>IF(DU60="APROBADO",VLOOKUP(A60,'5 TD'!$D$3:$E$270,2,0),"NO APLICA")</f>
        <v>#N/A</v>
      </c>
      <c r="DX60" s="6" t="e">
        <f t="shared" si="30"/>
        <v>#N/A</v>
      </c>
      <c r="DY60" s="6" t="e">
        <f>IF(DX60="SI",VLOOKUP(A60,'5 TD'!$G$3:$H$270,2,0),"NO APLICA ")</f>
        <v>#N/A</v>
      </c>
      <c r="DZ60" s="6" t="e">
        <f t="shared" si="41"/>
        <v>#N/A</v>
      </c>
      <c r="EA60" s="6" t="e">
        <f>IF(DZ60="SI",VLOOKUP(A60,'5 TD'!$J$4:$K$472,2,0),"NO APLICA")</f>
        <v>#N/A</v>
      </c>
      <c r="EB60" s="6" t="e">
        <f t="shared" si="31"/>
        <v>#N/A</v>
      </c>
      <c r="EC60" s="11" t="e">
        <f>IF(EB60="SI",VLOOKUP(A60,'5 TD'!$M$4:$N$350,2,0),"NO APLICA")</f>
        <v>#N/A</v>
      </c>
      <c r="ED60" s="6" t="e">
        <f t="shared" si="6"/>
        <v>#N/A</v>
      </c>
      <c r="EE60" s="16" t="e">
        <f t="shared" si="32"/>
        <v>#N/A</v>
      </c>
      <c r="EF60" s="16" t="e">
        <f>IF(ED60="SI",VLOOKUP(A60,'5 TD'!$V$4:$W$479,2,0),"NO APLICA")</f>
        <v>#N/A</v>
      </c>
      <c r="EG60" s="6" t="e">
        <f t="shared" si="33"/>
        <v>#N/A</v>
      </c>
      <c r="EH60" s="124" t="e">
        <f>IF(EG60="SI",VLOOKUP(AI60,COMPORTAMIENTO!$A$1:$C$2100,2,0),"NO APLICA")</f>
        <v>#N/A</v>
      </c>
      <c r="EI60" s="16" t="e">
        <f>IF(EG60="SI",VLOOKUP(A60,'5 TD'!$P$2:$Q$479,2,0),"NO APLICA")</f>
        <v>#N/A</v>
      </c>
      <c r="EJ60" s="6" t="e">
        <f t="shared" si="34"/>
        <v>#N/A</v>
      </c>
      <c r="EK60" s="6">
        <f>IF(DB60="no",0,VLOOKUP(AI60,EXPERIENCIA!$A$1:$C$2100,2,0))</f>
        <v>0</v>
      </c>
      <c r="EL60" s="6">
        <f>IF(DB60="si",VLOOKUP(A60,'5 TD'!$S$3:$T$2103,2,0),0)</f>
        <v>0</v>
      </c>
      <c r="EM60" s="6" t="str">
        <f t="shared" si="35"/>
        <v>SI</v>
      </c>
      <c r="EN60" s="6">
        <f>+('3 Planilla Preadjudicación OTIC'!BV60)</f>
        <v>0</v>
      </c>
      <c r="EQ60" s="77"/>
    </row>
    <row r="61" spans="1:147" s="7" customFormat="1" ht="13.8" x14ac:dyDescent="0.3">
      <c r="A61" s="6">
        <f>+('3 Planilla Preadjudicación OTIC'!A61)</f>
        <v>0</v>
      </c>
      <c r="B61" s="6">
        <f>+('3 Planilla Preadjudicación OTIC'!B61)</f>
        <v>0</v>
      </c>
      <c r="C61" s="8">
        <f>+('3 Planilla Preadjudicación OTIC'!D61)</f>
        <v>0</v>
      </c>
      <c r="D61" s="8">
        <f>+('3 Planilla Preadjudicación OTIC'!E61)</f>
        <v>0</v>
      </c>
      <c r="E61" s="8">
        <f>+('3 Planilla Preadjudicación OTIC'!F61)</f>
        <v>0</v>
      </c>
      <c r="F61" s="8">
        <f>+('3 Planilla Preadjudicación OTIC'!G61)</f>
        <v>0</v>
      </c>
      <c r="G61" s="8">
        <f>+('3 Planilla Preadjudicación OTIC'!H61)</f>
        <v>0</v>
      </c>
      <c r="H61" s="8">
        <f>+('3 Planilla Preadjudicación OTIC'!I61)</f>
        <v>0</v>
      </c>
      <c r="I61" s="8">
        <f>+('3 Planilla Preadjudicación OTIC'!J61)</f>
        <v>0</v>
      </c>
      <c r="J61" s="8">
        <f>+('3 Planilla Preadjudicación OTIC'!K61)</f>
        <v>0</v>
      </c>
      <c r="K61" s="8">
        <f>+('3 Planilla Preadjudicación OTIC'!L61)</f>
        <v>0</v>
      </c>
      <c r="L61" s="8">
        <f>+('3 Planilla Preadjudicación OTIC'!M61)</f>
        <v>0</v>
      </c>
      <c r="M61" s="6">
        <f>+('3 Planilla Preadjudicación OTIC'!N61)</f>
        <v>0</v>
      </c>
      <c r="N61" s="8">
        <f>+('3 Planilla Preadjudicación OTIC'!O61)</f>
        <v>0</v>
      </c>
      <c r="O61" s="8">
        <f>+('3 Planilla Preadjudicación OTIC'!P61)</f>
        <v>0</v>
      </c>
      <c r="P61" s="8">
        <f>+('3 Planilla Preadjudicación OTIC'!Q61)</f>
        <v>0</v>
      </c>
      <c r="Q61" s="8">
        <f>+('3 Planilla Preadjudicación OTIC'!R61)</f>
        <v>0</v>
      </c>
      <c r="R61" s="8">
        <f>+('3 Planilla Preadjudicación OTIC'!S61)</f>
        <v>0</v>
      </c>
      <c r="S61" s="8">
        <f>+('3 Planilla Preadjudicación OTIC'!T61)</f>
        <v>0</v>
      </c>
      <c r="T61" s="6">
        <f>+('3 Planilla Preadjudicación OTIC'!U61)</f>
        <v>0</v>
      </c>
      <c r="U61" s="6">
        <f>+('3 Planilla Preadjudicación OTIC'!V61)</f>
        <v>0</v>
      </c>
      <c r="V61" s="6">
        <f>+('3 Planilla Preadjudicación OTIC'!W61)</f>
        <v>0</v>
      </c>
      <c r="W61" s="6">
        <f>+('3 Planilla Preadjudicación OTIC'!X61)</f>
        <v>0</v>
      </c>
      <c r="X61" s="6">
        <f>+('3 Planilla Preadjudicación OTIC'!Y61)</f>
        <v>0</v>
      </c>
      <c r="Y61" s="6">
        <f>+('3 Planilla Preadjudicación OTIC'!Z61)</f>
        <v>0</v>
      </c>
      <c r="Z61" s="6">
        <f>+('3 Planilla Preadjudicación OTIC'!AA61)</f>
        <v>0</v>
      </c>
      <c r="AA61" s="6">
        <f>+('3 Planilla Preadjudicación OTIC'!AB61)</f>
        <v>0</v>
      </c>
      <c r="AB61" s="8">
        <f>+('3 Planilla Preadjudicación OTIC'!AC61)</f>
        <v>0</v>
      </c>
      <c r="AC61" s="8">
        <f>+('3 Planilla Preadjudicación OTIC'!AD61)</f>
        <v>0</v>
      </c>
      <c r="AD61" s="6">
        <f>+('3 Planilla Preadjudicación OTIC'!AE61)</f>
        <v>0</v>
      </c>
      <c r="AE61" s="8">
        <f>+('3 Planilla Preadjudicación OTIC'!AF61)</f>
        <v>0</v>
      </c>
      <c r="AF61" s="6">
        <f>+('3 Planilla Preadjudicación OTIC'!AG61)</f>
        <v>0</v>
      </c>
      <c r="AG61" s="6">
        <f>+('3 Planilla Preadjudicación OTIC'!AH61)</f>
        <v>0</v>
      </c>
      <c r="AH61" s="6">
        <f>+('3 Planilla Preadjudicación OTIC'!AI61)</f>
        <v>0</v>
      </c>
      <c r="AI61" s="206">
        <f>+('3 Planilla Preadjudicación OTIC'!AJ61)</f>
        <v>0</v>
      </c>
      <c r="AJ61" s="8">
        <f>+('3 Planilla Preadjudicación OTIC'!AK61)</f>
        <v>0</v>
      </c>
      <c r="AK61" s="6">
        <f>+('3 Planilla Preadjudicación OTIC'!AL61)</f>
        <v>0</v>
      </c>
      <c r="AL61" s="6">
        <f>+('3 Planilla Preadjudicación OTIC'!AM61)</f>
        <v>0</v>
      </c>
      <c r="AM61" s="16">
        <f>+('3 Planilla Preadjudicación OTIC'!AN61)</f>
        <v>0</v>
      </c>
      <c r="AN61" s="16">
        <f>+('3 Planilla Preadjudicación OTIC'!AO61)</f>
        <v>0</v>
      </c>
      <c r="AO61" s="16">
        <f>+('3 Planilla Preadjudicación OTIC'!AP61)</f>
        <v>0</v>
      </c>
      <c r="AP61" s="16">
        <f>+('3 Planilla Preadjudicación OTIC'!AQ61)</f>
        <v>0</v>
      </c>
      <c r="AQ61" s="16">
        <f>+('3 Planilla Preadjudicación OTIC'!AR61)</f>
        <v>0</v>
      </c>
      <c r="AR61" s="16">
        <f>+('3 Planilla Preadjudicación OTIC'!AS61)</f>
        <v>0</v>
      </c>
      <c r="AS61" s="16">
        <f>+('3 Planilla Preadjudicación OTIC'!AT61)</f>
        <v>0</v>
      </c>
      <c r="AT61" s="16">
        <f>+('3 Planilla Preadjudicación OTIC'!AU61)</f>
        <v>0</v>
      </c>
      <c r="AU61" s="16">
        <f>+('3 Planilla Preadjudicación OTIC'!AV61)</f>
        <v>0</v>
      </c>
      <c r="AV61" s="6">
        <f>+('3 Planilla Preadjudicación OTIC'!AW61)</f>
        <v>0</v>
      </c>
      <c r="AW61" s="8">
        <f>+('3 Planilla Preadjudicación OTIC'!AX61)</f>
        <v>0</v>
      </c>
      <c r="AX61" s="6">
        <f>+('3 Planilla Preadjudicación OTIC'!AY61)</f>
        <v>0</v>
      </c>
      <c r="AY61" s="6">
        <f>+('3 Planilla Preadjudicación OTIC'!AZ61)</f>
        <v>0</v>
      </c>
      <c r="AZ61" s="6">
        <f>+('3 Planilla Preadjudicación OTIC'!BA61)</f>
        <v>0</v>
      </c>
      <c r="BA61" s="6">
        <f>+('3 Planilla Preadjudicación OTIC'!BB61)</f>
        <v>0</v>
      </c>
      <c r="BB61" s="6">
        <f>+('3 Planilla Preadjudicación OTIC'!BC61)</f>
        <v>0</v>
      </c>
      <c r="BC61" s="6">
        <f>+('3 Planilla Preadjudicación OTIC'!BD61)</f>
        <v>0</v>
      </c>
      <c r="BD61" s="6">
        <f>+('3 Planilla Preadjudicación OTIC'!BE61)</f>
        <v>0</v>
      </c>
      <c r="BE61" s="6">
        <f>+('3 Planilla Preadjudicación OTIC'!BF61)</f>
        <v>0</v>
      </c>
      <c r="BF61" s="6">
        <f>+('3 Planilla Preadjudicación OTIC'!BG61)</f>
        <v>0</v>
      </c>
      <c r="BG61" s="6">
        <f>+('3 Planilla Preadjudicación OTIC'!BH61)</f>
        <v>0</v>
      </c>
      <c r="BH61" s="6">
        <f>+('3 Planilla Preadjudicación OTIC'!BI61)</f>
        <v>0</v>
      </c>
      <c r="BI61" s="6">
        <f>+('3 Planilla Preadjudicación OTIC'!BJ61)</f>
        <v>0</v>
      </c>
      <c r="BJ61" s="6">
        <f>+('3 Planilla Preadjudicación OTIC'!BK61)</f>
        <v>0</v>
      </c>
      <c r="BK61" s="6">
        <f>+('3 Planilla Preadjudicación OTIC'!BL61)</f>
        <v>0</v>
      </c>
      <c r="BL61" s="6">
        <f>+('3 Planilla Preadjudicación OTIC'!BM61)</f>
        <v>0</v>
      </c>
      <c r="BM61" s="164">
        <f>ROUND(('3 Planilla Preadjudicación OTIC'!BN61),1)</f>
        <v>0</v>
      </c>
      <c r="BN61" s="8">
        <f>+('3 Planilla Preadjudicación OTIC'!BO61)</f>
        <v>0</v>
      </c>
      <c r="BO61" s="8">
        <f>+('3 Planilla Preadjudicación OTIC'!BP61)</f>
        <v>0</v>
      </c>
      <c r="BP61" s="8">
        <f>+('3 Planilla Preadjudicación OTIC'!BQ61)</f>
        <v>0</v>
      </c>
      <c r="BQ61" s="8">
        <f>+('3 Planilla Preadjudicación OTIC'!BR61)</f>
        <v>0</v>
      </c>
      <c r="BR61" s="8">
        <f>+('3 Planilla Preadjudicación OTIC'!BS61)</f>
        <v>0</v>
      </c>
      <c r="BS61" s="8">
        <f>+('3 Planilla Preadjudicación OTIC'!BT61)</f>
        <v>0</v>
      </c>
      <c r="BT61" s="8">
        <f>+('3 Planilla Preadjudicación OTIC'!BU61)</f>
        <v>0</v>
      </c>
      <c r="BU61" s="130" t="e">
        <f>IF(VLOOKUP(A61,'BD OFICIAL'!$A$1:$AK$1058,5,0)=D61,0,1)</f>
        <v>#N/A</v>
      </c>
      <c r="BV61" s="130" t="e">
        <f>IF(VLOOKUP(A61,'BD OFICIAL'!$A$1:$AK$1058,11,0)=J61,0,1)</f>
        <v>#N/A</v>
      </c>
      <c r="BW61" s="130" t="e">
        <f>IF(VLOOKUP(A61,'BD OFICIAL'!$A$1:$AK$1058,13,0)=L61,0,1)</f>
        <v>#N/A</v>
      </c>
      <c r="BX61" s="6" t="e">
        <f>IF(VLOOKUP(A61,'BD OFICIAL'!$A$1:$AK$1058,16,0)=O61,0,1)</f>
        <v>#N/A</v>
      </c>
      <c r="BY61" s="6" t="e">
        <f>IF(VLOOKUP(A61,'BD OFICIAL'!$A$1:$AK$1058,17,0)=P61,0,1)</f>
        <v>#N/A</v>
      </c>
      <c r="BZ61" s="6" t="e">
        <f>IF(VLOOKUP(A61,'BD OFICIAL'!$A$1:$AK$1058,19,0)=R61,0,1)</f>
        <v>#N/A</v>
      </c>
      <c r="CA61" s="6" t="e">
        <f>IF(VLOOKUP(A61,'BD OFICIAL'!$A$1:$AK$1058,21,0)=T61,0,1)</f>
        <v>#N/A</v>
      </c>
      <c r="CB61" s="6" t="e">
        <f>IF(VLOOKUP(A61,'BD OFICIAL'!$A$1:$AK$1058,24,0)=AK61,0,1)</f>
        <v>#N/A</v>
      </c>
      <c r="CC61" s="6" t="e">
        <f>IF(VLOOKUP(A61,'BD OFICIAL'!$A$1:$AK$1058,25,0)=X61,0,1)</f>
        <v>#N/A</v>
      </c>
      <c r="CD61" s="6" t="e">
        <f>IF(VLOOKUP(A61,'BD OFICIAL'!$A$1:$AK$1058,26,0)=Y61,0,1)</f>
        <v>#N/A</v>
      </c>
      <c r="CE61" s="6" t="e">
        <f>IF(VLOOKUP(A61,'BD OFICIAL'!$A$1:$AK$1058,27,0)=Z61,0,1)</f>
        <v>#N/A</v>
      </c>
      <c r="CF61" s="6" t="e">
        <f>IF(VLOOKUP(A61,'BD OFICIAL'!$A$1:$AK$1058,28,0)=AA61,0,1)</f>
        <v>#N/A</v>
      </c>
      <c r="CG61" s="6" t="e">
        <f>IF(VLOOKUP(A61,'BD OFICIAL'!$A$1:$AK$1058,33,0)=AF61,0,1)</f>
        <v>#N/A</v>
      </c>
      <c r="CH61" s="6" t="e">
        <f>IF(VLOOKUP(A61,'BD OFICIAL'!$A$1:$AK$1058,34,0)=AG61,0,1)</f>
        <v>#N/A</v>
      </c>
      <c r="CI61" s="11" t="e">
        <f t="shared" si="7"/>
        <v>#DIV/0!</v>
      </c>
      <c r="CJ61" s="130" t="e">
        <f t="shared" si="8"/>
        <v>#DIV/0!</v>
      </c>
      <c r="CK61" s="130" t="e">
        <f>IF(VLOOKUP(A61,'BD OFICIAL'!$A$1:$AK$1058,37,0)=AL61,0,1)</f>
        <v>#N/A</v>
      </c>
      <c r="CL61" s="130" t="e">
        <f>VLOOKUP(A61,'BD OFICIAL'!$A$1:$AL$1109,38,0)*AM61-AP61</f>
        <v>#N/A</v>
      </c>
      <c r="CM61" s="130" t="str">
        <f t="shared" si="9"/>
        <v>SSH</v>
      </c>
      <c r="CN61" s="130" t="str">
        <f t="shared" si="10"/>
        <v>SI</v>
      </c>
      <c r="CO61" s="130" t="str">
        <f t="shared" si="11"/>
        <v>NO</v>
      </c>
      <c r="CP61" s="44">
        <f t="shared" si="12"/>
        <v>1</v>
      </c>
      <c r="CQ61" s="44">
        <f t="shared" si="13"/>
        <v>1</v>
      </c>
      <c r="CR61" s="44" t="e">
        <f t="shared" si="14"/>
        <v>#N/A</v>
      </c>
      <c r="CS61" s="44" t="e">
        <f>IF(VLOOKUP(A61,'BD OFICIAL'!$A:$AS,40,0)=AQ61,0,1)</f>
        <v>#N/A</v>
      </c>
      <c r="CT61" s="44" t="e">
        <f>IF(VLOOKUP(A61,'BD OFICIAL'!$A:$AS,41,0)=AS61,0,1)</f>
        <v>#N/A</v>
      </c>
      <c r="CU61" s="44">
        <f t="shared" si="15"/>
        <v>0</v>
      </c>
      <c r="CV61" s="44">
        <f t="shared" si="16"/>
        <v>0</v>
      </c>
      <c r="CW61" s="44" t="e">
        <f>IF(VLOOKUP(A61,'BD OFICIAL'!$A$1:$AK$1058,31,0)="SI",IF(AT61&gt;0,0,1),IF(AT61=0,0,1))</f>
        <v>#N/A</v>
      </c>
      <c r="CX61" s="44">
        <f t="shared" si="17"/>
        <v>0</v>
      </c>
      <c r="CY61" s="44">
        <f t="shared" si="18"/>
        <v>0</v>
      </c>
      <c r="CZ61" s="130" t="e">
        <f t="shared" si="19"/>
        <v>#N/A</v>
      </c>
      <c r="DA61" s="44" t="e">
        <f t="shared" si="20"/>
        <v>#N/A</v>
      </c>
      <c r="DB61" s="130" t="str">
        <f>IF(ISERROR(VLOOKUP(AI61,EXPERIENCIA!$A$1:$C$2100,1,0)),"NO","SI")</f>
        <v>NO</v>
      </c>
      <c r="DC61" s="130" t="e">
        <f>IF(CZ61="no","NO APLICA",IF(AX61=0,"ERROR NOTA",IF(AND(AX61&gt;1,DB61="NO"),"ERROR NOTA",IF(AND(DB61="NO",AX61=1),0,IF(VLOOKUP(AI61,EXPERIENCIA!$A$1:$C$2100,3,0)=AX61,0,"ERROR NOTA")))))</f>
        <v>#N/A</v>
      </c>
      <c r="DD61" s="130" t="str">
        <f>IF(ISERROR(VLOOKUP(AI61,COMPORTAMIENTO!$A$1:$C$2100,1,0)),"NO","SI")</f>
        <v>NO</v>
      </c>
      <c r="DE61" s="130" t="e">
        <f>IF(CZ61="NO","NO APLICA",IF(AY61=0,"ERROR NOTA",IF(AND(DD61="NO",AY61=7),0,IF(VLOOKUP(AI61,COMPORTAMIENTO!$A$2:$C$2100,3,0)=AY61,0,"ERROR NOTA"))))</f>
        <v>#N/A</v>
      </c>
      <c r="DF61" s="164" t="e">
        <f t="shared" si="21"/>
        <v>#N/A</v>
      </c>
      <c r="DG61" s="164" t="e">
        <f t="shared" si="22"/>
        <v>#N/A</v>
      </c>
      <c r="DH61" s="130" t="str">
        <f t="shared" si="36"/>
        <v>NO</v>
      </c>
      <c r="DI61" s="130" t="e">
        <f t="shared" si="23"/>
        <v>#N/A</v>
      </c>
      <c r="DJ61" s="130" t="e">
        <f t="shared" si="24"/>
        <v>#N/A</v>
      </c>
      <c r="DK61" s="130" t="e">
        <f t="shared" si="25"/>
        <v>#N/A</v>
      </c>
      <c r="DL61" s="16" t="e" cm="1">
        <f t="array" ref="DL61">IF(CZ61="NO","NO APLICA",IF(AND(CZ61="SI",BG61=1),RECHAZADO,"APROBADO"))</f>
        <v>#N/A</v>
      </c>
      <c r="DM61" s="16" t="e">
        <f t="shared" si="26"/>
        <v>#N/A</v>
      </c>
      <c r="DN61" s="11" t="e">
        <f t="shared" si="27"/>
        <v>#N/A</v>
      </c>
      <c r="DO61" s="16">
        <f t="shared" si="28"/>
        <v>0</v>
      </c>
      <c r="DP61" s="16">
        <f>VLOOKUP(A61,'5 TD'!$A$3:$B$35,2,0)</f>
        <v>0</v>
      </c>
      <c r="DQ61" s="11" t="e">
        <f t="shared" si="29"/>
        <v>#N/A</v>
      </c>
      <c r="DR61" s="130" t="e">
        <f t="shared" si="37"/>
        <v>#N/A</v>
      </c>
      <c r="DS61" s="130" t="e">
        <f t="shared" si="38"/>
        <v>#N/A</v>
      </c>
      <c r="DT61" s="11" t="e">
        <f t="shared" si="39"/>
        <v>#N/A</v>
      </c>
      <c r="DU61" s="130" t="e">
        <f t="shared" si="40"/>
        <v>#N/A</v>
      </c>
      <c r="DV61" s="6">
        <f>+('3 Planilla Preadjudicación OTIC'!BO61)</f>
        <v>0</v>
      </c>
      <c r="DW61" s="6" t="e">
        <f>IF(DU61="APROBADO",VLOOKUP(A61,'5 TD'!$D$3:$E$270,2,0),"NO APLICA")</f>
        <v>#N/A</v>
      </c>
      <c r="DX61" s="6" t="e">
        <f t="shared" si="30"/>
        <v>#N/A</v>
      </c>
      <c r="DY61" s="6" t="e">
        <f>IF(DX61="SI",VLOOKUP(A61,'5 TD'!$G$3:$H$270,2,0),"NO APLICA ")</f>
        <v>#N/A</v>
      </c>
      <c r="DZ61" s="6" t="e">
        <f t="shared" si="41"/>
        <v>#N/A</v>
      </c>
      <c r="EA61" s="6" t="e">
        <f>IF(DZ61="SI",VLOOKUP(A61,'5 TD'!$J$4:$K$472,2,0),"NO APLICA")</f>
        <v>#N/A</v>
      </c>
      <c r="EB61" s="6" t="e">
        <f t="shared" si="31"/>
        <v>#N/A</v>
      </c>
      <c r="EC61" s="11" t="e">
        <f>IF(EB61="SI",VLOOKUP(A61,'5 TD'!$M$4:$N$350,2,0),"NO APLICA")</f>
        <v>#N/A</v>
      </c>
      <c r="ED61" s="6" t="e">
        <f t="shared" si="6"/>
        <v>#N/A</v>
      </c>
      <c r="EE61" s="16" t="e">
        <f t="shared" si="32"/>
        <v>#N/A</v>
      </c>
      <c r="EF61" s="16" t="e">
        <f>IF(ED61="SI",VLOOKUP(A61,'5 TD'!$V$4:$W$479,2,0),"NO APLICA")</f>
        <v>#N/A</v>
      </c>
      <c r="EG61" s="6" t="e">
        <f t="shared" si="33"/>
        <v>#N/A</v>
      </c>
      <c r="EH61" s="124" t="e">
        <f>IF(EG61="SI",VLOOKUP(AI61,COMPORTAMIENTO!$A$1:$C$2100,2,0),"NO APLICA")</f>
        <v>#N/A</v>
      </c>
      <c r="EI61" s="16" t="e">
        <f>IF(EG61="SI",VLOOKUP(A61,'5 TD'!$P$2:$Q$479,2,0),"NO APLICA")</f>
        <v>#N/A</v>
      </c>
      <c r="EJ61" s="6" t="e">
        <f t="shared" si="34"/>
        <v>#N/A</v>
      </c>
      <c r="EK61" s="6">
        <f>IF(DB61="no",0,VLOOKUP(AI61,EXPERIENCIA!$A$1:$C$2100,2,0))</f>
        <v>0</v>
      </c>
      <c r="EL61" s="6">
        <f>IF(DB61="si",VLOOKUP(A61,'5 TD'!$S$3:$T$2103,2,0),0)</f>
        <v>0</v>
      </c>
      <c r="EM61" s="6" t="str">
        <f t="shared" si="35"/>
        <v>SI</v>
      </c>
      <c r="EN61" s="6">
        <f>+('3 Planilla Preadjudicación OTIC'!BV61)</f>
        <v>0</v>
      </c>
      <c r="EQ61" s="77"/>
    </row>
    <row r="62" spans="1:147" s="7" customFormat="1" ht="13.8" x14ac:dyDescent="0.3">
      <c r="A62" s="6">
        <f>+('3 Planilla Preadjudicación OTIC'!A62)</f>
        <v>0</v>
      </c>
      <c r="B62" s="6">
        <f>+('3 Planilla Preadjudicación OTIC'!B62)</f>
        <v>0</v>
      </c>
      <c r="C62" s="8">
        <f>+('3 Planilla Preadjudicación OTIC'!D62)</f>
        <v>0</v>
      </c>
      <c r="D62" s="8">
        <f>+('3 Planilla Preadjudicación OTIC'!E62)</f>
        <v>0</v>
      </c>
      <c r="E62" s="8">
        <f>+('3 Planilla Preadjudicación OTIC'!F62)</f>
        <v>0</v>
      </c>
      <c r="F62" s="8">
        <f>+('3 Planilla Preadjudicación OTIC'!G62)</f>
        <v>0</v>
      </c>
      <c r="G62" s="8">
        <f>+('3 Planilla Preadjudicación OTIC'!H62)</f>
        <v>0</v>
      </c>
      <c r="H62" s="8">
        <f>+('3 Planilla Preadjudicación OTIC'!I62)</f>
        <v>0</v>
      </c>
      <c r="I62" s="8">
        <f>+('3 Planilla Preadjudicación OTIC'!J62)</f>
        <v>0</v>
      </c>
      <c r="J62" s="8">
        <f>+('3 Planilla Preadjudicación OTIC'!K62)</f>
        <v>0</v>
      </c>
      <c r="K62" s="8">
        <f>+('3 Planilla Preadjudicación OTIC'!L62)</f>
        <v>0</v>
      </c>
      <c r="L62" s="8">
        <f>+('3 Planilla Preadjudicación OTIC'!M62)</f>
        <v>0</v>
      </c>
      <c r="M62" s="6">
        <f>+('3 Planilla Preadjudicación OTIC'!N62)</f>
        <v>0</v>
      </c>
      <c r="N62" s="8">
        <f>+('3 Planilla Preadjudicación OTIC'!O62)</f>
        <v>0</v>
      </c>
      <c r="O62" s="8">
        <f>+('3 Planilla Preadjudicación OTIC'!P62)</f>
        <v>0</v>
      </c>
      <c r="P62" s="8">
        <f>+('3 Planilla Preadjudicación OTIC'!Q62)</f>
        <v>0</v>
      </c>
      <c r="Q62" s="8">
        <f>+('3 Planilla Preadjudicación OTIC'!R62)</f>
        <v>0</v>
      </c>
      <c r="R62" s="8">
        <f>+('3 Planilla Preadjudicación OTIC'!S62)</f>
        <v>0</v>
      </c>
      <c r="S62" s="8">
        <f>+('3 Planilla Preadjudicación OTIC'!T62)</f>
        <v>0</v>
      </c>
      <c r="T62" s="6">
        <f>+('3 Planilla Preadjudicación OTIC'!U62)</f>
        <v>0</v>
      </c>
      <c r="U62" s="6">
        <f>+('3 Planilla Preadjudicación OTIC'!V62)</f>
        <v>0</v>
      </c>
      <c r="V62" s="6">
        <f>+('3 Planilla Preadjudicación OTIC'!W62)</f>
        <v>0</v>
      </c>
      <c r="W62" s="6">
        <f>+('3 Planilla Preadjudicación OTIC'!X62)</f>
        <v>0</v>
      </c>
      <c r="X62" s="6">
        <f>+('3 Planilla Preadjudicación OTIC'!Y62)</f>
        <v>0</v>
      </c>
      <c r="Y62" s="6">
        <f>+('3 Planilla Preadjudicación OTIC'!Z62)</f>
        <v>0</v>
      </c>
      <c r="Z62" s="6">
        <f>+('3 Planilla Preadjudicación OTIC'!AA62)</f>
        <v>0</v>
      </c>
      <c r="AA62" s="6">
        <f>+('3 Planilla Preadjudicación OTIC'!AB62)</f>
        <v>0</v>
      </c>
      <c r="AB62" s="8">
        <f>+('3 Planilla Preadjudicación OTIC'!AC62)</f>
        <v>0</v>
      </c>
      <c r="AC62" s="8">
        <f>+('3 Planilla Preadjudicación OTIC'!AD62)</f>
        <v>0</v>
      </c>
      <c r="AD62" s="6">
        <f>+('3 Planilla Preadjudicación OTIC'!AE62)</f>
        <v>0</v>
      </c>
      <c r="AE62" s="8">
        <f>+('3 Planilla Preadjudicación OTIC'!AF62)</f>
        <v>0</v>
      </c>
      <c r="AF62" s="6">
        <f>+('3 Planilla Preadjudicación OTIC'!AG62)</f>
        <v>0</v>
      </c>
      <c r="AG62" s="6">
        <f>+('3 Planilla Preadjudicación OTIC'!AH62)</f>
        <v>0</v>
      </c>
      <c r="AH62" s="6">
        <f>+('3 Planilla Preadjudicación OTIC'!AI62)</f>
        <v>0</v>
      </c>
      <c r="AI62" s="206">
        <f>+('3 Planilla Preadjudicación OTIC'!AJ62)</f>
        <v>0</v>
      </c>
      <c r="AJ62" s="8">
        <f>+('3 Planilla Preadjudicación OTIC'!AK62)</f>
        <v>0</v>
      </c>
      <c r="AK62" s="6">
        <f>+('3 Planilla Preadjudicación OTIC'!AL62)</f>
        <v>0</v>
      </c>
      <c r="AL62" s="6">
        <f>+('3 Planilla Preadjudicación OTIC'!AM62)</f>
        <v>0</v>
      </c>
      <c r="AM62" s="16">
        <f>+('3 Planilla Preadjudicación OTIC'!AN62)</f>
        <v>0</v>
      </c>
      <c r="AN62" s="16">
        <f>+('3 Planilla Preadjudicación OTIC'!AO62)</f>
        <v>0</v>
      </c>
      <c r="AO62" s="16">
        <f>+('3 Planilla Preadjudicación OTIC'!AP62)</f>
        <v>0</v>
      </c>
      <c r="AP62" s="16">
        <f>+('3 Planilla Preadjudicación OTIC'!AQ62)</f>
        <v>0</v>
      </c>
      <c r="AQ62" s="16">
        <f>+('3 Planilla Preadjudicación OTIC'!AR62)</f>
        <v>0</v>
      </c>
      <c r="AR62" s="16">
        <f>+('3 Planilla Preadjudicación OTIC'!AS62)</f>
        <v>0</v>
      </c>
      <c r="AS62" s="16">
        <f>+('3 Planilla Preadjudicación OTIC'!AT62)</f>
        <v>0</v>
      </c>
      <c r="AT62" s="16">
        <f>+('3 Planilla Preadjudicación OTIC'!AU62)</f>
        <v>0</v>
      </c>
      <c r="AU62" s="16">
        <f>+('3 Planilla Preadjudicación OTIC'!AV62)</f>
        <v>0</v>
      </c>
      <c r="AV62" s="6">
        <f>+('3 Planilla Preadjudicación OTIC'!AW62)</f>
        <v>0</v>
      </c>
      <c r="AW62" s="8">
        <f>+('3 Planilla Preadjudicación OTIC'!AX62)</f>
        <v>0</v>
      </c>
      <c r="AX62" s="6">
        <f>+('3 Planilla Preadjudicación OTIC'!AY62)</f>
        <v>0</v>
      </c>
      <c r="AY62" s="6">
        <f>+('3 Planilla Preadjudicación OTIC'!AZ62)</f>
        <v>0</v>
      </c>
      <c r="AZ62" s="6">
        <f>+('3 Planilla Preadjudicación OTIC'!BA62)</f>
        <v>0</v>
      </c>
      <c r="BA62" s="6">
        <f>+('3 Planilla Preadjudicación OTIC'!BB62)</f>
        <v>0</v>
      </c>
      <c r="BB62" s="6">
        <f>+('3 Planilla Preadjudicación OTIC'!BC62)</f>
        <v>0</v>
      </c>
      <c r="BC62" s="6">
        <f>+('3 Planilla Preadjudicación OTIC'!BD62)</f>
        <v>0</v>
      </c>
      <c r="BD62" s="6">
        <f>+('3 Planilla Preadjudicación OTIC'!BE62)</f>
        <v>0</v>
      </c>
      <c r="BE62" s="6">
        <f>+('3 Planilla Preadjudicación OTIC'!BF62)</f>
        <v>0</v>
      </c>
      <c r="BF62" s="6">
        <f>+('3 Planilla Preadjudicación OTIC'!BG62)</f>
        <v>0</v>
      </c>
      <c r="BG62" s="6">
        <f>+('3 Planilla Preadjudicación OTIC'!BH62)</f>
        <v>0</v>
      </c>
      <c r="BH62" s="6">
        <f>+('3 Planilla Preadjudicación OTIC'!BI62)</f>
        <v>0</v>
      </c>
      <c r="BI62" s="6">
        <f>+('3 Planilla Preadjudicación OTIC'!BJ62)</f>
        <v>0</v>
      </c>
      <c r="BJ62" s="6">
        <f>+('3 Planilla Preadjudicación OTIC'!BK62)</f>
        <v>0</v>
      </c>
      <c r="BK62" s="6">
        <f>+('3 Planilla Preadjudicación OTIC'!BL62)</f>
        <v>0</v>
      </c>
      <c r="BL62" s="6">
        <f>+('3 Planilla Preadjudicación OTIC'!BM62)</f>
        <v>0</v>
      </c>
      <c r="BM62" s="164">
        <f>ROUND(('3 Planilla Preadjudicación OTIC'!BN62),1)</f>
        <v>0</v>
      </c>
      <c r="BN62" s="8">
        <f>+('3 Planilla Preadjudicación OTIC'!BO62)</f>
        <v>0</v>
      </c>
      <c r="BO62" s="8">
        <f>+('3 Planilla Preadjudicación OTIC'!BP62)</f>
        <v>0</v>
      </c>
      <c r="BP62" s="8">
        <f>+('3 Planilla Preadjudicación OTIC'!BQ62)</f>
        <v>0</v>
      </c>
      <c r="BQ62" s="8">
        <f>+('3 Planilla Preadjudicación OTIC'!BR62)</f>
        <v>0</v>
      </c>
      <c r="BR62" s="8">
        <f>+('3 Planilla Preadjudicación OTIC'!BS62)</f>
        <v>0</v>
      </c>
      <c r="BS62" s="8">
        <f>+('3 Planilla Preadjudicación OTIC'!BT62)</f>
        <v>0</v>
      </c>
      <c r="BT62" s="8">
        <f>+('3 Planilla Preadjudicación OTIC'!BU62)</f>
        <v>0</v>
      </c>
      <c r="BU62" s="130" t="e">
        <f>IF(VLOOKUP(A62,'BD OFICIAL'!$A$1:$AK$1058,5,0)=D62,0,1)</f>
        <v>#N/A</v>
      </c>
      <c r="BV62" s="130" t="e">
        <f>IF(VLOOKUP(A62,'BD OFICIAL'!$A$1:$AK$1058,11,0)=J62,0,1)</f>
        <v>#N/A</v>
      </c>
      <c r="BW62" s="130" t="e">
        <f>IF(VLOOKUP(A62,'BD OFICIAL'!$A$1:$AK$1058,13,0)=L62,0,1)</f>
        <v>#N/A</v>
      </c>
      <c r="BX62" s="6" t="e">
        <f>IF(VLOOKUP(A62,'BD OFICIAL'!$A$1:$AK$1058,16,0)=O62,0,1)</f>
        <v>#N/A</v>
      </c>
      <c r="BY62" s="6" t="e">
        <f>IF(VLOOKUP(A62,'BD OFICIAL'!$A$1:$AK$1058,17,0)=P62,0,1)</f>
        <v>#N/A</v>
      </c>
      <c r="BZ62" s="6" t="e">
        <f>IF(VLOOKUP(A62,'BD OFICIAL'!$A$1:$AK$1058,19,0)=R62,0,1)</f>
        <v>#N/A</v>
      </c>
      <c r="CA62" s="6" t="e">
        <f>IF(VLOOKUP(A62,'BD OFICIAL'!$A$1:$AK$1058,21,0)=T62,0,1)</f>
        <v>#N/A</v>
      </c>
      <c r="CB62" s="6" t="e">
        <f>IF(VLOOKUP(A62,'BD OFICIAL'!$A$1:$AK$1058,24,0)=AK62,0,1)</f>
        <v>#N/A</v>
      </c>
      <c r="CC62" s="6" t="e">
        <f>IF(VLOOKUP(A62,'BD OFICIAL'!$A$1:$AK$1058,25,0)=X62,0,1)</f>
        <v>#N/A</v>
      </c>
      <c r="CD62" s="6" t="e">
        <f>IF(VLOOKUP(A62,'BD OFICIAL'!$A$1:$AK$1058,26,0)=Y62,0,1)</f>
        <v>#N/A</v>
      </c>
      <c r="CE62" s="6" t="e">
        <f>IF(VLOOKUP(A62,'BD OFICIAL'!$A$1:$AK$1058,27,0)=Z62,0,1)</f>
        <v>#N/A</v>
      </c>
      <c r="CF62" s="6" t="e">
        <f>IF(VLOOKUP(A62,'BD OFICIAL'!$A$1:$AK$1058,28,0)=AA62,0,1)</f>
        <v>#N/A</v>
      </c>
      <c r="CG62" s="6" t="e">
        <f>IF(VLOOKUP(A62,'BD OFICIAL'!$A$1:$AK$1058,33,0)=AF62,0,1)</f>
        <v>#N/A</v>
      </c>
      <c r="CH62" s="6" t="e">
        <f>IF(VLOOKUP(A62,'BD OFICIAL'!$A$1:$AK$1058,34,0)=AG62,0,1)</f>
        <v>#N/A</v>
      </c>
      <c r="CI62" s="11" t="e">
        <f t="shared" si="7"/>
        <v>#DIV/0!</v>
      </c>
      <c r="CJ62" s="130" t="e">
        <f t="shared" si="8"/>
        <v>#DIV/0!</v>
      </c>
      <c r="CK62" s="130" t="e">
        <f>IF(VLOOKUP(A62,'BD OFICIAL'!$A$1:$AK$1058,37,0)=AL62,0,1)</f>
        <v>#N/A</v>
      </c>
      <c r="CL62" s="130" t="e">
        <f>VLOOKUP(A62,'BD OFICIAL'!$A$1:$AL$1109,38,0)*AM62-AP62</f>
        <v>#N/A</v>
      </c>
      <c r="CM62" s="130" t="str">
        <f t="shared" si="9"/>
        <v>SSH</v>
      </c>
      <c r="CN62" s="130" t="str">
        <f t="shared" si="10"/>
        <v>SI</v>
      </c>
      <c r="CO62" s="130" t="str">
        <f t="shared" si="11"/>
        <v>NO</v>
      </c>
      <c r="CP62" s="44">
        <f t="shared" si="12"/>
        <v>1</v>
      </c>
      <c r="CQ62" s="44">
        <f t="shared" si="13"/>
        <v>1</v>
      </c>
      <c r="CR62" s="44" t="e">
        <f t="shared" si="14"/>
        <v>#N/A</v>
      </c>
      <c r="CS62" s="44" t="e">
        <f>IF(VLOOKUP(A62,'BD OFICIAL'!$A:$AS,40,0)=AQ62,0,1)</f>
        <v>#N/A</v>
      </c>
      <c r="CT62" s="44" t="e">
        <f>IF(VLOOKUP(A62,'BD OFICIAL'!$A:$AS,41,0)=AS62,0,1)</f>
        <v>#N/A</v>
      </c>
      <c r="CU62" s="44">
        <f t="shared" si="15"/>
        <v>0</v>
      </c>
      <c r="CV62" s="44">
        <f t="shared" si="16"/>
        <v>0</v>
      </c>
      <c r="CW62" s="44" t="e">
        <f>IF(VLOOKUP(A62,'BD OFICIAL'!$A$1:$AK$1058,31,0)="SI",IF(AT62&gt;0,0,1),IF(AT62=0,0,1))</f>
        <v>#N/A</v>
      </c>
      <c r="CX62" s="44">
        <f t="shared" si="17"/>
        <v>0</v>
      </c>
      <c r="CY62" s="44">
        <f t="shared" si="18"/>
        <v>0</v>
      </c>
      <c r="CZ62" s="130" t="e">
        <f t="shared" si="19"/>
        <v>#N/A</v>
      </c>
      <c r="DA62" s="44" t="e">
        <f t="shared" si="20"/>
        <v>#N/A</v>
      </c>
      <c r="DB62" s="130" t="str">
        <f>IF(ISERROR(VLOOKUP(AI62,EXPERIENCIA!$A$1:$C$2100,1,0)),"NO","SI")</f>
        <v>NO</v>
      </c>
      <c r="DC62" s="130" t="e">
        <f>IF(CZ62="no","NO APLICA",IF(AX62=0,"ERROR NOTA",IF(AND(AX62&gt;1,DB62="NO"),"ERROR NOTA",IF(AND(DB62="NO",AX62=1),0,IF(VLOOKUP(AI62,EXPERIENCIA!$A$1:$C$2100,3,0)=AX62,0,"ERROR NOTA")))))</f>
        <v>#N/A</v>
      </c>
      <c r="DD62" s="130" t="str">
        <f>IF(ISERROR(VLOOKUP(AI62,COMPORTAMIENTO!$A$1:$C$2100,1,0)),"NO","SI")</f>
        <v>NO</v>
      </c>
      <c r="DE62" s="130" t="e">
        <f>IF(CZ62="NO","NO APLICA",IF(AY62=0,"ERROR NOTA",IF(AND(DD62="NO",AY62=7),0,IF(VLOOKUP(AI62,COMPORTAMIENTO!$A$2:$C$2100,3,0)=AY62,0,"ERROR NOTA"))))</f>
        <v>#N/A</v>
      </c>
      <c r="DF62" s="164" t="e">
        <f t="shared" si="21"/>
        <v>#N/A</v>
      </c>
      <c r="DG62" s="164" t="e">
        <f t="shared" si="22"/>
        <v>#N/A</v>
      </c>
      <c r="DH62" s="130" t="str">
        <f t="shared" si="36"/>
        <v>NO</v>
      </c>
      <c r="DI62" s="130" t="e">
        <f t="shared" si="23"/>
        <v>#N/A</v>
      </c>
      <c r="DJ62" s="130" t="e">
        <f t="shared" si="24"/>
        <v>#N/A</v>
      </c>
      <c r="DK62" s="130" t="e">
        <f t="shared" si="25"/>
        <v>#N/A</v>
      </c>
      <c r="DL62" s="16" t="e" cm="1">
        <f t="array" ref="DL62">IF(CZ62="NO","NO APLICA",IF(AND(CZ62="SI",BG62=1),RECHAZADO,"APROBADO"))</f>
        <v>#N/A</v>
      </c>
      <c r="DM62" s="16" t="e">
        <f t="shared" si="26"/>
        <v>#N/A</v>
      </c>
      <c r="DN62" s="11" t="e">
        <f t="shared" si="27"/>
        <v>#N/A</v>
      </c>
      <c r="DO62" s="16">
        <f t="shared" si="28"/>
        <v>0</v>
      </c>
      <c r="DP62" s="16">
        <f>VLOOKUP(A62,'5 TD'!$A$3:$B$35,2,0)</f>
        <v>0</v>
      </c>
      <c r="DQ62" s="11" t="e">
        <f t="shared" si="29"/>
        <v>#N/A</v>
      </c>
      <c r="DR62" s="130" t="e">
        <f t="shared" si="37"/>
        <v>#N/A</v>
      </c>
      <c r="DS62" s="130" t="e">
        <f t="shared" si="38"/>
        <v>#N/A</v>
      </c>
      <c r="DT62" s="11" t="e">
        <f t="shared" si="39"/>
        <v>#N/A</v>
      </c>
      <c r="DU62" s="130" t="e">
        <f t="shared" si="40"/>
        <v>#N/A</v>
      </c>
      <c r="DV62" s="6">
        <f>+('3 Planilla Preadjudicación OTIC'!BO62)</f>
        <v>0</v>
      </c>
      <c r="DW62" s="6" t="e">
        <f>IF(DU62="APROBADO",VLOOKUP(A62,'5 TD'!$D$3:$E$270,2,0),"NO APLICA")</f>
        <v>#N/A</v>
      </c>
      <c r="DX62" s="6" t="e">
        <f t="shared" si="30"/>
        <v>#N/A</v>
      </c>
      <c r="DY62" s="6" t="e">
        <f>IF(DX62="SI",VLOOKUP(A62,'5 TD'!$G$3:$H$270,2,0),"NO APLICA ")</f>
        <v>#N/A</v>
      </c>
      <c r="DZ62" s="6" t="e">
        <f t="shared" si="41"/>
        <v>#N/A</v>
      </c>
      <c r="EA62" s="6" t="e">
        <f>IF(DZ62="SI",VLOOKUP(A62,'5 TD'!$J$4:$K$472,2,0),"NO APLICA")</f>
        <v>#N/A</v>
      </c>
      <c r="EB62" s="6" t="e">
        <f t="shared" si="31"/>
        <v>#N/A</v>
      </c>
      <c r="EC62" s="11" t="e">
        <f>IF(EB62="SI",VLOOKUP(A62,'5 TD'!$M$4:$N$350,2,0),"NO APLICA")</f>
        <v>#N/A</v>
      </c>
      <c r="ED62" s="6" t="e">
        <f t="shared" si="6"/>
        <v>#N/A</v>
      </c>
      <c r="EE62" s="16" t="e">
        <f t="shared" si="32"/>
        <v>#N/A</v>
      </c>
      <c r="EF62" s="16" t="e">
        <f>IF(ED62="SI",VLOOKUP(A62,'5 TD'!$V$4:$W$479,2,0),"NO APLICA")</f>
        <v>#N/A</v>
      </c>
      <c r="EG62" s="6" t="e">
        <f t="shared" si="33"/>
        <v>#N/A</v>
      </c>
      <c r="EH62" s="124" t="e">
        <f>IF(EG62="SI",VLOOKUP(AI62,COMPORTAMIENTO!$A$1:$C$2100,2,0),"NO APLICA")</f>
        <v>#N/A</v>
      </c>
      <c r="EI62" s="16" t="e">
        <f>IF(EG62="SI",VLOOKUP(A62,'5 TD'!$P$2:$Q$479,2,0),"NO APLICA")</f>
        <v>#N/A</v>
      </c>
      <c r="EJ62" s="6" t="e">
        <f t="shared" si="34"/>
        <v>#N/A</v>
      </c>
      <c r="EK62" s="6">
        <f>IF(DB62="no",0,VLOOKUP(AI62,EXPERIENCIA!$A$1:$C$2100,2,0))</f>
        <v>0</v>
      </c>
      <c r="EL62" s="6">
        <f>IF(DB62="si",VLOOKUP(A62,'5 TD'!$S$3:$T$2103,2,0),0)</f>
        <v>0</v>
      </c>
      <c r="EM62" s="6" t="str">
        <f t="shared" si="35"/>
        <v>SI</v>
      </c>
      <c r="EN62" s="6">
        <f>+('3 Planilla Preadjudicación OTIC'!BV62)</f>
        <v>0</v>
      </c>
      <c r="EO62" s="71" t="s">
        <v>4879</v>
      </c>
      <c r="EP62" s="7" t="s">
        <v>4883</v>
      </c>
      <c r="EQ62" s="77" t="s">
        <v>4890</v>
      </c>
    </row>
    <row r="63" spans="1:147" s="7" customFormat="1" ht="13.8" x14ac:dyDescent="0.3">
      <c r="A63" s="6">
        <f>+('3 Planilla Preadjudicación OTIC'!A63)</f>
        <v>0</v>
      </c>
      <c r="B63" s="6">
        <f>+('3 Planilla Preadjudicación OTIC'!B63)</f>
        <v>0</v>
      </c>
      <c r="C63" s="8">
        <f>+('3 Planilla Preadjudicación OTIC'!D63)</f>
        <v>0</v>
      </c>
      <c r="D63" s="8">
        <f>+('3 Planilla Preadjudicación OTIC'!E63)</f>
        <v>0</v>
      </c>
      <c r="E63" s="8">
        <f>+('3 Planilla Preadjudicación OTIC'!F63)</f>
        <v>0</v>
      </c>
      <c r="F63" s="8">
        <f>+('3 Planilla Preadjudicación OTIC'!G63)</f>
        <v>0</v>
      </c>
      <c r="G63" s="8">
        <f>+('3 Planilla Preadjudicación OTIC'!H63)</f>
        <v>0</v>
      </c>
      <c r="H63" s="8">
        <f>+('3 Planilla Preadjudicación OTIC'!I63)</f>
        <v>0</v>
      </c>
      <c r="I63" s="8">
        <f>+('3 Planilla Preadjudicación OTIC'!J63)</f>
        <v>0</v>
      </c>
      <c r="J63" s="8">
        <f>+('3 Planilla Preadjudicación OTIC'!K63)</f>
        <v>0</v>
      </c>
      <c r="K63" s="8">
        <f>+('3 Planilla Preadjudicación OTIC'!L63)</f>
        <v>0</v>
      </c>
      <c r="L63" s="8">
        <f>+('3 Planilla Preadjudicación OTIC'!M63)</f>
        <v>0</v>
      </c>
      <c r="M63" s="6">
        <f>+('3 Planilla Preadjudicación OTIC'!N63)</f>
        <v>0</v>
      </c>
      <c r="N63" s="8">
        <f>+('3 Planilla Preadjudicación OTIC'!O63)</f>
        <v>0</v>
      </c>
      <c r="O63" s="8">
        <f>+('3 Planilla Preadjudicación OTIC'!P63)</f>
        <v>0</v>
      </c>
      <c r="P63" s="8">
        <f>+('3 Planilla Preadjudicación OTIC'!Q63)</f>
        <v>0</v>
      </c>
      <c r="Q63" s="8">
        <f>+('3 Planilla Preadjudicación OTIC'!R63)</f>
        <v>0</v>
      </c>
      <c r="R63" s="8">
        <f>+('3 Planilla Preadjudicación OTIC'!S63)</f>
        <v>0</v>
      </c>
      <c r="S63" s="8">
        <f>+('3 Planilla Preadjudicación OTIC'!T63)</f>
        <v>0</v>
      </c>
      <c r="T63" s="6">
        <f>+('3 Planilla Preadjudicación OTIC'!U63)</f>
        <v>0</v>
      </c>
      <c r="U63" s="6">
        <f>+('3 Planilla Preadjudicación OTIC'!V63)</f>
        <v>0</v>
      </c>
      <c r="V63" s="6">
        <f>+('3 Planilla Preadjudicación OTIC'!W63)</f>
        <v>0</v>
      </c>
      <c r="W63" s="6">
        <f>+('3 Planilla Preadjudicación OTIC'!X63)</f>
        <v>0</v>
      </c>
      <c r="X63" s="6">
        <f>+('3 Planilla Preadjudicación OTIC'!Y63)</f>
        <v>0</v>
      </c>
      <c r="Y63" s="6">
        <f>+('3 Planilla Preadjudicación OTIC'!Z63)</f>
        <v>0</v>
      </c>
      <c r="Z63" s="6">
        <f>+('3 Planilla Preadjudicación OTIC'!AA63)</f>
        <v>0</v>
      </c>
      <c r="AA63" s="6">
        <f>+('3 Planilla Preadjudicación OTIC'!AB63)</f>
        <v>0</v>
      </c>
      <c r="AB63" s="8">
        <f>+('3 Planilla Preadjudicación OTIC'!AC63)</f>
        <v>0</v>
      </c>
      <c r="AC63" s="8">
        <f>+('3 Planilla Preadjudicación OTIC'!AD63)</f>
        <v>0</v>
      </c>
      <c r="AD63" s="6">
        <f>+('3 Planilla Preadjudicación OTIC'!AE63)</f>
        <v>0</v>
      </c>
      <c r="AE63" s="8">
        <f>+('3 Planilla Preadjudicación OTIC'!AF63)</f>
        <v>0</v>
      </c>
      <c r="AF63" s="6">
        <f>+('3 Planilla Preadjudicación OTIC'!AG63)</f>
        <v>0</v>
      </c>
      <c r="AG63" s="6">
        <f>+('3 Planilla Preadjudicación OTIC'!AH63)</f>
        <v>0</v>
      </c>
      <c r="AH63" s="6">
        <f>+('3 Planilla Preadjudicación OTIC'!AI63)</f>
        <v>0</v>
      </c>
      <c r="AI63" s="206">
        <f>+('3 Planilla Preadjudicación OTIC'!AJ63)</f>
        <v>0</v>
      </c>
      <c r="AJ63" s="8">
        <f>+('3 Planilla Preadjudicación OTIC'!AK63)</f>
        <v>0</v>
      </c>
      <c r="AK63" s="6">
        <f>+('3 Planilla Preadjudicación OTIC'!AL63)</f>
        <v>0</v>
      </c>
      <c r="AL63" s="6">
        <f>+('3 Planilla Preadjudicación OTIC'!AM63)</f>
        <v>0</v>
      </c>
      <c r="AM63" s="16">
        <f>+('3 Planilla Preadjudicación OTIC'!AN63)</f>
        <v>0</v>
      </c>
      <c r="AN63" s="16">
        <f>+('3 Planilla Preadjudicación OTIC'!AO63)</f>
        <v>0</v>
      </c>
      <c r="AO63" s="16">
        <f>+('3 Planilla Preadjudicación OTIC'!AP63)</f>
        <v>0</v>
      </c>
      <c r="AP63" s="16">
        <f>+('3 Planilla Preadjudicación OTIC'!AQ63)</f>
        <v>0</v>
      </c>
      <c r="AQ63" s="16">
        <f>+('3 Planilla Preadjudicación OTIC'!AR63)</f>
        <v>0</v>
      </c>
      <c r="AR63" s="16">
        <f>+('3 Planilla Preadjudicación OTIC'!AS63)</f>
        <v>0</v>
      </c>
      <c r="AS63" s="16">
        <f>+('3 Planilla Preadjudicación OTIC'!AT63)</f>
        <v>0</v>
      </c>
      <c r="AT63" s="16">
        <f>+('3 Planilla Preadjudicación OTIC'!AU63)</f>
        <v>0</v>
      </c>
      <c r="AU63" s="16">
        <f>+('3 Planilla Preadjudicación OTIC'!AV63)</f>
        <v>0</v>
      </c>
      <c r="AV63" s="6">
        <f>+('3 Planilla Preadjudicación OTIC'!AW63)</f>
        <v>0</v>
      </c>
      <c r="AW63" s="8">
        <f>+('3 Planilla Preadjudicación OTIC'!AX63)</f>
        <v>0</v>
      </c>
      <c r="AX63" s="6">
        <f>+('3 Planilla Preadjudicación OTIC'!AY63)</f>
        <v>0</v>
      </c>
      <c r="AY63" s="6">
        <f>+('3 Planilla Preadjudicación OTIC'!AZ63)</f>
        <v>0</v>
      </c>
      <c r="AZ63" s="6">
        <f>+('3 Planilla Preadjudicación OTIC'!BA63)</f>
        <v>0</v>
      </c>
      <c r="BA63" s="6">
        <f>+('3 Planilla Preadjudicación OTIC'!BB63)</f>
        <v>0</v>
      </c>
      <c r="BB63" s="6">
        <f>+('3 Planilla Preadjudicación OTIC'!BC63)</f>
        <v>0</v>
      </c>
      <c r="BC63" s="6">
        <f>+('3 Planilla Preadjudicación OTIC'!BD63)</f>
        <v>0</v>
      </c>
      <c r="BD63" s="6">
        <f>+('3 Planilla Preadjudicación OTIC'!BE63)</f>
        <v>0</v>
      </c>
      <c r="BE63" s="6">
        <f>+('3 Planilla Preadjudicación OTIC'!BF63)</f>
        <v>0</v>
      </c>
      <c r="BF63" s="6">
        <f>+('3 Planilla Preadjudicación OTIC'!BG63)</f>
        <v>0</v>
      </c>
      <c r="BG63" s="6">
        <f>+('3 Planilla Preadjudicación OTIC'!BH63)</f>
        <v>0</v>
      </c>
      <c r="BH63" s="6">
        <f>+('3 Planilla Preadjudicación OTIC'!BI63)</f>
        <v>0</v>
      </c>
      <c r="BI63" s="6">
        <f>+('3 Planilla Preadjudicación OTIC'!BJ63)</f>
        <v>0</v>
      </c>
      <c r="BJ63" s="6">
        <f>+('3 Planilla Preadjudicación OTIC'!BK63)</f>
        <v>0</v>
      </c>
      <c r="BK63" s="6">
        <f>+('3 Planilla Preadjudicación OTIC'!BL63)</f>
        <v>0</v>
      </c>
      <c r="BL63" s="6">
        <f>+('3 Planilla Preadjudicación OTIC'!BM63)</f>
        <v>0</v>
      </c>
      <c r="BM63" s="164">
        <f>ROUND(('3 Planilla Preadjudicación OTIC'!BN63),1)</f>
        <v>0</v>
      </c>
      <c r="BN63" s="8">
        <f>+('3 Planilla Preadjudicación OTIC'!BO63)</f>
        <v>0</v>
      </c>
      <c r="BO63" s="8">
        <f>+('3 Planilla Preadjudicación OTIC'!BP63)</f>
        <v>0</v>
      </c>
      <c r="BP63" s="8">
        <f>+('3 Planilla Preadjudicación OTIC'!BQ63)</f>
        <v>0</v>
      </c>
      <c r="BQ63" s="8">
        <f>+('3 Planilla Preadjudicación OTIC'!BR63)</f>
        <v>0</v>
      </c>
      <c r="BR63" s="8">
        <f>+('3 Planilla Preadjudicación OTIC'!BS63)</f>
        <v>0</v>
      </c>
      <c r="BS63" s="8">
        <f>+('3 Planilla Preadjudicación OTIC'!BT63)</f>
        <v>0</v>
      </c>
      <c r="BT63" s="8">
        <f>+('3 Planilla Preadjudicación OTIC'!BU63)</f>
        <v>0</v>
      </c>
      <c r="BU63" s="130" t="e">
        <f>IF(VLOOKUP(A63,'BD OFICIAL'!$A$1:$AK$1058,5,0)=D63,0,1)</f>
        <v>#N/A</v>
      </c>
      <c r="BV63" s="130" t="e">
        <f>IF(VLOOKUP(A63,'BD OFICIAL'!$A$1:$AK$1058,11,0)=J63,0,1)</f>
        <v>#N/A</v>
      </c>
      <c r="BW63" s="130" t="e">
        <f>IF(VLOOKUP(A63,'BD OFICIAL'!$A$1:$AK$1058,13,0)=L63,0,1)</f>
        <v>#N/A</v>
      </c>
      <c r="BX63" s="6" t="e">
        <f>IF(VLOOKUP(A63,'BD OFICIAL'!$A$1:$AK$1058,16,0)=O63,0,1)</f>
        <v>#N/A</v>
      </c>
      <c r="BY63" s="6" t="e">
        <f>IF(VLOOKUP(A63,'BD OFICIAL'!$A$1:$AK$1058,17,0)=P63,0,1)</f>
        <v>#N/A</v>
      </c>
      <c r="BZ63" s="6" t="e">
        <f>IF(VLOOKUP(A63,'BD OFICIAL'!$A$1:$AK$1058,19,0)=R63,0,1)</f>
        <v>#N/A</v>
      </c>
      <c r="CA63" s="6" t="e">
        <f>IF(VLOOKUP(A63,'BD OFICIAL'!$A$1:$AK$1058,21,0)=T63,0,1)</f>
        <v>#N/A</v>
      </c>
      <c r="CB63" s="6" t="e">
        <f>IF(VLOOKUP(A63,'BD OFICIAL'!$A$1:$AK$1058,24,0)=AK63,0,1)</f>
        <v>#N/A</v>
      </c>
      <c r="CC63" s="6" t="e">
        <f>IF(VLOOKUP(A63,'BD OFICIAL'!$A$1:$AK$1058,25,0)=X63,0,1)</f>
        <v>#N/A</v>
      </c>
      <c r="CD63" s="6" t="e">
        <f>IF(VLOOKUP(A63,'BD OFICIAL'!$A$1:$AK$1058,26,0)=Y63,0,1)</f>
        <v>#N/A</v>
      </c>
      <c r="CE63" s="6" t="e">
        <f>IF(VLOOKUP(A63,'BD OFICIAL'!$A$1:$AK$1058,27,0)=Z63,0,1)</f>
        <v>#N/A</v>
      </c>
      <c r="CF63" s="6" t="e">
        <f>IF(VLOOKUP(A63,'BD OFICIAL'!$A$1:$AK$1058,28,0)=AA63,0,1)</f>
        <v>#N/A</v>
      </c>
      <c r="CG63" s="6" t="e">
        <f>IF(VLOOKUP(A63,'BD OFICIAL'!$A$1:$AK$1058,33,0)=AF63,0,1)</f>
        <v>#N/A</v>
      </c>
      <c r="CH63" s="6" t="e">
        <f>IF(VLOOKUP(A63,'BD OFICIAL'!$A$1:$AK$1058,34,0)=AG63,0,1)</f>
        <v>#N/A</v>
      </c>
      <c r="CI63" s="11" t="e">
        <f t="shared" si="7"/>
        <v>#DIV/0!</v>
      </c>
      <c r="CJ63" s="130" t="e">
        <f t="shared" si="8"/>
        <v>#DIV/0!</v>
      </c>
      <c r="CK63" s="130" t="e">
        <f>IF(VLOOKUP(A63,'BD OFICIAL'!$A$1:$AK$1058,37,0)=AL63,0,1)</f>
        <v>#N/A</v>
      </c>
      <c r="CL63" s="130" t="e">
        <f>VLOOKUP(A63,'BD OFICIAL'!$A$1:$AL$1109,38,0)*AM63-AP63</f>
        <v>#N/A</v>
      </c>
      <c r="CM63" s="130" t="str">
        <f t="shared" si="9"/>
        <v>SSH</v>
      </c>
      <c r="CN63" s="130" t="str">
        <f t="shared" si="10"/>
        <v>SI</v>
      </c>
      <c r="CO63" s="130" t="str">
        <f t="shared" si="11"/>
        <v>NO</v>
      </c>
      <c r="CP63" s="44">
        <f t="shared" si="12"/>
        <v>1</v>
      </c>
      <c r="CQ63" s="44">
        <f t="shared" si="13"/>
        <v>1</v>
      </c>
      <c r="CR63" s="44" t="e">
        <f t="shared" si="14"/>
        <v>#N/A</v>
      </c>
      <c r="CS63" s="44" t="e">
        <f>IF(VLOOKUP(A63,'BD OFICIAL'!$A:$AS,40,0)=AQ63,0,1)</f>
        <v>#N/A</v>
      </c>
      <c r="CT63" s="44" t="e">
        <f>IF(VLOOKUP(A63,'BD OFICIAL'!$A:$AS,41,0)=AS63,0,1)</f>
        <v>#N/A</v>
      </c>
      <c r="CU63" s="44">
        <f t="shared" si="15"/>
        <v>0</v>
      </c>
      <c r="CV63" s="44">
        <f t="shared" si="16"/>
        <v>0</v>
      </c>
      <c r="CW63" s="44" t="e">
        <f>IF(VLOOKUP(A63,'BD OFICIAL'!$A$1:$AK$1058,31,0)="SI",IF(AT63&gt;0,0,1),IF(AT63=0,0,1))</f>
        <v>#N/A</v>
      </c>
      <c r="CX63" s="44">
        <f t="shared" si="17"/>
        <v>0</v>
      </c>
      <c r="CY63" s="44">
        <f>IF((AP63+AQ63+AR63+AS63+AT63-AU63=0),0,1)</f>
        <v>0</v>
      </c>
      <c r="CZ63" s="130" t="e">
        <f t="shared" si="19"/>
        <v>#N/A</v>
      </c>
      <c r="DA63" s="44" t="e">
        <f t="shared" si="20"/>
        <v>#N/A</v>
      </c>
      <c r="DB63" s="130" t="str">
        <f>IF(ISERROR(VLOOKUP(AI63,EXPERIENCIA!$A$1:$C$2100,1,0)),"NO","SI")</f>
        <v>NO</v>
      </c>
      <c r="DC63" s="130" t="e">
        <f>IF(CZ63="no","NO APLICA",IF(AX63=0,"ERROR NOTA",IF(AND(AX63&gt;1,DB63="NO"),"ERROR NOTA",IF(AND(DB63="NO",AX63=1),0,IF(VLOOKUP(AI63,EXPERIENCIA!$A$1:$C$2100,3,0)=AX63,0,"ERROR NOTA")))))</f>
        <v>#N/A</v>
      </c>
      <c r="DD63" s="130" t="str">
        <f>IF(ISERROR(VLOOKUP(AI63,COMPORTAMIENTO!$A$1:$C$2100,1,0)),"NO","SI")</f>
        <v>NO</v>
      </c>
      <c r="DE63" s="130" t="e">
        <f>IF(CZ63="NO","NO APLICA",IF(AY63=0,"ERROR NOTA",IF(AND(DD63="NO",AY63=7),0,IF(VLOOKUP(AI63,COMPORTAMIENTO!$A$2:$C$2100,3,0)=AY63,0,"ERROR NOTA"))))</f>
        <v>#N/A</v>
      </c>
      <c r="DF63" s="164" t="e">
        <f t="shared" si="21"/>
        <v>#N/A</v>
      </c>
      <c r="DG63" s="164" t="e">
        <f t="shared" si="22"/>
        <v>#N/A</v>
      </c>
      <c r="DH63" s="130" t="str">
        <f t="shared" si="36"/>
        <v>NO</v>
      </c>
      <c r="DI63" s="130" t="e">
        <f t="shared" si="23"/>
        <v>#N/A</v>
      </c>
      <c r="DJ63" s="130" t="e">
        <f t="shared" si="24"/>
        <v>#N/A</v>
      </c>
      <c r="DK63" s="130" t="e">
        <f t="shared" si="25"/>
        <v>#N/A</v>
      </c>
      <c r="DL63" s="16" t="e" cm="1">
        <f t="array" ref="DL63">IF(CZ63="NO","NO APLICA",IF(AND(CZ63="SI",BG63=1),RECHAZADO,"APROBADO"))</f>
        <v>#N/A</v>
      </c>
      <c r="DM63" s="16" t="e">
        <f t="shared" si="26"/>
        <v>#N/A</v>
      </c>
      <c r="DN63" s="11" t="e">
        <f t="shared" si="27"/>
        <v>#N/A</v>
      </c>
      <c r="DO63" s="16">
        <f t="shared" si="28"/>
        <v>0</v>
      </c>
      <c r="DP63" s="16">
        <f>VLOOKUP(A63,'5 TD'!$A$3:$B$35,2,0)</f>
        <v>0</v>
      </c>
      <c r="DQ63" s="11" t="e">
        <f t="shared" si="29"/>
        <v>#N/A</v>
      </c>
      <c r="DR63" s="130" t="e">
        <f t="shared" si="37"/>
        <v>#N/A</v>
      </c>
      <c r="DS63" s="130" t="e">
        <f t="shared" si="38"/>
        <v>#N/A</v>
      </c>
      <c r="DT63" s="11" t="e">
        <f t="shared" si="39"/>
        <v>#N/A</v>
      </c>
      <c r="DU63" s="130" t="e">
        <f t="shared" si="40"/>
        <v>#N/A</v>
      </c>
      <c r="DV63" s="6">
        <f>+('3 Planilla Preadjudicación OTIC'!BO63)</f>
        <v>0</v>
      </c>
      <c r="DW63" s="6" t="e">
        <f>IF(DU63="APROBADO",VLOOKUP(A63,'5 TD'!$D$3:$E$270,2,0),"NO APLICA")</f>
        <v>#N/A</v>
      </c>
      <c r="DX63" s="6" t="e">
        <f t="shared" si="30"/>
        <v>#N/A</v>
      </c>
      <c r="DY63" s="6" t="e">
        <f>IF(DX63="SI",VLOOKUP(A63,'5 TD'!$G$3:$H$270,2,0),"NO APLICA ")</f>
        <v>#N/A</v>
      </c>
      <c r="DZ63" s="6" t="e">
        <f t="shared" si="41"/>
        <v>#N/A</v>
      </c>
      <c r="EA63" s="6" t="e">
        <f>IF(DZ63="SI",VLOOKUP(A63,'5 TD'!$J$4:$K$472,2,0),"NO APLICA")</f>
        <v>#N/A</v>
      </c>
      <c r="EB63" s="6" t="e">
        <f t="shared" si="31"/>
        <v>#N/A</v>
      </c>
      <c r="EC63" s="11" t="e">
        <f>IF(EB63="SI",VLOOKUP(A63,'5 TD'!$M$4:$N$350,2,0),"NO APLICA")</f>
        <v>#N/A</v>
      </c>
      <c r="ED63" s="6" t="e">
        <f t="shared" si="6"/>
        <v>#N/A</v>
      </c>
      <c r="EE63" s="16" t="e">
        <f t="shared" si="32"/>
        <v>#N/A</v>
      </c>
      <c r="EF63" s="16" t="e">
        <f>IF(ED63="SI",VLOOKUP(A63,'5 TD'!$V$4:$W$479,2,0),"NO APLICA")</f>
        <v>#N/A</v>
      </c>
      <c r="EG63" s="6" t="e">
        <f t="shared" si="33"/>
        <v>#N/A</v>
      </c>
      <c r="EH63" s="124" t="e">
        <f>IF(EG63="SI",VLOOKUP(AI63,COMPORTAMIENTO!$A$1:$C$2100,2,0),"NO APLICA")</f>
        <v>#N/A</v>
      </c>
      <c r="EI63" s="16" t="e">
        <f>IF(EG63="SI",VLOOKUP(A63,'5 TD'!$P$2:$Q$479,2,0),"NO APLICA")</f>
        <v>#N/A</v>
      </c>
      <c r="EJ63" s="6" t="e">
        <f t="shared" si="34"/>
        <v>#N/A</v>
      </c>
      <c r="EK63" s="6">
        <f>IF(DB63="no",0,VLOOKUP(AI63,EXPERIENCIA!$A$1:$C$2100,2,0))</f>
        <v>0</v>
      </c>
      <c r="EL63" s="6">
        <f>IF(DB63="si",VLOOKUP(A63,'5 TD'!$S$3:$T$2103,2,0),0)</f>
        <v>0</v>
      </c>
      <c r="EM63" s="6" t="str">
        <f t="shared" si="35"/>
        <v>SI</v>
      </c>
      <c r="EN63" s="6">
        <f>+('3 Planilla Preadjudicación OTIC'!BV63)</f>
        <v>0</v>
      </c>
      <c r="EO63" s="71" t="s">
        <v>4881</v>
      </c>
      <c r="EP63" s="7" t="s">
        <v>4882</v>
      </c>
      <c r="EQ63" s="77" t="s">
        <v>4890</v>
      </c>
    </row>
    <row r="64" spans="1:147" s="7" customFormat="1" ht="13.8" x14ac:dyDescent="0.3">
      <c r="A64" s="6">
        <f>+('3 Planilla Preadjudicación OTIC'!A64)</f>
        <v>0</v>
      </c>
      <c r="B64" s="6">
        <f>+('3 Planilla Preadjudicación OTIC'!B64)</f>
        <v>0</v>
      </c>
      <c r="C64" s="8">
        <f>+('3 Planilla Preadjudicación OTIC'!D64)</f>
        <v>0</v>
      </c>
      <c r="D64" s="8">
        <f>+('3 Planilla Preadjudicación OTIC'!E64)</f>
        <v>0</v>
      </c>
      <c r="E64" s="8">
        <f>+('3 Planilla Preadjudicación OTIC'!F64)</f>
        <v>0</v>
      </c>
      <c r="F64" s="8">
        <f>+('3 Planilla Preadjudicación OTIC'!G64)</f>
        <v>0</v>
      </c>
      <c r="G64" s="8">
        <f>+('3 Planilla Preadjudicación OTIC'!H64)</f>
        <v>0</v>
      </c>
      <c r="H64" s="8">
        <f>+('3 Planilla Preadjudicación OTIC'!I64)</f>
        <v>0</v>
      </c>
      <c r="I64" s="8">
        <f>+('3 Planilla Preadjudicación OTIC'!J64)</f>
        <v>0</v>
      </c>
      <c r="J64" s="8">
        <f>+('3 Planilla Preadjudicación OTIC'!K64)</f>
        <v>0</v>
      </c>
      <c r="K64" s="8">
        <f>+('3 Planilla Preadjudicación OTIC'!L64)</f>
        <v>0</v>
      </c>
      <c r="L64" s="8">
        <f>+('3 Planilla Preadjudicación OTIC'!M64)</f>
        <v>0</v>
      </c>
      <c r="M64" s="6">
        <f>+('3 Planilla Preadjudicación OTIC'!N64)</f>
        <v>0</v>
      </c>
      <c r="N64" s="8">
        <f>+('3 Planilla Preadjudicación OTIC'!O64)</f>
        <v>0</v>
      </c>
      <c r="O64" s="8">
        <f>+('3 Planilla Preadjudicación OTIC'!P64)</f>
        <v>0</v>
      </c>
      <c r="P64" s="8">
        <f>+('3 Planilla Preadjudicación OTIC'!Q64)</f>
        <v>0</v>
      </c>
      <c r="Q64" s="8">
        <f>+('3 Planilla Preadjudicación OTIC'!R64)</f>
        <v>0</v>
      </c>
      <c r="R64" s="8">
        <f>+('3 Planilla Preadjudicación OTIC'!S64)</f>
        <v>0</v>
      </c>
      <c r="S64" s="8">
        <f>+('3 Planilla Preadjudicación OTIC'!T64)</f>
        <v>0</v>
      </c>
      <c r="T64" s="6">
        <f>+('3 Planilla Preadjudicación OTIC'!U64)</f>
        <v>0</v>
      </c>
      <c r="U64" s="6">
        <f>+('3 Planilla Preadjudicación OTIC'!V64)</f>
        <v>0</v>
      </c>
      <c r="V64" s="6">
        <f>+('3 Planilla Preadjudicación OTIC'!W64)</f>
        <v>0</v>
      </c>
      <c r="W64" s="6">
        <f>+('3 Planilla Preadjudicación OTIC'!X64)</f>
        <v>0</v>
      </c>
      <c r="X64" s="6">
        <f>+('3 Planilla Preadjudicación OTIC'!Y64)</f>
        <v>0</v>
      </c>
      <c r="Y64" s="6">
        <f>+('3 Planilla Preadjudicación OTIC'!Z64)</f>
        <v>0</v>
      </c>
      <c r="Z64" s="6">
        <f>+('3 Planilla Preadjudicación OTIC'!AA64)</f>
        <v>0</v>
      </c>
      <c r="AA64" s="6">
        <f>+('3 Planilla Preadjudicación OTIC'!AB64)</f>
        <v>0</v>
      </c>
      <c r="AB64" s="8">
        <f>+('3 Planilla Preadjudicación OTIC'!AC64)</f>
        <v>0</v>
      </c>
      <c r="AC64" s="8">
        <f>+('3 Planilla Preadjudicación OTIC'!AD64)</f>
        <v>0</v>
      </c>
      <c r="AD64" s="6">
        <f>+('3 Planilla Preadjudicación OTIC'!AE64)</f>
        <v>0</v>
      </c>
      <c r="AE64" s="8">
        <f>+('3 Planilla Preadjudicación OTIC'!AF64)</f>
        <v>0</v>
      </c>
      <c r="AF64" s="6">
        <f>+('3 Planilla Preadjudicación OTIC'!AG64)</f>
        <v>0</v>
      </c>
      <c r="AG64" s="6">
        <f>+('3 Planilla Preadjudicación OTIC'!AH64)</f>
        <v>0</v>
      </c>
      <c r="AH64" s="6">
        <f>+('3 Planilla Preadjudicación OTIC'!AI64)</f>
        <v>0</v>
      </c>
      <c r="AI64" s="206">
        <f>+('3 Planilla Preadjudicación OTIC'!AJ64)</f>
        <v>0</v>
      </c>
      <c r="AJ64" s="8">
        <f>+('3 Planilla Preadjudicación OTIC'!AK64)</f>
        <v>0</v>
      </c>
      <c r="AK64" s="6">
        <f>+('3 Planilla Preadjudicación OTIC'!AL64)</f>
        <v>0</v>
      </c>
      <c r="AL64" s="6">
        <f>+('3 Planilla Preadjudicación OTIC'!AM64)</f>
        <v>0</v>
      </c>
      <c r="AM64" s="16">
        <f>+('3 Planilla Preadjudicación OTIC'!AN64)</f>
        <v>0</v>
      </c>
      <c r="AN64" s="16">
        <f>+('3 Planilla Preadjudicación OTIC'!AO64)</f>
        <v>0</v>
      </c>
      <c r="AO64" s="16">
        <f>+('3 Planilla Preadjudicación OTIC'!AP64)</f>
        <v>0</v>
      </c>
      <c r="AP64" s="16">
        <f>+('3 Planilla Preadjudicación OTIC'!AQ64)</f>
        <v>0</v>
      </c>
      <c r="AQ64" s="16">
        <f>+('3 Planilla Preadjudicación OTIC'!AR64)</f>
        <v>0</v>
      </c>
      <c r="AR64" s="16">
        <f>+('3 Planilla Preadjudicación OTIC'!AS64)</f>
        <v>0</v>
      </c>
      <c r="AS64" s="16">
        <f>+('3 Planilla Preadjudicación OTIC'!AT64)</f>
        <v>0</v>
      </c>
      <c r="AT64" s="16">
        <f>+('3 Planilla Preadjudicación OTIC'!AU64)</f>
        <v>0</v>
      </c>
      <c r="AU64" s="16">
        <f>+('3 Planilla Preadjudicación OTIC'!AV64)</f>
        <v>0</v>
      </c>
      <c r="AV64" s="6">
        <f>+('3 Planilla Preadjudicación OTIC'!AW64)</f>
        <v>0</v>
      </c>
      <c r="AW64" s="8">
        <f>+('3 Planilla Preadjudicación OTIC'!AX64)</f>
        <v>0</v>
      </c>
      <c r="AX64" s="6">
        <f>+('3 Planilla Preadjudicación OTIC'!AY64)</f>
        <v>0</v>
      </c>
      <c r="AY64" s="6">
        <f>+('3 Planilla Preadjudicación OTIC'!AZ64)</f>
        <v>0</v>
      </c>
      <c r="AZ64" s="6">
        <f>+('3 Planilla Preadjudicación OTIC'!BA64)</f>
        <v>0</v>
      </c>
      <c r="BA64" s="6">
        <f>+('3 Planilla Preadjudicación OTIC'!BB64)</f>
        <v>0</v>
      </c>
      <c r="BB64" s="6">
        <f>+('3 Planilla Preadjudicación OTIC'!BC64)</f>
        <v>0</v>
      </c>
      <c r="BC64" s="6">
        <f>+('3 Planilla Preadjudicación OTIC'!BD64)</f>
        <v>0</v>
      </c>
      <c r="BD64" s="6">
        <f>+('3 Planilla Preadjudicación OTIC'!BE64)</f>
        <v>0</v>
      </c>
      <c r="BE64" s="6">
        <f>+('3 Planilla Preadjudicación OTIC'!BF64)</f>
        <v>0</v>
      </c>
      <c r="BF64" s="6">
        <f>+('3 Planilla Preadjudicación OTIC'!BG64)</f>
        <v>0</v>
      </c>
      <c r="BG64" s="6">
        <f>+('3 Planilla Preadjudicación OTIC'!BH64)</f>
        <v>0</v>
      </c>
      <c r="BH64" s="6">
        <f>+('3 Planilla Preadjudicación OTIC'!BI64)</f>
        <v>0</v>
      </c>
      <c r="BI64" s="6">
        <f>+('3 Planilla Preadjudicación OTIC'!BJ64)</f>
        <v>0</v>
      </c>
      <c r="BJ64" s="6">
        <f>+('3 Planilla Preadjudicación OTIC'!BK64)</f>
        <v>0</v>
      </c>
      <c r="BK64" s="6">
        <f>+('3 Planilla Preadjudicación OTIC'!BL64)</f>
        <v>0</v>
      </c>
      <c r="BL64" s="6">
        <f>+('3 Planilla Preadjudicación OTIC'!BM64)</f>
        <v>0</v>
      </c>
      <c r="BM64" s="164">
        <f>ROUND(('3 Planilla Preadjudicación OTIC'!BN64),1)</f>
        <v>0</v>
      </c>
      <c r="BN64" s="8">
        <f>+('3 Planilla Preadjudicación OTIC'!BO64)</f>
        <v>0</v>
      </c>
      <c r="BO64" s="8">
        <f>+('3 Planilla Preadjudicación OTIC'!BP64)</f>
        <v>0</v>
      </c>
      <c r="BP64" s="8">
        <f>+('3 Planilla Preadjudicación OTIC'!BQ64)</f>
        <v>0</v>
      </c>
      <c r="BQ64" s="8">
        <f>+('3 Planilla Preadjudicación OTIC'!BR64)</f>
        <v>0</v>
      </c>
      <c r="BR64" s="8">
        <f>+('3 Planilla Preadjudicación OTIC'!BS64)</f>
        <v>0</v>
      </c>
      <c r="BS64" s="8">
        <f>+('3 Planilla Preadjudicación OTIC'!BT64)</f>
        <v>0</v>
      </c>
      <c r="BT64" s="8">
        <f>+('3 Planilla Preadjudicación OTIC'!BU64)</f>
        <v>0</v>
      </c>
      <c r="BU64" s="130" t="e">
        <f>IF(VLOOKUP(A64,'BD OFICIAL'!$A$1:$AK$1058,5,0)=D64,0,1)</f>
        <v>#N/A</v>
      </c>
      <c r="BV64" s="130" t="e">
        <f>IF(VLOOKUP(A64,'BD OFICIAL'!$A$1:$AK$1058,11,0)=J64,0,1)</f>
        <v>#N/A</v>
      </c>
      <c r="BW64" s="130" t="e">
        <f>IF(VLOOKUP(A64,'BD OFICIAL'!$A$1:$AK$1058,13,0)=L64,0,1)</f>
        <v>#N/A</v>
      </c>
      <c r="BX64" s="6" t="e">
        <f>IF(VLOOKUP(A64,'BD OFICIAL'!$A$1:$AK$1058,16,0)=O64,0,1)</f>
        <v>#N/A</v>
      </c>
      <c r="BY64" s="6" t="e">
        <f>IF(VLOOKUP(A64,'BD OFICIAL'!$A$1:$AK$1058,17,0)=P64,0,1)</f>
        <v>#N/A</v>
      </c>
      <c r="BZ64" s="6" t="e">
        <f>IF(VLOOKUP(A64,'BD OFICIAL'!$A$1:$AK$1058,19,0)=R64,0,1)</f>
        <v>#N/A</v>
      </c>
      <c r="CA64" s="6" t="e">
        <f>IF(VLOOKUP(A64,'BD OFICIAL'!$A$1:$AK$1058,21,0)=T64,0,1)</f>
        <v>#N/A</v>
      </c>
      <c r="CB64" s="6" t="e">
        <f>IF(VLOOKUP(A64,'BD OFICIAL'!$A$1:$AK$1058,24,0)=AK64,0,1)</f>
        <v>#N/A</v>
      </c>
      <c r="CC64" s="6" t="e">
        <f>IF(VLOOKUP(A64,'BD OFICIAL'!$A$1:$AK$1058,25,0)=X64,0,1)</f>
        <v>#N/A</v>
      </c>
      <c r="CD64" s="6" t="e">
        <f>IF(VLOOKUP(A64,'BD OFICIAL'!$A$1:$AK$1058,26,0)=Y64,0,1)</f>
        <v>#N/A</v>
      </c>
      <c r="CE64" s="6" t="e">
        <f>IF(VLOOKUP(A64,'BD OFICIAL'!$A$1:$AK$1058,27,0)=Z64,0,1)</f>
        <v>#N/A</v>
      </c>
      <c r="CF64" s="6" t="e">
        <f>IF(VLOOKUP(A64,'BD OFICIAL'!$A$1:$AK$1058,28,0)=AA64,0,1)</f>
        <v>#N/A</v>
      </c>
      <c r="CG64" s="6" t="e">
        <f>IF(VLOOKUP(A64,'BD OFICIAL'!$A$1:$AK$1058,33,0)=AF64,0,1)</f>
        <v>#N/A</v>
      </c>
      <c r="CH64" s="6" t="e">
        <f>IF(VLOOKUP(A64,'BD OFICIAL'!$A$1:$AK$1058,34,0)=AG64,0,1)</f>
        <v>#N/A</v>
      </c>
      <c r="CI64" s="11" t="e">
        <f t="shared" si="7"/>
        <v>#DIV/0!</v>
      </c>
      <c r="CJ64" s="130" t="e">
        <f t="shared" si="8"/>
        <v>#DIV/0!</v>
      </c>
      <c r="CK64" s="130" t="e">
        <f>IF(VLOOKUP(A64,'BD OFICIAL'!$A$1:$AK$1058,37,0)=AL64,0,1)</f>
        <v>#N/A</v>
      </c>
      <c r="CL64" s="130" t="e">
        <f>VLOOKUP(A64,'BD OFICIAL'!$A$1:$AL$1109,38,0)*AM64-AP64</f>
        <v>#N/A</v>
      </c>
      <c r="CM64" s="130" t="str">
        <f t="shared" si="9"/>
        <v>SSH</v>
      </c>
      <c r="CN64" s="130" t="str">
        <f t="shared" si="10"/>
        <v>SI</v>
      </c>
      <c r="CO64" s="130" t="str">
        <f t="shared" si="11"/>
        <v>NO</v>
      </c>
      <c r="CP64" s="44">
        <f t="shared" si="12"/>
        <v>1</v>
      </c>
      <c r="CQ64" s="44">
        <f t="shared" si="13"/>
        <v>1</v>
      </c>
      <c r="CR64" s="44" t="e">
        <f t="shared" si="14"/>
        <v>#N/A</v>
      </c>
      <c r="CS64" s="44" t="e">
        <f>IF(VLOOKUP(A64,'BD OFICIAL'!$A:$AS,40,0)=AQ64,0,1)</f>
        <v>#N/A</v>
      </c>
      <c r="CT64" s="44" t="e">
        <f>IF(VLOOKUP(A64,'BD OFICIAL'!$A:$AS,41,0)=AS64,0,1)</f>
        <v>#N/A</v>
      </c>
      <c r="CU64" s="44">
        <f t="shared" si="15"/>
        <v>0</v>
      </c>
      <c r="CV64" s="44">
        <f t="shared" si="16"/>
        <v>0</v>
      </c>
      <c r="CW64" s="44" t="e">
        <f>IF(VLOOKUP(A64,'BD OFICIAL'!$A$1:$AK$1058,31,0)="SI",IF(AT64&gt;0,0,1),IF(AT64=0,0,1))</f>
        <v>#N/A</v>
      </c>
      <c r="CX64" s="44">
        <f t="shared" si="17"/>
        <v>0</v>
      </c>
      <c r="CY64" s="44">
        <f t="shared" si="18"/>
        <v>0</v>
      </c>
      <c r="CZ64" s="130" t="e">
        <f t="shared" si="19"/>
        <v>#N/A</v>
      </c>
      <c r="DA64" s="44" t="e">
        <f t="shared" si="20"/>
        <v>#N/A</v>
      </c>
      <c r="DB64" s="130" t="str">
        <f>IF(ISERROR(VLOOKUP(AI64,EXPERIENCIA!$A$1:$C$2100,1,0)),"NO","SI")</f>
        <v>NO</v>
      </c>
      <c r="DC64" s="130" t="e">
        <f>IF(CZ64="no","NO APLICA",IF(AX64=0,"ERROR NOTA",IF(AND(AX64&gt;1,DB64="NO"),"ERROR NOTA",IF(AND(DB64="NO",AX64=1),0,IF(VLOOKUP(AI64,EXPERIENCIA!$A$1:$C$2100,3,0)=AX64,0,"ERROR NOTA")))))</f>
        <v>#N/A</v>
      </c>
      <c r="DD64" s="130" t="str">
        <f>IF(ISERROR(VLOOKUP(AI64,COMPORTAMIENTO!$A$1:$C$2100,1,0)),"NO","SI")</f>
        <v>NO</v>
      </c>
      <c r="DE64" s="130" t="e">
        <f>IF(CZ64="NO","NO APLICA",IF(AY64=0,"ERROR NOTA",IF(AND(DD64="NO",AY64=7),0,IF(VLOOKUP(AI64,COMPORTAMIENTO!$A$2:$C$2100,3,0)=AY64,0,"ERROR NOTA"))))</f>
        <v>#N/A</v>
      </c>
      <c r="DF64" s="164" t="e">
        <f t="shared" si="21"/>
        <v>#N/A</v>
      </c>
      <c r="DG64" s="164" t="e">
        <f t="shared" si="22"/>
        <v>#N/A</v>
      </c>
      <c r="DH64" s="130" t="str">
        <f t="shared" si="36"/>
        <v>NO</v>
      </c>
      <c r="DI64" s="130" t="e">
        <f t="shared" si="23"/>
        <v>#N/A</v>
      </c>
      <c r="DJ64" s="130" t="e">
        <f t="shared" si="24"/>
        <v>#N/A</v>
      </c>
      <c r="DK64" s="130" t="e">
        <f t="shared" si="25"/>
        <v>#N/A</v>
      </c>
      <c r="DL64" s="16" t="e" cm="1">
        <f t="array" ref="DL64">IF(CZ64="NO","NO APLICA",IF(AND(CZ64="SI",BG64=1),RECHAZADO,"APROBADO"))</f>
        <v>#N/A</v>
      </c>
      <c r="DM64" s="16" t="e">
        <f t="shared" si="26"/>
        <v>#N/A</v>
      </c>
      <c r="DN64" s="11" t="e">
        <f t="shared" si="27"/>
        <v>#N/A</v>
      </c>
      <c r="DO64" s="16">
        <f t="shared" si="28"/>
        <v>0</v>
      </c>
      <c r="DP64" s="16">
        <f>VLOOKUP(A64,'5 TD'!$A$3:$B$35,2,0)</f>
        <v>0</v>
      </c>
      <c r="DQ64" s="11" t="e">
        <f t="shared" si="29"/>
        <v>#N/A</v>
      </c>
      <c r="DR64" s="130" t="e">
        <f t="shared" si="37"/>
        <v>#N/A</v>
      </c>
      <c r="DS64" s="130" t="e">
        <f t="shared" si="38"/>
        <v>#N/A</v>
      </c>
      <c r="DT64" s="11" t="e">
        <f t="shared" si="39"/>
        <v>#N/A</v>
      </c>
      <c r="DU64" s="130" t="e">
        <f t="shared" si="40"/>
        <v>#N/A</v>
      </c>
      <c r="DV64" s="6">
        <f>+('3 Planilla Preadjudicación OTIC'!BO64)</f>
        <v>0</v>
      </c>
      <c r="DW64" s="6" t="e">
        <f>IF(DU64="APROBADO",VLOOKUP(A64,'5 TD'!$D$3:$E$270,2,0),"NO APLICA")</f>
        <v>#N/A</v>
      </c>
      <c r="DX64" s="6" t="e">
        <f t="shared" si="30"/>
        <v>#N/A</v>
      </c>
      <c r="DY64" s="6" t="e">
        <f>IF(DX64="SI",VLOOKUP(A64,'5 TD'!$G$3:$H$270,2,0),"NO APLICA ")</f>
        <v>#N/A</v>
      </c>
      <c r="DZ64" s="6" t="e">
        <f t="shared" si="41"/>
        <v>#N/A</v>
      </c>
      <c r="EA64" s="6" t="e">
        <f>IF(DZ64="SI",VLOOKUP(A64,'5 TD'!$J$4:$K$472,2,0),"NO APLICA")</f>
        <v>#N/A</v>
      </c>
      <c r="EB64" s="6" t="e">
        <f t="shared" si="31"/>
        <v>#N/A</v>
      </c>
      <c r="EC64" s="11" t="e">
        <f>IF(EB64="SI",VLOOKUP(A64,'5 TD'!$M$4:$N$350,2,0),"NO APLICA")</f>
        <v>#N/A</v>
      </c>
      <c r="ED64" s="6" t="e">
        <f t="shared" si="6"/>
        <v>#N/A</v>
      </c>
      <c r="EE64" s="16" t="e">
        <f t="shared" si="32"/>
        <v>#N/A</v>
      </c>
      <c r="EF64" s="16" t="e">
        <f>IF(ED64="SI",VLOOKUP(A64,'5 TD'!$V$4:$W$479,2,0),"NO APLICA")</f>
        <v>#N/A</v>
      </c>
      <c r="EG64" s="6" t="e">
        <f t="shared" si="33"/>
        <v>#N/A</v>
      </c>
      <c r="EH64" s="124" t="e">
        <f>IF(EG64="SI",VLOOKUP(AI64,COMPORTAMIENTO!$A$1:$C$2100,2,0),"NO APLICA")</f>
        <v>#N/A</v>
      </c>
      <c r="EI64" s="16" t="e">
        <f>IF(EG64="SI",VLOOKUP(A64,'5 TD'!$P$2:$Q$479,2,0),"NO APLICA")</f>
        <v>#N/A</v>
      </c>
      <c r="EJ64" s="6" t="e">
        <f t="shared" si="34"/>
        <v>#N/A</v>
      </c>
      <c r="EK64" s="6">
        <f>IF(DB64="no",0,VLOOKUP(AI64,EXPERIENCIA!$A$1:$C$2100,2,0))</f>
        <v>0</v>
      </c>
      <c r="EL64" s="6">
        <f>IF(DB64="si",VLOOKUP(A64,'5 TD'!$S$3:$T$2103,2,0),0)</f>
        <v>0</v>
      </c>
      <c r="EM64" s="6" t="str">
        <f t="shared" si="35"/>
        <v>SI</v>
      </c>
      <c r="EN64" s="6">
        <f>+('3 Planilla Preadjudicación OTIC'!BV64)</f>
        <v>0</v>
      </c>
      <c r="EO64" s="71" t="s">
        <v>4875</v>
      </c>
      <c r="EP64" s="7" t="s">
        <v>4884</v>
      </c>
      <c r="EQ64" s="77" t="s">
        <v>4890</v>
      </c>
    </row>
    <row r="65" spans="1:147" s="7" customFormat="1" ht="13.8" x14ac:dyDescent="0.3">
      <c r="A65" s="6">
        <f>+('3 Planilla Preadjudicación OTIC'!A65)</f>
        <v>0</v>
      </c>
      <c r="B65" s="6">
        <f>+('3 Planilla Preadjudicación OTIC'!B65)</f>
        <v>0</v>
      </c>
      <c r="C65" s="8">
        <f>+('3 Planilla Preadjudicación OTIC'!D65)</f>
        <v>0</v>
      </c>
      <c r="D65" s="8">
        <f>+('3 Planilla Preadjudicación OTIC'!E65)</f>
        <v>0</v>
      </c>
      <c r="E65" s="8">
        <f>+('3 Planilla Preadjudicación OTIC'!F65)</f>
        <v>0</v>
      </c>
      <c r="F65" s="8">
        <f>+('3 Planilla Preadjudicación OTIC'!G65)</f>
        <v>0</v>
      </c>
      <c r="G65" s="8">
        <f>+('3 Planilla Preadjudicación OTIC'!H65)</f>
        <v>0</v>
      </c>
      <c r="H65" s="8">
        <f>+('3 Planilla Preadjudicación OTIC'!I65)</f>
        <v>0</v>
      </c>
      <c r="I65" s="8">
        <f>+('3 Planilla Preadjudicación OTIC'!J65)</f>
        <v>0</v>
      </c>
      <c r="J65" s="8">
        <f>+('3 Planilla Preadjudicación OTIC'!K65)</f>
        <v>0</v>
      </c>
      <c r="K65" s="8">
        <f>+('3 Planilla Preadjudicación OTIC'!L65)</f>
        <v>0</v>
      </c>
      <c r="L65" s="8">
        <f>+('3 Planilla Preadjudicación OTIC'!M65)</f>
        <v>0</v>
      </c>
      <c r="M65" s="6">
        <f>+('3 Planilla Preadjudicación OTIC'!N65)</f>
        <v>0</v>
      </c>
      <c r="N65" s="8">
        <f>+('3 Planilla Preadjudicación OTIC'!O65)</f>
        <v>0</v>
      </c>
      <c r="O65" s="8">
        <f>+('3 Planilla Preadjudicación OTIC'!P65)</f>
        <v>0</v>
      </c>
      <c r="P65" s="8">
        <f>+('3 Planilla Preadjudicación OTIC'!Q65)</f>
        <v>0</v>
      </c>
      <c r="Q65" s="8">
        <f>+('3 Planilla Preadjudicación OTIC'!R65)</f>
        <v>0</v>
      </c>
      <c r="R65" s="8">
        <f>+('3 Planilla Preadjudicación OTIC'!S65)</f>
        <v>0</v>
      </c>
      <c r="S65" s="8">
        <f>+('3 Planilla Preadjudicación OTIC'!T65)</f>
        <v>0</v>
      </c>
      <c r="T65" s="6">
        <f>+('3 Planilla Preadjudicación OTIC'!U65)</f>
        <v>0</v>
      </c>
      <c r="U65" s="6">
        <f>+('3 Planilla Preadjudicación OTIC'!V65)</f>
        <v>0</v>
      </c>
      <c r="V65" s="6">
        <f>+('3 Planilla Preadjudicación OTIC'!W65)</f>
        <v>0</v>
      </c>
      <c r="W65" s="6">
        <f>+('3 Planilla Preadjudicación OTIC'!X65)</f>
        <v>0</v>
      </c>
      <c r="X65" s="6">
        <f>+('3 Planilla Preadjudicación OTIC'!Y65)</f>
        <v>0</v>
      </c>
      <c r="Y65" s="6">
        <f>+('3 Planilla Preadjudicación OTIC'!Z65)</f>
        <v>0</v>
      </c>
      <c r="Z65" s="6">
        <f>+('3 Planilla Preadjudicación OTIC'!AA65)</f>
        <v>0</v>
      </c>
      <c r="AA65" s="6">
        <f>+('3 Planilla Preadjudicación OTIC'!AB65)</f>
        <v>0</v>
      </c>
      <c r="AB65" s="8">
        <f>+('3 Planilla Preadjudicación OTIC'!AC65)</f>
        <v>0</v>
      </c>
      <c r="AC65" s="8">
        <f>+('3 Planilla Preadjudicación OTIC'!AD65)</f>
        <v>0</v>
      </c>
      <c r="AD65" s="6">
        <f>+('3 Planilla Preadjudicación OTIC'!AE65)</f>
        <v>0</v>
      </c>
      <c r="AE65" s="8">
        <f>+('3 Planilla Preadjudicación OTIC'!AF65)</f>
        <v>0</v>
      </c>
      <c r="AF65" s="6">
        <f>+('3 Planilla Preadjudicación OTIC'!AG65)</f>
        <v>0</v>
      </c>
      <c r="AG65" s="6">
        <f>+('3 Planilla Preadjudicación OTIC'!AH65)</f>
        <v>0</v>
      </c>
      <c r="AH65" s="6">
        <f>+('3 Planilla Preadjudicación OTIC'!AI65)</f>
        <v>0</v>
      </c>
      <c r="AI65" s="206">
        <f>+('3 Planilla Preadjudicación OTIC'!AJ65)</f>
        <v>0</v>
      </c>
      <c r="AJ65" s="8">
        <f>+('3 Planilla Preadjudicación OTIC'!AK65)</f>
        <v>0</v>
      </c>
      <c r="AK65" s="6">
        <f>+('3 Planilla Preadjudicación OTIC'!AL65)</f>
        <v>0</v>
      </c>
      <c r="AL65" s="6">
        <f>+('3 Planilla Preadjudicación OTIC'!AM65)</f>
        <v>0</v>
      </c>
      <c r="AM65" s="16">
        <f>+('3 Planilla Preadjudicación OTIC'!AN65)</f>
        <v>0</v>
      </c>
      <c r="AN65" s="16">
        <f>+('3 Planilla Preadjudicación OTIC'!AO65)</f>
        <v>0</v>
      </c>
      <c r="AO65" s="16">
        <f>+('3 Planilla Preadjudicación OTIC'!AP65)</f>
        <v>0</v>
      </c>
      <c r="AP65" s="16">
        <f>+('3 Planilla Preadjudicación OTIC'!AQ65)</f>
        <v>0</v>
      </c>
      <c r="AQ65" s="16">
        <f>+('3 Planilla Preadjudicación OTIC'!AR65)</f>
        <v>0</v>
      </c>
      <c r="AR65" s="16">
        <f>+('3 Planilla Preadjudicación OTIC'!AS65)</f>
        <v>0</v>
      </c>
      <c r="AS65" s="16">
        <f>+('3 Planilla Preadjudicación OTIC'!AT65)</f>
        <v>0</v>
      </c>
      <c r="AT65" s="16">
        <f>+('3 Planilla Preadjudicación OTIC'!AU65)</f>
        <v>0</v>
      </c>
      <c r="AU65" s="16">
        <f>+('3 Planilla Preadjudicación OTIC'!AV65)</f>
        <v>0</v>
      </c>
      <c r="AV65" s="6">
        <f>+('3 Planilla Preadjudicación OTIC'!AW65)</f>
        <v>0</v>
      </c>
      <c r="AW65" s="8">
        <f>+('3 Planilla Preadjudicación OTIC'!AX65)</f>
        <v>0</v>
      </c>
      <c r="AX65" s="6">
        <f>+('3 Planilla Preadjudicación OTIC'!AY65)</f>
        <v>0</v>
      </c>
      <c r="AY65" s="6">
        <f>+('3 Planilla Preadjudicación OTIC'!AZ65)</f>
        <v>0</v>
      </c>
      <c r="AZ65" s="6">
        <f>+('3 Planilla Preadjudicación OTIC'!BA65)</f>
        <v>0</v>
      </c>
      <c r="BA65" s="6">
        <f>+('3 Planilla Preadjudicación OTIC'!BB65)</f>
        <v>0</v>
      </c>
      <c r="BB65" s="6">
        <f>+('3 Planilla Preadjudicación OTIC'!BC65)</f>
        <v>0</v>
      </c>
      <c r="BC65" s="6">
        <f>+('3 Planilla Preadjudicación OTIC'!BD65)</f>
        <v>0</v>
      </c>
      <c r="BD65" s="6">
        <f>+('3 Planilla Preadjudicación OTIC'!BE65)</f>
        <v>0</v>
      </c>
      <c r="BE65" s="6">
        <f>+('3 Planilla Preadjudicación OTIC'!BF65)</f>
        <v>0</v>
      </c>
      <c r="BF65" s="6">
        <f>+('3 Planilla Preadjudicación OTIC'!BG65)</f>
        <v>0</v>
      </c>
      <c r="BG65" s="6">
        <f>+('3 Planilla Preadjudicación OTIC'!BH65)</f>
        <v>0</v>
      </c>
      <c r="BH65" s="6">
        <f>+('3 Planilla Preadjudicación OTIC'!BI65)</f>
        <v>0</v>
      </c>
      <c r="BI65" s="6">
        <f>+('3 Planilla Preadjudicación OTIC'!BJ65)</f>
        <v>0</v>
      </c>
      <c r="BJ65" s="6">
        <f>+('3 Planilla Preadjudicación OTIC'!BK65)</f>
        <v>0</v>
      </c>
      <c r="BK65" s="6">
        <f>+('3 Planilla Preadjudicación OTIC'!BL65)</f>
        <v>0</v>
      </c>
      <c r="BL65" s="6">
        <f>+('3 Planilla Preadjudicación OTIC'!BM65)</f>
        <v>0</v>
      </c>
      <c r="BM65" s="164">
        <f>ROUND(('3 Planilla Preadjudicación OTIC'!BN65),1)</f>
        <v>0</v>
      </c>
      <c r="BN65" s="8">
        <f>+('3 Planilla Preadjudicación OTIC'!BO65)</f>
        <v>0</v>
      </c>
      <c r="BO65" s="8">
        <f>+('3 Planilla Preadjudicación OTIC'!BP65)</f>
        <v>0</v>
      </c>
      <c r="BP65" s="8">
        <f>+('3 Planilla Preadjudicación OTIC'!BQ65)</f>
        <v>0</v>
      </c>
      <c r="BQ65" s="8">
        <f>+('3 Planilla Preadjudicación OTIC'!BR65)</f>
        <v>0</v>
      </c>
      <c r="BR65" s="8">
        <f>+('3 Planilla Preadjudicación OTIC'!BS65)</f>
        <v>0</v>
      </c>
      <c r="BS65" s="8">
        <f>+('3 Planilla Preadjudicación OTIC'!BT65)</f>
        <v>0</v>
      </c>
      <c r="BT65" s="8">
        <f>+('3 Planilla Preadjudicación OTIC'!BU65)</f>
        <v>0</v>
      </c>
      <c r="BU65" s="130" t="e">
        <f>IF(VLOOKUP(A65,'BD OFICIAL'!$A$1:$AK$1058,5,0)=D65,0,1)</f>
        <v>#N/A</v>
      </c>
      <c r="BV65" s="130" t="e">
        <f>IF(VLOOKUP(A65,'BD OFICIAL'!$A$1:$AK$1058,11,0)=J65,0,1)</f>
        <v>#N/A</v>
      </c>
      <c r="BW65" s="130" t="e">
        <f>IF(VLOOKUP(A65,'BD OFICIAL'!$A$1:$AK$1058,13,0)=L65,0,1)</f>
        <v>#N/A</v>
      </c>
      <c r="BX65" s="6" t="e">
        <f>IF(VLOOKUP(A65,'BD OFICIAL'!$A$1:$AK$1058,16,0)=O65,0,1)</f>
        <v>#N/A</v>
      </c>
      <c r="BY65" s="6" t="e">
        <f>IF(VLOOKUP(A65,'BD OFICIAL'!$A$1:$AK$1058,17,0)=P65,0,1)</f>
        <v>#N/A</v>
      </c>
      <c r="BZ65" s="6" t="e">
        <f>IF(VLOOKUP(A65,'BD OFICIAL'!$A$1:$AK$1058,19,0)=R65,0,1)</f>
        <v>#N/A</v>
      </c>
      <c r="CA65" s="6" t="e">
        <f>IF(VLOOKUP(A65,'BD OFICIAL'!$A$1:$AK$1058,21,0)=T65,0,1)</f>
        <v>#N/A</v>
      </c>
      <c r="CB65" s="6" t="e">
        <f>IF(VLOOKUP(A65,'BD OFICIAL'!$A$1:$AK$1058,24,0)=AK65,0,1)</f>
        <v>#N/A</v>
      </c>
      <c r="CC65" s="6" t="e">
        <f>IF(VLOOKUP(A65,'BD OFICIAL'!$A$1:$AK$1058,25,0)=X65,0,1)</f>
        <v>#N/A</v>
      </c>
      <c r="CD65" s="6" t="e">
        <f>IF(VLOOKUP(A65,'BD OFICIAL'!$A$1:$AK$1058,26,0)=Y65,0,1)</f>
        <v>#N/A</v>
      </c>
      <c r="CE65" s="6" t="e">
        <f>IF(VLOOKUP(A65,'BD OFICIAL'!$A$1:$AK$1058,27,0)=Z65,0,1)</f>
        <v>#N/A</v>
      </c>
      <c r="CF65" s="6" t="e">
        <f>IF(VLOOKUP(A65,'BD OFICIAL'!$A$1:$AK$1058,28,0)=AA65,0,1)</f>
        <v>#N/A</v>
      </c>
      <c r="CG65" s="6" t="e">
        <f>IF(VLOOKUP(A65,'BD OFICIAL'!$A$1:$AK$1058,33,0)=AF65,0,1)</f>
        <v>#N/A</v>
      </c>
      <c r="CH65" s="6" t="e">
        <f>IF(VLOOKUP(A65,'BD OFICIAL'!$A$1:$AK$1058,34,0)=AG65,0,1)</f>
        <v>#N/A</v>
      </c>
      <c r="CI65" s="11" t="e">
        <f t="shared" si="7"/>
        <v>#DIV/0!</v>
      </c>
      <c r="CJ65" s="130" t="e">
        <f t="shared" si="8"/>
        <v>#DIV/0!</v>
      </c>
      <c r="CK65" s="130" t="e">
        <f>IF(VLOOKUP(A65,'BD OFICIAL'!$A$1:$AK$1058,37,0)=AL65,0,1)</f>
        <v>#N/A</v>
      </c>
      <c r="CL65" s="130" t="e">
        <f>VLOOKUP(A65,'BD OFICIAL'!$A$1:$AL$1109,38,0)*AM65-AP65</f>
        <v>#N/A</v>
      </c>
      <c r="CM65" s="130" t="str">
        <f t="shared" si="9"/>
        <v>SSH</v>
      </c>
      <c r="CN65" s="130" t="str">
        <f t="shared" si="10"/>
        <v>SI</v>
      </c>
      <c r="CO65" s="130" t="str">
        <f t="shared" si="11"/>
        <v>NO</v>
      </c>
      <c r="CP65" s="44">
        <f t="shared" si="12"/>
        <v>1</v>
      </c>
      <c r="CQ65" s="44">
        <f t="shared" si="13"/>
        <v>1</v>
      </c>
      <c r="CR65" s="44" t="e">
        <f t="shared" si="14"/>
        <v>#N/A</v>
      </c>
      <c r="CS65" s="44" t="e">
        <f>IF(VLOOKUP(A65,'BD OFICIAL'!$A:$AS,40,0)=AQ65,0,1)</f>
        <v>#N/A</v>
      </c>
      <c r="CT65" s="44" t="e">
        <f>IF(VLOOKUP(A65,'BD OFICIAL'!$A:$AS,41,0)=AS65,0,1)</f>
        <v>#N/A</v>
      </c>
      <c r="CU65" s="44">
        <f t="shared" si="15"/>
        <v>0</v>
      </c>
      <c r="CV65" s="44">
        <f t="shared" si="16"/>
        <v>0</v>
      </c>
      <c r="CW65" s="44" t="e">
        <f>IF(VLOOKUP(A65,'BD OFICIAL'!$A$1:$AK$1058,31,0)="SI",IF(AT65&gt;0,0,1),IF(AT65=0,0,1))</f>
        <v>#N/A</v>
      </c>
      <c r="CX65" s="44">
        <f t="shared" si="17"/>
        <v>0</v>
      </c>
      <c r="CY65" s="44">
        <f t="shared" si="18"/>
        <v>0</v>
      </c>
      <c r="CZ65" s="130" t="e">
        <f t="shared" si="19"/>
        <v>#N/A</v>
      </c>
      <c r="DA65" s="44" t="e">
        <f t="shared" si="20"/>
        <v>#N/A</v>
      </c>
      <c r="DB65" s="130" t="str">
        <f>IF(ISERROR(VLOOKUP(AI65,EXPERIENCIA!$A$1:$C$2100,1,0)),"NO","SI")</f>
        <v>NO</v>
      </c>
      <c r="DC65" s="130" t="e">
        <f>IF(CZ65="no","NO APLICA",IF(AX65=0,"ERROR NOTA",IF(AND(AX65&gt;1,DB65="NO"),"ERROR NOTA",IF(AND(DB65="NO",AX65=1),0,IF(VLOOKUP(AI65,EXPERIENCIA!$A$1:$C$2100,3,0)=AX65,0,"ERROR NOTA")))))</f>
        <v>#N/A</v>
      </c>
      <c r="DD65" s="130" t="str">
        <f>IF(ISERROR(VLOOKUP(AI65,COMPORTAMIENTO!$A$1:$C$2100,1,0)),"NO","SI")</f>
        <v>NO</v>
      </c>
      <c r="DE65" s="130" t="e">
        <f>IF(CZ65="NO","NO APLICA",IF(AY65=0,"ERROR NOTA",IF(AND(DD65="NO",AY65=7),0,IF(VLOOKUP(AI65,COMPORTAMIENTO!$A$2:$C$2100,3,0)=AY65,0,"ERROR NOTA"))))</f>
        <v>#N/A</v>
      </c>
      <c r="DF65" s="164" t="e">
        <f t="shared" si="21"/>
        <v>#N/A</v>
      </c>
      <c r="DG65" s="164" t="e">
        <f t="shared" si="22"/>
        <v>#N/A</v>
      </c>
      <c r="DH65" s="130" t="str">
        <f t="shared" si="36"/>
        <v>NO</v>
      </c>
      <c r="DI65" s="130" t="e">
        <f t="shared" si="23"/>
        <v>#N/A</v>
      </c>
      <c r="DJ65" s="130" t="e">
        <f t="shared" si="24"/>
        <v>#N/A</v>
      </c>
      <c r="DK65" s="130" t="e">
        <f t="shared" si="25"/>
        <v>#N/A</v>
      </c>
      <c r="DL65" s="16" t="e" cm="1">
        <f t="array" ref="DL65">IF(CZ65="NO","NO APLICA",IF(AND(CZ65="SI",BG65=1),RECHAZADO,"APROBADO"))</f>
        <v>#N/A</v>
      </c>
      <c r="DM65" s="16" t="e">
        <f t="shared" si="26"/>
        <v>#N/A</v>
      </c>
      <c r="DN65" s="11" t="e">
        <f t="shared" si="27"/>
        <v>#N/A</v>
      </c>
      <c r="DO65" s="16">
        <f t="shared" si="28"/>
        <v>0</v>
      </c>
      <c r="DP65" s="16">
        <f>VLOOKUP(A65,'5 TD'!$A$3:$B$35,2,0)</f>
        <v>0</v>
      </c>
      <c r="DQ65" s="11" t="e">
        <f t="shared" si="29"/>
        <v>#N/A</v>
      </c>
      <c r="DR65" s="130" t="e">
        <f t="shared" si="37"/>
        <v>#N/A</v>
      </c>
      <c r="DS65" s="130" t="e">
        <f t="shared" si="38"/>
        <v>#N/A</v>
      </c>
      <c r="DT65" s="11" t="e">
        <f t="shared" si="39"/>
        <v>#N/A</v>
      </c>
      <c r="DU65" s="130" t="e">
        <f t="shared" si="40"/>
        <v>#N/A</v>
      </c>
      <c r="DV65" s="6">
        <f>+('3 Planilla Preadjudicación OTIC'!BO65)</f>
        <v>0</v>
      </c>
      <c r="DW65" s="6" t="e">
        <f>IF(DU65="APROBADO",VLOOKUP(A65,'5 TD'!$D$3:$E$270,2,0),"NO APLICA")</f>
        <v>#N/A</v>
      </c>
      <c r="DX65" s="6" t="e">
        <f t="shared" si="30"/>
        <v>#N/A</v>
      </c>
      <c r="DY65" s="6" t="e">
        <f>IF(DX65="SI",VLOOKUP(A65,'5 TD'!$G$3:$H$270,2,0),"NO APLICA ")</f>
        <v>#N/A</v>
      </c>
      <c r="DZ65" s="6" t="e">
        <f t="shared" si="41"/>
        <v>#N/A</v>
      </c>
      <c r="EA65" s="6" t="e">
        <f>IF(DZ65="SI",VLOOKUP(A65,'5 TD'!$J$4:$K$472,2,0),"NO APLICA")</f>
        <v>#N/A</v>
      </c>
      <c r="EB65" s="6" t="e">
        <f t="shared" si="31"/>
        <v>#N/A</v>
      </c>
      <c r="EC65" s="11" t="e">
        <f>IF(EB65="SI",VLOOKUP(A65,'5 TD'!$M$4:$N$350,2,0),"NO APLICA")</f>
        <v>#N/A</v>
      </c>
      <c r="ED65" s="6" t="e">
        <f t="shared" si="6"/>
        <v>#N/A</v>
      </c>
      <c r="EE65" s="16" t="e">
        <f t="shared" si="32"/>
        <v>#N/A</v>
      </c>
      <c r="EF65" s="16" t="e">
        <f>IF(ED65="SI",VLOOKUP(A65,'5 TD'!$V$4:$W$479,2,0),"NO APLICA")</f>
        <v>#N/A</v>
      </c>
      <c r="EG65" s="6" t="e">
        <f t="shared" si="33"/>
        <v>#N/A</v>
      </c>
      <c r="EH65" s="124" t="e">
        <f>IF(EG65="SI",VLOOKUP(AI65,COMPORTAMIENTO!$A$1:$C$2100,2,0),"NO APLICA")</f>
        <v>#N/A</v>
      </c>
      <c r="EI65" s="16" t="e">
        <f>IF(EG65="SI",VLOOKUP(A65,'5 TD'!$P$2:$Q$479,2,0),"NO APLICA")</f>
        <v>#N/A</v>
      </c>
      <c r="EJ65" s="6" t="e">
        <f t="shared" si="34"/>
        <v>#N/A</v>
      </c>
      <c r="EK65" s="6">
        <f>IF(DB65="no",0,VLOOKUP(AI65,EXPERIENCIA!$A$1:$C$2100,2,0))</f>
        <v>0</v>
      </c>
      <c r="EL65" s="6">
        <f>IF(DB65="si",VLOOKUP(A65,'5 TD'!$S$3:$T$2103,2,0),0)</f>
        <v>0</v>
      </c>
      <c r="EM65" s="6" t="str">
        <f t="shared" si="35"/>
        <v>SI</v>
      </c>
      <c r="EN65" s="6">
        <f>+('3 Planilla Preadjudicación OTIC'!BV65)</f>
        <v>0</v>
      </c>
      <c r="EQ65" s="77"/>
    </row>
    <row r="66" spans="1:147" s="7" customFormat="1" ht="13.8" x14ac:dyDescent="0.3">
      <c r="A66" s="6">
        <f>+('3 Planilla Preadjudicación OTIC'!A66)</f>
        <v>0</v>
      </c>
      <c r="B66" s="6">
        <f>+('3 Planilla Preadjudicación OTIC'!B66)</f>
        <v>0</v>
      </c>
      <c r="C66" s="8">
        <f>+('3 Planilla Preadjudicación OTIC'!D66)</f>
        <v>0</v>
      </c>
      <c r="D66" s="8">
        <f>+('3 Planilla Preadjudicación OTIC'!E66)</f>
        <v>0</v>
      </c>
      <c r="E66" s="8">
        <f>+('3 Planilla Preadjudicación OTIC'!F66)</f>
        <v>0</v>
      </c>
      <c r="F66" s="8">
        <f>+('3 Planilla Preadjudicación OTIC'!G66)</f>
        <v>0</v>
      </c>
      <c r="G66" s="8">
        <f>+('3 Planilla Preadjudicación OTIC'!H66)</f>
        <v>0</v>
      </c>
      <c r="H66" s="8">
        <f>+('3 Planilla Preadjudicación OTIC'!I66)</f>
        <v>0</v>
      </c>
      <c r="I66" s="8">
        <f>+('3 Planilla Preadjudicación OTIC'!J66)</f>
        <v>0</v>
      </c>
      <c r="J66" s="8">
        <f>+('3 Planilla Preadjudicación OTIC'!K66)</f>
        <v>0</v>
      </c>
      <c r="K66" s="8">
        <f>+('3 Planilla Preadjudicación OTIC'!L66)</f>
        <v>0</v>
      </c>
      <c r="L66" s="8">
        <f>+('3 Planilla Preadjudicación OTIC'!M66)</f>
        <v>0</v>
      </c>
      <c r="M66" s="6">
        <f>+('3 Planilla Preadjudicación OTIC'!N66)</f>
        <v>0</v>
      </c>
      <c r="N66" s="8">
        <f>+('3 Planilla Preadjudicación OTIC'!O66)</f>
        <v>0</v>
      </c>
      <c r="O66" s="8">
        <f>+('3 Planilla Preadjudicación OTIC'!P66)</f>
        <v>0</v>
      </c>
      <c r="P66" s="8">
        <f>+('3 Planilla Preadjudicación OTIC'!Q66)</f>
        <v>0</v>
      </c>
      <c r="Q66" s="8">
        <f>+('3 Planilla Preadjudicación OTIC'!R66)</f>
        <v>0</v>
      </c>
      <c r="R66" s="8">
        <f>+('3 Planilla Preadjudicación OTIC'!S66)</f>
        <v>0</v>
      </c>
      <c r="S66" s="8">
        <f>+('3 Planilla Preadjudicación OTIC'!T66)</f>
        <v>0</v>
      </c>
      <c r="T66" s="6">
        <f>+('3 Planilla Preadjudicación OTIC'!U66)</f>
        <v>0</v>
      </c>
      <c r="U66" s="6">
        <f>+('3 Planilla Preadjudicación OTIC'!V66)</f>
        <v>0</v>
      </c>
      <c r="V66" s="6">
        <f>+('3 Planilla Preadjudicación OTIC'!W66)</f>
        <v>0</v>
      </c>
      <c r="W66" s="6">
        <f>+('3 Planilla Preadjudicación OTIC'!X66)</f>
        <v>0</v>
      </c>
      <c r="X66" s="6">
        <f>+('3 Planilla Preadjudicación OTIC'!Y66)</f>
        <v>0</v>
      </c>
      <c r="Y66" s="6">
        <f>+('3 Planilla Preadjudicación OTIC'!Z66)</f>
        <v>0</v>
      </c>
      <c r="Z66" s="6">
        <f>+('3 Planilla Preadjudicación OTIC'!AA66)</f>
        <v>0</v>
      </c>
      <c r="AA66" s="6">
        <f>+('3 Planilla Preadjudicación OTIC'!AB66)</f>
        <v>0</v>
      </c>
      <c r="AB66" s="8">
        <f>+('3 Planilla Preadjudicación OTIC'!AC66)</f>
        <v>0</v>
      </c>
      <c r="AC66" s="8">
        <f>+('3 Planilla Preadjudicación OTIC'!AD66)</f>
        <v>0</v>
      </c>
      <c r="AD66" s="6">
        <f>+('3 Planilla Preadjudicación OTIC'!AE66)</f>
        <v>0</v>
      </c>
      <c r="AE66" s="8">
        <f>+('3 Planilla Preadjudicación OTIC'!AF66)</f>
        <v>0</v>
      </c>
      <c r="AF66" s="6">
        <f>+('3 Planilla Preadjudicación OTIC'!AG66)</f>
        <v>0</v>
      </c>
      <c r="AG66" s="6">
        <f>+('3 Planilla Preadjudicación OTIC'!AH66)</f>
        <v>0</v>
      </c>
      <c r="AH66" s="6">
        <f>+('3 Planilla Preadjudicación OTIC'!AI66)</f>
        <v>0</v>
      </c>
      <c r="AI66" s="206">
        <f>+('3 Planilla Preadjudicación OTIC'!AJ66)</f>
        <v>0</v>
      </c>
      <c r="AJ66" s="8">
        <f>+('3 Planilla Preadjudicación OTIC'!AK66)</f>
        <v>0</v>
      </c>
      <c r="AK66" s="6">
        <f>+('3 Planilla Preadjudicación OTIC'!AL66)</f>
        <v>0</v>
      </c>
      <c r="AL66" s="6">
        <f>+('3 Planilla Preadjudicación OTIC'!AM66)</f>
        <v>0</v>
      </c>
      <c r="AM66" s="16">
        <f>+('3 Planilla Preadjudicación OTIC'!AN66)</f>
        <v>0</v>
      </c>
      <c r="AN66" s="16">
        <f>+('3 Planilla Preadjudicación OTIC'!AO66)</f>
        <v>0</v>
      </c>
      <c r="AO66" s="16">
        <f>+('3 Planilla Preadjudicación OTIC'!AP66)</f>
        <v>0</v>
      </c>
      <c r="AP66" s="16">
        <f>+('3 Planilla Preadjudicación OTIC'!AQ66)</f>
        <v>0</v>
      </c>
      <c r="AQ66" s="16">
        <f>+('3 Planilla Preadjudicación OTIC'!AR66)</f>
        <v>0</v>
      </c>
      <c r="AR66" s="16">
        <f>+('3 Planilla Preadjudicación OTIC'!AS66)</f>
        <v>0</v>
      </c>
      <c r="AS66" s="16">
        <f>+('3 Planilla Preadjudicación OTIC'!AT66)</f>
        <v>0</v>
      </c>
      <c r="AT66" s="16">
        <f>+('3 Planilla Preadjudicación OTIC'!AU66)</f>
        <v>0</v>
      </c>
      <c r="AU66" s="16">
        <f>+('3 Planilla Preadjudicación OTIC'!AV66)</f>
        <v>0</v>
      </c>
      <c r="AV66" s="6">
        <f>+('3 Planilla Preadjudicación OTIC'!AW66)</f>
        <v>0</v>
      </c>
      <c r="AW66" s="8">
        <f>+('3 Planilla Preadjudicación OTIC'!AX66)</f>
        <v>0</v>
      </c>
      <c r="AX66" s="6">
        <f>+('3 Planilla Preadjudicación OTIC'!AY66)</f>
        <v>0</v>
      </c>
      <c r="AY66" s="6">
        <f>+('3 Planilla Preadjudicación OTIC'!AZ66)</f>
        <v>0</v>
      </c>
      <c r="AZ66" s="6">
        <f>+('3 Planilla Preadjudicación OTIC'!BA66)</f>
        <v>0</v>
      </c>
      <c r="BA66" s="6">
        <f>+('3 Planilla Preadjudicación OTIC'!BB66)</f>
        <v>0</v>
      </c>
      <c r="BB66" s="6">
        <f>+('3 Planilla Preadjudicación OTIC'!BC66)</f>
        <v>0</v>
      </c>
      <c r="BC66" s="6">
        <f>+('3 Planilla Preadjudicación OTIC'!BD66)</f>
        <v>0</v>
      </c>
      <c r="BD66" s="6">
        <f>+('3 Planilla Preadjudicación OTIC'!BE66)</f>
        <v>0</v>
      </c>
      <c r="BE66" s="6">
        <f>+('3 Planilla Preadjudicación OTIC'!BF66)</f>
        <v>0</v>
      </c>
      <c r="BF66" s="6">
        <f>+('3 Planilla Preadjudicación OTIC'!BG66)</f>
        <v>0</v>
      </c>
      <c r="BG66" s="6">
        <f>+('3 Planilla Preadjudicación OTIC'!BH66)</f>
        <v>0</v>
      </c>
      <c r="BH66" s="6">
        <f>+('3 Planilla Preadjudicación OTIC'!BI66)</f>
        <v>0</v>
      </c>
      <c r="BI66" s="6">
        <f>+('3 Planilla Preadjudicación OTIC'!BJ66)</f>
        <v>0</v>
      </c>
      <c r="BJ66" s="6">
        <f>+('3 Planilla Preadjudicación OTIC'!BK66)</f>
        <v>0</v>
      </c>
      <c r="BK66" s="6">
        <f>+('3 Planilla Preadjudicación OTIC'!BL66)</f>
        <v>0</v>
      </c>
      <c r="BL66" s="6">
        <f>+('3 Planilla Preadjudicación OTIC'!BM66)</f>
        <v>0</v>
      </c>
      <c r="BM66" s="164">
        <f>ROUND(('3 Planilla Preadjudicación OTIC'!BN66),1)</f>
        <v>0</v>
      </c>
      <c r="BN66" s="8">
        <f>+('3 Planilla Preadjudicación OTIC'!BO66)</f>
        <v>0</v>
      </c>
      <c r="BO66" s="8">
        <f>+('3 Planilla Preadjudicación OTIC'!BP66)</f>
        <v>0</v>
      </c>
      <c r="BP66" s="8">
        <f>+('3 Planilla Preadjudicación OTIC'!BQ66)</f>
        <v>0</v>
      </c>
      <c r="BQ66" s="8">
        <f>+('3 Planilla Preadjudicación OTIC'!BR66)</f>
        <v>0</v>
      </c>
      <c r="BR66" s="8">
        <f>+('3 Planilla Preadjudicación OTIC'!BS66)</f>
        <v>0</v>
      </c>
      <c r="BS66" s="8">
        <f>+('3 Planilla Preadjudicación OTIC'!BT66)</f>
        <v>0</v>
      </c>
      <c r="BT66" s="8">
        <f>+('3 Planilla Preadjudicación OTIC'!BU66)</f>
        <v>0</v>
      </c>
      <c r="BU66" s="130" t="e">
        <f>IF(VLOOKUP(A66,'BD OFICIAL'!$A$1:$AK$1058,5,0)=D66,0,1)</f>
        <v>#N/A</v>
      </c>
      <c r="BV66" s="130" t="e">
        <f>IF(VLOOKUP(A66,'BD OFICIAL'!$A$1:$AK$1058,11,0)=J66,0,1)</f>
        <v>#N/A</v>
      </c>
      <c r="BW66" s="130" t="e">
        <f>IF(VLOOKUP(A66,'BD OFICIAL'!$A$1:$AK$1058,13,0)=L66,0,1)</f>
        <v>#N/A</v>
      </c>
      <c r="BX66" s="6" t="e">
        <f>IF(VLOOKUP(A66,'BD OFICIAL'!$A$1:$AK$1058,16,0)=O66,0,1)</f>
        <v>#N/A</v>
      </c>
      <c r="BY66" s="6" t="e">
        <f>IF(VLOOKUP(A66,'BD OFICIAL'!$A$1:$AK$1058,17,0)=P66,0,1)</f>
        <v>#N/A</v>
      </c>
      <c r="BZ66" s="6" t="e">
        <f>IF(VLOOKUP(A66,'BD OFICIAL'!$A$1:$AK$1058,19,0)=R66,0,1)</f>
        <v>#N/A</v>
      </c>
      <c r="CA66" s="6" t="e">
        <f>IF(VLOOKUP(A66,'BD OFICIAL'!$A$1:$AK$1058,21,0)=T66,0,1)</f>
        <v>#N/A</v>
      </c>
      <c r="CB66" s="6" t="e">
        <f>IF(VLOOKUP(A66,'BD OFICIAL'!$A$1:$AK$1058,24,0)=AK66,0,1)</f>
        <v>#N/A</v>
      </c>
      <c r="CC66" s="6" t="e">
        <f>IF(VLOOKUP(A66,'BD OFICIAL'!$A$1:$AK$1058,25,0)=X66,0,1)</f>
        <v>#N/A</v>
      </c>
      <c r="CD66" s="6" t="e">
        <f>IF(VLOOKUP(A66,'BD OFICIAL'!$A$1:$AK$1058,26,0)=Y66,0,1)</f>
        <v>#N/A</v>
      </c>
      <c r="CE66" s="6" t="e">
        <f>IF(VLOOKUP(A66,'BD OFICIAL'!$A$1:$AK$1058,27,0)=Z66,0,1)</f>
        <v>#N/A</v>
      </c>
      <c r="CF66" s="6" t="e">
        <f>IF(VLOOKUP(A66,'BD OFICIAL'!$A$1:$AK$1058,28,0)=AA66,0,1)</f>
        <v>#N/A</v>
      </c>
      <c r="CG66" s="6" t="e">
        <f>IF(VLOOKUP(A66,'BD OFICIAL'!$A$1:$AK$1058,33,0)=AF66,0,1)</f>
        <v>#N/A</v>
      </c>
      <c r="CH66" s="6" t="e">
        <f>IF(VLOOKUP(A66,'BD OFICIAL'!$A$1:$AK$1058,34,0)=AG66,0,1)</f>
        <v>#N/A</v>
      </c>
      <c r="CI66" s="11" t="e">
        <f t="shared" si="7"/>
        <v>#DIV/0!</v>
      </c>
      <c r="CJ66" s="130" t="e">
        <f t="shared" si="8"/>
        <v>#DIV/0!</v>
      </c>
      <c r="CK66" s="130" t="e">
        <f>IF(VLOOKUP(A66,'BD OFICIAL'!$A$1:$AK$1058,37,0)=AL66,0,1)</f>
        <v>#N/A</v>
      </c>
      <c r="CL66" s="130" t="e">
        <f>VLOOKUP(A66,'BD OFICIAL'!$A$1:$AL$1109,38,0)*AM66-AP66</f>
        <v>#N/A</v>
      </c>
      <c r="CM66" s="130" t="str">
        <f t="shared" si="9"/>
        <v>SSH</v>
      </c>
      <c r="CN66" s="130" t="str">
        <f t="shared" si="10"/>
        <v>SI</v>
      </c>
      <c r="CO66" s="130" t="str">
        <f t="shared" si="11"/>
        <v>NO</v>
      </c>
      <c r="CP66" s="44">
        <f t="shared" si="12"/>
        <v>1</v>
      </c>
      <c r="CQ66" s="44">
        <f t="shared" si="13"/>
        <v>1</v>
      </c>
      <c r="CR66" s="44" t="e">
        <f t="shared" si="14"/>
        <v>#N/A</v>
      </c>
      <c r="CS66" s="44" t="e">
        <f>IF(VLOOKUP(A66,'BD OFICIAL'!$A:$AS,40,0)=AQ66,0,1)</f>
        <v>#N/A</v>
      </c>
      <c r="CT66" s="44" t="e">
        <f>IF(VLOOKUP(A66,'BD OFICIAL'!$A:$AS,41,0)=AS66,0,1)</f>
        <v>#N/A</v>
      </c>
      <c r="CU66" s="44">
        <f t="shared" si="15"/>
        <v>0</v>
      </c>
      <c r="CV66" s="44">
        <f t="shared" si="16"/>
        <v>0</v>
      </c>
      <c r="CW66" s="44" t="e">
        <f>IF(VLOOKUP(A66,'BD OFICIAL'!$A$1:$AK$1058,31,0)="SI",IF(AT66&gt;0,0,1),IF(AT66=0,0,1))</f>
        <v>#N/A</v>
      </c>
      <c r="CX66" s="44">
        <f t="shared" si="17"/>
        <v>0</v>
      </c>
      <c r="CY66" s="44">
        <f t="shared" si="18"/>
        <v>0</v>
      </c>
      <c r="CZ66" s="130" t="e">
        <f t="shared" si="19"/>
        <v>#N/A</v>
      </c>
      <c r="DA66" s="44" t="e">
        <f t="shared" si="20"/>
        <v>#N/A</v>
      </c>
      <c r="DB66" s="130" t="str">
        <f>IF(ISERROR(VLOOKUP(AI66,EXPERIENCIA!$A$1:$C$2100,1,0)),"NO","SI")</f>
        <v>NO</v>
      </c>
      <c r="DC66" s="130" t="e">
        <f>IF(CZ66="no","NO APLICA",IF(AX66=0,"ERROR NOTA",IF(AND(AX66&gt;1,DB66="NO"),"ERROR NOTA",IF(AND(DB66="NO",AX66=1),0,IF(VLOOKUP(AI66,EXPERIENCIA!$A$1:$C$2100,3,0)=AX66,0,"ERROR NOTA")))))</f>
        <v>#N/A</v>
      </c>
      <c r="DD66" s="130" t="str">
        <f>IF(ISERROR(VLOOKUP(AI66,COMPORTAMIENTO!$A$1:$C$2100,1,0)),"NO","SI")</f>
        <v>NO</v>
      </c>
      <c r="DE66" s="130" t="e">
        <f>IF(CZ66="NO","NO APLICA",IF(AY66=0,"ERROR NOTA",IF(AND(DD66="NO",AY66=7),0,IF(VLOOKUP(AI66,COMPORTAMIENTO!$A$2:$C$2100,3,0)=AY66,0,"ERROR NOTA"))))</f>
        <v>#N/A</v>
      </c>
      <c r="DF66" s="164" t="e">
        <f t="shared" si="21"/>
        <v>#N/A</v>
      </c>
      <c r="DG66" s="164" t="e">
        <f t="shared" si="22"/>
        <v>#N/A</v>
      </c>
      <c r="DH66" s="130" t="str">
        <f t="shared" ref="DH66:DH97" si="42">IF(J66="","NO",IF(J66=0,"NO","SI"))</f>
        <v>NO</v>
      </c>
      <c r="DI66" s="130" t="e">
        <f t="shared" si="23"/>
        <v>#N/A</v>
      </c>
      <c r="DJ66" s="130" t="e">
        <f t="shared" si="24"/>
        <v>#N/A</v>
      </c>
      <c r="DK66" s="130" t="e">
        <f t="shared" si="25"/>
        <v>#N/A</v>
      </c>
      <c r="DL66" s="16" t="e" cm="1">
        <f t="array" ref="DL66">IF(CZ66="NO","NO APLICA",IF(AND(CZ66="SI",BG66=1),RECHAZADO,"APROBADO"))</f>
        <v>#N/A</v>
      </c>
      <c r="DM66" s="16" t="e">
        <f t="shared" si="26"/>
        <v>#N/A</v>
      </c>
      <c r="DN66" s="11" t="e">
        <f t="shared" si="27"/>
        <v>#N/A</v>
      </c>
      <c r="DO66" s="16">
        <f t="shared" si="28"/>
        <v>0</v>
      </c>
      <c r="DP66" s="16">
        <f>VLOOKUP(A66,'5 TD'!$A$3:$B$35,2,0)</f>
        <v>0</v>
      </c>
      <c r="DQ66" s="11" t="e">
        <f t="shared" si="29"/>
        <v>#N/A</v>
      </c>
      <c r="DR66" s="130" t="e">
        <f t="shared" ref="DR66:DR97" si="43">IF(DL66="NO APLICA","NO APLICA",IF(AND(DL66="APROBADO",DQ66=BL66),"APROBADO","ERROR NOTA"))</f>
        <v>#N/A</v>
      </c>
      <c r="DS66" s="130" t="e">
        <f t="shared" ref="DS66:DS97" si="44">IF(DL66="NO APLICA","NO APLICA",IF(AND(DL66&lt;&gt;"NO APLICA",DC66&lt;&gt;"ERROR NOTA",DE66&lt;&gt;"ERROR NOTA",DR66&lt;&gt;"ERROR NOTA"),"APROBADO",IF(DL66="RECHAZADO","NO APLICA","ERROR NOTA")))</f>
        <v>#N/A</v>
      </c>
      <c r="DT66" s="11" t="e">
        <f t="shared" ref="DT66:DT97" si="45">IF(DS66="APROBADO",ROUND((DF66+DG66+0.75*DN66+DQ66*0.05),1),IF(DS66="ERROR NOTA","ERROR NOTA","NO APLICA"))</f>
        <v>#N/A</v>
      </c>
      <c r="DU66" s="130" t="e">
        <f t="shared" ref="DU66:DU97" si="46">IF(AND(DS66="APROBADO",DT66=BM66),"APROBADO",IF(AND(DS66="APROBADO",DT66&lt;&gt;BM66),"ERROR NOTA","NO APLICA"))</f>
        <v>#N/A</v>
      </c>
      <c r="DV66" s="6">
        <f>+('3 Planilla Preadjudicación OTIC'!BO66)</f>
        <v>0</v>
      </c>
      <c r="DW66" s="6" t="e">
        <f>IF(DU66="APROBADO",VLOOKUP(A66,'5 TD'!$D$3:$E$270,2,0),"NO APLICA")</f>
        <v>#N/A</v>
      </c>
      <c r="DX66" s="6" t="e">
        <f t="shared" si="30"/>
        <v>#N/A</v>
      </c>
      <c r="DY66" s="6" t="e">
        <f>IF(DX66="SI",VLOOKUP(A66,'5 TD'!$G$3:$H$270,2,0),"NO APLICA ")</f>
        <v>#N/A</v>
      </c>
      <c r="DZ66" s="6" t="e">
        <f t="shared" ref="DZ66:DZ97" si="47">IF(DY66="NO APLICA","NO",IF(DY66=DM66,"SI","NO"))</f>
        <v>#N/A</v>
      </c>
      <c r="EA66" s="6" t="e">
        <f>IF(DZ66="SI",VLOOKUP(A66,'5 TD'!$J$4:$K$472,2,0),"NO APLICA")</f>
        <v>#N/A</v>
      </c>
      <c r="EB66" s="6" t="e">
        <f t="shared" si="31"/>
        <v>#N/A</v>
      </c>
      <c r="EC66" s="11" t="e">
        <f>IF(EB66="SI",VLOOKUP(A66,'5 TD'!$M$4:$N$350,2,0),"NO APLICA")</f>
        <v>#N/A</v>
      </c>
      <c r="ED66" s="6" t="e">
        <f t="shared" ref="ED66:ED129" si="48">IF(EC66="NO APLICA","NO APLICA",IF(EC66=AX66,"SI","NO"))</f>
        <v>#N/A</v>
      </c>
      <c r="EE66" s="16" t="e">
        <f t="shared" si="32"/>
        <v>#N/A</v>
      </c>
      <c r="EF66" s="16" t="e">
        <f>IF(ED66="SI",VLOOKUP(A66,'5 TD'!$V$4:$W$479,2,0),"NO APLICA")</f>
        <v>#N/A</v>
      </c>
      <c r="EG66" s="6" t="e">
        <f t="shared" si="33"/>
        <v>#N/A</v>
      </c>
      <c r="EH66" s="124" t="e">
        <f>IF(EG66="SI",VLOOKUP(AI66,COMPORTAMIENTO!$A$1:$C$2100,2,0),"NO APLICA")</f>
        <v>#N/A</v>
      </c>
      <c r="EI66" s="16" t="e">
        <f>IF(EG66="SI",VLOOKUP(A66,'5 TD'!$P$2:$Q$479,2,0),"NO APLICA")</f>
        <v>#N/A</v>
      </c>
      <c r="EJ66" s="6" t="e">
        <f t="shared" si="34"/>
        <v>#N/A</v>
      </c>
      <c r="EK66" s="6">
        <f>IF(DB66="no",0,VLOOKUP(AI66,EXPERIENCIA!$A$1:$C$2100,2,0))</f>
        <v>0</v>
      </c>
      <c r="EL66" s="6">
        <f>IF(DB66="si",VLOOKUP(A66,'5 TD'!$S$3:$T$2103,2,0),0)</f>
        <v>0</v>
      </c>
      <c r="EM66" s="6" t="str">
        <f t="shared" si="35"/>
        <v>SI</v>
      </c>
      <c r="EN66" s="6">
        <f>+('3 Planilla Preadjudicación OTIC'!BV66)</f>
        <v>0</v>
      </c>
      <c r="EQ66" s="77"/>
    </row>
    <row r="67" spans="1:147" s="7" customFormat="1" ht="13.8" x14ac:dyDescent="0.3">
      <c r="A67" s="6">
        <f>+('3 Planilla Preadjudicación OTIC'!A67)</f>
        <v>0</v>
      </c>
      <c r="B67" s="6">
        <f>+('3 Planilla Preadjudicación OTIC'!B67)</f>
        <v>0</v>
      </c>
      <c r="C67" s="8">
        <f>+('3 Planilla Preadjudicación OTIC'!D67)</f>
        <v>0</v>
      </c>
      <c r="D67" s="8">
        <f>+('3 Planilla Preadjudicación OTIC'!E67)</f>
        <v>0</v>
      </c>
      <c r="E67" s="8">
        <f>+('3 Planilla Preadjudicación OTIC'!F67)</f>
        <v>0</v>
      </c>
      <c r="F67" s="8">
        <f>+('3 Planilla Preadjudicación OTIC'!G67)</f>
        <v>0</v>
      </c>
      <c r="G67" s="8">
        <f>+('3 Planilla Preadjudicación OTIC'!H67)</f>
        <v>0</v>
      </c>
      <c r="H67" s="8">
        <f>+('3 Planilla Preadjudicación OTIC'!I67)</f>
        <v>0</v>
      </c>
      <c r="I67" s="8">
        <f>+('3 Planilla Preadjudicación OTIC'!J67)</f>
        <v>0</v>
      </c>
      <c r="J67" s="8">
        <f>+('3 Planilla Preadjudicación OTIC'!K67)</f>
        <v>0</v>
      </c>
      <c r="K67" s="8">
        <f>+('3 Planilla Preadjudicación OTIC'!L67)</f>
        <v>0</v>
      </c>
      <c r="L67" s="8">
        <f>+('3 Planilla Preadjudicación OTIC'!M67)</f>
        <v>0</v>
      </c>
      <c r="M67" s="6">
        <f>+('3 Planilla Preadjudicación OTIC'!N67)</f>
        <v>0</v>
      </c>
      <c r="N67" s="8">
        <f>+('3 Planilla Preadjudicación OTIC'!O67)</f>
        <v>0</v>
      </c>
      <c r="O67" s="8">
        <f>+('3 Planilla Preadjudicación OTIC'!P67)</f>
        <v>0</v>
      </c>
      <c r="P67" s="8">
        <f>+('3 Planilla Preadjudicación OTIC'!Q67)</f>
        <v>0</v>
      </c>
      <c r="Q67" s="8">
        <f>+('3 Planilla Preadjudicación OTIC'!R67)</f>
        <v>0</v>
      </c>
      <c r="R67" s="8">
        <f>+('3 Planilla Preadjudicación OTIC'!S67)</f>
        <v>0</v>
      </c>
      <c r="S67" s="8">
        <f>+('3 Planilla Preadjudicación OTIC'!T67)</f>
        <v>0</v>
      </c>
      <c r="T67" s="6">
        <f>+('3 Planilla Preadjudicación OTIC'!U67)</f>
        <v>0</v>
      </c>
      <c r="U67" s="6">
        <f>+('3 Planilla Preadjudicación OTIC'!V67)</f>
        <v>0</v>
      </c>
      <c r="V67" s="6">
        <f>+('3 Planilla Preadjudicación OTIC'!W67)</f>
        <v>0</v>
      </c>
      <c r="W67" s="6">
        <f>+('3 Planilla Preadjudicación OTIC'!X67)</f>
        <v>0</v>
      </c>
      <c r="X67" s="6">
        <f>+('3 Planilla Preadjudicación OTIC'!Y67)</f>
        <v>0</v>
      </c>
      <c r="Y67" s="6">
        <f>+('3 Planilla Preadjudicación OTIC'!Z67)</f>
        <v>0</v>
      </c>
      <c r="Z67" s="6">
        <f>+('3 Planilla Preadjudicación OTIC'!AA67)</f>
        <v>0</v>
      </c>
      <c r="AA67" s="6">
        <f>+('3 Planilla Preadjudicación OTIC'!AB67)</f>
        <v>0</v>
      </c>
      <c r="AB67" s="8">
        <f>+('3 Planilla Preadjudicación OTIC'!AC67)</f>
        <v>0</v>
      </c>
      <c r="AC67" s="8">
        <f>+('3 Planilla Preadjudicación OTIC'!AD67)</f>
        <v>0</v>
      </c>
      <c r="AD67" s="6">
        <f>+('3 Planilla Preadjudicación OTIC'!AE67)</f>
        <v>0</v>
      </c>
      <c r="AE67" s="8">
        <f>+('3 Planilla Preadjudicación OTIC'!AF67)</f>
        <v>0</v>
      </c>
      <c r="AF67" s="6">
        <f>+('3 Planilla Preadjudicación OTIC'!AG67)</f>
        <v>0</v>
      </c>
      <c r="AG67" s="6">
        <f>+('3 Planilla Preadjudicación OTIC'!AH67)</f>
        <v>0</v>
      </c>
      <c r="AH67" s="6">
        <f>+('3 Planilla Preadjudicación OTIC'!AI67)</f>
        <v>0</v>
      </c>
      <c r="AI67" s="206">
        <f>+('3 Planilla Preadjudicación OTIC'!AJ67)</f>
        <v>0</v>
      </c>
      <c r="AJ67" s="8">
        <f>+('3 Planilla Preadjudicación OTIC'!AK67)</f>
        <v>0</v>
      </c>
      <c r="AK67" s="6">
        <f>+('3 Planilla Preadjudicación OTIC'!AL67)</f>
        <v>0</v>
      </c>
      <c r="AL67" s="6">
        <f>+('3 Planilla Preadjudicación OTIC'!AM67)</f>
        <v>0</v>
      </c>
      <c r="AM67" s="16">
        <f>+('3 Planilla Preadjudicación OTIC'!AN67)</f>
        <v>0</v>
      </c>
      <c r="AN67" s="16">
        <f>+('3 Planilla Preadjudicación OTIC'!AO67)</f>
        <v>0</v>
      </c>
      <c r="AO67" s="16">
        <f>+('3 Planilla Preadjudicación OTIC'!AP67)</f>
        <v>0</v>
      </c>
      <c r="AP67" s="16">
        <f>+('3 Planilla Preadjudicación OTIC'!AQ67)</f>
        <v>0</v>
      </c>
      <c r="AQ67" s="16">
        <f>+('3 Planilla Preadjudicación OTIC'!AR67)</f>
        <v>0</v>
      </c>
      <c r="AR67" s="16">
        <f>+('3 Planilla Preadjudicación OTIC'!AS67)</f>
        <v>0</v>
      </c>
      <c r="AS67" s="16">
        <f>+('3 Planilla Preadjudicación OTIC'!AT67)</f>
        <v>0</v>
      </c>
      <c r="AT67" s="16">
        <f>+('3 Planilla Preadjudicación OTIC'!AU67)</f>
        <v>0</v>
      </c>
      <c r="AU67" s="16">
        <f>+('3 Planilla Preadjudicación OTIC'!AV67)</f>
        <v>0</v>
      </c>
      <c r="AV67" s="6">
        <f>+('3 Planilla Preadjudicación OTIC'!AW67)</f>
        <v>0</v>
      </c>
      <c r="AW67" s="8">
        <f>+('3 Planilla Preadjudicación OTIC'!AX67)</f>
        <v>0</v>
      </c>
      <c r="AX67" s="6">
        <f>+('3 Planilla Preadjudicación OTIC'!AY67)</f>
        <v>0</v>
      </c>
      <c r="AY67" s="6">
        <f>+('3 Planilla Preadjudicación OTIC'!AZ67)</f>
        <v>0</v>
      </c>
      <c r="AZ67" s="6">
        <f>+('3 Planilla Preadjudicación OTIC'!BA67)</f>
        <v>0</v>
      </c>
      <c r="BA67" s="6">
        <f>+('3 Planilla Preadjudicación OTIC'!BB67)</f>
        <v>0</v>
      </c>
      <c r="BB67" s="6">
        <f>+('3 Planilla Preadjudicación OTIC'!BC67)</f>
        <v>0</v>
      </c>
      <c r="BC67" s="6">
        <f>+('3 Planilla Preadjudicación OTIC'!BD67)</f>
        <v>0</v>
      </c>
      <c r="BD67" s="6">
        <f>+('3 Planilla Preadjudicación OTIC'!BE67)</f>
        <v>0</v>
      </c>
      <c r="BE67" s="6">
        <f>+('3 Planilla Preadjudicación OTIC'!BF67)</f>
        <v>0</v>
      </c>
      <c r="BF67" s="6">
        <f>+('3 Planilla Preadjudicación OTIC'!BG67)</f>
        <v>0</v>
      </c>
      <c r="BG67" s="6">
        <f>+('3 Planilla Preadjudicación OTIC'!BH67)</f>
        <v>0</v>
      </c>
      <c r="BH67" s="6">
        <f>+('3 Planilla Preadjudicación OTIC'!BI67)</f>
        <v>0</v>
      </c>
      <c r="BI67" s="6">
        <f>+('3 Planilla Preadjudicación OTIC'!BJ67)</f>
        <v>0</v>
      </c>
      <c r="BJ67" s="6">
        <f>+('3 Planilla Preadjudicación OTIC'!BK67)</f>
        <v>0</v>
      </c>
      <c r="BK67" s="6">
        <f>+('3 Planilla Preadjudicación OTIC'!BL67)</f>
        <v>0</v>
      </c>
      <c r="BL67" s="6">
        <f>+('3 Planilla Preadjudicación OTIC'!BM67)</f>
        <v>0</v>
      </c>
      <c r="BM67" s="164">
        <f>ROUND(('3 Planilla Preadjudicación OTIC'!BN67),1)</f>
        <v>0</v>
      </c>
      <c r="BN67" s="8">
        <f>+('3 Planilla Preadjudicación OTIC'!BO67)</f>
        <v>0</v>
      </c>
      <c r="BO67" s="8">
        <f>+('3 Planilla Preadjudicación OTIC'!BP67)</f>
        <v>0</v>
      </c>
      <c r="BP67" s="8">
        <f>+('3 Planilla Preadjudicación OTIC'!BQ67)</f>
        <v>0</v>
      </c>
      <c r="BQ67" s="8">
        <f>+('3 Planilla Preadjudicación OTIC'!BR67)</f>
        <v>0</v>
      </c>
      <c r="BR67" s="8">
        <f>+('3 Planilla Preadjudicación OTIC'!BS67)</f>
        <v>0</v>
      </c>
      <c r="BS67" s="8">
        <f>+('3 Planilla Preadjudicación OTIC'!BT67)</f>
        <v>0</v>
      </c>
      <c r="BT67" s="8">
        <f>+('3 Planilla Preadjudicación OTIC'!BU67)</f>
        <v>0</v>
      </c>
      <c r="BU67" s="130" t="e">
        <f>IF(VLOOKUP(A67,'BD OFICIAL'!$A$1:$AK$1058,5,0)=D67,0,1)</f>
        <v>#N/A</v>
      </c>
      <c r="BV67" s="130" t="e">
        <f>IF(VLOOKUP(A67,'BD OFICIAL'!$A$1:$AK$1058,11,0)=J67,0,1)</f>
        <v>#N/A</v>
      </c>
      <c r="BW67" s="130" t="e">
        <f>IF(VLOOKUP(A67,'BD OFICIAL'!$A$1:$AK$1058,13,0)=L67,0,1)</f>
        <v>#N/A</v>
      </c>
      <c r="BX67" s="6" t="e">
        <f>IF(VLOOKUP(A67,'BD OFICIAL'!$A$1:$AK$1058,16,0)=O67,0,1)</f>
        <v>#N/A</v>
      </c>
      <c r="BY67" s="6" t="e">
        <f>IF(VLOOKUP(A67,'BD OFICIAL'!$A$1:$AK$1058,17,0)=P67,0,1)</f>
        <v>#N/A</v>
      </c>
      <c r="BZ67" s="6" t="e">
        <f>IF(VLOOKUP(A67,'BD OFICIAL'!$A$1:$AK$1058,19,0)=R67,0,1)</f>
        <v>#N/A</v>
      </c>
      <c r="CA67" s="6" t="e">
        <f>IF(VLOOKUP(A67,'BD OFICIAL'!$A$1:$AK$1058,21,0)=T67,0,1)</f>
        <v>#N/A</v>
      </c>
      <c r="CB67" s="6" t="e">
        <f>IF(VLOOKUP(A67,'BD OFICIAL'!$A$1:$AK$1058,24,0)=AK67,0,1)</f>
        <v>#N/A</v>
      </c>
      <c r="CC67" s="6" t="e">
        <f>IF(VLOOKUP(A67,'BD OFICIAL'!$A$1:$AK$1058,25,0)=X67,0,1)</f>
        <v>#N/A</v>
      </c>
      <c r="CD67" s="6" t="e">
        <f>IF(VLOOKUP(A67,'BD OFICIAL'!$A$1:$AK$1058,26,0)=Y67,0,1)</f>
        <v>#N/A</v>
      </c>
      <c r="CE67" s="6" t="e">
        <f>IF(VLOOKUP(A67,'BD OFICIAL'!$A$1:$AK$1058,27,0)=Z67,0,1)</f>
        <v>#N/A</v>
      </c>
      <c r="CF67" s="6" t="e">
        <f>IF(VLOOKUP(A67,'BD OFICIAL'!$A$1:$AK$1058,28,0)=AA67,0,1)</f>
        <v>#N/A</v>
      </c>
      <c r="CG67" s="6" t="e">
        <f>IF(VLOOKUP(A67,'BD OFICIAL'!$A$1:$AK$1058,33,0)=AF67,0,1)</f>
        <v>#N/A</v>
      </c>
      <c r="CH67" s="6" t="e">
        <f>IF(VLOOKUP(A67,'BD OFICIAL'!$A$1:$AK$1058,34,0)=AG67,0,1)</f>
        <v>#N/A</v>
      </c>
      <c r="CI67" s="11" t="e">
        <f t="shared" ref="CI67:CI130" si="49">IF(J67="PF0623",17+((AK67-17)/X67),IF(J67="PF0621",17+((AK67-17)/X67),IF(J67="PF0624",17+((AK67-17)/X67),IF(J67="PF1454",12+((AK67-12)/X67),(AK67/X67)))))</f>
        <v>#DIV/0!</v>
      </c>
      <c r="CJ67" s="130" t="e">
        <f t="shared" ref="CJ67:CJ130" si="50">IF(ROUND(CI67,0)=CI67,CI67,TRUNC(CI67)+1)</f>
        <v>#DIV/0!</v>
      </c>
      <c r="CK67" s="130" t="e">
        <f>IF(VLOOKUP(A67,'BD OFICIAL'!$A$1:$AK$1058,37,0)=AL67,0,1)</f>
        <v>#N/A</v>
      </c>
      <c r="CL67" s="130" t="e">
        <f>VLOOKUP(A67,'BD OFICIAL'!$A$1:$AL$1109,38,0)*AM67-AP67</f>
        <v>#N/A</v>
      </c>
      <c r="CM67" s="130" t="str">
        <f t="shared" ref="CM67:CM130" si="51">IF(AND(AA67="SI",D67="EMERGENCIA"),"SHNOM",IF(AND(AA67="SI",D67="FONDOS REGIONALES"),"SHNOM",IF(AND(AA67="SI",D67="FONDOS CONCURSABLES"),"SHNOM",IF(AND(AA67="SI",D67="Mandato"),"SHMAN","SSH"))))</f>
        <v>SSH</v>
      </c>
      <c r="CN67" s="130" t="str">
        <f t="shared" ref="CN67:CN130" si="52">IF(J67="SIN PLAN FORMATIVO","NO","SI")</f>
        <v>SI</v>
      </c>
      <c r="CO67" s="130" t="str">
        <f t="shared" ref="CO67:CO130" si="53">IF(SUM(AZ67:BF67)&gt;0,"SI","NO")</f>
        <v>NO</v>
      </c>
      <c r="CP67" s="44">
        <f t="shared" ref="CP67:CP130" si="54">IF(AND(AV67="NO",CO67="NO"),0,1)*IF(AND(AV67="SI",CN67="SI",CO67="NO"),0,1)*IF(AND(AV67="SI",CN67="NO",CO67="SI"),0,1)</f>
        <v>1</v>
      </c>
      <c r="CQ67" s="44">
        <f t="shared" ref="CQ67:CQ130" si="55">IF(AND(AG67=1,AND(AM67&gt;=3500,AM67&lt;=4300)),0,IF(AND(AG67=2,AND(AM67&gt;=4301,AM67&lt;=5400)),0,IF(AND(AG67=3,AND(AM67&gt;=5401,AM67&lt;=6300)),0,1)))</f>
        <v>1</v>
      </c>
      <c r="CR67" s="44" t="e">
        <f t="shared" ref="CR67:CR130" si="56">IF(AND(CL67&gt;-1,CL67&lt;1),0,1)</f>
        <v>#N/A</v>
      </c>
      <c r="CS67" s="44" t="e">
        <f>IF(VLOOKUP(A67,'BD OFICIAL'!$A:$AS,40,0)=AQ67,0,1)</f>
        <v>#N/A</v>
      </c>
      <c r="CT67" s="44" t="e">
        <f>IF(VLOOKUP(A67,'BD OFICIAL'!$A:$AS,41,0)=AS67,0,1)</f>
        <v>#N/A</v>
      </c>
      <c r="CU67" s="44">
        <f t="shared" ref="CU67:CU130" si="57">IF(AND(CM67="SHNOM",AN67=250000),0,IF(AND(CM67="SHMAN",AN67&lt;=250000),0,IF(AND(CM67="SSH",AN67=0),0,1)))</f>
        <v>0</v>
      </c>
      <c r="CV67" s="44">
        <f t="shared" ref="CV67:CV130" si="58">IF(T67*AN67=AR67,0,1)</f>
        <v>0</v>
      </c>
      <c r="CW67" s="44" t="e">
        <f>IF(VLOOKUP(A67,'BD OFICIAL'!$A$1:$AK$1058,31,0)="SI",IF(AT67&gt;0,0,1),IF(AT67=0,0,1))</f>
        <v>#N/A</v>
      </c>
      <c r="CX67" s="44">
        <f t="shared" ref="CX67:CX130" si="59">IF(AO67*T67-AT67=0,0,1)</f>
        <v>0</v>
      </c>
      <c r="CY67" s="44">
        <f t="shared" ref="CY67:CY130" si="60">IF((AP67+AQ67+AR67+AS67+AT67-AU67=0),0,1)</f>
        <v>0</v>
      </c>
      <c r="CZ67" s="130" t="e">
        <f t="shared" ref="CZ67:CZ130" si="61">IF(AND(AV67="SI",SUM(BU67+BV67+BW67+BX67+BY67+BZ67+CA67+CB67+CC67+CD67+CE67+CF67+CG67+CH67+CK67+CL67+CP67+CQ67+CR67+CS67+CT67+CU67+CV67+CW67+CX67+CY67)=0),"SI","NO")</f>
        <v>#N/A</v>
      </c>
      <c r="DA67" s="44" t="e">
        <f t="shared" ref="DA67:DA130" si="62">IF(AV67=CZ67,0,1)</f>
        <v>#N/A</v>
      </c>
      <c r="DB67" s="130" t="str">
        <f>IF(ISERROR(VLOOKUP(AI67,EXPERIENCIA!$A$1:$C$2100,1,0)),"NO","SI")</f>
        <v>NO</v>
      </c>
      <c r="DC67" s="130" t="e">
        <f>IF(CZ67="no","NO APLICA",IF(AX67=0,"ERROR NOTA",IF(AND(AX67&gt;1,DB67="NO"),"ERROR NOTA",IF(AND(DB67="NO",AX67=1),0,IF(VLOOKUP(AI67,EXPERIENCIA!$A$1:$C$2100,3,0)=AX67,0,"ERROR NOTA")))))</f>
        <v>#N/A</v>
      </c>
      <c r="DD67" s="130" t="str">
        <f>IF(ISERROR(VLOOKUP(AI67,COMPORTAMIENTO!$A$1:$C$2100,1,0)),"NO","SI")</f>
        <v>NO</v>
      </c>
      <c r="DE67" s="130" t="e">
        <f>IF(CZ67="NO","NO APLICA",IF(AY67=0,"ERROR NOTA",IF(AND(DD67="NO",AY67=7),0,IF(VLOOKUP(AI67,COMPORTAMIENTO!$A$2:$C$2100,3,0)=AY67,0,"ERROR NOTA"))))</f>
        <v>#N/A</v>
      </c>
      <c r="DF67" s="164" t="e">
        <f t="shared" ref="DF67:DF130" si="63">IF(CZ67="no","NO APLICA",IF(DC67=0,(AX67*0.1),"ERROR NOTA"))</f>
        <v>#N/A</v>
      </c>
      <c r="DG67" s="164" t="e">
        <f t="shared" ref="DG67:DG130" si="64">IF(CZ67="no","NO APLICA",IF(DE67=0,(AY67*0.1),"ERROR NOTA"))</f>
        <v>#N/A</v>
      </c>
      <c r="DH67" s="130" t="str">
        <f t="shared" si="42"/>
        <v>NO</v>
      </c>
      <c r="DI67" s="130" t="e">
        <f t="shared" ref="DI67:DI130" si="65">IF(OR(CZ67="NO",DH67="SI"),0,(AZ67*0.5+BA67*0.5))</f>
        <v>#N/A</v>
      </c>
      <c r="DJ67" s="130" t="e">
        <f t="shared" ref="DJ67:DJ130" si="66">IF(OR(CZ67="NO",DH67="SI"),0,(BB67*0.15+BC67*0.25+BD67*0.2+BE67*0.25+BF67*0.15))</f>
        <v>#N/A</v>
      </c>
      <c r="DK67" s="130" t="e">
        <f t="shared" ref="DK67:DK130" si="67">IF(CZ67="NO","NO APLICA",(DI67*0.35+DJ67*0.65))</f>
        <v>#N/A</v>
      </c>
      <c r="DL67" s="16" t="e" cm="1">
        <f t="array" ref="DL67">IF(CZ67="NO","NO APLICA",IF(AND(CZ67="SI",BG67=1),RECHAZADO,"APROBADO"))</f>
        <v>#N/A</v>
      </c>
      <c r="DM67" s="16" t="e">
        <f t="shared" ref="DM67:DM130" si="68">IF(CZ67="NO","NO APLICA",IF(DL67="RECHAZADO","NO APLICA",(BG67*0.3+BH67*0.3+BI67*0.2+BJ67*0.1+BK67*0.1)))</f>
        <v>#N/A</v>
      </c>
      <c r="DN67" s="11" t="e">
        <f t="shared" ref="DN67:DN130" si="69">IF(DL67="NO APLICA","NO APLICA",IF(AND(DL67="RECHAZADO"),"NO APLICA",IF(AND(DL67="APROBADO",DH67="SI"),DM67,IF(AND(DL67="APROBADO",DH67="NO"),DK67*0.45+DM67*0.55))))</f>
        <v>#N/A</v>
      </c>
      <c r="DO67" s="16">
        <f t="shared" ref="DO67:DO130" si="70">+(AM67)</f>
        <v>0</v>
      </c>
      <c r="DP67" s="16">
        <f>VLOOKUP(A67,'5 TD'!$A$3:$B$35,2,0)</f>
        <v>0</v>
      </c>
      <c r="DQ67" s="11" t="e">
        <f t="shared" ref="DQ67:DQ130" si="71">IF(DL67="APROBADO",ROUND((DP67/AM67)*7,1),"NO APLICA")</f>
        <v>#N/A</v>
      </c>
      <c r="DR67" s="130" t="e">
        <f t="shared" si="43"/>
        <v>#N/A</v>
      </c>
      <c r="DS67" s="130" t="e">
        <f t="shared" si="44"/>
        <v>#N/A</v>
      </c>
      <c r="DT67" s="11" t="e">
        <f t="shared" si="45"/>
        <v>#N/A</v>
      </c>
      <c r="DU67" s="130" t="e">
        <f t="shared" si="46"/>
        <v>#N/A</v>
      </c>
      <c r="DV67" s="6">
        <f>+('3 Planilla Preadjudicación OTIC'!BO67)</f>
        <v>0</v>
      </c>
      <c r="DW67" s="6" t="e">
        <f>IF(DU67="APROBADO",VLOOKUP(A67,'5 TD'!$D$3:$E$270,2,0),"NO APLICA")</f>
        <v>#N/A</v>
      </c>
      <c r="DX67" s="6" t="e">
        <f t="shared" ref="DX67:DX130" si="72">IF(DW67="NO APLICA","NO APLICA",IF(DW67=DT67,"SI","NO"))</f>
        <v>#N/A</v>
      </c>
      <c r="DY67" s="6" t="e">
        <f>IF(DX67="SI",VLOOKUP(A67,'5 TD'!$G$3:$H$270,2,0),"NO APLICA ")</f>
        <v>#N/A</v>
      </c>
      <c r="DZ67" s="6" t="e">
        <f t="shared" si="47"/>
        <v>#N/A</v>
      </c>
      <c r="EA67" s="6" t="e">
        <f>IF(DZ67="SI",VLOOKUP(A67,'5 TD'!$J$4:$K$472,2,0),"NO APLICA")</f>
        <v>#N/A</v>
      </c>
      <c r="EB67" s="6" t="e">
        <f t="shared" ref="EB67:EB130" si="73">IF(EA67="NO APLICA","NO APLICA",IF(EA67=AY67,"SI","NO"))</f>
        <v>#N/A</v>
      </c>
      <c r="EC67" s="11" t="e">
        <f>IF(EB67="SI",VLOOKUP(A67,'5 TD'!$M$4:$N$350,2,0),"NO APLICA")</f>
        <v>#N/A</v>
      </c>
      <c r="ED67" s="6" t="e">
        <f t="shared" si="48"/>
        <v>#N/A</v>
      </c>
      <c r="EE67" s="16" t="e">
        <f t="shared" ref="EE67:EE130" si="74">IF(ED67="SI",AM67,"")</f>
        <v>#N/A</v>
      </c>
      <c r="EF67" s="16" t="e">
        <f>IF(ED67="SI",VLOOKUP(A67,'5 TD'!$V$4:$W$479,2,0),"NO APLICA")</f>
        <v>#N/A</v>
      </c>
      <c r="EG67" s="6" t="e">
        <f t="shared" ref="EG67:EG130" si="75">IF(AND(ED67="SI",EE67=EF67),"SI","NO")</f>
        <v>#N/A</v>
      </c>
      <c r="EH67" s="124" t="e">
        <f>IF(EG67="SI",VLOOKUP(AI67,COMPORTAMIENTO!$A$1:$C$2100,2,0),"NO APLICA")</f>
        <v>#N/A</v>
      </c>
      <c r="EI67" s="16" t="e">
        <f>IF(EG67="SI",VLOOKUP(A67,'5 TD'!$P$2:$Q$479,2,0),"NO APLICA")</f>
        <v>#N/A</v>
      </c>
      <c r="EJ67" s="6" t="e">
        <f t="shared" ref="EJ67:EJ130" si="76">IF(AND(EG67="SI",EH67=EI67),"SI","NO")</f>
        <v>#N/A</v>
      </c>
      <c r="EK67" s="6">
        <f>IF(DB67="no",0,VLOOKUP(AI67,EXPERIENCIA!$A$1:$C$2100,2,0))</f>
        <v>0</v>
      </c>
      <c r="EL67" s="6">
        <f>IF(DB67="si",VLOOKUP(A67,'5 TD'!$S$3:$T$2103,2,0),0)</f>
        <v>0</v>
      </c>
      <c r="EM67" s="6" t="str">
        <f t="shared" ref="EM67:EM130" si="77">IF(EL67="NO APLICA","NO",IF(EL67=EK67,"SI","NO"))</f>
        <v>SI</v>
      </c>
      <c r="EN67" s="6">
        <f>+('3 Planilla Preadjudicación OTIC'!BV67)</f>
        <v>0</v>
      </c>
      <c r="EQ67" s="77"/>
    </row>
    <row r="68" spans="1:147" s="7" customFormat="1" ht="13.8" x14ac:dyDescent="0.3">
      <c r="A68" s="6">
        <f>+('3 Planilla Preadjudicación OTIC'!A68)</f>
        <v>0</v>
      </c>
      <c r="B68" s="6">
        <f>+('3 Planilla Preadjudicación OTIC'!B68)</f>
        <v>0</v>
      </c>
      <c r="C68" s="8">
        <f>+('3 Planilla Preadjudicación OTIC'!D68)</f>
        <v>0</v>
      </c>
      <c r="D68" s="8">
        <f>+('3 Planilla Preadjudicación OTIC'!E68)</f>
        <v>0</v>
      </c>
      <c r="E68" s="8">
        <f>+('3 Planilla Preadjudicación OTIC'!F68)</f>
        <v>0</v>
      </c>
      <c r="F68" s="8">
        <f>+('3 Planilla Preadjudicación OTIC'!G68)</f>
        <v>0</v>
      </c>
      <c r="G68" s="8">
        <f>+('3 Planilla Preadjudicación OTIC'!H68)</f>
        <v>0</v>
      </c>
      <c r="H68" s="8">
        <f>+('3 Planilla Preadjudicación OTIC'!I68)</f>
        <v>0</v>
      </c>
      <c r="I68" s="8">
        <f>+('3 Planilla Preadjudicación OTIC'!J68)</f>
        <v>0</v>
      </c>
      <c r="J68" s="8">
        <f>+('3 Planilla Preadjudicación OTIC'!K68)</f>
        <v>0</v>
      </c>
      <c r="K68" s="8">
        <f>+('3 Planilla Preadjudicación OTIC'!L68)</f>
        <v>0</v>
      </c>
      <c r="L68" s="8">
        <f>+('3 Planilla Preadjudicación OTIC'!M68)</f>
        <v>0</v>
      </c>
      <c r="M68" s="6">
        <f>+('3 Planilla Preadjudicación OTIC'!N68)</f>
        <v>0</v>
      </c>
      <c r="N68" s="8">
        <f>+('3 Planilla Preadjudicación OTIC'!O68)</f>
        <v>0</v>
      </c>
      <c r="O68" s="8">
        <f>+('3 Planilla Preadjudicación OTIC'!P68)</f>
        <v>0</v>
      </c>
      <c r="P68" s="8">
        <f>+('3 Planilla Preadjudicación OTIC'!Q68)</f>
        <v>0</v>
      </c>
      <c r="Q68" s="8">
        <f>+('3 Planilla Preadjudicación OTIC'!R68)</f>
        <v>0</v>
      </c>
      <c r="R68" s="8">
        <f>+('3 Planilla Preadjudicación OTIC'!S68)</f>
        <v>0</v>
      </c>
      <c r="S68" s="8">
        <f>+('3 Planilla Preadjudicación OTIC'!T68)</f>
        <v>0</v>
      </c>
      <c r="T68" s="6">
        <f>+('3 Planilla Preadjudicación OTIC'!U68)</f>
        <v>0</v>
      </c>
      <c r="U68" s="6">
        <f>+('3 Planilla Preadjudicación OTIC'!V68)</f>
        <v>0</v>
      </c>
      <c r="V68" s="6">
        <f>+('3 Planilla Preadjudicación OTIC'!W68)</f>
        <v>0</v>
      </c>
      <c r="W68" s="6">
        <f>+('3 Planilla Preadjudicación OTIC'!X68)</f>
        <v>0</v>
      </c>
      <c r="X68" s="6">
        <f>+('3 Planilla Preadjudicación OTIC'!Y68)</f>
        <v>0</v>
      </c>
      <c r="Y68" s="6">
        <f>+('3 Planilla Preadjudicación OTIC'!Z68)</f>
        <v>0</v>
      </c>
      <c r="Z68" s="6">
        <f>+('3 Planilla Preadjudicación OTIC'!AA68)</f>
        <v>0</v>
      </c>
      <c r="AA68" s="6">
        <f>+('3 Planilla Preadjudicación OTIC'!AB68)</f>
        <v>0</v>
      </c>
      <c r="AB68" s="8">
        <f>+('3 Planilla Preadjudicación OTIC'!AC68)</f>
        <v>0</v>
      </c>
      <c r="AC68" s="8">
        <f>+('3 Planilla Preadjudicación OTIC'!AD68)</f>
        <v>0</v>
      </c>
      <c r="AD68" s="6">
        <f>+('3 Planilla Preadjudicación OTIC'!AE68)</f>
        <v>0</v>
      </c>
      <c r="AE68" s="8">
        <f>+('3 Planilla Preadjudicación OTIC'!AF68)</f>
        <v>0</v>
      </c>
      <c r="AF68" s="6">
        <f>+('3 Planilla Preadjudicación OTIC'!AG68)</f>
        <v>0</v>
      </c>
      <c r="AG68" s="6">
        <f>+('3 Planilla Preadjudicación OTIC'!AH68)</f>
        <v>0</v>
      </c>
      <c r="AH68" s="6">
        <f>+('3 Planilla Preadjudicación OTIC'!AI68)</f>
        <v>0</v>
      </c>
      <c r="AI68" s="206">
        <f>+('3 Planilla Preadjudicación OTIC'!AJ68)</f>
        <v>0</v>
      </c>
      <c r="AJ68" s="8">
        <f>+('3 Planilla Preadjudicación OTIC'!AK68)</f>
        <v>0</v>
      </c>
      <c r="AK68" s="6">
        <f>+('3 Planilla Preadjudicación OTIC'!AL68)</f>
        <v>0</v>
      </c>
      <c r="AL68" s="6">
        <f>+('3 Planilla Preadjudicación OTIC'!AM68)</f>
        <v>0</v>
      </c>
      <c r="AM68" s="16">
        <f>+('3 Planilla Preadjudicación OTIC'!AN68)</f>
        <v>0</v>
      </c>
      <c r="AN68" s="16">
        <f>+('3 Planilla Preadjudicación OTIC'!AO68)</f>
        <v>0</v>
      </c>
      <c r="AO68" s="16">
        <f>+('3 Planilla Preadjudicación OTIC'!AP68)</f>
        <v>0</v>
      </c>
      <c r="AP68" s="16">
        <f>+('3 Planilla Preadjudicación OTIC'!AQ68)</f>
        <v>0</v>
      </c>
      <c r="AQ68" s="16">
        <f>+('3 Planilla Preadjudicación OTIC'!AR68)</f>
        <v>0</v>
      </c>
      <c r="AR68" s="16">
        <f>+('3 Planilla Preadjudicación OTIC'!AS68)</f>
        <v>0</v>
      </c>
      <c r="AS68" s="16">
        <f>+('3 Planilla Preadjudicación OTIC'!AT68)</f>
        <v>0</v>
      </c>
      <c r="AT68" s="16">
        <f>+('3 Planilla Preadjudicación OTIC'!AU68)</f>
        <v>0</v>
      </c>
      <c r="AU68" s="16">
        <f>+('3 Planilla Preadjudicación OTIC'!AV68)</f>
        <v>0</v>
      </c>
      <c r="AV68" s="6">
        <f>+('3 Planilla Preadjudicación OTIC'!AW68)</f>
        <v>0</v>
      </c>
      <c r="AW68" s="8">
        <f>+('3 Planilla Preadjudicación OTIC'!AX68)</f>
        <v>0</v>
      </c>
      <c r="AX68" s="6">
        <f>+('3 Planilla Preadjudicación OTIC'!AY68)</f>
        <v>0</v>
      </c>
      <c r="AY68" s="6">
        <f>+('3 Planilla Preadjudicación OTIC'!AZ68)</f>
        <v>0</v>
      </c>
      <c r="AZ68" s="6">
        <f>+('3 Planilla Preadjudicación OTIC'!BA68)</f>
        <v>0</v>
      </c>
      <c r="BA68" s="6">
        <f>+('3 Planilla Preadjudicación OTIC'!BB68)</f>
        <v>0</v>
      </c>
      <c r="BB68" s="6">
        <f>+('3 Planilla Preadjudicación OTIC'!BC68)</f>
        <v>0</v>
      </c>
      <c r="BC68" s="6">
        <f>+('3 Planilla Preadjudicación OTIC'!BD68)</f>
        <v>0</v>
      </c>
      <c r="BD68" s="6">
        <f>+('3 Planilla Preadjudicación OTIC'!BE68)</f>
        <v>0</v>
      </c>
      <c r="BE68" s="6">
        <f>+('3 Planilla Preadjudicación OTIC'!BF68)</f>
        <v>0</v>
      </c>
      <c r="BF68" s="6">
        <f>+('3 Planilla Preadjudicación OTIC'!BG68)</f>
        <v>0</v>
      </c>
      <c r="BG68" s="6">
        <f>+('3 Planilla Preadjudicación OTIC'!BH68)</f>
        <v>0</v>
      </c>
      <c r="BH68" s="6">
        <f>+('3 Planilla Preadjudicación OTIC'!BI68)</f>
        <v>0</v>
      </c>
      <c r="BI68" s="6">
        <f>+('3 Planilla Preadjudicación OTIC'!BJ68)</f>
        <v>0</v>
      </c>
      <c r="BJ68" s="6">
        <f>+('3 Planilla Preadjudicación OTIC'!BK68)</f>
        <v>0</v>
      </c>
      <c r="BK68" s="6">
        <f>+('3 Planilla Preadjudicación OTIC'!BL68)</f>
        <v>0</v>
      </c>
      <c r="BL68" s="6">
        <f>+('3 Planilla Preadjudicación OTIC'!BM68)</f>
        <v>0</v>
      </c>
      <c r="BM68" s="164">
        <f>ROUND(('3 Planilla Preadjudicación OTIC'!BN68),1)</f>
        <v>0</v>
      </c>
      <c r="BN68" s="8">
        <f>+('3 Planilla Preadjudicación OTIC'!BO68)</f>
        <v>0</v>
      </c>
      <c r="BO68" s="8">
        <f>+('3 Planilla Preadjudicación OTIC'!BP68)</f>
        <v>0</v>
      </c>
      <c r="BP68" s="8">
        <f>+('3 Planilla Preadjudicación OTIC'!BQ68)</f>
        <v>0</v>
      </c>
      <c r="BQ68" s="8">
        <f>+('3 Planilla Preadjudicación OTIC'!BR68)</f>
        <v>0</v>
      </c>
      <c r="BR68" s="8">
        <f>+('3 Planilla Preadjudicación OTIC'!BS68)</f>
        <v>0</v>
      </c>
      <c r="BS68" s="8">
        <f>+('3 Planilla Preadjudicación OTIC'!BT68)</f>
        <v>0</v>
      </c>
      <c r="BT68" s="8">
        <f>+('3 Planilla Preadjudicación OTIC'!BU68)</f>
        <v>0</v>
      </c>
      <c r="BU68" s="130" t="e">
        <f>IF(VLOOKUP(A68,'BD OFICIAL'!$A$1:$AK$1058,5,0)=D68,0,1)</f>
        <v>#N/A</v>
      </c>
      <c r="BV68" s="130" t="e">
        <f>IF(VLOOKUP(A68,'BD OFICIAL'!$A$1:$AK$1058,11,0)=J68,0,1)</f>
        <v>#N/A</v>
      </c>
      <c r="BW68" s="130" t="e">
        <f>IF(VLOOKUP(A68,'BD OFICIAL'!$A$1:$AK$1058,13,0)=L68,0,1)</f>
        <v>#N/A</v>
      </c>
      <c r="BX68" s="6" t="e">
        <f>IF(VLOOKUP(A68,'BD OFICIAL'!$A$1:$AK$1058,16,0)=O68,0,1)</f>
        <v>#N/A</v>
      </c>
      <c r="BY68" s="6" t="e">
        <f>IF(VLOOKUP(A68,'BD OFICIAL'!$A$1:$AK$1058,17,0)=P68,0,1)</f>
        <v>#N/A</v>
      </c>
      <c r="BZ68" s="6" t="e">
        <f>IF(VLOOKUP(A68,'BD OFICIAL'!$A$1:$AK$1058,19,0)=R68,0,1)</f>
        <v>#N/A</v>
      </c>
      <c r="CA68" s="6" t="e">
        <f>IF(VLOOKUP(A68,'BD OFICIAL'!$A$1:$AK$1058,21,0)=T68,0,1)</f>
        <v>#N/A</v>
      </c>
      <c r="CB68" s="6" t="e">
        <f>IF(VLOOKUP(A68,'BD OFICIAL'!$A$1:$AK$1058,24,0)=AK68,0,1)</f>
        <v>#N/A</v>
      </c>
      <c r="CC68" s="6" t="e">
        <f>IF(VLOOKUP(A68,'BD OFICIAL'!$A$1:$AK$1058,25,0)=X68,0,1)</f>
        <v>#N/A</v>
      </c>
      <c r="CD68" s="6" t="e">
        <f>IF(VLOOKUP(A68,'BD OFICIAL'!$A$1:$AK$1058,26,0)=Y68,0,1)</f>
        <v>#N/A</v>
      </c>
      <c r="CE68" s="6" t="e">
        <f>IF(VLOOKUP(A68,'BD OFICIAL'!$A$1:$AK$1058,27,0)=Z68,0,1)</f>
        <v>#N/A</v>
      </c>
      <c r="CF68" s="6" t="e">
        <f>IF(VLOOKUP(A68,'BD OFICIAL'!$A$1:$AK$1058,28,0)=AA68,0,1)</f>
        <v>#N/A</v>
      </c>
      <c r="CG68" s="6" t="e">
        <f>IF(VLOOKUP(A68,'BD OFICIAL'!$A$1:$AK$1058,33,0)=AF68,0,1)</f>
        <v>#N/A</v>
      </c>
      <c r="CH68" s="6" t="e">
        <f>IF(VLOOKUP(A68,'BD OFICIAL'!$A$1:$AK$1058,34,0)=AG68,0,1)</f>
        <v>#N/A</v>
      </c>
      <c r="CI68" s="11" t="e">
        <f t="shared" si="49"/>
        <v>#DIV/0!</v>
      </c>
      <c r="CJ68" s="130" t="e">
        <f t="shared" si="50"/>
        <v>#DIV/0!</v>
      </c>
      <c r="CK68" s="130" t="e">
        <f>IF(VLOOKUP(A68,'BD OFICIAL'!$A$1:$AK$1058,37,0)=AL68,0,1)</f>
        <v>#N/A</v>
      </c>
      <c r="CL68" s="130" t="e">
        <f>VLOOKUP(A68,'BD OFICIAL'!$A$1:$AL$1109,38,0)*AM68-AP68</f>
        <v>#N/A</v>
      </c>
      <c r="CM68" s="130" t="str">
        <f t="shared" si="51"/>
        <v>SSH</v>
      </c>
      <c r="CN68" s="130" t="str">
        <f t="shared" si="52"/>
        <v>SI</v>
      </c>
      <c r="CO68" s="130" t="str">
        <f t="shared" si="53"/>
        <v>NO</v>
      </c>
      <c r="CP68" s="44">
        <f t="shared" si="54"/>
        <v>1</v>
      </c>
      <c r="CQ68" s="44">
        <f t="shared" si="55"/>
        <v>1</v>
      </c>
      <c r="CR68" s="44" t="e">
        <f t="shared" si="56"/>
        <v>#N/A</v>
      </c>
      <c r="CS68" s="44" t="e">
        <f>IF(VLOOKUP(A68,'BD OFICIAL'!$A:$AS,40,0)=AQ68,0,1)</f>
        <v>#N/A</v>
      </c>
      <c r="CT68" s="44" t="e">
        <f>IF(VLOOKUP(A68,'BD OFICIAL'!$A:$AS,41,0)=AS68,0,1)</f>
        <v>#N/A</v>
      </c>
      <c r="CU68" s="44">
        <f t="shared" si="57"/>
        <v>0</v>
      </c>
      <c r="CV68" s="44">
        <f t="shared" si="58"/>
        <v>0</v>
      </c>
      <c r="CW68" s="44" t="e">
        <f>IF(VLOOKUP(A68,'BD OFICIAL'!$A$1:$AK$1058,31,0)="SI",IF(AT68&gt;0,0,1),IF(AT68=0,0,1))</f>
        <v>#N/A</v>
      </c>
      <c r="CX68" s="44">
        <f t="shared" si="59"/>
        <v>0</v>
      </c>
      <c r="CY68" s="44">
        <f t="shared" si="60"/>
        <v>0</v>
      </c>
      <c r="CZ68" s="130" t="e">
        <f t="shared" si="61"/>
        <v>#N/A</v>
      </c>
      <c r="DA68" s="44" t="e">
        <f t="shared" si="62"/>
        <v>#N/A</v>
      </c>
      <c r="DB68" s="130" t="str">
        <f>IF(ISERROR(VLOOKUP(AI68,EXPERIENCIA!$A$1:$C$2100,1,0)),"NO","SI")</f>
        <v>NO</v>
      </c>
      <c r="DC68" s="130" t="e">
        <f>IF(CZ68="no","NO APLICA",IF(AX68=0,"ERROR NOTA",IF(AND(AX68&gt;1,DB68="NO"),"ERROR NOTA",IF(AND(DB68="NO",AX68=1),0,IF(VLOOKUP(AI68,EXPERIENCIA!$A$1:$C$2100,3,0)=AX68,0,"ERROR NOTA")))))</f>
        <v>#N/A</v>
      </c>
      <c r="DD68" s="130" t="str">
        <f>IF(ISERROR(VLOOKUP(AI68,COMPORTAMIENTO!$A$1:$C$2100,1,0)),"NO","SI")</f>
        <v>NO</v>
      </c>
      <c r="DE68" s="130" t="e">
        <f>IF(CZ68="NO","NO APLICA",IF(AY68=0,"ERROR NOTA",IF(AND(DD68="NO",AY68=7),0,IF(VLOOKUP(AI68,COMPORTAMIENTO!$A$2:$C$2100,3,0)=AY68,0,"ERROR NOTA"))))</f>
        <v>#N/A</v>
      </c>
      <c r="DF68" s="164" t="e">
        <f t="shared" si="63"/>
        <v>#N/A</v>
      </c>
      <c r="DG68" s="164" t="e">
        <f t="shared" si="64"/>
        <v>#N/A</v>
      </c>
      <c r="DH68" s="130" t="str">
        <f t="shared" si="42"/>
        <v>NO</v>
      </c>
      <c r="DI68" s="130" t="e">
        <f t="shared" si="65"/>
        <v>#N/A</v>
      </c>
      <c r="DJ68" s="130" t="e">
        <f t="shared" si="66"/>
        <v>#N/A</v>
      </c>
      <c r="DK68" s="130" t="e">
        <f t="shared" si="67"/>
        <v>#N/A</v>
      </c>
      <c r="DL68" s="16" t="e" cm="1">
        <f t="array" ref="DL68">IF(CZ68="NO","NO APLICA",IF(AND(CZ68="SI",BG68=1),RECHAZADO,"APROBADO"))</f>
        <v>#N/A</v>
      </c>
      <c r="DM68" s="16" t="e">
        <f t="shared" si="68"/>
        <v>#N/A</v>
      </c>
      <c r="DN68" s="11" t="e">
        <f t="shared" si="69"/>
        <v>#N/A</v>
      </c>
      <c r="DO68" s="16">
        <f t="shared" si="70"/>
        <v>0</v>
      </c>
      <c r="DP68" s="16">
        <f>VLOOKUP(A68,'5 TD'!$A$3:$B$35,2,0)</f>
        <v>0</v>
      </c>
      <c r="DQ68" s="11" t="e">
        <f t="shared" si="71"/>
        <v>#N/A</v>
      </c>
      <c r="DR68" s="130" t="e">
        <f t="shared" si="43"/>
        <v>#N/A</v>
      </c>
      <c r="DS68" s="130" t="e">
        <f t="shared" si="44"/>
        <v>#N/A</v>
      </c>
      <c r="DT68" s="11" t="e">
        <f t="shared" si="45"/>
        <v>#N/A</v>
      </c>
      <c r="DU68" s="130" t="e">
        <f t="shared" si="46"/>
        <v>#N/A</v>
      </c>
      <c r="DV68" s="6">
        <f>+('3 Planilla Preadjudicación OTIC'!BO68)</f>
        <v>0</v>
      </c>
      <c r="DW68" s="6" t="e">
        <f>IF(DU68="APROBADO",VLOOKUP(A68,'5 TD'!$D$3:$E$270,2,0),"NO APLICA")</f>
        <v>#N/A</v>
      </c>
      <c r="DX68" s="6" t="e">
        <f t="shared" si="72"/>
        <v>#N/A</v>
      </c>
      <c r="DY68" s="6" t="e">
        <f>IF(DX68="SI",VLOOKUP(A68,'5 TD'!$G$3:$H$270,2,0),"NO APLICA ")</f>
        <v>#N/A</v>
      </c>
      <c r="DZ68" s="6" t="e">
        <f t="shared" si="47"/>
        <v>#N/A</v>
      </c>
      <c r="EA68" s="6" t="e">
        <f>IF(DZ68="SI",VLOOKUP(A68,'5 TD'!$J$4:$K$472,2,0),"NO APLICA")</f>
        <v>#N/A</v>
      </c>
      <c r="EB68" s="6" t="e">
        <f t="shared" si="73"/>
        <v>#N/A</v>
      </c>
      <c r="EC68" s="11" t="e">
        <f>IF(EB68="SI",VLOOKUP(A68,'5 TD'!$M$4:$N$350,2,0),"NO APLICA")</f>
        <v>#N/A</v>
      </c>
      <c r="ED68" s="6" t="e">
        <f t="shared" si="48"/>
        <v>#N/A</v>
      </c>
      <c r="EE68" s="16" t="e">
        <f t="shared" si="74"/>
        <v>#N/A</v>
      </c>
      <c r="EF68" s="16" t="e">
        <f>IF(ED68="SI",VLOOKUP(A68,'5 TD'!$V$4:$W$479,2,0),"NO APLICA")</f>
        <v>#N/A</v>
      </c>
      <c r="EG68" s="6" t="e">
        <f t="shared" si="75"/>
        <v>#N/A</v>
      </c>
      <c r="EH68" s="124" t="e">
        <f>IF(EG68="SI",VLOOKUP(AI68,COMPORTAMIENTO!$A$1:$C$2100,2,0),"NO APLICA")</f>
        <v>#N/A</v>
      </c>
      <c r="EI68" s="16" t="e">
        <f>IF(EG68="SI",VLOOKUP(A68,'5 TD'!$P$2:$Q$479,2,0),"NO APLICA")</f>
        <v>#N/A</v>
      </c>
      <c r="EJ68" s="6" t="e">
        <f t="shared" si="76"/>
        <v>#N/A</v>
      </c>
      <c r="EK68" s="6">
        <f>IF(DB68="no",0,VLOOKUP(AI68,EXPERIENCIA!$A$1:$C$2100,2,0))</f>
        <v>0</v>
      </c>
      <c r="EL68" s="6">
        <f>IF(DB68="si",VLOOKUP(A68,'5 TD'!$S$3:$T$2103,2,0),0)</f>
        <v>0</v>
      </c>
      <c r="EM68" s="6" t="str">
        <f t="shared" si="77"/>
        <v>SI</v>
      </c>
      <c r="EN68" s="6">
        <f>+('3 Planilla Preadjudicación OTIC'!BV68)</f>
        <v>0</v>
      </c>
      <c r="EQ68" s="77"/>
    </row>
    <row r="69" spans="1:147" s="7" customFormat="1" ht="13.8" x14ac:dyDescent="0.3">
      <c r="A69" s="6">
        <f>+('3 Planilla Preadjudicación OTIC'!A69)</f>
        <v>0</v>
      </c>
      <c r="B69" s="6">
        <f>+('3 Planilla Preadjudicación OTIC'!B69)</f>
        <v>0</v>
      </c>
      <c r="C69" s="8">
        <f>+('3 Planilla Preadjudicación OTIC'!D69)</f>
        <v>0</v>
      </c>
      <c r="D69" s="8">
        <f>+('3 Planilla Preadjudicación OTIC'!E69)</f>
        <v>0</v>
      </c>
      <c r="E69" s="8">
        <f>+('3 Planilla Preadjudicación OTIC'!F69)</f>
        <v>0</v>
      </c>
      <c r="F69" s="8">
        <f>+('3 Planilla Preadjudicación OTIC'!G69)</f>
        <v>0</v>
      </c>
      <c r="G69" s="8">
        <f>+('3 Planilla Preadjudicación OTIC'!H69)</f>
        <v>0</v>
      </c>
      <c r="H69" s="8">
        <f>+('3 Planilla Preadjudicación OTIC'!I69)</f>
        <v>0</v>
      </c>
      <c r="I69" s="8">
        <f>+('3 Planilla Preadjudicación OTIC'!J69)</f>
        <v>0</v>
      </c>
      <c r="J69" s="8">
        <f>+('3 Planilla Preadjudicación OTIC'!K69)</f>
        <v>0</v>
      </c>
      <c r="K69" s="8">
        <f>+('3 Planilla Preadjudicación OTIC'!L69)</f>
        <v>0</v>
      </c>
      <c r="L69" s="8">
        <f>+('3 Planilla Preadjudicación OTIC'!M69)</f>
        <v>0</v>
      </c>
      <c r="M69" s="6">
        <f>+('3 Planilla Preadjudicación OTIC'!N69)</f>
        <v>0</v>
      </c>
      <c r="N69" s="8">
        <f>+('3 Planilla Preadjudicación OTIC'!O69)</f>
        <v>0</v>
      </c>
      <c r="O69" s="8">
        <f>+('3 Planilla Preadjudicación OTIC'!P69)</f>
        <v>0</v>
      </c>
      <c r="P69" s="8">
        <f>+('3 Planilla Preadjudicación OTIC'!Q69)</f>
        <v>0</v>
      </c>
      <c r="Q69" s="8">
        <f>+('3 Planilla Preadjudicación OTIC'!R69)</f>
        <v>0</v>
      </c>
      <c r="R69" s="8">
        <f>+('3 Planilla Preadjudicación OTIC'!S69)</f>
        <v>0</v>
      </c>
      <c r="S69" s="8">
        <f>+('3 Planilla Preadjudicación OTIC'!T69)</f>
        <v>0</v>
      </c>
      <c r="T69" s="6">
        <f>+('3 Planilla Preadjudicación OTIC'!U69)</f>
        <v>0</v>
      </c>
      <c r="U69" s="6">
        <f>+('3 Planilla Preadjudicación OTIC'!V69)</f>
        <v>0</v>
      </c>
      <c r="V69" s="6">
        <f>+('3 Planilla Preadjudicación OTIC'!W69)</f>
        <v>0</v>
      </c>
      <c r="W69" s="6">
        <f>+('3 Planilla Preadjudicación OTIC'!X69)</f>
        <v>0</v>
      </c>
      <c r="X69" s="6">
        <f>+('3 Planilla Preadjudicación OTIC'!Y69)</f>
        <v>0</v>
      </c>
      <c r="Y69" s="6">
        <f>+('3 Planilla Preadjudicación OTIC'!Z69)</f>
        <v>0</v>
      </c>
      <c r="Z69" s="6">
        <f>+('3 Planilla Preadjudicación OTIC'!AA69)</f>
        <v>0</v>
      </c>
      <c r="AA69" s="6">
        <f>+('3 Planilla Preadjudicación OTIC'!AB69)</f>
        <v>0</v>
      </c>
      <c r="AB69" s="8">
        <f>+('3 Planilla Preadjudicación OTIC'!AC69)</f>
        <v>0</v>
      </c>
      <c r="AC69" s="8">
        <f>+('3 Planilla Preadjudicación OTIC'!AD69)</f>
        <v>0</v>
      </c>
      <c r="AD69" s="6">
        <f>+('3 Planilla Preadjudicación OTIC'!AE69)</f>
        <v>0</v>
      </c>
      <c r="AE69" s="8">
        <f>+('3 Planilla Preadjudicación OTIC'!AF69)</f>
        <v>0</v>
      </c>
      <c r="AF69" s="6">
        <f>+('3 Planilla Preadjudicación OTIC'!AG69)</f>
        <v>0</v>
      </c>
      <c r="AG69" s="6">
        <f>+('3 Planilla Preadjudicación OTIC'!AH69)</f>
        <v>0</v>
      </c>
      <c r="AH69" s="6">
        <f>+('3 Planilla Preadjudicación OTIC'!AI69)</f>
        <v>0</v>
      </c>
      <c r="AI69" s="206">
        <f>+('3 Planilla Preadjudicación OTIC'!AJ69)</f>
        <v>0</v>
      </c>
      <c r="AJ69" s="8">
        <f>+('3 Planilla Preadjudicación OTIC'!AK69)</f>
        <v>0</v>
      </c>
      <c r="AK69" s="6">
        <f>+('3 Planilla Preadjudicación OTIC'!AL69)</f>
        <v>0</v>
      </c>
      <c r="AL69" s="6">
        <f>+('3 Planilla Preadjudicación OTIC'!AM69)</f>
        <v>0</v>
      </c>
      <c r="AM69" s="16">
        <f>+('3 Planilla Preadjudicación OTIC'!AN69)</f>
        <v>0</v>
      </c>
      <c r="AN69" s="16">
        <f>+('3 Planilla Preadjudicación OTIC'!AO69)</f>
        <v>0</v>
      </c>
      <c r="AO69" s="16">
        <f>+('3 Planilla Preadjudicación OTIC'!AP69)</f>
        <v>0</v>
      </c>
      <c r="AP69" s="16">
        <f>+('3 Planilla Preadjudicación OTIC'!AQ69)</f>
        <v>0</v>
      </c>
      <c r="AQ69" s="16">
        <f>+('3 Planilla Preadjudicación OTIC'!AR69)</f>
        <v>0</v>
      </c>
      <c r="AR69" s="16">
        <f>+('3 Planilla Preadjudicación OTIC'!AS69)</f>
        <v>0</v>
      </c>
      <c r="AS69" s="16">
        <f>+('3 Planilla Preadjudicación OTIC'!AT69)</f>
        <v>0</v>
      </c>
      <c r="AT69" s="16">
        <f>+('3 Planilla Preadjudicación OTIC'!AU69)</f>
        <v>0</v>
      </c>
      <c r="AU69" s="16">
        <f>+('3 Planilla Preadjudicación OTIC'!AV69)</f>
        <v>0</v>
      </c>
      <c r="AV69" s="6">
        <f>+('3 Planilla Preadjudicación OTIC'!AW69)</f>
        <v>0</v>
      </c>
      <c r="AW69" s="8">
        <f>+('3 Planilla Preadjudicación OTIC'!AX69)</f>
        <v>0</v>
      </c>
      <c r="AX69" s="6">
        <f>+('3 Planilla Preadjudicación OTIC'!AY69)</f>
        <v>0</v>
      </c>
      <c r="AY69" s="6">
        <f>+('3 Planilla Preadjudicación OTIC'!AZ69)</f>
        <v>0</v>
      </c>
      <c r="AZ69" s="6">
        <f>+('3 Planilla Preadjudicación OTIC'!BA69)</f>
        <v>0</v>
      </c>
      <c r="BA69" s="6">
        <f>+('3 Planilla Preadjudicación OTIC'!BB69)</f>
        <v>0</v>
      </c>
      <c r="BB69" s="6">
        <f>+('3 Planilla Preadjudicación OTIC'!BC69)</f>
        <v>0</v>
      </c>
      <c r="BC69" s="6">
        <f>+('3 Planilla Preadjudicación OTIC'!BD69)</f>
        <v>0</v>
      </c>
      <c r="BD69" s="6">
        <f>+('3 Planilla Preadjudicación OTIC'!BE69)</f>
        <v>0</v>
      </c>
      <c r="BE69" s="6">
        <f>+('3 Planilla Preadjudicación OTIC'!BF69)</f>
        <v>0</v>
      </c>
      <c r="BF69" s="6">
        <f>+('3 Planilla Preadjudicación OTIC'!BG69)</f>
        <v>0</v>
      </c>
      <c r="BG69" s="6">
        <f>+('3 Planilla Preadjudicación OTIC'!BH69)</f>
        <v>0</v>
      </c>
      <c r="BH69" s="6">
        <f>+('3 Planilla Preadjudicación OTIC'!BI69)</f>
        <v>0</v>
      </c>
      <c r="BI69" s="6">
        <f>+('3 Planilla Preadjudicación OTIC'!BJ69)</f>
        <v>0</v>
      </c>
      <c r="BJ69" s="6">
        <f>+('3 Planilla Preadjudicación OTIC'!BK69)</f>
        <v>0</v>
      </c>
      <c r="BK69" s="6">
        <f>+('3 Planilla Preadjudicación OTIC'!BL69)</f>
        <v>0</v>
      </c>
      <c r="BL69" s="6">
        <f>+('3 Planilla Preadjudicación OTIC'!BM69)</f>
        <v>0</v>
      </c>
      <c r="BM69" s="164">
        <f>ROUND(('3 Planilla Preadjudicación OTIC'!BN69),1)</f>
        <v>0</v>
      </c>
      <c r="BN69" s="8">
        <f>+('3 Planilla Preadjudicación OTIC'!BO69)</f>
        <v>0</v>
      </c>
      <c r="BO69" s="8">
        <f>+('3 Planilla Preadjudicación OTIC'!BP69)</f>
        <v>0</v>
      </c>
      <c r="BP69" s="8">
        <f>+('3 Planilla Preadjudicación OTIC'!BQ69)</f>
        <v>0</v>
      </c>
      <c r="BQ69" s="8">
        <f>+('3 Planilla Preadjudicación OTIC'!BR69)</f>
        <v>0</v>
      </c>
      <c r="BR69" s="8">
        <f>+('3 Planilla Preadjudicación OTIC'!BS69)</f>
        <v>0</v>
      </c>
      <c r="BS69" s="8">
        <f>+('3 Planilla Preadjudicación OTIC'!BT69)</f>
        <v>0</v>
      </c>
      <c r="BT69" s="8">
        <f>+('3 Planilla Preadjudicación OTIC'!BU69)</f>
        <v>0</v>
      </c>
      <c r="BU69" s="130" t="e">
        <f>IF(VLOOKUP(A69,'BD OFICIAL'!$A$1:$AK$1058,5,0)=D69,0,1)</f>
        <v>#N/A</v>
      </c>
      <c r="BV69" s="130" t="e">
        <f>IF(VLOOKUP(A69,'BD OFICIAL'!$A$1:$AK$1058,11,0)=J69,0,1)</f>
        <v>#N/A</v>
      </c>
      <c r="BW69" s="130" t="e">
        <f>IF(VLOOKUP(A69,'BD OFICIAL'!$A$1:$AK$1058,13,0)=L69,0,1)</f>
        <v>#N/A</v>
      </c>
      <c r="BX69" s="6" t="e">
        <f>IF(VLOOKUP(A69,'BD OFICIAL'!$A$1:$AK$1058,16,0)=O69,0,1)</f>
        <v>#N/A</v>
      </c>
      <c r="BY69" s="6" t="e">
        <f>IF(VLOOKUP(A69,'BD OFICIAL'!$A$1:$AK$1058,17,0)=P69,0,1)</f>
        <v>#N/A</v>
      </c>
      <c r="BZ69" s="6" t="e">
        <f>IF(VLOOKUP(A69,'BD OFICIAL'!$A$1:$AK$1058,19,0)=R69,0,1)</f>
        <v>#N/A</v>
      </c>
      <c r="CA69" s="6" t="e">
        <f>IF(VLOOKUP(A69,'BD OFICIAL'!$A$1:$AK$1058,21,0)=T69,0,1)</f>
        <v>#N/A</v>
      </c>
      <c r="CB69" s="6" t="e">
        <f>IF(VLOOKUP(A69,'BD OFICIAL'!$A$1:$AK$1058,24,0)=AK69,0,1)</f>
        <v>#N/A</v>
      </c>
      <c r="CC69" s="6" t="e">
        <f>IF(VLOOKUP(A69,'BD OFICIAL'!$A$1:$AK$1058,25,0)=X69,0,1)</f>
        <v>#N/A</v>
      </c>
      <c r="CD69" s="6" t="e">
        <f>IF(VLOOKUP(A69,'BD OFICIAL'!$A$1:$AK$1058,26,0)=Y69,0,1)</f>
        <v>#N/A</v>
      </c>
      <c r="CE69" s="6" t="e">
        <f>IF(VLOOKUP(A69,'BD OFICIAL'!$A$1:$AK$1058,27,0)=Z69,0,1)</f>
        <v>#N/A</v>
      </c>
      <c r="CF69" s="6" t="e">
        <f>IF(VLOOKUP(A69,'BD OFICIAL'!$A$1:$AK$1058,28,0)=AA69,0,1)</f>
        <v>#N/A</v>
      </c>
      <c r="CG69" s="6" t="e">
        <f>IF(VLOOKUP(A69,'BD OFICIAL'!$A$1:$AK$1058,33,0)=AF69,0,1)</f>
        <v>#N/A</v>
      </c>
      <c r="CH69" s="6" t="e">
        <f>IF(VLOOKUP(A69,'BD OFICIAL'!$A$1:$AK$1058,34,0)=AG69,0,1)</f>
        <v>#N/A</v>
      </c>
      <c r="CI69" s="11" t="e">
        <f t="shared" si="49"/>
        <v>#DIV/0!</v>
      </c>
      <c r="CJ69" s="130" t="e">
        <f t="shared" si="50"/>
        <v>#DIV/0!</v>
      </c>
      <c r="CK69" s="130" t="e">
        <f>IF(VLOOKUP(A69,'BD OFICIAL'!$A$1:$AK$1058,37,0)=AL69,0,1)</f>
        <v>#N/A</v>
      </c>
      <c r="CL69" s="130" t="e">
        <f>VLOOKUP(A69,'BD OFICIAL'!$A$1:$AL$1109,38,0)*AM69-AP69</f>
        <v>#N/A</v>
      </c>
      <c r="CM69" s="130" t="str">
        <f t="shared" si="51"/>
        <v>SSH</v>
      </c>
      <c r="CN69" s="130" t="str">
        <f t="shared" si="52"/>
        <v>SI</v>
      </c>
      <c r="CO69" s="130" t="str">
        <f t="shared" si="53"/>
        <v>NO</v>
      </c>
      <c r="CP69" s="44">
        <f t="shared" si="54"/>
        <v>1</v>
      </c>
      <c r="CQ69" s="44">
        <f t="shared" si="55"/>
        <v>1</v>
      </c>
      <c r="CR69" s="44" t="e">
        <f t="shared" si="56"/>
        <v>#N/A</v>
      </c>
      <c r="CS69" s="44" t="e">
        <f>IF(VLOOKUP(A69,'BD OFICIAL'!$A:$AS,40,0)=AQ69,0,1)</f>
        <v>#N/A</v>
      </c>
      <c r="CT69" s="44" t="e">
        <f>IF(VLOOKUP(A69,'BD OFICIAL'!$A:$AS,41,0)=AS69,0,1)</f>
        <v>#N/A</v>
      </c>
      <c r="CU69" s="44">
        <f t="shared" si="57"/>
        <v>0</v>
      </c>
      <c r="CV69" s="44">
        <f t="shared" si="58"/>
        <v>0</v>
      </c>
      <c r="CW69" s="44" t="e">
        <f>IF(VLOOKUP(A69,'BD OFICIAL'!$A$1:$AK$1058,31,0)="SI",IF(AT69&gt;0,0,1),IF(AT69=0,0,1))</f>
        <v>#N/A</v>
      </c>
      <c r="CX69" s="44">
        <f t="shared" si="59"/>
        <v>0</v>
      </c>
      <c r="CY69" s="44">
        <f t="shared" si="60"/>
        <v>0</v>
      </c>
      <c r="CZ69" s="130" t="e">
        <f t="shared" si="61"/>
        <v>#N/A</v>
      </c>
      <c r="DA69" s="44" t="e">
        <f t="shared" si="62"/>
        <v>#N/A</v>
      </c>
      <c r="DB69" s="130" t="str">
        <f>IF(ISERROR(VLOOKUP(AI69,EXPERIENCIA!$A$1:$C$2100,1,0)),"NO","SI")</f>
        <v>NO</v>
      </c>
      <c r="DC69" s="130" t="e">
        <f>IF(CZ69="no","NO APLICA",IF(AX69=0,"ERROR NOTA",IF(AND(AX69&gt;1,DB69="NO"),"ERROR NOTA",IF(AND(DB69="NO",AX69=1),0,IF(VLOOKUP(AI69,EXPERIENCIA!$A$1:$C$2100,3,0)=AX69,0,"ERROR NOTA")))))</f>
        <v>#N/A</v>
      </c>
      <c r="DD69" s="130" t="str">
        <f>IF(ISERROR(VLOOKUP(AI69,COMPORTAMIENTO!$A$1:$C$2100,1,0)),"NO","SI")</f>
        <v>NO</v>
      </c>
      <c r="DE69" s="130" t="e">
        <f>IF(CZ69="NO","NO APLICA",IF(AY69=0,"ERROR NOTA",IF(AND(DD69="NO",AY69=7),0,IF(VLOOKUP(AI69,COMPORTAMIENTO!$A$2:$C$2100,3,0)=AY69,0,"ERROR NOTA"))))</f>
        <v>#N/A</v>
      </c>
      <c r="DF69" s="164" t="e">
        <f t="shared" si="63"/>
        <v>#N/A</v>
      </c>
      <c r="DG69" s="164" t="e">
        <f t="shared" si="64"/>
        <v>#N/A</v>
      </c>
      <c r="DH69" s="130" t="str">
        <f t="shared" si="42"/>
        <v>NO</v>
      </c>
      <c r="DI69" s="130" t="e">
        <f t="shared" si="65"/>
        <v>#N/A</v>
      </c>
      <c r="DJ69" s="130" t="e">
        <f t="shared" si="66"/>
        <v>#N/A</v>
      </c>
      <c r="DK69" s="130" t="e">
        <f t="shared" si="67"/>
        <v>#N/A</v>
      </c>
      <c r="DL69" s="16" t="e" cm="1">
        <f t="array" ref="DL69">IF(CZ69="NO","NO APLICA",IF(AND(CZ69="SI",BG69=1),RECHAZADO,"APROBADO"))</f>
        <v>#N/A</v>
      </c>
      <c r="DM69" s="16" t="e">
        <f t="shared" si="68"/>
        <v>#N/A</v>
      </c>
      <c r="DN69" s="11" t="e">
        <f t="shared" si="69"/>
        <v>#N/A</v>
      </c>
      <c r="DO69" s="16">
        <f t="shared" si="70"/>
        <v>0</v>
      </c>
      <c r="DP69" s="16">
        <f>VLOOKUP(A69,'5 TD'!$A$3:$B$35,2,0)</f>
        <v>0</v>
      </c>
      <c r="DQ69" s="11" t="e">
        <f t="shared" si="71"/>
        <v>#N/A</v>
      </c>
      <c r="DR69" s="130" t="e">
        <f t="shared" si="43"/>
        <v>#N/A</v>
      </c>
      <c r="DS69" s="130" t="e">
        <f t="shared" si="44"/>
        <v>#N/A</v>
      </c>
      <c r="DT69" s="11" t="e">
        <f t="shared" si="45"/>
        <v>#N/A</v>
      </c>
      <c r="DU69" s="130" t="e">
        <f t="shared" si="46"/>
        <v>#N/A</v>
      </c>
      <c r="DV69" s="6">
        <f>+('3 Planilla Preadjudicación OTIC'!BO69)</f>
        <v>0</v>
      </c>
      <c r="DW69" s="6" t="e">
        <f>IF(DU69="APROBADO",VLOOKUP(A69,'5 TD'!$D$3:$E$270,2,0),"NO APLICA")</f>
        <v>#N/A</v>
      </c>
      <c r="DX69" s="6" t="e">
        <f t="shared" si="72"/>
        <v>#N/A</v>
      </c>
      <c r="DY69" s="6" t="e">
        <f>IF(DX69="SI",VLOOKUP(A69,'5 TD'!$G$3:$H$270,2,0),"NO APLICA ")</f>
        <v>#N/A</v>
      </c>
      <c r="DZ69" s="6" t="e">
        <f t="shared" si="47"/>
        <v>#N/A</v>
      </c>
      <c r="EA69" s="6" t="e">
        <f>IF(DZ69="SI",VLOOKUP(A69,'5 TD'!$J$4:$K$472,2,0),"NO APLICA")</f>
        <v>#N/A</v>
      </c>
      <c r="EB69" s="6" t="e">
        <f t="shared" si="73"/>
        <v>#N/A</v>
      </c>
      <c r="EC69" s="11" t="e">
        <f>IF(EB69="SI",VLOOKUP(A69,'5 TD'!$M$4:$N$350,2,0),"NO APLICA")</f>
        <v>#N/A</v>
      </c>
      <c r="ED69" s="6" t="e">
        <f t="shared" si="48"/>
        <v>#N/A</v>
      </c>
      <c r="EE69" s="16" t="e">
        <f t="shared" si="74"/>
        <v>#N/A</v>
      </c>
      <c r="EF69" s="16" t="e">
        <f>IF(ED69="SI",VLOOKUP(A69,'5 TD'!$V$4:$W$479,2,0),"NO APLICA")</f>
        <v>#N/A</v>
      </c>
      <c r="EG69" s="6" t="e">
        <f t="shared" si="75"/>
        <v>#N/A</v>
      </c>
      <c r="EH69" s="124" t="e">
        <f>IF(EG69="SI",VLOOKUP(AI69,COMPORTAMIENTO!$A$1:$C$2100,2,0),"NO APLICA")</f>
        <v>#N/A</v>
      </c>
      <c r="EI69" s="16" t="e">
        <f>IF(EG69="SI",VLOOKUP(A69,'5 TD'!$P$2:$Q$479,2,0),"NO APLICA")</f>
        <v>#N/A</v>
      </c>
      <c r="EJ69" s="6" t="e">
        <f t="shared" si="76"/>
        <v>#N/A</v>
      </c>
      <c r="EK69" s="6">
        <f>IF(DB69="no",0,VLOOKUP(AI69,EXPERIENCIA!$A$1:$C$2100,2,0))</f>
        <v>0</v>
      </c>
      <c r="EL69" s="6">
        <f>IF(DB69="si",VLOOKUP(A69,'5 TD'!$S$3:$T$2103,2,0),0)</f>
        <v>0</v>
      </c>
      <c r="EM69" s="6" t="str">
        <f t="shared" si="77"/>
        <v>SI</v>
      </c>
      <c r="EN69" s="6">
        <f>+('3 Planilla Preadjudicación OTIC'!BV69)</f>
        <v>0</v>
      </c>
      <c r="EQ69" s="77"/>
    </row>
    <row r="70" spans="1:147" s="7" customFormat="1" ht="13.8" x14ac:dyDescent="0.3">
      <c r="A70" s="6">
        <f>+('3 Planilla Preadjudicación OTIC'!A70)</f>
        <v>0</v>
      </c>
      <c r="B70" s="6">
        <f>+('3 Planilla Preadjudicación OTIC'!B70)</f>
        <v>0</v>
      </c>
      <c r="C70" s="8">
        <f>+('3 Planilla Preadjudicación OTIC'!D70)</f>
        <v>0</v>
      </c>
      <c r="D70" s="8">
        <f>+('3 Planilla Preadjudicación OTIC'!E70)</f>
        <v>0</v>
      </c>
      <c r="E70" s="8">
        <f>+('3 Planilla Preadjudicación OTIC'!F70)</f>
        <v>0</v>
      </c>
      <c r="F70" s="8">
        <f>+('3 Planilla Preadjudicación OTIC'!G70)</f>
        <v>0</v>
      </c>
      <c r="G70" s="8">
        <f>+('3 Planilla Preadjudicación OTIC'!H70)</f>
        <v>0</v>
      </c>
      <c r="H70" s="8">
        <f>+('3 Planilla Preadjudicación OTIC'!I70)</f>
        <v>0</v>
      </c>
      <c r="I70" s="8">
        <f>+('3 Planilla Preadjudicación OTIC'!J70)</f>
        <v>0</v>
      </c>
      <c r="J70" s="8">
        <f>+('3 Planilla Preadjudicación OTIC'!K70)</f>
        <v>0</v>
      </c>
      <c r="K70" s="8">
        <f>+('3 Planilla Preadjudicación OTIC'!L70)</f>
        <v>0</v>
      </c>
      <c r="L70" s="8">
        <f>+('3 Planilla Preadjudicación OTIC'!M70)</f>
        <v>0</v>
      </c>
      <c r="M70" s="6">
        <f>+('3 Planilla Preadjudicación OTIC'!N70)</f>
        <v>0</v>
      </c>
      <c r="N70" s="8">
        <f>+('3 Planilla Preadjudicación OTIC'!O70)</f>
        <v>0</v>
      </c>
      <c r="O70" s="8">
        <f>+('3 Planilla Preadjudicación OTIC'!P70)</f>
        <v>0</v>
      </c>
      <c r="P70" s="8">
        <f>+('3 Planilla Preadjudicación OTIC'!Q70)</f>
        <v>0</v>
      </c>
      <c r="Q70" s="8">
        <f>+('3 Planilla Preadjudicación OTIC'!R70)</f>
        <v>0</v>
      </c>
      <c r="R70" s="8">
        <f>+('3 Planilla Preadjudicación OTIC'!S70)</f>
        <v>0</v>
      </c>
      <c r="S70" s="8">
        <f>+('3 Planilla Preadjudicación OTIC'!T70)</f>
        <v>0</v>
      </c>
      <c r="T70" s="6">
        <f>+('3 Planilla Preadjudicación OTIC'!U70)</f>
        <v>0</v>
      </c>
      <c r="U70" s="6">
        <f>+('3 Planilla Preadjudicación OTIC'!V70)</f>
        <v>0</v>
      </c>
      <c r="V70" s="6">
        <f>+('3 Planilla Preadjudicación OTIC'!W70)</f>
        <v>0</v>
      </c>
      <c r="W70" s="6">
        <f>+('3 Planilla Preadjudicación OTIC'!X70)</f>
        <v>0</v>
      </c>
      <c r="X70" s="6">
        <f>+('3 Planilla Preadjudicación OTIC'!Y70)</f>
        <v>0</v>
      </c>
      <c r="Y70" s="6">
        <f>+('3 Planilla Preadjudicación OTIC'!Z70)</f>
        <v>0</v>
      </c>
      <c r="Z70" s="6">
        <f>+('3 Planilla Preadjudicación OTIC'!AA70)</f>
        <v>0</v>
      </c>
      <c r="AA70" s="6">
        <f>+('3 Planilla Preadjudicación OTIC'!AB70)</f>
        <v>0</v>
      </c>
      <c r="AB70" s="8">
        <f>+('3 Planilla Preadjudicación OTIC'!AC70)</f>
        <v>0</v>
      </c>
      <c r="AC70" s="8">
        <f>+('3 Planilla Preadjudicación OTIC'!AD70)</f>
        <v>0</v>
      </c>
      <c r="AD70" s="6">
        <f>+('3 Planilla Preadjudicación OTIC'!AE70)</f>
        <v>0</v>
      </c>
      <c r="AE70" s="8">
        <f>+('3 Planilla Preadjudicación OTIC'!AF70)</f>
        <v>0</v>
      </c>
      <c r="AF70" s="6">
        <f>+('3 Planilla Preadjudicación OTIC'!AG70)</f>
        <v>0</v>
      </c>
      <c r="AG70" s="6">
        <f>+('3 Planilla Preadjudicación OTIC'!AH70)</f>
        <v>0</v>
      </c>
      <c r="AH70" s="6">
        <f>+('3 Planilla Preadjudicación OTIC'!AI70)</f>
        <v>0</v>
      </c>
      <c r="AI70" s="206">
        <f>+('3 Planilla Preadjudicación OTIC'!AJ70)</f>
        <v>0</v>
      </c>
      <c r="AJ70" s="8">
        <f>+('3 Planilla Preadjudicación OTIC'!AK70)</f>
        <v>0</v>
      </c>
      <c r="AK70" s="6">
        <f>+('3 Planilla Preadjudicación OTIC'!AL70)</f>
        <v>0</v>
      </c>
      <c r="AL70" s="6">
        <f>+('3 Planilla Preadjudicación OTIC'!AM70)</f>
        <v>0</v>
      </c>
      <c r="AM70" s="16">
        <f>+('3 Planilla Preadjudicación OTIC'!AN70)</f>
        <v>0</v>
      </c>
      <c r="AN70" s="16">
        <f>+('3 Planilla Preadjudicación OTIC'!AO70)</f>
        <v>0</v>
      </c>
      <c r="AO70" s="16">
        <f>+('3 Planilla Preadjudicación OTIC'!AP70)</f>
        <v>0</v>
      </c>
      <c r="AP70" s="16">
        <f>+('3 Planilla Preadjudicación OTIC'!AQ70)</f>
        <v>0</v>
      </c>
      <c r="AQ70" s="16">
        <f>+('3 Planilla Preadjudicación OTIC'!AR70)</f>
        <v>0</v>
      </c>
      <c r="AR70" s="16">
        <f>+('3 Planilla Preadjudicación OTIC'!AS70)</f>
        <v>0</v>
      </c>
      <c r="AS70" s="16">
        <f>+('3 Planilla Preadjudicación OTIC'!AT70)</f>
        <v>0</v>
      </c>
      <c r="AT70" s="16">
        <f>+('3 Planilla Preadjudicación OTIC'!AU70)</f>
        <v>0</v>
      </c>
      <c r="AU70" s="16">
        <f>+('3 Planilla Preadjudicación OTIC'!AV70)</f>
        <v>0</v>
      </c>
      <c r="AV70" s="6">
        <f>+('3 Planilla Preadjudicación OTIC'!AW70)</f>
        <v>0</v>
      </c>
      <c r="AW70" s="8">
        <f>+('3 Planilla Preadjudicación OTIC'!AX70)</f>
        <v>0</v>
      </c>
      <c r="AX70" s="6">
        <f>+('3 Planilla Preadjudicación OTIC'!AY70)</f>
        <v>0</v>
      </c>
      <c r="AY70" s="6">
        <f>+('3 Planilla Preadjudicación OTIC'!AZ70)</f>
        <v>0</v>
      </c>
      <c r="AZ70" s="6">
        <f>+('3 Planilla Preadjudicación OTIC'!BA70)</f>
        <v>0</v>
      </c>
      <c r="BA70" s="6">
        <f>+('3 Planilla Preadjudicación OTIC'!BB70)</f>
        <v>0</v>
      </c>
      <c r="BB70" s="6">
        <f>+('3 Planilla Preadjudicación OTIC'!BC70)</f>
        <v>0</v>
      </c>
      <c r="BC70" s="6">
        <f>+('3 Planilla Preadjudicación OTIC'!BD70)</f>
        <v>0</v>
      </c>
      <c r="BD70" s="6">
        <f>+('3 Planilla Preadjudicación OTIC'!BE70)</f>
        <v>0</v>
      </c>
      <c r="BE70" s="6">
        <f>+('3 Planilla Preadjudicación OTIC'!BF70)</f>
        <v>0</v>
      </c>
      <c r="BF70" s="6">
        <f>+('3 Planilla Preadjudicación OTIC'!BG70)</f>
        <v>0</v>
      </c>
      <c r="BG70" s="6">
        <f>+('3 Planilla Preadjudicación OTIC'!BH70)</f>
        <v>0</v>
      </c>
      <c r="BH70" s="6">
        <f>+('3 Planilla Preadjudicación OTIC'!BI70)</f>
        <v>0</v>
      </c>
      <c r="BI70" s="6">
        <f>+('3 Planilla Preadjudicación OTIC'!BJ70)</f>
        <v>0</v>
      </c>
      <c r="BJ70" s="6">
        <f>+('3 Planilla Preadjudicación OTIC'!BK70)</f>
        <v>0</v>
      </c>
      <c r="BK70" s="6">
        <f>+('3 Planilla Preadjudicación OTIC'!BL70)</f>
        <v>0</v>
      </c>
      <c r="BL70" s="6">
        <f>+('3 Planilla Preadjudicación OTIC'!BM70)</f>
        <v>0</v>
      </c>
      <c r="BM70" s="164">
        <f>ROUND(('3 Planilla Preadjudicación OTIC'!BN70),1)</f>
        <v>0</v>
      </c>
      <c r="BN70" s="8">
        <f>+('3 Planilla Preadjudicación OTIC'!BO70)</f>
        <v>0</v>
      </c>
      <c r="BO70" s="8">
        <f>+('3 Planilla Preadjudicación OTIC'!BP70)</f>
        <v>0</v>
      </c>
      <c r="BP70" s="8">
        <f>+('3 Planilla Preadjudicación OTIC'!BQ70)</f>
        <v>0</v>
      </c>
      <c r="BQ70" s="8">
        <f>+('3 Planilla Preadjudicación OTIC'!BR70)</f>
        <v>0</v>
      </c>
      <c r="BR70" s="8">
        <f>+('3 Planilla Preadjudicación OTIC'!BS70)</f>
        <v>0</v>
      </c>
      <c r="BS70" s="8">
        <f>+('3 Planilla Preadjudicación OTIC'!BT70)</f>
        <v>0</v>
      </c>
      <c r="BT70" s="8">
        <f>+('3 Planilla Preadjudicación OTIC'!BU70)</f>
        <v>0</v>
      </c>
      <c r="BU70" s="130" t="e">
        <f>IF(VLOOKUP(A70,'BD OFICIAL'!$A$1:$AK$1058,5,0)=D70,0,1)</f>
        <v>#N/A</v>
      </c>
      <c r="BV70" s="130" t="e">
        <f>IF(VLOOKUP(A70,'BD OFICIAL'!$A$1:$AK$1058,11,0)=J70,0,1)</f>
        <v>#N/A</v>
      </c>
      <c r="BW70" s="130" t="e">
        <f>IF(VLOOKUP(A70,'BD OFICIAL'!$A$1:$AK$1058,13,0)=L70,0,1)</f>
        <v>#N/A</v>
      </c>
      <c r="BX70" s="6" t="e">
        <f>IF(VLOOKUP(A70,'BD OFICIAL'!$A$1:$AK$1058,16,0)=O70,0,1)</f>
        <v>#N/A</v>
      </c>
      <c r="BY70" s="6" t="e">
        <f>IF(VLOOKUP(A70,'BD OFICIAL'!$A$1:$AK$1058,17,0)=P70,0,1)</f>
        <v>#N/A</v>
      </c>
      <c r="BZ70" s="6" t="e">
        <f>IF(VLOOKUP(A70,'BD OFICIAL'!$A$1:$AK$1058,19,0)=R70,0,1)</f>
        <v>#N/A</v>
      </c>
      <c r="CA70" s="6" t="e">
        <f>IF(VLOOKUP(A70,'BD OFICIAL'!$A$1:$AK$1058,21,0)=T70,0,1)</f>
        <v>#N/A</v>
      </c>
      <c r="CB70" s="6" t="e">
        <f>IF(VLOOKUP(A70,'BD OFICIAL'!$A$1:$AK$1058,24,0)=AK70,0,1)</f>
        <v>#N/A</v>
      </c>
      <c r="CC70" s="6" t="e">
        <f>IF(VLOOKUP(A70,'BD OFICIAL'!$A$1:$AK$1058,25,0)=X70,0,1)</f>
        <v>#N/A</v>
      </c>
      <c r="CD70" s="6" t="e">
        <f>IF(VLOOKUP(A70,'BD OFICIAL'!$A$1:$AK$1058,26,0)=Y70,0,1)</f>
        <v>#N/A</v>
      </c>
      <c r="CE70" s="6" t="e">
        <f>IF(VLOOKUP(A70,'BD OFICIAL'!$A$1:$AK$1058,27,0)=Z70,0,1)</f>
        <v>#N/A</v>
      </c>
      <c r="CF70" s="6" t="e">
        <f>IF(VLOOKUP(A70,'BD OFICIAL'!$A$1:$AK$1058,28,0)=AA70,0,1)</f>
        <v>#N/A</v>
      </c>
      <c r="CG70" s="6" t="e">
        <f>IF(VLOOKUP(A70,'BD OFICIAL'!$A$1:$AK$1058,33,0)=AF70,0,1)</f>
        <v>#N/A</v>
      </c>
      <c r="CH70" s="6" t="e">
        <f>IF(VLOOKUP(A70,'BD OFICIAL'!$A$1:$AK$1058,34,0)=AG70,0,1)</f>
        <v>#N/A</v>
      </c>
      <c r="CI70" s="11" t="e">
        <f t="shared" si="49"/>
        <v>#DIV/0!</v>
      </c>
      <c r="CJ70" s="130" t="e">
        <f t="shared" si="50"/>
        <v>#DIV/0!</v>
      </c>
      <c r="CK70" s="130" t="e">
        <f>IF(VLOOKUP(A70,'BD OFICIAL'!$A$1:$AK$1058,37,0)=AL70,0,1)</f>
        <v>#N/A</v>
      </c>
      <c r="CL70" s="130" t="e">
        <f>VLOOKUP(A70,'BD OFICIAL'!$A$1:$AL$1109,38,0)*AM70-AP70</f>
        <v>#N/A</v>
      </c>
      <c r="CM70" s="130" t="str">
        <f t="shared" si="51"/>
        <v>SSH</v>
      </c>
      <c r="CN70" s="130" t="str">
        <f t="shared" si="52"/>
        <v>SI</v>
      </c>
      <c r="CO70" s="130" t="str">
        <f t="shared" si="53"/>
        <v>NO</v>
      </c>
      <c r="CP70" s="44">
        <f t="shared" si="54"/>
        <v>1</v>
      </c>
      <c r="CQ70" s="44">
        <f t="shared" si="55"/>
        <v>1</v>
      </c>
      <c r="CR70" s="44" t="e">
        <f t="shared" si="56"/>
        <v>#N/A</v>
      </c>
      <c r="CS70" s="44" t="e">
        <f>IF(VLOOKUP(A70,'BD OFICIAL'!$A:$AS,40,0)=AQ70,0,1)</f>
        <v>#N/A</v>
      </c>
      <c r="CT70" s="44" t="e">
        <f>IF(VLOOKUP(A70,'BD OFICIAL'!$A:$AS,41,0)=AS70,0,1)</f>
        <v>#N/A</v>
      </c>
      <c r="CU70" s="44">
        <f t="shared" si="57"/>
        <v>0</v>
      </c>
      <c r="CV70" s="44">
        <f t="shared" si="58"/>
        <v>0</v>
      </c>
      <c r="CW70" s="44" t="e">
        <f>IF(VLOOKUP(A70,'BD OFICIAL'!$A$1:$AK$1058,31,0)="SI",IF(AT70&gt;0,0,1),IF(AT70=0,0,1))</f>
        <v>#N/A</v>
      </c>
      <c r="CX70" s="44">
        <f t="shared" si="59"/>
        <v>0</v>
      </c>
      <c r="CY70" s="44">
        <f t="shared" si="60"/>
        <v>0</v>
      </c>
      <c r="CZ70" s="130" t="e">
        <f t="shared" si="61"/>
        <v>#N/A</v>
      </c>
      <c r="DA70" s="44" t="e">
        <f t="shared" si="62"/>
        <v>#N/A</v>
      </c>
      <c r="DB70" s="130" t="str">
        <f>IF(ISERROR(VLOOKUP(AI70,EXPERIENCIA!$A$1:$C$2100,1,0)),"NO","SI")</f>
        <v>NO</v>
      </c>
      <c r="DC70" s="130" t="e">
        <f>IF(CZ70="no","NO APLICA",IF(AX70=0,"ERROR NOTA",IF(AND(AX70&gt;1,DB70="NO"),"ERROR NOTA",IF(AND(DB70="NO",AX70=1),0,IF(VLOOKUP(AI70,EXPERIENCIA!$A$1:$C$2100,3,0)=AX70,0,"ERROR NOTA")))))</f>
        <v>#N/A</v>
      </c>
      <c r="DD70" s="130" t="str">
        <f>IF(ISERROR(VLOOKUP(AI70,COMPORTAMIENTO!$A$1:$C$2100,1,0)),"NO","SI")</f>
        <v>NO</v>
      </c>
      <c r="DE70" s="130" t="e">
        <f>IF(CZ70="NO","NO APLICA",IF(AY70=0,"ERROR NOTA",IF(AND(DD70="NO",AY70=7),0,IF(VLOOKUP(AI70,COMPORTAMIENTO!$A$2:$C$2100,3,0)=AY70,0,"ERROR NOTA"))))</f>
        <v>#N/A</v>
      </c>
      <c r="DF70" s="164" t="e">
        <f t="shared" si="63"/>
        <v>#N/A</v>
      </c>
      <c r="DG70" s="164" t="e">
        <f t="shared" si="64"/>
        <v>#N/A</v>
      </c>
      <c r="DH70" s="130" t="str">
        <f t="shared" si="42"/>
        <v>NO</v>
      </c>
      <c r="DI70" s="130" t="e">
        <f t="shared" si="65"/>
        <v>#N/A</v>
      </c>
      <c r="DJ70" s="130" t="e">
        <f t="shared" si="66"/>
        <v>#N/A</v>
      </c>
      <c r="DK70" s="130" t="e">
        <f t="shared" si="67"/>
        <v>#N/A</v>
      </c>
      <c r="DL70" s="16" t="e" cm="1">
        <f t="array" ref="DL70">IF(CZ70="NO","NO APLICA",IF(AND(CZ70="SI",BG70=1),RECHAZADO,"APROBADO"))</f>
        <v>#N/A</v>
      </c>
      <c r="DM70" s="16" t="e">
        <f t="shared" si="68"/>
        <v>#N/A</v>
      </c>
      <c r="DN70" s="11" t="e">
        <f t="shared" si="69"/>
        <v>#N/A</v>
      </c>
      <c r="DO70" s="16">
        <f t="shared" si="70"/>
        <v>0</v>
      </c>
      <c r="DP70" s="16">
        <f>VLOOKUP(A70,'5 TD'!$A$3:$B$35,2,0)</f>
        <v>0</v>
      </c>
      <c r="DQ70" s="11" t="e">
        <f t="shared" si="71"/>
        <v>#N/A</v>
      </c>
      <c r="DR70" s="130" t="e">
        <f t="shared" si="43"/>
        <v>#N/A</v>
      </c>
      <c r="DS70" s="130" t="e">
        <f t="shared" si="44"/>
        <v>#N/A</v>
      </c>
      <c r="DT70" s="11" t="e">
        <f t="shared" si="45"/>
        <v>#N/A</v>
      </c>
      <c r="DU70" s="130" t="e">
        <f t="shared" si="46"/>
        <v>#N/A</v>
      </c>
      <c r="DV70" s="6">
        <f>+('3 Planilla Preadjudicación OTIC'!BO70)</f>
        <v>0</v>
      </c>
      <c r="DW70" s="6" t="e">
        <f>IF(DU70="APROBADO",VLOOKUP(A70,'5 TD'!$D$3:$E$270,2,0),"NO APLICA")</f>
        <v>#N/A</v>
      </c>
      <c r="DX70" s="6" t="e">
        <f t="shared" si="72"/>
        <v>#N/A</v>
      </c>
      <c r="DY70" s="6" t="e">
        <f>IF(DX70="SI",VLOOKUP(A70,'5 TD'!$G$3:$H$270,2,0),"NO APLICA ")</f>
        <v>#N/A</v>
      </c>
      <c r="DZ70" s="6" t="e">
        <f t="shared" si="47"/>
        <v>#N/A</v>
      </c>
      <c r="EA70" s="6" t="e">
        <f>IF(DZ70="SI",VLOOKUP(A70,'5 TD'!$J$4:$K$472,2,0),"NO APLICA")</f>
        <v>#N/A</v>
      </c>
      <c r="EB70" s="6" t="e">
        <f t="shared" si="73"/>
        <v>#N/A</v>
      </c>
      <c r="EC70" s="11" t="e">
        <f>IF(EB70="SI",VLOOKUP(A70,'5 TD'!$M$4:$N$350,2,0),"NO APLICA")</f>
        <v>#N/A</v>
      </c>
      <c r="ED70" s="6" t="e">
        <f>IF(EC70="NO APLICA","NO APLICA",IF(EC70=AX70,"SI","NO"))</f>
        <v>#N/A</v>
      </c>
      <c r="EE70" s="16" t="e">
        <f t="shared" si="74"/>
        <v>#N/A</v>
      </c>
      <c r="EF70" s="16" t="e">
        <f>IF(ED70="SI",VLOOKUP(A70,'5 TD'!$V$4:$W$479,2,0),"NO APLICA")</f>
        <v>#N/A</v>
      </c>
      <c r="EG70" s="6" t="e">
        <f t="shared" si="75"/>
        <v>#N/A</v>
      </c>
      <c r="EH70" s="124" t="e">
        <f>IF(EG70="SI",VLOOKUP(AI70,COMPORTAMIENTO!$A$1:$C$2100,2,0),"NO APLICA")</f>
        <v>#N/A</v>
      </c>
      <c r="EI70" s="16" t="e">
        <f>IF(EG70="SI",VLOOKUP(A70,'5 TD'!$P$2:$Q$479,2,0),"NO APLICA")</f>
        <v>#N/A</v>
      </c>
      <c r="EJ70" s="6" t="e">
        <f t="shared" si="76"/>
        <v>#N/A</v>
      </c>
      <c r="EK70" s="6">
        <f>IF(DB70="no",0,VLOOKUP(AI70,EXPERIENCIA!$A$1:$C$2100,2,0))</f>
        <v>0</v>
      </c>
      <c r="EL70" s="6">
        <f>IF(DB70="si",VLOOKUP(A70,'5 TD'!$S$3:$T$2103,2,0),0)</f>
        <v>0</v>
      </c>
      <c r="EM70" s="6" t="str">
        <f t="shared" si="77"/>
        <v>SI</v>
      </c>
      <c r="EN70" s="6">
        <f>+('3 Planilla Preadjudicación OTIC'!BV70)</f>
        <v>0</v>
      </c>
      <c r="EQ70" s="77"/>
    </row>
    <row r="71" spans="1:147" s="7" customFormat="1" ht="13.8" x14ac:dyDescent="0.3">
      <c r="A71" s="6">
        <f>+('3 Planilla Preadjudicación OTIC'!A71)</f>
        <v>0</v>
      </c>
      <c r="B71" s="6">
        <f>+('3 Planilla Preadjudicación OTIC'!B71)</f>
        <v>0</v>
      </c>
      <c r="C71" s="8">
        <f>+('3 Planilla Preadjudicación OTIC'!D71)</f>
        <v>0</v>
      </c>
      <c r="D71" s="8">
        <f>+('3 Planilla Preadjudicación OTIC'!E71)</f>
        <v>0</v>
      </c>
      <c r="E71" s="8">
        <f>+('3 Planilla Preadjudicación OTIC'!F71)</f>
        <v>0</v>
      </c>
      <c r="F71" s="8">
        <f>+('3 Planilla Preadjudicación OTIC'!G71)</f>
        <v>0</v>
      </c>
      <c r="G71" s="8">
        <f>+('3 Planilla Preadjudicación OTIC'!H71)</f>
        <v>0</v>
      </c>
      <c r="H71" s="8">
        <f>+('3 Planilla Preadjudicación OTIC'!I71)</f>
        <v>0</v>
      </c>
      <c r="I71" s="8">
        <f>+('3 Planilla Preadjudicación OTIC'!J71)</f>
        <v>0</v>
      </c>
      <c r="J71" s="8">
        <f>+('3 Planilla Preadjudicación OTIC'!K71)</f>
        <v>0</v>
      </c>
      <c r="K71" s="8">
        <f>+('3 Planilla Preadjudicación OTIC'!L71)</f>
        <v>0</v>
      </c>
      <c r="L71" s="8">
        <f>+('3 Planilla Preadjudicación OTIC'!M71)</f>
        <v>0</v>
      </c>
      <c r="M71" s="6">
        <f>+('3 Planilla Preadjudicación OTIC'!N71)</f>
        <v>0</v>
      </c>
      <c r="N71" s="8">
        <f>+('3 Planilla Preadjudicación OTIC'!O71)</f>
        <v>0</v>
      </c>
      <c r="O71" s="8">
        <f>+('3 Planilla Preadjudicación OTIC'!P71)</f>
        <v>0</v>
      </c>
      <c r="P71" s="8">
        <f>+('3 Planilla Preadjudicación OTIC'!Q71)</f>
        <v>0</v>
      </c>
      <c r="Q71" s="8">
        <f>+('3 Planilla Preadjudicación OTIC'!R71)</f>
        <v>0</v>
      </c>
      <c r="R71" s="8">
        <f>+('3 Planilla Preadjudicación OTIC'!S71)</f>
        <v>0</v>
      </c>
      <c r="S71" s="8">
        <f>+('3 Planilla Preadjudicación OTIC'!T71)</f>
        <v>0</v>
      </c>
      <c r="T71" s="6">
        <f>+('3 Planilla Preadjudicación OTIC'!U71)</f>
        <v>0</v>
      </c>
      <c r="U71" s="6">
        <f>+('3 Planilla Preadjudicación OTIC'!V71)</f>
        <v>0</v>
      </c>
      <c r="V71" s="6">
        <f>+('3 Planilla Preadjudicación OTIC'!W71)</f>
        <v>0</v>
      </c>
      <c r="W71" s="6">
        <f>+('3 Planilla Preadjudicación OTIC'!X71)</f>
        <v>0</v>
      </c>
      <c r="X71" s="6">
        <f>+('3 Planilla Preadjudicación OTIC'!Y71)</f>
        <v>0</v>
      </c>
      <c r="Y71" s="6">
        <f>+('3 Planilla Preadjudicación OTIC'!Z71)</f>
        <v>0</v>
      </c>
      <c r="Z71" s="6">
        <f>+('3 Planilla Preadjudicación OTIC'!AA71)</f>
        <v>0</v>
      </c>
      <c r="AA71" s="6">
        <f>+('3 Planilla Preadjudicación OTIC'!AB71)</f>
        <v>0</v>
      </c>
      <c r="AB71" s="8">
        <f>+('3 Planilla Preadjudicación OTIC'!AC71)</f>
        <v>0</v>
      </c>
      <c r="AC71" s="8">
        <f>+('3 Planilla Preadjudicación OTIC'!AD71)</f>
        <v>0</v>
      </c>
      <c r="AD71" s="6">
        <f>+('3 Planilla Preadjudicación OTIC'!AE71)</f>
        <v>0</v>
      </c>
      <c r="AE71" s="8">
        <f>+('3 Planilla Preadjudicación OTIC'!AF71)</f>
        <v>0</v>
      </c>
      <c r="AF71" s="6">
        <f>+('3 Planilla Preadjudicación OTIC'!AG71)</f>
        <v>0</v>
      </c>
      <c r="AG71" s="6">
        <f>+('3 Planilla Preadjudicación OTIC'!AH71)</f>
        <v>0</v>
      </c>
      <c r="AH71" s="6">
        <f>+('3 Planilla Preadjudicación OTIC'!AI71)</f>
        <v>0</v>
      </c>
      <c r="AI71" s="206">
        <f>+('3 Planilla Preadjudicación OTIC'!AJ71)</f>
        <v>0</v>
      </c>
      <c r="AJ71" s="8">
        <f>+('3 Planilla Preadjudicación OTIC'!AK71)</f>
        <v>0</v>
      </c>
      <c r="AK71" s="6">
        <f>+('3 Planilla Preadjudicación OTIC'!AL71)</f>
        <v>0</v>
      </c>
      <c r="AL71" s="6">
        <f>+('3 Planilla Preadjudicación OTIC'!AM71)</f>
        <v>0</v>
      </c>
      <c r="AM71" s="16">
        <f>+('3 Planilla Preadjudicación OTIC'!AN71)</f>
        <v>0</v>
      </c>
      <c r="AN71" s="16">
        <f>+('3 Planilla Preadjudicación OTIC'!AO71)</f>
        <v>0</v>
      </c>
      <c r="AO71" s="16">
        <f>+('3 Planilla Preadjudicación OTIC'!AP71)</f>
        <v>0</v>
      </c>
      <c r="AP71" s="16">
        <f>+('3 Planilla Preadjudicación OTIC'!AQ71)</f>
        <v>0</v>
      </c>
      <c r="AQ71" s="16">
        <f>+('3 Planilla Preadjudicación OTIC'!AR71)</f>
        <v>0</v>
      </c>
      <c r="AR71" s="16">
        <f>+('3 Planilla Preadjudicación OTIC'!AS71)</f>
        <v>0</v>
      </c>
      <c r="AS71" s="16">
        <f>+('3 Planilla Preadjudicación OTIC'!AT71)</f>
        <v>0</v>
      </c>
      <c r="AT71" s="16">
        <f>+('3 Planilla Preadjudicación OTIC'!AU71)</f>
        <v>0</v>
      </c>
      <c r="AU71" s="16">
        <f>+('3 Planilla Preadjudicación OTIC'!AV71)</f>
        <v>0</v>
      </c>
      <c r="AV71" s="6">
        <f>+('3 Planilla Preadjudicación OTIC'!AW71)</f>
        <v>0</v>
      </c>
      <c r="AW71" s="8">
        <f>+('3 Planilla Preadjudicación OTIC'!AX71)</f>
        <v>0</v>
      </c>
      <c r="AX71" s="6">
        <f>+('3 Planilla Preadjudicación OTIC'!AY71)</f>
        <v>0</v>
      </c>
      <c r="AY71" s="6">
        <f>+('3 Planilla Preadjudicación OTIC'!AZ71)</f>
        <v>0</v>
      </c>
      <c r="AZ71" s="6">
        <f>+('3 Planilla Preadjudicación OTIC'!BA71)</f>
        <v>0</v>
      </c>
      <c r="BA71" s="6">
        <f>+('3 Planilla Preadjudicación OTIC'!BB71)</f>
        <v>0</v>
      </c>
      <c r="BB71" s="6">
        <f>+('3 Planilla Preadjudicación OTIC'!BC71)</f>
        <v>0</v>
      </c>
      <c r="BC71" s="6">
        <f>+('3 Planilla Preadjudicación OTIC'!BD71)</f>
        <v>0</v>
      </c>
      <c r="BD71" s="6">
        <f>+('3 Planilla Preadjudicación OTIC'!BE71)</f>
        <v>0</v>
      </c>
      <c r="BE71" s="6">
        <f>+('3 Planilla Preadjudicación OTIC'!BF71)</f>
        <v>0</v>
      </c>
      <c r="BF71" s="6">
        <f>+('3 Planilla Preadjudicación OTIC'!BG71)</f>
        <v>0</v>
      </c>
      <c r="BG71" s="6">
        <f>+('3 Planilla Preadjudicación OTIC'!BH71)</f>
        <v>0</v>
      </c>
      <c r="BH71" s="6">
        <f>+('3 Planilla Preadjudicación OTIC'!BI71)</f>
        <v>0</v>
      </c>
      <c r="BI71" s="6">
        <f>+('3 Planilla Preadjudicación OTIC'!BJ71)</f>
        <v>0</v>
      </c>
      <c r="BJ71" s="6">
        <f>+('3 Planilla Preadjudicación OTIC'!BK71)</f>
        <v>0</v>
      </c>
      <c r="BK71" s="6">
        <f>+('3 Planilla Preadjudicación OTIC'!BL71)</f>
        <v>0</v>
      </c>
      <c r="BL71" s="6">
        <f>+('3 Planilla Preadjudicación OTIC'!BM71)</f>
        <v>0</v>
      </c>
      <c r="BM71" s="164">
        <f>ROUND(('3 Planilla Preadjudicación OTIC'!BN71),1)</f>
        <v>0</v>
      </c>
      <c r="BN71" s="8">
        <f>+('3 Planilla Preadjudicación OTIC'!BO71)</f>
        <v>0</v>
      </c>
      <c r="BO71" s="8">
        <f>+('3 Planilla Preadjudicación OTIC'!BP71)</f>
        <v>0</v>
      </c>
      <c r="BP71" s="8">
        <f>+('3 Planilla Preadjudicación OTIC'!BQ71)</f>
        <v>0</v>
      </c>
      <c r="BQ71" s="8">
        <f>+('3 Planilla Preadjudicación OTIC'!BR71)</f>
        <v>0</v>
      </c>
      <c r="BR71" s="8">
        <f>+('3 Planilla Preadjudicación OTIC'!BS71)</f>
        <v>0</v>
      </c>
      <c r="BS71" s="8">
        <f>+('3 Planilla Preadjudicación OTIC'!BT71)</f>
        <v>0</v>
      </c>
      <c r="BT71" s="8">
        <f>+('3 Planilla Preadjudicación OTIC'!BU71)</f>
        <v>0</v>
      </c>
      <c r="BU71" s="130" t="e">
        <f>IF(VLOOKUP(A71,'BD OFICIAL'!$A$1:$AK$1058,5,0)=D71,0,1)</f>
        <v>#N/A</v>
      </c>
      <c r="BV71" s="130" t="e">
        <f>IF(VLOOKUP(A71,'BD OFICIAL'!$A$1:$AK$1058,11,0)=J71,0,1)</f>
        <v>#N/A</v>
      </c>
      <c r="BW71" s="130" t="e">
        <f>IF(VLOOKUP(A71,'BD OFICIAL'!$A$1:$AK$1058,13,0)=L71,0,1)</f>
        <v>#N/A</v>
      </c>
      <c r="BX71" s="6" t="e">
        <f>IF(VLOOKUP(A71,'BD OFICIAL'!$A$1:$AK$1058,16,0)=O71,0,1)</f>
        <v>#N/A</v>
      </c>
      <c r="BY71" s="6" t="e">
        <f>IF(VLOOKUP(A71,'BD OFICIAL'!$A$1:$AK$1058,17,0)=P71,0,1)</f>
        <v>#N/A</v>
      </c>
      <c r="BZ71" s="6" t="e">
        <f>IF(VLOOKUP(A71,'BD OFICIAL'!$A$1:$AK$1058,19,0)=R71,0,1)</f>
        <v>#N/A</v>
      </c>
      <c r="CA71" s="6" t="e">
        <f>IF(VLOOKUP(A71,'BD OFICIAL'!$A$1:$AK$1058,21,0)=T71,0,1)</f>
        <v>#N/A</v>
      </c>
      <c r="CB71" s="6" t="e">
        <f>IF(VLOOKUP(A71,'BD OFICIAL'!$A$1:$AK$1058,24,0)=AK71,0,1)</f>
        <v>#N/A</v>
      </c>
      <c r="CC71" s="6" t="e">
        <f>IF(VLOOKUP(A71,'BD OFICIAL'!$A$1:$AK$1058,25,0)=X71,0,1)</f>
        <v>#N/A</v>
      </c>
      <c r="CD71" s="6" t="e">
        <f>IF(VLOOKUP(A71,'BD OFICIAL'!$A$1:$AK$1058,26,0)=Y71,0,1)</f>
        <v>#N/A</v>
      </c>
      <c r="CE71" s="6" t="e">
        <f>IF(VLOOKUP(A71,'BD OFICIAL'!$A$1:$AK$1058,27,0)=Z71,0,1)</f>
        <v>#N/A</v>
      </c>
      <c r="CF71" s="6" t="e">
        <f>IF(VLOOKUP(A71,'BD OFICIAL'!$A$1:$AK$1058,28,0)=AA71,0,1)</f>
        <v>#N/A</v>
      </c>
      <c r="CG71" s="6" t="e">
        <f>IF(VLOOKUP(A71,'BD OFICIAL'!$A$1:$AK$1058,33,0)=AF71,0,1)</f>
        <v>#N/A</v>
      </c>
      <c r="CH71" s="6" t="e">
        <f>IF(VLOOKUP(A71,'BD OFICIAL'!$A$1:$AK$1058,34,0)=AG71,0,1)</f>
        <v>#N/A</v>
      </c>
      <c r="CI71" s="11" t="e">
        <f t="shared" si="49"/>
        <v>#DIV/0!</v>
      </c>
      <c r="CJ71" s="130" t="e">
        <f t="shared" si="50"/>
        <v>#DIV/0!</v>
      </c>
      <c r="CK71" s="130" t="e">
        <f>IF(VLOOKUP(A71,'BD OFICIAL'!$A$1:$AK$1058,37,0)=AL71,0,1)</f>
        <v>#N/A</v>
      </c>
      <c r="CL71" s="130" t="e">
        <f>VLOOKUP(A71,'BD OFICIAL'!$A$1:$AL$1109,38,0)*AM71-AP71</f>
        <v>#N/A</v>
      </c>
      <c r="CM71" s="130" t="str">
        <f t="shared" si="51"/>
        <v>SSH</v>
      </c>
      <c r="CN71" s="130" t="str">
        <f t="shared" si="52"/>
        <v>SI</v>
      </c>
      <c r="CO71" s="130" t="str">
        <f t="shared" si="53"/>
        <v>NO</v>
      </c>
      <c r="CP71" s="44">
        <f t="shared" si="54"/>
        <v>1</v>
      </c>
      <c r="CQ71" s="44">
        <f t="shared" si="55"/>
        <v>1</v>
      </c>
      <c r="CR71" s="44" t="e">
        <f t="shared" si="56"/>
        <v>#N/A</v>
      </c>
      <c r="CS71" s="44" t="e">
        <f>IF(VLOOKUP(A71,'BD OFICIAL'!$A:$AS,40,0)=AQ71,0,1)</f>
        <v>#N/A</v>
      </c>
      <c r="CT71" s="44" t="e">
        <f>IF(VLOOKUP(A71,'BD OFICIAL'!$A:$AS,41,0)=AS71,0,1)</f>
        <v>#N/A</v>
      </c>
      <c r="CU71" s="44">
        <f t="shared" si="57"/>
        <v>0</v>
      </c>
      <c r="CV71" s="44">
        <f t="shared" si="58"/>
        <v>0</v>
      </c>
      <c r="CW71" s="44" t="e">
        <f>IF(VLOOKUP(A71,'BD OFICIAL'!$A$1:$AK$1058,31,0)="SI",IF(AT71&gt;0,0,1),IF(AT71=0,0,1))</f>
        <v>#N/A</v>
      </c>
      <c r="CX71" s="44">
        <f t="shared" si="59"/>
        <v>0</v>
      </c>
      <c r="CY71" s="44">
        <f t="shared" si="60"/>
        <v>0</v>
      </c>
      <c r="CZ71" s="130" t="e">
        <f t="shared" si="61"/>
        <v>#N/A</v>
      </c>
      <c r="DA71" s="44" t="e">
        <f t="shared" si="62"/>
        <v>#N/A</v>
      </c>
      <c r="DB71" s="130" t="str">
        <f>IF(ISERROR(VLOOKUP(AI71,EXPERIENCIA!$A$1:$C$2100,1,0)),"NO","SI")</f>
        <v>NO</v>
      </c>
      <c r="DC71" s="130" t="e">
        <f>IF(CZ71="no","NO APLICA",IF(AX71=0,"ERROR NOTA",IF(AND(AX71&gt;1,DB71="NO"),"ERROR NOTA",IF(AND(DB71="NO",AX71=1),0,IF(VLOOKUP(AI71,EXPERIENCIA!$A$1:$C$2100,3,0)=AX71,0,"ERROR NOTA")))))</f>
        <v>#N/A</v>
      </c>
      <c r="DD71" s="130" t="str">
        <f>IF(ISERROR(VLOOKUP(AI71,COMPORTAMIENTO!$A$1:$C$2100,1,0)),"NO","SI")</f>
        <v>NO</v>
      </c>
      <c r="DE71" s="130" t="e">
        <f>IF(CZ71="NO","NO APLICA",IF(AY71=0,"ERROR NOTA",IF(AND(DD71="NO",AY71=7),0,IF(VLOOKUP(AI71,COMPORTAMIENTO!$A$2:$C$2100,3,0)=AY71,0,"ERROR NOTA"))))</f>
        <v>#N/A</v>
      </c>
      <c r="DF71" s="164" t="e">
        <f t="shared" si="63"/>
        <v>#N/A</v>
      </c>
      <c r="DG71" s="164" t="e">
        <f t="shared" si="64"/>
        <v>#N/A</v>
      </c>
      <c r="DH71" s="130" t="str">
        <f t="shared" si="42"/>
        <v>NO</v>
      </c>
      <c r="DI71" s="130" t="e">
        <f t="shared" si="65"/>
        <v>#N/A</v>
      </c>
      <c r="DJ71" s="130" t="e">
        <f t="shared" si="66"/>
        <v>#N/A</v>
      </c>
      <c r="DK71" s="130" t="e">
        <f t="shared" si="67"/>
        <v>#N/A</v>
      </c>
      <c r="DL71" s="16" t="e" cm="1">
        <f t="array" ref="DL71">IF(CZ71="NO","NO APLICA",IF(AND(CZ71="SI",BG71=1),RECHAZADO,"APROBADO"))</f>
        <v>#N/A</v>
      </c>
      <c r="DM71" s="16" t="e">
        <f t="shared" si="68"/>
        <v>#N/A</v>
      </c>
      <c r="DN71" s="11" t="e">
        <f t="shared" si="69"/>
        <v>#N/A</v>
      </c>
      <c r="DO71" s="16">
        <f t="shared" si="70"/>
        <v>0</v>
      </c>
      <c r="DP71" s="16">
        <f>VLOOKUP(A71,'5 TD'!$A$3:$B$35,2,0)</f>
        <v>0</v>
      </c>
      <c r="DQ71" s="11" t="e">
        <f t="shared" si="71"/>
        <v>#N/A</v>
      </c>
      <c r="DR71" s="130" t="e">
        <f t="shared" si="43"/>
        <v>#N/A</v>
      </c>
      <c r="DS71" s="130" t="e">
        <f t="shared" si="44"/>
        <v>#N/A</v>
      </c>
      <c r="DT71" s="11" t="e">
        <f t="shared" si="45"/>
        <v>#N/A</v>
      </c>
      <c r="DU71" s="130" t="e">
        <f t="shared" si="46"/>
        <v>#N/A</v>
      </c>
      <c r="DV71" s="6">
        <f>+('3 Planilla Preadjudicación OTIC'!BO71)</f>
        <v>0</v>
      </c>
      <c r="DW71" s="6" t="e">
        <f>IF(DU71="APROBADO",VLOOKUP(A71,'5 TD'!$D$3:$E$270,2,0),"NO APLICA")</f>
        <v>#N/A</v>
      </c>
      <c r="DX71" s="6" t="e">
        <f t="shared" si="72"/>
        <v>#N/A</v>
      </c>
      <c r="DY71" s="6" t="e">
        <f>IF(DX71="SI",VLOOKUP(A71,'5 TD'!$G$3:$H$270,2,0),"NO APLICA ")</f>
        <v>#N/A</v>
      </c>
      <c r="DZ71" s="6" t="e">
        <f t="shared" si="47"/>
        <v>#N/A</v>
      </c>
      <c r="EA71" s="6" t="e">
        <f>IF(DZ71="SI",VLOOKUP(A71,'5 TD'!$J$4:$K$472,2,0),"NO APLICA")</f>
        <v>#N/A</v>
      </c>
      <c r="EB71" s="6" t="e">
        <f t="shared" si="73"/>
        <v>#N/A</v>
      </c>
      <c r="EC71" s="11" t="e">
        <f>IF(EB71="SI",VLOOKUP(A71,'5 TD'!$M$4:$N$350,2,0),"NO APLICA")</f>
        <v>#N/A</v>
      </c>
      <c r="ED71" s="6" t="e">
        <f t="shared" si="48"/>
        <v>#N/A</v>
      </c>
      <c r="EE71" s="16" t="e">
        <f t="shared" si="74"/>
        <v>#N/A</v>
      </c>
      <c r="EF71" s="16" t="e">
        <f>IF(ED71="SI",VLOOKUP(A71,'5 TD'!$V$4:$W$479,2,0),"NO APLICA")</f>
        <v>#N/A</v>
      </c>
      <c r="EG71" s="6" t="e">
        <f t="shared" si="75"/>
        <v>#N/A</v>
      </c>
      <c r="EH71" s="124" t="e">
        <f>IF(EG71="SI",VLOOKUP(AI71,COMPORTAMIENTO!$A$1:$C$2100,2,0),"NO APLICA")</f>
        <v>#N/A</v>
      </c>
      <c r="EI71" s="16" t="e">
        <f>IF(EG71="SI",VLOOKUP(A71,'5 TD'!$P$2:$Q$479,2,0),"NO APLICA")</f>
        <v>#N/A</v>
      </c>
      <c r="EJ71" s="6" t="e">
        <f t="shared" si="76"/>
        <v>#N/A</v>
      </c>
      <c r="EK71" s="6">
        <f>IF(DB71="no",0,VLOOKUP(AI71,EXPERIENCIA!$A$1:$C$2100,2,0))</f>
        <v>0</v>
      </c>
      <c r="EL71" s="6">
        <f>IF(DB71="si",VLOOKUP(A71,'5 TD'!$S$3:$T$2103,2,0),0)</f>
        <v>0</v>
      </c>
      <c r="EM71" s="6" t="str">
        <f t="shared" si="77"/>
        <v>SI</v>
      </c>
      <c r="EN71" s="6">
        <f>+('3 Planilla Preadjudicación OTIC'!BV71)</f>
        <v>0</v>
      </c>
      <c r="EQ71" s="77"/>
    </row>
    <row r="72" spans="1:147" s="7" customFormat="1" ht="13.8" x14ac:dyDescent="0.3">
      <c r="A72" s="6">
        <f>+('3 Planilla Preadjudicación OTIC'!A72)</f>
        <v>0</v>
      </c>
      <c r="B72" s="6">
        <f>+('3 Planilla Preadjudicación OTIC'!B72)</f>
        <v>0</v>
      </c>
      <c r="C72" s="8">
        <f>+('3 Planilla Preadjudicación OTIC'!D72)</f>
        <v>0</v>
      </c>
      <c r="D72" s="8">
        <f>+('3 Planilla Preadjudicación OTIC'!E72)</f>
        <v>0</v>
      </c>
      <c r="E72" s="8">
        <f>+('3 Planilla Preadjudicación OTIC'!F72)</f>
        <v>0</v>
      </c>
      <c r="F72" s="8">
        <f>+('3 Planilla Preadjudicación OTIC'!G72)</f>
        <v>0</v>
      </c>
      <c r="G72" s="8">
        <f>+('3 Planilla Preadjudicación OTIC'!H72)</f>
        <v>0</v>
      </c>
      <c r="H72" s="8">
        <f>+('3 Planilla Preadjudicación OTIC'!I72)</f>
        <v>0</v>
      </c>
      <c r="I72" s="8">
        <f>+('3 Planilla Preadjudicación OTIC'!J72)</f>
        <v>0</v>
      </c>
      <c r="J72" s="8">
        <f>+('3 Planilla Preadjudicación OTIC'!K72)</f>
        <v>0</v>
      </c>
      <c r="K72" s="8">
        <f>+('3 Planilla Preadjudicación OTIC'!L72)</f>
        <v>0</v>
      </c>
      <c r="L72" s="8">
        <f>+('3 Planilla Preadjudicación OTIC'!M72)</f>
        <v>0</v>
      </c>
      <c r="M72" s="6">
        <f>+('3 Planilla Preadjudicación OTIC'!N72)</f>
        <v>0</v>
      </c>
      <c r="N72" s="8">
        <f>+('3 Planilla Preadjudicación OTIC'!O72)</f>
        <v>0</v>
      </c>
      <c r="O72" s="8">
        <f>+('3 Planilla Preadjudicación OTIC'!P72)</f>
        <v>0</v>
      </c>
      <c r="P72" s="8">
        <f>+('3 Planilla Preadjudicación OTIC'!Q72)</f>
        <v>0</v>
      </c>
      <c r="Q72" s="8">
        <f>+('3 Planilla Preadjudicación OTIC'!R72)</f>
        <v>0</v>
      </c>
      <c r="R72" s="8">
        <f>+('3 Planilla Preadjudicación OTIC'!S72)</f>
        <v>0</v>
      </c>
      <c r="S72" s="8">
        <f>+('3 Planilla Preadjudicación OTIC'!T72)</f>
        <v>0</v>
      </c>
      <c r="T72" s="6">
        <f>+('3 Planilla Preadjudicación OTIC'!U72)</f>
        <v>0</v>
      </c>
      <c r="U72" s="6">
        <f>+('3 Planilla Preadjudicación OTIC'!V72)</f>
        <v>0</v>
      </c>
      <c r="V72" s="6">
        <f>+('3 Planilla Preadjudicación OTIC'!W72)</f>
        <v>0</v>
      </c>
      <c r="W72" s="6">
        <f>+('3 Planilla Preadjudicación OTIC'!X72)</f>
        <v>0</v>
      </c>
      <c r="X72" s="6">
        <f>+('3 Planilla Preadjudicación OTIC'!Y72)</f>
        <v>0</v>
      </c>
      <c r="Y72" s="6">
        <f>+('3 Planilla Preadjudicación OTIC'!Z72)</f>
        <v>0</v>
      </c>
      <c r="Z72" s="6">
        <f>+('3 Planilla Preadjudicación OTIC'!AA72)</f>
        <v>0</v>
      </c>
      <c r="AA72" s="6">
        <f>+('3 Planilla Preadjudicación OTIC'!AB72)</f>
        <v>0</v>
      </c>
      <c r="AB72" s="8">
        <f>+('3 Planilla Preadjudicación OTIC'!AC72)</f>
        <v>0</v>
      </c>
      <c r="AC72" s="8">
        <f>+('3 Planilla Preadjudicación OTIC'!AD72)</f>
        <v>0</v>
      </c>
      <c r="AD72" s="6">
        <f>+('3 Planilla Preadjudicación OTIC'!AE72)</f>
        <v>0</v>
      </c>
      <c r="AE72" s="8">
        <f>+('3 Planilla Preadjudicación OTIC'!AF72)</f>
        <v>0</v>
      </c>
      <c r="AF72" s="6">
        <f>+('3 Planilla Preadjudicación OTIC'!AG72)</f>
        <v>0</v>
      </c>
      <c r="AG72" s="6">
        <f>+('3 Planilla Preadjudicación OTIC'!AH72)</f>
        <v>0</v>
      </c>
      <c r="AH72" s="6">
        <f>+('3 Planilla Preadjudicación OTIC'!AI72)</f>
        <v>0</v>
      </c>
      <c r="AI72" s="206">
        <f>+('3 Planilla Preadjudicación OTIC'!AJ72)</f>
        <v>0</v>
      </c>
      <c r="AJ72" s="8">
        <f>+('3 Planilla Preadjudicación OTIC'!AK72)</f>
        <v>0</v>
      </c>
      <c r="AK72" s="6">
        <f>+('3 Planilla Preadjudicación OTIC'!AL72)</f>
        <v>0</v>
      </c>
      <c r="AL72" s="6">
        <f>+('3 Planilla Preadjudicación OTIC'!AM72)</f>
        <v>0</v>
      </c>
      <c r="AM72" s="16">
        <f>+('3 Planilla Preadjudicación OTIC'!AN72)</f>
        <v>0</v>
      </c>
      <c r="AN72" s="16">
        <f>+('3 Planilla Preadjudicación OTIC'!AO72)</f>
        <v>0</v>
      </c>
      <c r="AO72" s="16">
        <f>+('3 Planilla Preadjudicación OTIC'!AP72)</f>
        <v>0</v>
      </c>
      <c r="AP72" s="16">
        <f>+('3 Planilla Preadjudicación OTIC'!AQ72)</f>
        <v>0</v>
      </c>
      <c r="AQ72" s="16">
        <f>+('3 Planilla Preadjudicación OTIC'!AR72)</f>
        <v>0</v>
      </c>
      <c r="AR72" s="16">
        <f>+('3 Planilla Preadjudicación OTIC'!AS72)</f>
        <v>0</v>
      </c>
      <c r="AS72" s="16">
        <f>+('3 Planilla Preadjudicación OTIC'!AT72)</f>
        <v>0</v>
      </c>
      <c r="AT72" s="16">
        <f>+('3 Planilla Preadjudicación OTIC'!AU72)</f>
        <v>0</v>
      </c>
      <c r="AU72" s="16">
        <f>+('3 Planilla Preadjudicación OTIC'!AV72)</f>
        <v>0</v>
      </c>
      <c r="AV72" s="6">
        <f>+('3 Planilla Preadjudicación OTIC'!AW72)</f>
        <v>0</v>
      </c>
      <c r="AW72" s="8">
        <f>+('3 Planilla Preadjudicación OTIC'!AX72)</f>
        <v>0</v>
      </c>
      <c r="AX72" s="6">
        <f>+('3 Planilla Preadjudicación OTIC'!AY72)</f>
        <v>0</v>
      </c>
      <c r="AY72" s="6">
        <f>+('3 Planilla Preadjudicación OTIC'!AZ72)</f>
        <v>0</v>
      </c>
      <c r="AZ72" s="6">
        <f>+('3 Planilla Preadjudicación OTIC'!BA72)</f>
        <v>0</v>
      </c>
      <c r="BA72" s="6">
        <f>+('3 Planilla Preadjudicación OTIC'!BB72)</f>
        <v>0</v>
      </c>
      <c r="BB72" s="6">
        <f>+('3 Planilla Preadjudicación OTIC'!BC72)</f>
        <v>0</v>
      </c>
      <c r="BC72" s="6">
        <f>+('3 Planilla Preadjudicación OTIC'!BD72)</f>
        <v>0</v>
      </c>
      <c r="BD72" s="6">
        <f>+('3 Planilla Preadjudicación OTIC'!BE72)</f>
        <v>0</v>
      </c>
      <c r="BE72" s="6">
        <f>+('3 Planilla Preadjudicación OTIC'!BF72)</f>
        <v>0</v>
      </c>
      <c r="BF72" s="6">
        <f>+('3 Planilla Preadjudicación OTIC'!BG72)</f>
        <v>0</v>
      </c>
      <c r="BG72" s="6">
        <f>+('3 Planilla Preadjudicación OTIC'!BH72)</f>
        <v>0</v>
      </c>
      <c r="BH72" s="6">
        <f>+('3 Planilla Preadjudicación OTIC'!BI72)</f>
        <v>0</v>
      </c>
      <c r="BI72" s="6">
        <f>+('3 Planilla Preadjudicación OTIC'!BJ72)</f>
        <v>0</v>
      </c>
      <c r="BJ72" s="6">
        <f>+('3 Planilla Preadjudicación OTIC'!BK72)</f>
        <v>0</v>
      </c>
      <c r="BK72" s="6">
        <f>+('3 Planilla Preadjudicación OTIC'!BL72)</f>
        <v>0</v>
      </c>
      <c r="BL72" s="6">
        <f>+('3 Planilla Preadjudicación OTIC'!BM72)</f>
        <v>0</v>
      </c>
      <c r="BM72" s="164">
        <f>ROUND(('3 Planilla Preadjudicación OTIC'!BN72),1)</f>
        <v>0</v>
      </c>
      <c r="BN72" s="8">
        <f>+('3 Planilla Preadjudicación OTIC'!BO72)</f>
        <v>0</v>
      </c>
      <c r="BO72" s="8">
        <f>+('3 Planilla Preadjudicación OTIC'!BP72)</f>
        <v>0</v>
      </c>
      <c r="BP72" s="8">
        <f>+('3 Planilla Preadjudicación OTIC'!BQ72)</f>
        <v>0</v>
      </c>
      <c r="BQ72" s="8">
        <f>+('3 Planilla Preadjudicación OTIC'!BR72)</f>
        <v>0</v>
      </c>
      <c r="BR72" s="8">
        <f>+('3 Planilla Preadjudicación OTIC'!BS72)</f>
        <v>0</v>
      </c>
      <c r="BS72" s="8">
        <f>+('3 Planilla Preadjudicación OTIC'!BT72)</f>
        <v>0</v>
      </c>
      <c r="BT72" s="8">
        <f>+('3 Planilla Preadjudicación OTIC'!BU72)</f>
        <v>0</v>
      </c>
      <c r="BU72" s="130" t="e">
        <f>IF(VLOOKUP(A72,'BD OFICIAL'!$A$1:$AK$1058,5,0)=D72,0,1)</f>
        <v>#N/A</v>
      </c>
      <c r="BV72" s="130" t="e">
        <f>IF(VLOOKUP(A72,'BD OFICIAL'!$A$1:$AK$1058,11,0)=J72,0,1)</f>
        <v>#N/A</v>
      </c>
      <c r="BW72" s="130" t="e">
        <f>IF(VLOOKUP(A72,'BD OFICIAL'!$A$1:$AK$1058,13,0)=L72,0,1)</f>
        <v>#N/A</v>
      </c>
      <c r="BX72" s="6" t="e">
        <f>IF(VLOOKUP(A72,'BD OFICIAL'!$A$1:$AK$1058,16,0)=O72,0,1)</f>
        <v>#N/A</v>
      </c>
      <c r="BY72" s="6" t="e">
        <f>IF(VLOOKUP(A72,'BD OFICIAL'!$A$1:$AK$1058,17,0)=P72,0,1)</f>
        <v>#N/A</v>
      </c>
      <c r="BZ72" s="6" t="e">
        <f>IF(VLOOKUP(A72,'BD OFICIAL'!$A$1:$AK$1058,19,0)=R72,0,1)</f>
        <v>#N/A</v>
      </c>
      <c r="CA72" s="6" t="e">
        <f>IF(VLOOKUP(A72,'BD OFICIAL'!$A$1:$AK$1058,21,0)=T72,0,1)</f>
        <v>#N/A</v>
      </c>
      <c r="CB72" s="6" t="e">
        <f>IF(VLOOKUP(A72,'BD OFICIAL'!$A$1:$AK$1058,24,0)=AK72,0,1)</f>
        <v>#N/A</v>
      </c>
      <c r="CC72" s="6" t="e">
        <f>IF(VLOOKUP(A72,'BD OFICIAL'!$A$1:$AK$1058,25,0)=X72,0,1)</f>
        <v>#N/A</v>
      </c>
      <c r="CD72" s="6" t="e">
        <f>IF(VLOOKUP(A72,'BD OFICIAL'!$A$1:$AK$1058,26,0)=Y72,0,1)</f>
        <v>#N/A</v>
      </c>
      <c r="CE72" s="6" t="e">
        <f>IF(VLOOKUP(A72,'BD OFICIAL'!$A$1:$AK$1058,27,0)=Z72,0,1)</f>
        <v>#N/A</v>
      </c>
      <c r="CF72" s="6" t="e">
        <f>IF(VLOOKUP(A72,'BD OFICIAL'!$A$1:$AK$1058,28,0)=AA72,0,1)</f>
        <v>#N/A</v>
      </c>
      <c r="CG72" s="6" t="e">
        <f>IF(VLOOKUP(A72,'BD OFICIAL'!$A$1:$AK$1058,33,0)=AF72,0,1)</f>
        <v>#N/A</v>
      </c>
      <c r="CH72" s="6" t="e">
        <f>IF(VLOOKUP(A72,'BD OFICIAL'!$A$1:$AK$1058,34,0)=AG72,0,1)</f>
        <v>#N/A</v>
      </c>
      <c r="CI72" s="11" t="e">
        <f t="shared" si="49"/>
        <v>#DIV/0!</v>
      </c>
      <c r="CJ72" s="130" t="e">
        <f t="shared" si="50"/>
        <v>#DIV/0!</v>
      </c>
      <c r="CK72" s="130" t="e">
        <f>IF(VLOOKUP(A72,'BD OFICIAL'!$A$1:$AK$1058,37,0)=AL72,0,1)</f>
        <v>#N/A</v>
      </c>
      <c r="CL72" s="130" t="e">
        <f>VLOOKUP(A72,'BD OFICIAL'!$A$1:$AL$1109,38,0)*AM72-AP72</f>
        <v>#N/A</v>
      </c>
      <c r="CM72" s="130" t="str">
        <f t="shared" si="51"/>
        <v>SSH</v>
      </c>
      <c r="CN72" s="130" t="str">
        <f t="shared" si="52"/>
        <v>SI</v>
      </c>
      <c r="CO72" s="130" t="str">
        <f t="shared" si="53"/>
        <v>NO</v>
      </c>
      <c r="CP72" s="44">
        <f t="shared" si="54"/>
        <v>1</v>
      </c>
      <c r="CQ72" s="44">
        <f t="shared" si="55"/>
        <v>1</v>
      </c>
      <c r="CR72" s="44" t="e">
        <f t="shared" si="56"/>
        <v>#N/A</v>
      </c>
      <c r="CS72" s="44" t="e">
        <f>IF(VLOOKUP(A72,'BD OFICIAL'!$A:$AS,40,0)=AQ72,0,1)</f>
        <v>#N/A</v>
      </c>
      <c r="CT72" s="44" t="e">
        <f>IF(VLOOKUP(A72,'BD OFICIAL'!$A:$AS,41,0)=AS72,0,1)</f>
        <v>#N/A</v>
      </c>
      <c r="CU72" s="44">
        <f t="shared" si="57"/>
        <v>0</v>
      </c>
      <c r="CV72" s="44">
        <f t="shared" si="58"/>
        <v>0</v>
      </c>
      <c r="CW72" s="44" t="e">
        <f>IF(VLOOKUP(A72,'BD OFICIAL'!$A$1:$AK$1058,31,0)="SI",IF(AT72&gt;0,0,1),IF(AT72=0,0,1))</f>
        <v>#N/A</v>
      </c>
      <c r="CX72" s="44">
        <f t="shared" si="59"/>
        <v>0</v>
      </c>
      <c r="CY72" s="44">
        <f t="shared" si="60"/>
        <v>0</v>
      </c>
      <c r="CZ72" s="130" t="e">
        <f t="shared" si="61"/>
        <v>#N/A</v>
      </c>
      <c r="DA72" s="44" t="e">
        <f t="shared" si="62"/>
        <v>#N/A</v>
      </c>
      <c r="DB72" s="130" t="str">
        <f>IF(ISERROR(VLOOKUP(AI72,EXPERIENCIA!$A$1:$C$2100,1,0)),"NO","SI")</f>
        <v>NO</v>
      </c>
      <c r="DC72" s="130" t="e">
        <f>IF(CZ72="no","NO APLICA",IF(AX72=0,"ERROR NOTA",IF(AND(AX72&gt;1,DB72="NO"),"ERROR NOTA",IF(AND(DB72="NO",AX72=1),0,IF(VLOOKUP(AI72,EXPERIENCIA!$A$1:$C$2100,3,0)=AX72,0,"ERROR NOTA")))))</f>
        <v>#N/A</v>
      </c>
      <c r="DD72" s="130" t="str">
        <f>IF(ISERROR(VLOOKUP(AI72,COMPORTAMIENTO!$A$1:$C$2100,1,0)),"NO","SI")</f>
        <v>NO</v>
      </c>
      <c r="DE72" s="130" t="e">
        <f>IF(CZ72="NO","NO APLICA",IF(AY72=0,"ERROR NOTA",IF(AND(DD72="NO",AY72=7),0,IF(VLOOKUP(AI72,COMPORTAMIENTO!$A$2:$C$2100,3,0)=AY72,0,"ERROR NOTA"))))</f>
        <v>#N/A</v>
      </c>
      <c r="DF72" s="164" t="e">
        <f t="shared" si="63"/>
        <v>#N/A</v>
      </c>
      <c r="DG72" s="164" t="e">
        <f t="shared" si="64"/>
        <v>#N/A</v>
      </c>
      <c r="DH72" s="130" t="str">
        <f t="shared" si="42"/>
        <v>NO</v>
      </c>
      <c r="DI72" s="130" t="e">
        <f t="shared" si="65"/>
        <v>#N/A</v>
      </c>
      <c r="DJ72" s="130" t="e">
        <f t="shared" si="66"/>
        <v>#N/A</v>
      </c>
      <c r="DK72" s="130" t="e">
        <f t="shared" si="67"/>
        <v>#N/A</v>
      </c>
      <c r="DL72" s="16" t="e" cm="1">
        <f t="array" ref="DL72">IF(CZ72="NO","NO APLICA",IF(AND(CZ72="SI",BG72=1),RECHAZADO,"APROBADO"))</f>
        <v>#N/A</v>
      </c>
      <c r="DM72" s="16" t="e">
        <f t="shared" si="68"/>
        <v>#N/A</v>
      </c>
      <c r="DN72" s="11" t="e">
        <f t="shared" si="69"/>
        <v>#N/A</v>
      </c>
      <c r="DO72" s="16">
        <f t="shared" si="70"/>
        <v>0</v>
      </c>
      <c r="DP72" s="16">
        <f>VLOOKUP(A72,'5 TD'!$A$3:$B$35,2,0)</f>
        <v>0</v>
      </c>
      <c r="DQ72" s="11" t="e">
        <f t="shared" si="71"/>
        <v>#N/A</v>
      </c>
      <c r="DR72" s="130" t="e">
        <f t="shared" si="43"/>
        <v>#N/A</v>
      </c>
      <c r="DS72" s="130" t="e">
        <f t="shared" si="44"/>
        <v>#N/A</v>
      </c>
      <c r="DT72" s="11" t="e">
        <f t="shared" si="45"/>
        <v>#N/A</v>
      </c>
      <c r="DU72" s="130" t="e">
        <f t="shared" si="46"/>
        <v>#N/A</v>
      </c>
      <c r="DV72" s="6">
        <f>+('3 Planilla Preadjudicación OTIC'!BO72)</f>
        <v>0</v>
      </c>
      <c r="DW72" s="6" t="e">
        <f>IF(DU72="APROBADO",VLOOKUP(A72,'5 TD'!$D$3:$E$270,2,0),"NO APLICA")</f>
        <v>#N/A</v>
      </c>
      <c r="DX72" s="6" t="e">
        <f t="shared" si="72"/>
        <v>#N/A</v>
      </c>
      <c r="DY72" s="6" t="e">
        <f>IF(DX72="SI",VLOOKUP(A72,'5 TD'!$G$3:$H$270,2,0),"NO APLICA ")</f>
        <v>#N/A</v>
      </c>
      <c r="DZ72" s="6" t="e">
        <f t="shared" si="47"/>
        <v>#N/A</v>
      </c>
      <c r="EA72" s="6" t="e">
        <f>IF(DZ72="SI",VLOOKUP(A72,'5 TD'!$J$4:$K$472,2,0),"NO APLICA")</f>
        <v>#N/A</v>
      </c>
      <c r="EB72" s="6" t="e">
        <f t="shared" si="73"/>
        <v>#N/A</v>
      </c>
      <c r="EC72" s="11" t="e">
        <f>IF(EB72="SI",VLOOKUP(A72,'5 TD'!$M$4:$N$350,2,0),"NO APLICA")</f>
        <v>#N/A</v>
      </c>
      <c r="ED72" s="6" t="e">
        <f t="shared" si="48"/>
        <v>#N/A</v>
      </c>
      <c r="EE72" s="16" t="e">
        <f t="shared" si="74"/>
        <v>#N/A</v>
      </c>
      <c r="EF72" s="16" t="e">
        <f>IF(ED72="SI",VLOOKUP(A72,'5 TD'!$V$4:$W$479,2,0),"NO APLICA")</f>
        <v>#N/A</v>
      </c>
      <c r="EG72" s="6" t="e">
        <f t="shared" si="75"/>
        <v>#N/A</v>
      </c>
      <c r="EH72" s="124" t="e">
        <f>IF(EG72="SI",VLOOKUP(AI72,COMPORTAMIENTO!$A$1:$C$2100,2,0),"NO APLICA")</f>
        <v>#N/A</v>
      </c>
      <c r="EI72" s="16" t="e">
        <f>IF(EG72="SI",VLOOKUP(A72,'5 TD'!$P$2:$Q$479,2,0),"NO APLICA")</f>
        <v>#N/A</v>
      </c>
      <c r="EJ72" s="6" t="e">
        <f t="shared" si="76"/>
        <v>#N/A</v>
      </c>
      <c r="EK72" s="6">
        <f>IF(DB72="no",0,VLOOKUP(AI72,EXPERIENCIA!$A$1:$C$2100,2,0))</f>
        <v>0</v>
      </c>
      <c r="EL72" s="6">
        <f>IF(DB72="si",VLOOKUP(A72,'5 TD'!$S$3:$T$2103,2,0),0)</f>
        <v>0</v>
      </c>
      <c r="EM72" s="6" t="str">
        <f t="shared" si="77"/>
        <v>SI</v>
      </c>
      <c r="EN72" s="6">
        <f>+('3 Planilla Preadjudicación OTIC'!BV72)</f>
        <v>0</v>
      </c>
      <c r="EO72" s="71" t="s">
        <v>4874</v>
      </c>
      <c r="EP72" s="7" t="s">
        <v>4885</v>
      </c>
      <c r="EQ72" s="77" t="s">
        <v>4892</v>
      </c>
    </row>
    <row r="73" spans="1:147" s="7" customFormat="1" ht="13.8" x14ac:dyDescent="0.3">
      <c r="A73" s="6">
        <f>+('3 Planilla Preadjudicación OTIC'!A73)</f>
        <v>0</v>
      </c>
      <c r="B73" s="6">
        <f>+('3 Planilla Preadjudicación OTIC'!B73)</f>
        <v>0</v>
      </c>
      <c r="C73" s="8">
        <f>+('3 Planilla Preadjudicación OTIC'!D73)</f>
        <v>0</v>
      </c>
      <c r="D73" s="8">
        <f>+('3 Planilla Preadjudicación OTIC'!E73)</f>
        <v>0</v>
      </c>
      <c r="E73" s="8">
        <f>+('3 Planilla Preadjudicación OTIC'!F73)</f>
        <v>0</v>
      </c>
      <c r="F73" s="8">
        <f>+('3 Planilla Preadjudicación OTIC'!G73)</f>
        <v>0</v>
      </c>
      <c r="G73" s="8">
        <f>+('3 Planilla Preadjudicación OTIC'!H73)</f>
        <v>0</v>
      </c>
      <c r="H73" s="8">
        <f>+('3 Planilla Preadjudicación OTIC'!I73)</f>
        <v>0</v>
      </c>
      <c r="I73" s="8">
        <f>+('3 Planilla Preadjudicación OTIC'!J73)</f>
        <v>0</v>
      </c>
      <c r="J73" s="8">
        <f>+('3 Planilla Preadjudicación OTIC'!K73)</f>
        <v>0</v>
      </c>
      <c r="K73" s="8">
        <f>+('3 Planilla Preadjudicación OTIC'!L73)</f>
        <v>0</v>
      </c>
      <c r="L73" s="8">
        <f>+('3 Planilla Preadjudicación OTIC'!M73)</f>
        <v>0</v>
      </c>
      <c r="M73" s="6">
        <f>+('3 Planilla Preadjudicación OTIC'!N73)</f>
        <v>0</v>
      </c>
      <c r="N73" s="8">
        <f>+('3 Planilla Preadjudicación OTIC'!O73)</f>
        <v>0</v>
      </c>
      <c r="O73" s="8">
        <f>+('3 Planilla Preadjudicación OTIC'!P73)</f>
        <v>0</v>
      </c>
      <c r="P73" s="8">
        <f>+('3 Planilla Preadjudicación OTIC'!Q73)</f>
        <v>0</v>
      </c>
      <c r="Q73" s="8">
        <f>+('3 Planilla Preadjudicación OTIC'!R73)</f>
        <v>0</v>
      </c>
      <c r="R73" s="8">
        <f>+('3 Planilla Preadjudicación OTIC'!S73)</f>
        <v>0</v>
      </c>
      <c r="S73" s="8">
        <f>+('3 Planilla Preadjudicación OTIC'!T73)</f>
        <v>0</v>
      </c>
      <c r="T73" s="6">
        <f>+('3 Planilla Preadjudicación OTIC'!U73)</f>
        <v>0</v>
      </c>
      <c r="U73" s="6">
        <f>+('3 Planilla Preadjudicación OTIC'!V73)</f>
        <v>0</v>
      </c>
      <c r="V73" s="6">
        <f>+('3 Planilla Preadjudicación OTIC'!W73)</f>
        <v>0</v>
      </c>
      <c r="W73" s="6">
        <f>+('3 Planilla Preadjudicación OTIC'!X73)</f>
        <v>0</v>
      </c>
      <c r="X73" s="6">
        <f>+('3 Planilla Preadjudicación OTIC'!Y73)</f>
        <v>0</v>
      </c>
      <c r="Y73" s="6">
        <f>+('3 Planilla Preadjudicación OTIC'!Z73)</f>
        <v>0</v>
      </c>
      <c r="Z73" s="6">
        <f>+('3 Planilla Preadjudicación OTIC'!AA73)</f>
        <v>0</v>
      </c>
      <c r="AA73" s="6">
        <f>+('3 Planilla Preadjudicación OTIC'!AB73)</f>
        <v>0</v>
      </c>
      <c r="AB73" s="8">
        <f>+('3 Planilla Preadjudicación OTIC'!AC73)</f>
        <v>0</v>
      </c>
      <c r="AC73" s="8">
        <f>+('3 Planilla Preadjudicación OTIC'!AD73)</f>
        <v>0</v>
      </c>
      <c r="AD73" s="6">
        <f>+('3 Planilla Preadjudicación OTIC'!AE73)</f>
        <v>0</v>
      </c>
      <c r="AE73" s="8">
        <f>+('3 Planilla Preadjudicación OTIC'!AF73)</f>
        <v>0</v>
      </c>
      <c r="AF73" s="6">
        <f>+('3 Planilla Preadjudicación OTIC'!AG73)</f>
        <v>0</v>
      </c>
      <c r="AG73" s="6">
        <f>+('3 Planilla Preadjudicación OTIC'!AH73)</f>
        <v>0</v>
      </c>
      <c r="AH73" s="6">
        <f>+('3 Planilla Preadjudicación OTIC'!AI73)</f>
        <v>0</v>
      </c>
      <c r="AI73" s="206">
        <f>+('3 Planilla Preadjudicación OTIC'!AJ73)</f>
        <v>0</v>
      </c>
      <c r="AJ73" s="8">
        <f>+('3 Planilla Preadjudicación OTIC'!AK73)</f>
        <v>0</v>
      </c>
      <c r="AK73" s="6">
        <f>+('3 Planilla Preadjudicación OTIC'!AL73)</f>
        <v>0</v>
      </c>
      <c r="AL73" s="6">
        <f>+('3 Planilla Preadjudicación OTIC'!AM73)</f>
        <v>0</v>
      </c>
      <c r="AM73" s="16">
        <f>+('3 Planilla Preadjudicación OTIC'!AN73)</f>
        <v>0</v>
      </c>
      <c r="AN73" s="16">
        <f>+('3 Planilla Preadjudicación OTIC'!AO73)</f>
        <v>0</v>
      </c>
      <c r="AO73" s="16">
        <f>+('3 Planilla Preadjudicación OTIC'!AP73)</f>
        <v>0</v>
      </c>
      <c r="AP73" s="16">
        <f>+('3 Planilla Preadjudicación OTIC'!AQ73)</f>
        <v>0</v>
      </c>
      <c r="AQ73" s="16">
        <f>+('3 Planilla Preadjudicación OTIC'!AR73)</f>
        <v>0</v>
      </c>
      <c r="AR73" s="16">
        <f>+('3 Planilla Preadjudicación OTIC'!AS73)</f>
        <v>0</v>
      </c>
      <c r="AS73" s="16">
        <f>+('3 Planilla Preadjudicación OTIC'!AT73)</f>
        <v>0</v>
      </c>
      <c r="AT73" s="16">
        <f>+('3 Planilla Preadjudicación OTIC'!AU73)</f>
        <v>0</v>
      </c>
      <c r="AU73" s="16">
        <f>+('3 Planilla Preadjudicación OTIC'!AV73)</f>
        <v>0</v>
      </c>
      <c r="AV73" s="6">
        <f>+('3 Planilla Preadjudicación OTIC'!AW73)</f>
        <v>0</v>
      </c>
      <c r="AW73" s="8">
        <f>+('3 Planilla Preadjudicación OTIC'!AX73)</f>
        <v>0</v>
      </c>
      <c r="AX73" s="6">
        <f>+('3 Planilla Preadjudicación OTIC'!AY73)</f>
        <v>0</v>
      </c>
      <c r="AY73" s="6">
        <f>+('3 Planilla Preadjudicación OTIC'!AZ73)</f>
        <v>0</v>
      </c>
      <c r="AZ73" s="6">
        <f>+('3 Planilla Preadjudicación OTIC'!BA73)</f>
        <v>0</v>
      </c>
      <c r="BA73" s="6">
        <f>+('3 Planilla Preadjudicación OTIC'!BB73)</f>
        <v>0</v>
      </c>
      <c r="BB73" s="6">
        <f>+('3 Planilla Preadjudicación OTIC'!BC73)</f>
        <v>0</v>
      </c>
      <c r="BC73" s="6">
        <f>+('3 Planilla Preadjudicación OTIC'!BD73)</f>
        <v>0</v>
      </c>
      <c r="BD73" s="6">
        <f>+('3 Planilla Preadjudicación OTIC'!BE73)</f>
        <v>0</v>
      </c>
      <c r="BE73" s="6">
        <f>+('3 Planilla Preadjudicación OTIC'!BF73)</f>
        <v>0</v>
      </c>
      <c r="BF73" s="6">
        <f>+('3 Planilla Preadjudicación OTIC'!BG73)</f>
        <v>0</v>
      </c>
      <c r="BG73" s="6">
        <f>+('3 Planilla Preadjudicación OTIC'!BH73)</f>
        <v>0</v>
      </c>
      <c r="BH73" s="6">
        <f>+('3 Planilla Preadjudicación OTIC'!BI73)</f>
        <v>0</v>
      </c>
      <c r="BI73" s="6">
        <f>+('3 Planilla Preadjudicación OTIC'!BJ73)</f>
        <v>0</v>
      </c>
      <c r="BJ73" s="6">
        <f>+('3 Planilla Preadjudicación OTIC'!BK73)</f>
        <v>0</v>
      </c>
      <c r="BK73" s="6">
        <f>+('3 Planilla Preadjudicación OTIC'!BL73)</f>
        <v>0</v>
      </c>
      <c r="BL73" s="6">
        <f>+('3 Planilla Preadjudicación OTIC'!BM73)</f>
        <v>0</v>
      </c>
      <c r="BM73" s="164">
        <f>ROUND(('3 Planilla Preadjudicación OTIC'!BN73),1)</f>
        <v>0</v>
      </c>
      <c r="BN73" s="8">
        <f>+('3 Planilla Preadjudicación OTIC'!BO73)</f>
        <v>0</v>
      </c>
      <c r="BO73" s="8">
        <f>+('3 Planilla Preadjudicación OTIC'!BP73)</f>
        <v>0</v>
      </c>
      <c r="BP73" s="8">
        <f>+('3 Planilla Preadjudicación OTIC'!BQ73)</f>
        <v>0</v>
      </c>
      <c r="BQ73" s="8">
        <f>+('3 Planilla Preadjudicación OTIC'!BR73)</f>
        <v>0</v>
      </c>
      <c r="BR73" s="8">
        <f>+('3 Planilla Preadjudicación OTIC'!BS73)</f>
        <v>0</v>
      </c>
      <c r="BS73" s="8">
        <f>+('3 Planilla Preadjudicación OTIC'!BT73)</f>
        <v>0</v>
      </c>
      <c r="BT73" s="8">
        <f>+('3 Planilla Preadjudicación OTIC'!BU73)</f>
        <v>0</v>
      </c>
      <c r="BU73" s="130" t="e">
        <f>IF(VLOOKUP(A73,'BD OFICIAL'!$A$1:$AK$1058,5,0)=D73,0,1)</f>
        <v>#N/A</v>
      </c>
      <c r="BV73" s="130" t="e">
        <f>IF(VLOOKUP(A73,'BD OFICIAL'!$A$1:$AK$1058,11,0)=J73,0,1)</f>
        <v>#N/A</v>
      </c>
      <c r="BW73" s="130" t="e">
        <f>IF(VLOOKUP(A73,'BD OFICIAL'!$A$1:$AK$1058,13,0)=L73,0,1)</f>
        <v>#N/A</v>
      </c>
      <c r="BX73" s="6" t="e">
        <f>IF(VLOOKUP(A73,'BD OFICIAL'!$A$1:$AK$1058,16,0)=O73,0,1)</f>
        <v>#N/A</v>
      </c>
      <c r="BY73" s="6" t="e">
        <f>IF(VLOOKUP(A73,'BD OFICIAL'!$A$1:$AK$1058,17,0)=P73,0,1)</f>
        <v>#N/A</v>
      </c>
      <c r="BZ73" s="6" t="e">
        <f>IF(VLOOKUP(A73,'BD OFICIAL'!$A$1:$AK$1058,19,0)=R73,0,1)</f>
        <v>#N/A</v>
      </c>
      <c r="CA73" s="6" t="e">
        <f>IF(VLOOKUP(A73,'BD OFICIAL'!$A$1:$AK$1058,21,0)=T73,0,1)</f>
        <v>#N/A</v>
      </c>
      <c r="CB73" s="6" t="e">
        <f>IF(VLOOKUP(A73,'BD OFICIAL'!$A$1:$AK$1058,24,0)=AK73,0,1)</f>
        <v>#N/A</v>
      </c>
      <c r="CC73" s="6" t="e">
        <f>IF(VLOOKUP(A73,'BD OFICIAL'!$A$1:$AK$1058,25,0)=X73,0,1)</f>
        <v>#N/A</v>
      </c>
      <c r="CD73" s="6" t="e">
        <f>IF(VLOOKUP(A73,'BD OFICIAL'!$A$1:$AK$1058,26,0)=Y73,0,1)</f>
        <v>#N/A</v>
      </c>
      <c r="CE73" s="6" t="e">
        <f>IF(VLOOKUP(A73,'BD OFICIAL'!$A$1:$AK$1058,27,0)=Z73,0,1)</f>
        <v>#N/A</v>
      </c>
      <c r="CF73" s="6" t="e">
        <f>IF(VLOOKUP(A73,'BD OFICIAL'!$A$1:$AK$1058,28,0)=AA73,0,1)</f>
        <v>#N/A</v>
      </c>
      <c r="CG73" s="6" t="e">
        <f>IF(VLOOKUP(A73,'BD OFICIAL'!$A$1:$AK$1058,33,0)=AF73,0,1)</f>
        <v>#N/A</v>
      </c>
      <c r="CH73" s="6" t="e">
        <f>IF(VLOOKUP(A73,'BD OFICIAL'!$A$1:$AK$1058,34,0)=AG73,0,1)</f>
        <v>#N/A</v>
      </c>
      <c r="CI73" s="11" t="e">
        <f t="shared" si="49"/>
        <v>#DIV/0!</v>
      </c>
      <c r="CJ73" s="130" t="e">
        <f t="shared" si="50"/>
        <v>#DIV/0!</v>
      </c>
      <c r="CK73" s="130" t="e">
        <f>IF(VLOOKUP(A73,'BD OFICIAL'!$A$1:$AK$1058,37,0)=AL73,0,1)</f>
        <v>#N/A</v>
      </c>
      <c r="CL73" s="130" t="e">
        <f>VLOOKUP(A73,'BD OFICIAL'!$A$1:$AL$1109,38,0)*AM73-AP73</f>
        <v>#N/A</v>
      </c>
      <c r="CM73" s="130" t="str">
        <f t="shared" si="51"/>
        <v>SSH</v>
      </c>
      <c r="CN73" s="130" t="str">
        <f t="shared" si="52"/>
        <v>SI</v>
      </c>
      <c r="CO73" s="130" t="str">
        <f t="shared" si="53"/>
        <v>NO</v>
      </c>
      <c r="CP73" s="44">
        <f t="shared" si="54"/>
        <v>1</v>
      </c>
      <c r="CQ73" s="44">
        <f t="shared" si="55"/>
        <v>1</v>
      </c>
      <c r="CR73" s="44" t="e">
        <f t="shared" si="56"/>
        <v>#N/A</v>
      </c>
      <c r="CS73" s="44" t="e">
        <f>IF(VLOOKUP(A73,'BD OFICIAL'!$A:$AS,40,0)=AQ73,0,1)</f>
        <v>#N/A</v>
      </c>
      <c r="CT73" s="44" t="e">
        <f>IF(VLOOKUP(A73,'BD OFICIAL'!$A:$AS,41,0)=AS73,0,1)</f>
        <v>#N/A</v>
      </c>
      <c r="CU73" s="44">
        <f t="shared" si="57"/>
        <v>0</v>
      </c>
      <c r="CV73" s="44">
        <f t="shared" si="58"/>
        <v>0</v>
      </c>
      <c r="CW73" s="44" t="e">
        <f>IF(VLOOKUP(A73,'BD OFICIAL'!$A$1:$AK$1058,31,0)="SI",IF(AT73&gt;0,0,1),IF(AT73=0,0,1))</f>
        <v>#N/A</v>
      </c>
      <c r="CX73" s="44">
        <f t="shared" si="59"/>
        <v>0</v>
      </c>
      <c r="CY73" s="44">
        <f t="shared" si="60"/>
        <v>0</v>
      </c>
      <c r="CZ73" s="130" t="e">
        <f t="shared" si="61"/>
        <v>#N/A</v>
      </c>
      <c r="DA73" s="44" t="e">
        <f t="shared" si="62"/>
        <v>#N/A</v>
      </c>
      <c r="DB73" s="130" t="str">
        <f>IF(ISERROR(VLOOKUP(AI73,EXPERIENCIA!$A$1:$C$2100,1,0)),"NO","SI")</f>
        <v>NO</v>
      </c>
      <c r="DC73" s="130" t="e">
        <f>IF(CZ73="no","NO APLICA",IF(AX73=0,"ERROR NOTA",IF(AND(AX73&gt;1,DB73="NO"),"ERROR NOTA",IF(AND(DB73="NO",AX73=1),0,IF(VLOOKUP(AI73,EXPERIENCIA!$A$1:$C$2100,3,0)=AX73,0,"ERROR NOTA")))))</f>
        <v>#N/A</v>
      </c>
      <c r="DD73" s="130" t="str">
        <f>IF(ISERROR(VLOOKUP(AI73,COMPORTAMIENTO!$A$1:$C$2100,1,0)),"NO","SI")</f>
        <v>NO</v>
      </c>
      <c r="DE73" s="130" t="e">
        <f>IF(CZ73="NO","NO APLICA",IF(AY73=0,"ERROR NOTA",IF(AND(DD73="NO",AY73=7),0,IF(VLOOKUP(AI73,COMPORTAMIENTO!$A$2:$C$2100,3,0)=AY73,0,"ERROR NOTA"))))</f>
        <v>#N/A</v>
      </c>
      <c r="DF73" s="164" t="e">
        <f t="shared" si="63"/>
        <v>#N/A</v>
      </c>
      <c r="DG73" s="164" t="e">
        <f t="shared" si="64"/>
        <v>#N/A</v>
      </c>
      <c r="DH73" s="130" t="str">
        <f t="shared" si="42"/>
        <v>NO</v>
      </c>
      <c r="DI73" s="130" t="e">
        <f t="shared" si="65"/>
        <v>#N/A</v>
      </c>
      <c r="DJ73" s="130" t="e">
        <f t="shared" si="66"/>
        <v>#N/A</v>
      </c>
      <c r="DK73" s="130" t="e">
        <f t="shared" si="67"/>
        <v>#N/A</v>
      </c>
      <c r="DL73" s="16" t="e" cm="1">
        <f t="array" ref="DL73">IF(CZ73="NO","NO APLICA",IF(AND(CZ73="SI",BG73=1),RECHAZADO,"APROBADO"))</f>
        <v>#N/A</v>
      </c>
      <c r="DM73" s="16" t="e">
        <f t="shared" si="68"/>
        <v>#N/A</v>
      </c>
      <c r="DN73" s="11" t="e">
        <f t="shared" si="69"/>
        <v>#N/A</v>
      </c>
      <c r="DO73" s="16">
        <f t="shared" si="70"/>
        <v>0</v>
      </c>
      <c r="DP73" s="16">
        <f>VLOOKUP(A73,'5 TD'!$A$3:$B$35,2,0)</f>
        <v>0</v>
      </c>
      <c r="DQ73" s="11" t="e">
        <f t="shared" si="71"/>
        <v>#N/A</v>
      </c>
      <c r="DR73" s="130" t="e">
        <f t="shared" si="43"/>
        <v>#N/A</v>
      </c>
      <c r="DS73" s="130" t="e">
        <f t="shared" si="44"/>
        <v>#N/A</v>
      </c>
      <c r="DT73" s="11" t="e">
        <f t="shared" si="45"/>
        <v>#N/A</v>
      </c>
      <c r="DU73" s="130" t="e">
        <f t="shared" si="46"/>
        <v>#N/A</v>
      </c>
      <c r="DV73" s="6">
        <f>+('3 Planilla Preadjudicación OTIC'!BO73)</f>
        <v>0</v>
      </c>
      <c r="DW73" s="6" t="e">
        <f>IF(DU73="APROBADO",VLOOKUP(A73,'5 TD'!$D$3:$E$270,2,0),"NO APLICA")</f>
        <v>#N/A</v>
      </c>
      <c r="DX73" s="6" t="e">
        <f t="shared" si="72"/>
        <v>#N/A</v>
      </c>
      <c r="DY73" s="6" t="e">
        <f>IF(DX73="SI",VLOOKUP(A73,'5 TD'!$G$3:$H$270,2,0),"NO APLICA ")</f>
        <v>#N/A</v>
      </c>
      <c r="DZ73" s="6" t="e">
        <f t="shared" si="47"/>
        <v>#N/A</v>
      </c>
      <c r="EA73" s="6" t="e">
        <f>IF(DZ73="SI",VLOOKUP(A73,'5 TD'!$J$4:$K$472,2,0),"NO APLICA")</f>
        <v>#N/A</v>
      </c>
      <c r="EB73" s="6" t="e">
        <f t="shared" si="73"/>
        <v>#N/A</v>
      </c>
      <c r="EC73" s="11" t="e">
        <f>IF(EB73="SI",VLOOKUP(A73,'5 TD'!$M$4:$N$350,2,0),"NO APLICA")</f>
        <v>#N/A</v>
      </c>
      <c r="ED73" s="6" t="e">
        <f t="shared" si="48"/>
        <v>#N/A</v>
      </c>
      <c r="EE73" s="16" t="e">
        <f t="shared" si="74"/>
        <v>#N/A</v>
      </c>
      <c r="EF73" s="16" t="e">
        <f>IF(ED73="SI",VLOOKUP(A73,'5 TD'!$V$4:$W$479,2,0),"NO APLICA")</f>
        <v>#N/A</v>
      </c>
      <c r="EG73" s="6" t="e">
        <f t="shared" si="75"/>
        <v>#N/A</v>
      </c>
      <c r="EH73" s="124" t="e">
        <f>IF(EG73="SI",VLOOKUP(AI73,COMPORTAMIENTO!$A$1:$C$2100,2,0),"NO APLICA")</f>
        <v>#N/A</v>
      </c>
      <c r="EI73" s="16" t="e">
        <f>IF(EG73="SI",VLOOKUP(A73,'5 TD'!$P$2:$Q$479,2,0),"NO APLICA")</f>
        <v>#N/A</v>
      </c>
      <c r="EJ73" s="6" t="e">
        <f t="shared" si="76"/>
        <v>#N/A</v>
      </c>
      <c r="EK73" s="6">
        <f>IF(DB73="no",0,VLOOKUP(AI73,EXPERIENCIA!$A$1:$C$2100,2,0))</f>
        <v>0</v>
      </c>
      <c r="EL73" s="6">
        <f>IF(DB73="si",VLOOKUP(A73,'5 TD'!$S$3:$T$2103,2,0),0)</f>
        <v>0</v>
      </c>
      <c r="EM73" s="6" t="str">
        <f t="shared" si="77"/>
        <v>SI</v>
      </c>
      <c r="EN73" s="6">
        <f>+('3 Planilla Preadjudicación OTIC'!BV73)</f>
        <v>0</v>
      </c>
      <c r="EQ73" s="77"/>
    </row>
    <row r="74" spans="1:147" s="7" customFormat="1" ht="13.8" x14ac:dyDescent="0.3">
      <c r="A74" s="6">
        <f>+('3 Planilla Preadjudicación OTIC'!A74)</f>
        <v>0</v>
      </c>
      <c r="B74" s="6">
        <f>+('3 Planilla Preadjudicación OTIC'!B74)</f>
        <v>0</v>
      </c>
      <c r="C74" s="8">
        <f>+('3 Planilla Preadjudicación OTIC'!D74)</f>
        <v>0</v>
      </c>
      <c r="D74" s="8">
        <f>+('3 Planilla Preadjudicación OTIC'!E74)</f>
        <v>0</v>
      </c>
      <c r="E74" s="8">
        <f>+('3 Planilla Preadjudicación OTIC'!F74)</f>
        <v>0</v>
      </c>
      <c r="F74" s="8">
        <f>+('3 Planilla Preadjudicación OTIC'!G74)</f>
        <v>0</v>
      </c>
      <c r="G74" s="8">
        <f>+('3 Planilla Preadjudicación OTIC'!H74)</f>
        <v>0</v>
      </c>
      <c r="H74" s="8">
        <f>+('3 Planilla Preadjudicación OTIC'!I74)</f>
        <v>0</v>
      </c>
      <c r="I74" s="8">
        <f>+('3 Planilla Preadjudicación OTIC'!J74)</f>
        <v>0</v>
      </c>
      <c r="J74" s="8">
        <f>+('3 Planilla Preadjudicación OTIC'!K74)</f>
        <v>0</v>
      </c>
      <c r="K74" s="8">
        <f>+('3 Planilla Preadjudicación OTIC'!L74)</f>
        <v>0</v>
      </c>
      <c r="L74" s="8">
        <f>+('3 Planilla Preadjudicación OTIC'!M74)</f>
        <v>0</v>
      </c>
      <c r="M74" s="6">
        <f>+('3 Planilla Preadjudicación OTIC'!N74)</f>
        <v>0</v>
      </c>
      <c r="N74" s="8">
        <f>+('3 Planilla Preadjudicación OTIC'!O74)</f>
        <v>0</v>
      </c>
      <c r="O74" s="8">
        <f>+('3 Planilla Preadjudicación OTIC'!P74)</f>
        <v>0</v>
      </c>
      <c r="P74" s="8">
        <f>+('3 Planilla Preadjudicación OTIC'!Q74)</f>
        <v>0</v>
      </c>
      <c r="Q74" s="8">
        <f>+('3 Planilla Preadjudicación OTIC'!R74)</f>
        <v>0</v>
      </c>
      <c r="R74" s="8">
        <f>+('3 Planilla Preadjudicación OTIC'!S74)</f>
        <v>0</v>
      </c>
      <c r="S74" s="8">
        <f>+('3 Planilla Preadjudicación OTIC'!T74)</f>
        <v>0</v>
      </c>
      <c r="T74" s="6">
        <f>+('3 Planilla Preadjudicación OTIC'!U74)</f>
        <v>0</v>
      </c>
      <c r="U74" s="6">
        <f>+('3 Planilla Preadjudicación OTIC'!V74)</f>
        <v>0</v>
      </c>
      <c r="V74" s="6">
        <f>+('3 Planilla Preadjudicación OTIC'!W74)</f>
        <v>0</v>
      </c>
      <c r="W74" s="6">
        <f>+('3 Planilla Preadjudicación OTIC'!X74)</f>
        <v>0</v>
      </c>
      <c r="X74" s="6">
        <f>+('3 Planilla Preadjudicación OTIC'!Y74)</f>
        <v>0</v>
      </c>
      <c r="Y74" s="6">
        <f>+('3 Planilla Preadjudicación OTIC'!Z74)</f>
        <v>0</v>
      </c>
      <c r="Z74" s="6">
        <f>+('3 Planilla Preadjudicación OTIC'!AA74)</f>
        <v>0</v>
      </c>
      <c r="AA74" s="6">
        <f>+('3 Planilla Preadjudicación OTIC'!AB74)</f>
        <v>0</v>
      </c>
      <c r="AB74" s="8">
        <f>+('3 Planilla Preadjudicación OTIC'!AC74)</f>
        <v>0</v>
      </c>
      <c r="AC74" s="8">
        <f>+('3 Planilla Preadjudicación OTIC'!AD74)</f>
        <v>0</v>
      </c>
      <c r="AD74" s="6">
        <f>+('3 Planilla Preadjudicación OTIC'!AE74)</f>
        <v>0</v>
      </c>
      <c r="AE74" s="8">
        <f>+('3 Planilla Preadjudicación OTIC'!AF74)</f>
        <v>0</v>
      </c>
      <c r="AF74" s="6">
        <f>+('3 Planilla Preadjudicación OTIC'!AG74)</f>
        <v>0</v>
      </c>
      <c r="AG74" s="6">
        <f>+('3 Planilla Preadjudicación OTIC'!AH74)</f>
        <v>0</v>
      </c>
      <c r="AH74" s="6">
        <f>+('3 Planilla Preadjudicación OTIC'!AI74)</f>
        <v>0</v>
      </c>
      <c r="AI74" s="206">
        <f>+('3 Planilla Preadjudicación OTIC'!AJ74)</f>
        <v>0</v>
      </c>
      <c r="AJ74" s="8">
        <f>+('3 Planilla Preadjudicación OTIC'!AK74)</f>
        <v>0</v>
      </c>
      <c r="AK74" s="6">
        <f>+('3 Planilla Preadjudicación OTIC'!AL74)</f>
        <v>0</v>
      </c>
      <c r="AL74" s="6">
        <f>+('3 Planilla Preadjudicación OTIC'!AM74)</f>
        <v>0</v>
      </c>
      <c r="AM74" s="16">
        <f>+('3 Planilla Preadjudicación OTIC'!AN74)</f>
        <v>0</v>
      </c>
      <c r="AN74" s="16">
        <f>+('3 Planilla Preadjudicación OTIC'!AO74)</f>
        <v>0</v>
      </c>
      <c r="AO74" s="16">
        <f>+('3 Planilla Preadjudicación OTIC'!AP74)</f>
        <v>0</v>
      </c>
      <c r="AP74" s="16">
        <f>+('3 Planilla Preadjudicación OTIC'!AQ74)</f>
        <v>0</v>
      </c>
      <c r="AQ74" s="16">
        <f>+('3 Planilla Preadjudicación OTIC'!AR74)</f>
        <v>0</v>
      </c>
      <c r="AR74" s="16">
        <f>+('3 Planilla Preadjudicación OTIC'!AS74)</f>
        <v>0</v>
      </c>
      <c r="AS74" s="16">
        <f>+('3 Planilla Preadjudicación OTIC'!AT74)</f>
        <v>0</v>
      </c>
      <c r="AT74" s="16">
        <f>+('3 Planilla Preadjudicación OTIC'!AU74)</f>
        <v>0</v>
      </c>
      <c r="AU74" s="16">
        <f>+('3 Planilla Preadjudicación OTIC'!AV74)</f>
        <v>0</v>
      </c>
      <c r="AV74" s="6">
        <f>+('3 Planilla Preadjudicación OTIC'!AW74)</f>
        <v>0</v>
      </c>
      <c r="AW74" s="8">
        <f>+('3 Planilla Preadjudicación OTIC'!AX74)</f>
        <v>0</v>
      </c>
      <c r="AX74" s="6">
        <f>+('3 Planilla Preadjudicación OTIC'!AY74)</f>
        <v>0</v>
      </c>
      <c r="AY74" s="6">
        <f>+('3 Planilla Preadjudicación OTIC'!AZ74)</f>
        <v>0</v>
      </c>
      <c r="AZ74" s="6">
        <f>+('3 Planilla Preadjudicación OTIC'!BA74)</f>
        <v>0</v>
      </c>
      <c r="BA74" s="6">
        <f>+('3 Planilla Preadjudicación OTIC'!BB74)</f>
        <v>0</v>
      </c>
      <c r="BB74" s="6">
        <f>+('3 Planilla Preadjudicación OTIC'!BC74)</f>
        <v>0</v>
      </c>
      <c r="BC74" s="6">
        <f>+('3 Planilla Preadjudicación OTIC'!BD74)</f>
        <v>0</v>
      </c>
      <c r="BD74" s="6">
        <f>+('3 Planilla Preadjudicación OTIC'!BE74)</f>
        <v>0</v>
      </c>
      <c r="BE74" s="6">
        <f>+('3 Planilla Preadjudicación OTIC'!BF74)</f>
        <v>0</v>
      </c>
      <c r="BF74" s="6">
        <f>+('3 Planilla Preadjudicación OTIC'!BG74)</f>
        <v>0</v>
      </c>
      <c r="BG74" s="6">
        <f>+('3 Planilla Preadjudicación OTIC'!BH74)</f>
        <v>0</v>
      </c>
      <c r="BH74" s="6">
        <f>+('3 Planilla Preadjudicación OTIC'!BI74)</f>
        <v>0</v>
      </c>
      <c r="BI74" s="6">
        <f>+('3 Planilla Preadjudicación OTIC'!BJ74)</f>
        <v>0</v>
      </c>
      <c r="BJ74" s="6">
        <f>+('3 Planilla Preadjudicación OTIC'!BK74)</f>
        <v>0</v>
      </c>
      <c r="BK74" s="6">
        <f>+('3 Planilla Preadjudicación OTIC'!BL74)</f>
        <v>0</v>
      </c>
      <c r="BL74" s="6">
        <f>+('3 Planilla Preadjudicación OTIC'!BM74)</f>
        <v>0</v>
      </c>
      <c r="BM74" s="164">
        <f>ROUND(('3 Planilla Preadjudicación OTIC'!BN74),1)</f>
        <v>0</v>
      </c>
      <c r="BN74" s="8">
        <f>+('3 Planilla Preadjudicación OTIC'!BO74)</f>
        <v>0</v>
      </c>
      <c r="BO74" s="8">
        <f>+('3 Planilla Preadjudicación OTIC'!BP74)</f>
        <v>0</v>
      </c>
      <c r="BP74" s="8">
        <f>+('3 Planilla Preadjudicación OTIC'!BQ74)</f>
        <v>0</v>
      </c>
      <c r="BQ74" s="8">
        <f>+('3 Planilla Preadjudicación OTIC'!BR74)</f>
        <v>0</v>
      </c>
      <c r="BR74" s="8">
        <f>+('3 Planilla Preadjudicación OTIC'!BS74)</f>
        <v>0</v>
      </c>
      <c r="BS74" s="8">
        <f>+('3 Planilla Preadjudicación OTIC'!BT74)</f>
        <v>0</v>
      </c>
      <c r="BT74" s="8">
        <f>+('3 Planilla Preadjudicación OTIC'!BU74)</f>
        <v>0</v>
      </c>
      <c r="BU74" s="130" t="e">
        <f>IF(VLOOKUP(A74,'BD OFICIAL'!$A$1:$AK$1058,5,0)=D74,0,1)</f>
        <v>#N/A</v>
      </c>
      <c r="BV74" s="130" t="e">
        <f>IF(VLOOKUP(A74,'BD OFICIAL'!$A$1:$AK$1058,11,0)=J74,0,1)</f>
        <v>#N/A</v>
      </c>
      <c r="BW74" s="130" t="e">
        <f>IF(VLOOKUP(A74,'BD OFICIAL'!$A$1:$AK$1058,13,0)=L74,0,1)</f>
        <v>#N/A</v>
      </c>
      <c r="BX74" s="6" t="e">
        <f>IF(VLOOKUP(A74,'BD OFICIAL'!$A$1:$AK$1058,16,0)=O74,0,1)</f>
        <v>#N/A</v>
      </c>
      <c r="BY74" s="6" t="e">
        <f>IF(VLOOKUP(A74,'BD OFICIAL'!$A$1:$AK$1058,17,0)=P74,0,1)</f>
        <v>#N/A</v>
      </c>
      <c r="BZ74" s="6" t="e">
        <f>IF(VLOOKUP(A74,'BD OFICIAL'!$A$1:$AK$1058,19,0)=R74,0,1)</f>
        <v>#N/A</v>
      </c>
      <c r="CA74" s="6" t="e">
        <f>IF(VLOOKUP(A74,'BD OFICIAL'!$A$1:$AK$1058,21,0)=T74,0,1)</f>
        <v>#N/A</v>
      </c>
      <c r="CB74" s="6" t="e">
        <f>IF(VLOOKUP(A74,'BD OFICIAL'!$A$1:$AK$1058,24,0)=AK74,0,1)</f>
        <v>#N/A</v>
      </c>
      <c r="CC74" s="6" t="e">
        <f>IF(VLOOKUP(A74,'BD OFICIAL'!$A$1:$AK$1058,25,0)=X74,0,1)</f>
        <v>#N/A</v>
      </c>
      <c r="CD74" s="6" t="e">
        <f>IF(VLOOKUP(A74,'BD OFICIAL'!$A$1:$AK$1058,26,0)=Y74,0,1)</f>
        <v>#N/A</v>
      </c>
      <c r="CE74" s="6" t="e">
        <f>IF(VLOOKUP(A74,'BD OFICIAL'!$A$1:$AK$1058,27,0)=Z74,0,1)</f>
        <v>#N/A</v>
      </c>
      <c r="CF74" s="6" t="e">
        <f>IF(VLOOKUP(A74,'BD OFICIAL'!$A$1:$AK$1058,28,0)=AA74,0,1)</f>
        <v>#N/A</v>
      </c>
      <c r="CG74" s="6" t="e">
        <f>IF(VLOOKUP(A74,'BD OFICIAL'!$A$1:$AK$1058,33,0)=AF74,0,1)</f>
        <v>#N/A</v>
      </c>
      <c r="CH74" s="6" t="e">
        <f>IF(VLOOKUP(A74,'BD OFICIAL'!$A$1:$AK$1058,34,0)=AG74,0,1)</f>
        <v>#N/A</v>
      </c>
      <c r="CI74" s="11" t="e">
        <f t="shared" si="49"/>
        <v>#DIV/0!</v>
      </c>
      <c r="CJ74" s="130" t="e">
        <f t="shared" si="50"/>
        <v>#DIV/0!</v>
      </c>
      <c r="CK74" s="130" t="e">
        <f>IF(VLOOKUP(A74,'BD OFICIAL'!$A$1:$AK$1058,37,0)=AL74,0,1)</f>
        <v>#N/A</v>
      </c>
      <c r="CL74" s="130" t="e">
        <f>VLOOKUP(A74,'BD OFICIAL'!$A$1:$AL$1109,38,0)*AM74-AP74</f>
        <v>#N/A</v>
      </c>
      <c r="CM74" s="130" t="str">
        <f t="shared" si="51"/>
        <v>SSH</v>
      </c>
      <c r="CN74" s="130" t="str">
        <f t="shared" si="52"/>
        <v>SI</v>
      </c>
      <c r="CO74" s="130" t="str">
        <f t="shared" si="53"/>
        <v>NO</v>
      </c>
      <c r="CP74" s="44">
        <f t="shared" si="54"/>
        <v>1</v>
      </c>
      <c r="CQ74" s="44">
        <f t="shared" si="55"/>
        <v>1</v>
      </c>
      <c r="CR74" s="44" t="e">
        <f t="shared" si="56"/>
        <v>#N/A</v>
      </c>
      <c r="CS74" s="44" t="e">
        <f>IF(VLOOKUP(A74,'BD OFICIAL'!$A:$AS,40,0)=AQ74,0,1)</f>
        <v>#N/A</v>
      </c>
      <c r="CT74" s="44" t="e">
        <f>IF(VLOOKUP(A74,'BD OFICIAL'!$A:$AS,41,0)=AS74,0,1)</f>
        <v>#N/A</v>
      </c>
      <c r="CU74" s="44">
        <f t="shared" si="57"/>
        <v>0</v>
      </c>
      <c r="CV74" s="44">
        <f t="shared" si="58"/>
        <v>0</v>
      </c>
      <c r="CW74" s="44" t="e">
        <f>IF(VLOOKUP(A74,'BD OFICIAL'!$A$1:$AK$1058,31,0)="SI",IF(AT74&gt;0,0,1),IF(AT74=0,0,1))</f>
        <v>#N/A</v>
      </c>
      <c r="CX74" s="44">
        <f t="shared" si="59"/>
        <v>0</v>
      </c>
      <c r="CY74" s="44">
        <f t="shared" si="60"/>
        <v>0</v>
      </c>
      <c r="CZ74" s="130" t="e">
        <f t="shared" si="61"/>
        <v>#N/A</v>
      </c>
      <c r="DA74" s="44" t="e">
        <f t="shared" si="62"/>
        <v>#N/A</v>
      </c>
      <c r="DB74" s="130" t="str">
        <f>IF(ISERROR(VLOOKUP(AI74,EXPERIENCIA!$A$1:$C$2100,1,0)),"NO","SI")</f>
        <v>NO</v>
      </c>
      <c r="DC74" s="130" t="e">
        <f>IF(CZ74="no","NO APLICA",IF(AX74=0,"ERROR NOTA",IF(AND(AX74&gt;1,DB74="NO"),"ERROR NOTA",IF(AND(DB74="NO",AX74=1),0,IF(VLOOKUP(AI74,EXPERIENCIA!$A$1:$C$2100,3,0)=AX74,0,"ERROR NOTA")))))</f>
        <v>#N/A</v>
      </c>
      <c r="DD74" s="130" t="str">
        <f>IF(ISERROR(VLOOKUP(AI74,COMPORTAMIENTO!$A$1:$C$2100,1,0)),"NO","SI")</f>
        <v>NO</v>
      </c>
      <c r="DE74" s="130" t="e">
        <f>IF(CZ74="NO","NO APLICA",IF(AY74=0,"ERROR NOTA",IF(AND(DD74="NO",AY74=7),0,IF(VLOOKUP(AI74,COMPORTAMIENTO!$A$2:$C$2100,3,0)=AY74,0,"ERROR NOTA"))))</f>
        <v>#N/A</v>
      </c>
      <c r="DF74" s="164" t="e">
        <f t="shared" si="63"/>
        <v>#N/A</v>
      </c>
      <c r="DG74" s="164" t="e">
        <f t="shared" si="64"/>
        <v>#N/A</v>
      </c>
      <c r="DH74" s="130" t="str">
        <f t="shared" si="42"/>
        <v>NO</v>
      </c>
      <c r="DI74" s="130" t="e">
        <f t="shared" si="65"/>
        <v>#N/A</v>
      </c>
      <c r="DJ74" s="130" t="e">
        <f t="shared" si="66"/>
        <v>#N/A</v>
      </c>
      <c r="DK74" s="130" t="e">
        <f t="shared" si="67"/>
        <v>#N/A</v>
      </c>
      <c r="DL74" s="16" t="e" cm="1">
        <f t="array" ref="DL74">IF(CZ74="NO","NO APLICA",IF(AND(CZ74="SI",BG74=1),RECHAZADO,"APROBADO"))</f>
        <v>#N/A</v>
      </c>
      <c r="DM74" s="16" t="e">
        <f t="shared" si="68"/>
        <v>#N/A</v>
      </c>
      <c r="DN74" s="11" t="e">
        <f t="shared" si="69"/>
        <v>#N/A</v>
      </c>
      <c r="DO74" s="16">
        <f t="shared" si="70"/>
        <v>0</v>
      </c>
      <c r="DP74" s="16">
        <f>VLOOKUP(A74,'5 TD'!$A$3:$B$35,2,0)</f>
        <v>0</v>
      </c>
      <c r="DQ74" s="11" t="e">
        <f t="shared" si="71"/>
        <v>#N/A</v>
      </c>
      <c r="DR74" s="130" t="e">
        <f t="shared" si="43"/>
        <v>#N/A</v>
      </c>
      <c r="DS74" s="130" t="e">
        <f t="shared" si="44"/>
        <v>#N/A</v>
      </c>
      <c r="DT74" s="11" t="e">
        <f t="shared" si="45"/>
        <v>#N/A</v>
      </c>
      <c r="DU74" s="130" t="e">
        <f t="shared" si="46"/>
        <v>#N/A</v>
      </c>
      <c r="DV74" s="6">
        <f>+('3 Planilla Preadjudicación OTIC'!BO74)</f>
        <v>0</v>
      </c>
      <c r="DW74" s="6" t="e">
        <f>IF(DU74="APROBADO",VLOOKUP(A74,'5 TD'!$D$3:$E$270,2,0),"NO APLICA")</f>
        <v>#N/A</v>
      </c>
      <c r="DX74" s="6" t="e">
        <f t="shared" si="72"/>
        <v>#N/A</v>
      </c>
      <c r="DY74" s="6" t="e">
        <f>IF(DX74="SI",VLOOKUP(A74,'5 TD'!$G$3:$H$270,2,0),"NO APLICA ")</f>
        <v>#N/A</v>
      </c>
      <c r="DZ74" s="6" t="e">
        <f t="shared" si="47"/>
        <v>#N/A</v>
      </c>
      <c r="EA74" s="6" t="e">
        <f>IF(DZ74="SI",VLOOKUP(A74,'5 TD'!$J$4:$K$472,2,0),"NO APLICA")</f>
        <v>#N/A</v>
      </c>
      <c r="EB74" s="6" t="e">
        <f t="shared" si="73"/>
        <v>#N/A</v>
      </c>
      <c r="EC74" s="11" t="e">
        <f>IF(EB74="SI",VLOOKUP(A74,'5 TD'!$M$4:$N$350,2,0),"NO APLICA")</f>
        <v>#N/A</v>
      </c>
      <c r="ED74" s="6" t="e">
        <f t="shared" si="48"/>
        <v>#N/A</v>
      </c>
      <c r="EE74" s="16" t="e">
        <f t="shared" si="74"/>
        <v>#N/A</v>
      </c>
      <c r="EF74" s="16" t="e">
        <f>IF(ED74="SI",VLOOKUP(A74,'5 TD'!$V$4:$W$479,2,0),"NO APLICA")</f>
        <v>#N/A</v>
      </c>
      <c r="EG74" s="6" t="e">
        <f t="shared" si="75"/>
        <v>#N/A</v>
      </c>
      <c r="EH74" s="124" t="e">
        <f>IF(EG74="SI",VLOOKUP(AI74,COMPORTAMIENTO!$A$1:$C$2100,2,0),"NO APLICA")</f>
        <v>#N/A</v>
      </c>
      <c r="EI74" s="16" t="e">
        <f>IF(EG74="SI",VLOOKUP(A74,'5 TD'!$P$2:$Q$479,2,0),"NO APLICA")</f>
        <v>#N/A</v>
      </c>
      <c r="EJ74" s="6" t="e">
        <f t="shared" si="76"/>
        <v>#N/A</v>
      </c>
      <c r="EK74" s="6">
        <f>IF(DB74="no",0,VLOOKUP(AI74,EXPERIENCIA!$A$1:$C$2100,2,0))</f>
        <v>0</v>
      </c>
      <c r="EL74" s="6">
        <f>IF(DB74="si",VLOOKUP(A74,'5 TD'!$S$3:$T$2103,2,0),0)</f>
        <v>0</v>
      </c>
      <c r="EM74" s="6" t="str">
        <f t="shared" si="77"/>
        <v>SI</v>
      </c>
      <c r="EN74" s="6">
        <f>+('3 Planilla Preadjudicación OTIC'!BV74)</f>
        <v>0</v>
      </c>
      <c r="EQ74" s="77"/>
    </row>
    <row r="75" spans="1:147" s="7" customFormat="1" ht="13.8" x14ac:dyDescent="0.3">
      <c r="A75" s="6">
        <f>+('3 Planilla Preadjudicación OTIC'!A75)</f>
        <v>0</v>
      </c>
      <c r="B75" s="6">
        <f>+('3 Planilla Preadjudicación OTIC'!B75)</f>
        <v>0</v>
      </c>
      <c r="C75" s="8">
        <f>+('3 Planilla Preadjudicación OTIC'!D75)</f>
        <v>0</v>
      </c>
      <c r="D75" s="8">
        <f>+('3 Planilla Preadjudicación OTIC'!E75)</f>
        <v>0</v>
      </c>
      <c r="E75" s="8">
        <f>+('3 Planilla Preadjudicación OTIC'!F75)</f>
        <v>0</v>
      </c>
      <c r="F75" s="8">
        <f>+('3 Planilla Preadjudicación OTIC'!G75)</f>
        <v>0</v>
      </c>
      <c r="G75" s="8">
        <f>+('3 Planilla Preadjudicación OTIC'!H75)</f>
        <v>0</v>
      </c>
      <c r="H75" s="8">
        <f>+('3 Planilla Preadjudicación OTIC'!I75)</f>
        <v>0</v>
      </c>
      <c r="I75" s="8">
        <f>+('3 Planilla Preadjudicación OTIC'!J75)</f>
        <v>0</v>
      </c>
      <c r="J75" s="8">
        <f>+('3 Planilla Preadjudicación OTIC'!K75)</f>
        <v>0</v>
      </c>
      <c r="K75" s="8">
        <f>+('3 Planilla Preadjudicación OTIC'!L75)</f>
        <v>0</v>
      </c>
      <c r="L75" s="8">
        <f>+('3 Planilla Preadjudicación OTIC'!M75)</f>
        <v>0</v>
      </c>
      <c r="M75" s="6">
        <f>+('3 Planilla Preadjudicación OTIC'!N75)</f>
        <v>0</v>
      </c>
      <c r="N75" s="8">
        <f>+('3 Planilla Preadjudicación OTIC'!O75)</f>
        <v>0</v>
      </c>
      <c r="O75" s="8">
        <f>+('3 Planilla Preadjudicación OTIC'!P75)</f>
        <v>0</v>
      </c>
      <c r="P75" s="8">
        <f>+('3 Planilla Preadjudicación OTIC'!Q75)</f>
        <v>0</v>
      </c>
      <c r="Q75" s="8">
        <f>+('3 Planilla Preadjudicación OTIC'!R75)</f>
        <v>0</v>
      </c>
      <c r="R75" s="8">
        <f>+('3 Planilla Preadjudicación OTIC'!S75)</f>
        <v>0</v>
      </c>
      <c r="S75" s="8">
        <f>+('3 Planilla Preadjudicación OTIC'!T75)</f>
        <v>0</v>
      </c>
      <c r="T75" s="6">
        <f>+('3 Planilla Preadjudicación OTIC'!U75)</f>
        <v>0</v>
      </c>
      <c r="U75" s="6">
        <f>+('3 Planilla Preadjudicación OTIC'!V75)</f>
        <v>0</v>
      </c>
      <c r="V75" s="6">
        <f>+('3 Planilla Preadjudicación OTIC'!W75)</f>
        <v>0</v>
      </c>
      <c r="W75" s="6">
        <f>+('3 Planilla Preadjudicación OTIC'!X75)</f>
        <v>0</v>
      </c>
      <c r="X75" s="6">
        <f>+('3 Planilla Preadjudicación OTIC'!Y75)</f>
        <v>0</v>
      </c>
      <c r="Y75" s="6">
        <f>+('3 Planilla Preadjudicación OTIC'!Z75)</f>
        <v>0</v>
      </c>
      <c r="Z75" s="6">
        <f>+('3 Planilla Preadjudicación OTIC'!AA75)</f>
        <v>0</v>
      </c>
      <c r="AA75" s="6">
        <f>+('3 Planilla Preadjudicación OTIC'!AB75)</f>
        <v>0</v>
      </c>
      <c r="AB75" s="8">
        <f>+('3 Planilla Preadjudicación OTIC'!AC75)</f>
        <v>0</v>
      </c>
      <c r="AC75" s="8">
        <f>+('3 Planilla Preadjudicación OTIC'!AD75)</f>
        <v>0</v>
      </c>
      <c r="AD75" s="6">
        <f>+('3 Planilla Preadjudicación OTIC'!AE75)</f>
        <v>0</v>
      </c>
      <c r="AE75" s="8">
        <f>+('3 Planilla Preadjudicación OTIC'!AF75)</f>
        <v>0</v>
      </c>
      <c r="AF75" s="6">
        <f>+('3 Planilla Preadjudicación OTIC'!AG75)</f>
        <v>0</v>
      </c>
      <c r="AG75" s="6">
        <f>+('3 Planilla Preadjudicación OTIC'!AH75)</f>
        <v>0</v>
      </c>
      <c r="AH75" s="6">
        <f>+('3 Planilla Preadjudicación OTIC'!AI75)</f>
        <v>0</v>
      </c>
      <c r="AI75" s="206">
        <f>+('3 Planilla Preadjudicación OTIC'!AJ75)</f>
        <v>0</v>
      </c>
      <c r="AJ75" s="8">
        <f>+('3 Planilla Preadjudicación OTIC'!AK75)</f>
        <v>0</v>
      </c>
      <c r="AK75" s="6">
        <f>+('3 Planilla Preadjudicación OTIC'!AL75)</f>
        <v>0</v>
      </c>
      <c r="AL75" s="6">
        <f>+('3 Planilla Preadjudicación OTIC'!AM75)</f>
        <v>0</v>
      </c>
      <c r="AM75" s="16">
        <f>+('3 Planilla Preadjudicación OTIC'!AN75)</f>
        <v>0</v>
      </c>
      <c r="AN75" s="16">
        <f>+('3 Planilla Preadjudicación OTIC'!AO75)</f>
        <v>0</v>
      </c>
      <c r="AO75" s="16">
        <f>+('3 Planilla Preadjudicación OTIC'!AP75)</f>
        <v>0</v>
      </c>
      <c r="AP75" s="16">
        <f>+('3 Planilla Preadjudicación OTIC'!AQ75)</f>
        <v>0</v>
      </c>
      <c r="AQ75" s="16">
        <f>+('3 Planilla Preadjudicación OTIC'!AR75)</f>
        <v>0</v>
      </c>
      <c r="AR75" s="16">
        <f>+('3 Planilla Preadjudicación OTIC'!AS75)</f>
        <v>0</v>
      </c>
      <c r="AS75" s="16">
        <f>+('3 Planilla Preadjudicación OTIC'!AT75)</f>
        <v>0</v>
      </c>
      <c r="AT75" s="16">
        <f>+('3 Planilla Preadjudicación OTIC'!AU75)</f>
        <v>0</v>
      </c>
      <c r="AU75" s="16">
        <f>+('3 Planilla Preadjudicación OTIC'!AV75)</f>
        <v>0</v>
      </c>
      <c r="AV75" s="6">
        <f>+('3 Planilla Preadjudicación OTIC'!AW75)</f>
        <v>0</v>
      </c>
      <c r="AW75" s="8">
        <f>+('3 Planilla Preadjudicación OTIC'!AX75)</f>
        <v>0</v>
      </c>
      <c r="AX75" s="6">
        <f>+('3 Planilla Preadjudicación OTIC'!AY75)</f>
        <v>0</v>
      </c>
      <c r="AY75" s="6">
        <f>+('3 Planilla Preadjudicación OTIC'!AZ75)</f>
        <v>0</v>
      </c>
      <c r="AZ75" s="6">
        <f>+('3 Planilla Preadjudicación OTIC'!BA75)</f>
        <v>0</v>
      </c>
      <c r="BA75" s="6">
        <f>+('3 Planilla Preadjudicación OTIC'!BB75)</f>
        <v>0</v>
      </c>
      <c r="BB75" s="6">
        <f>+('3 Planilla Preadjudicación OTIC'!BC75)</f>
        <v>0</v>
      </c>
      <c r="BC75" s="6">
        <f>+('3 Planilla Preadjudicación OTIC'!BD75)</f>
        <v>0</v>
      </c>
      <c r="BD75" s="6">
        <f>+('3 Planilla Preadjudicación OTIC'!BE75)</f>
        <v>0</v>
      </c>
      <c r="BE75" s="6">
        <f>+('3 Planilla Preadjudicación OTIC'!BF75)</f>
        <v>0</v>
      </c>
      <c r="BF75" s="6">
        <f>+('3 Planilla Preadjudicación OTIC'!BG75)</f>
        <v>0</v>
      </c>
      <c r="BG75" s="6">
        <f>+('3 Planilla Preadjudicación OTIC'!BH75)</f>
        <v>0</v>
      </c>
      <c r="BH75" s="6">
        <f>+('3 Planilla Preadjudicación OTIC'!BI75)</f>
        <v>0</v>
      </c>
      <c r="BI75" s="6">
        <f>+('3 Planilla Preadjudicación OTIC'!BJ75)</f>
        <v>0</v>
      </c>
      <c r="BJ75" s="6">
        <f>+('3 Planilla Preadjudicación OTIC'!BK75)</f>
        <v>0</v>
      </c>
      <c r="BK75" s="6">
        <f>+('3 Planilla Preadjudicación OTIC'!BL75)</f>
        <v>0</v>
      </c>
      <c r="BL75" s="6">
        <f>+('3 Planilla Preadjudicación OTIC'!BM75)</f>
        <v>0</v>
      </c>
      <c r="BM75" s="164">
        <f>ROUND(('3 Planilla Preadjudicación OTIC'!BN75),1)</f>
        <v>0</v>
      </c>
      <c r="BN75" s="8">
        <f>+('3 Planilla Preadjudicación OTIC'!BO75)</f>
        <v>0</v>
      </c>
      <c r="BO75" s="8">
        <f>+('3 Planilla Preadjudicación OTIC'!BP75)</f>
        <v>0</v>
      </c>
      <c r="BP75" s="8">
        <f>+('3 Planilla Preadjudicación OTIC'!BQ75)</f>
        <v>0</v>
      </c>
      <c r="BQ75" s="8">
        <f>+('3 Planilla Preadjudicación OTIC'!BR75)</f>
        <v>0</v>
      </c>
      <c r="BR75" s="8">
        <f>+('3 Planilla Preadjudicación OTIC'!BS75)</f>
        <v>0</v>
      </c>
      <c r="BS75" s="8">
        <f>+('3 Planilla Preadjudicación OTIC'!BT75)</f>
        <v>0</v>
      </c>
      <c r="BT75" s="8">
        <f>+('3 Planilla Preadjudicación OTIC'!BU75)</f>
        <v>0</v>
      </c>
      <c r="BU75" s="130" t="e">
        <f>IF(VLOOKUP(A75,'BD OFICIAL'!$A$1:$AK$1058,5,0)=D75,0,1)</f>
        <v>#N/A</v>
      </c>
      <c r="BV75" s="130" t="e">
        <f>IF(VLOOKUP(A75,'BD OFICIAL'!$A$1:$AK$1058,11,0)=J75,0,1)</f>
        <v>#N/A</v>
      </c>
      <c r="BW75" s="130" t="e">
        <f>IF(VLOOKUP(A75,'BD OFICIAL'!$A$1:$AK$1058,13,0)=L75,0,1)</f>
        <v>#N/A</v>
      </c>
      <c r="BX75" s="6" t="e">
        <f>IF(VLOOKUP(A75,'BD OFICIAL'!$A$1:$AK$1058,16,0)=O75,0,1)</f>
        <v>#N/A</v>
      </c>
      <c r="BY75" s="6" t="e">
        <f>IF(VLOOKUP(A75,'BD OFICIAL'!$A$1:$AK$1058,17,0)=P75,0,1)</f>
        <v>#N/A</v>
      </c>
      <c r="BZ75" s="6" t="e">
        <f>IF(VLOOKUP(A75,'BD OFICIAL'!$A$1:$AK$1058,19,0)=R75,0,1)</f>
        <v>#N/A</v>
      </c>
      <c r="CA75" s="6" t="e">
        <f>IF(VLOOKUP(A75,'BD OFICIAL'!$A$1:$AK$1058,21,0)=T75,0,1)</f>
        <v>#N/A</v>
      </c>
      <c r="CB75" s="6" t="e">
        <f>IF(VLOOKUP(A75,'BD OFICIAL'!$A$1:$AK$1058,24,0)=AK75,0,1)</f>
        <v>#N/A</v>
      </c>
      <c r="CC75" s="6" t="e">
        <f>IF(VLOOKUP(A75,'BD OFICIAL'!$A$1:$AK$1058,25,0)=X75,0,1)</f>
        <v>#N/A</v>
      </c>
      <c r="CD75" s="6" t="e">
        <f>IF(VLOOKUP(A75,'BD OFICIAL'!$A$1:$AK$1058,26,0)=Y75,0,1)</f>
        <v>#N/A</v>
      </c>
      <c r="CE75" s="6" t="e">
        <f>IF(VLOOKUP(A75,'BD OFICIAL'!$A$1:$AK$1058,27,0)=Z75,0,1)</f>
        <v>#N/A</v>
      </c>
      <c r="CF75" s="6" t="e">
        <f>IF(VLOOKUP(A75,'BD OFICIAL'!$A$1:$AK$1058,28,0)=AA75,0,1)</f>
        <v>#N/A</v>
      </c>
      <c r="CG75" s="6" t="e">
        <f>IF(VLOOKUP(A75,'BD OFICIAL'!$A$1:$AK$1058,33,0)=AF75,0,1)</f>
        <v>#N/A</v>
      </c>
      <c r="CH75" s="6" t="e">
        <f>IF(VLOOKUP(A75,'BD OFICIAL'!$A$1:$AK$1058,34,0)=AG75,0,1)</f>
        <v>#N/A</v>
      </c>
      <c r="CI75" s="11" t="e">
        <f t="shared" si="49"/>
        <v>#DIV/0!</v>
      </c>
      <c r="CJ75" s="130" t="e">
        <f t="shared" si="50"/>
        <v>#DIV/0!</v>
      </c>
      <c r="CK75" s="130" t="e">
        <f>IF(VLOOKUP(A75,'BD OFICIAL'!$A$1:$AK$1058,37,0)=AL75,0,1)</f>
        <v>#N/A</v>
      </c>
      <c r="CL75" s="130" t="e">
        <f>VLOOKUP(A75,'BD OFICIAL'!$A$1:$AL$1109,38,0)*AM75-AP75</f>
        <v>#N/A</v>
      </c>
      <c r="CM75" s="130" t="str">
        <f t="shared" si="51"/>
        <v>SSH</v>
      </c>
      <c r="CN75" s="130" t="str">
        <f t="shared" si="52"/>
        <v>SI</v>
      </c>
      <c r="CO75" s="130" t="str">
        <f t="shared" si="53"/>
        <v>NO</v>
      </c>
      <c r="CP75" s="44">
        <f t="shared" si="54"/>
        <v>1</v>
      </c>
      <c r="CQ75" s="44">
        <f t="shared" si="55"/>
        <v>1</v>
      </c>
      <c r="CR75" s="44" t="e">
        <f t="shared" si="56"/>
        <v>#N/A</v>
      </c>
      <c r="CS75" s="44" t="e">
        <f>IF(VLOOKUP(A75,'BD OFICIAL'!$A:$AS,40,0)=AQ75,0,1)</f>
        <v>#N/A</v>
      </c>
      <c r="CT75" s="44" t="e">
        <f>IF(VLOOKUP(A75,'BD OFICIAL'!$A:$AS,41,0)=AS75,0,1)</f>
        <v>#N/A</v>
      </c>
      <c r="CU75" s="44">
        <f t="shared" si="57"/>
        <v>0</v>
      </c>
      <c r="CV75" s="44">
        <f t="shared" si="58"/>
        <v>0</v>
      </c>
      <c r="CW75" s="44" t="e">
        <f>IF(VLOOKUP(A75,'BD OFICIAL'!$A$1:$AK$1058,31,0)="SI",IF(AT75&gt;0,0,1),IF(AT75=0,0,1))</f>
        <v>#N/A</v>
      </c>
      <c r="CX75" s="44">
        <f t="shared" si="59"/>
        <v>0</v>
      </c>
      <c r="CY75" s="44">
        <f t="shared" si="60"/>
        <v>0</v>
      </c>
      <c r="CZ75" s="130" t="e">
        <f t="shared" si="61"/>
        <v>#N/A</v>
      </c>
      <c r="DA75" s="44" t="e">
        <f t="shared" si="62"/>
        <v>#N/A</v>
      </c>
      <c r="DB75" s="130" t="str">
        <f>IF(ISERROR(VLOOKUP(AI75,EXPERIENCIA!$A$1:$C$2100,1,0)),"NO","SI")</f>
        <v>NO</v>
      </c>
      <c r="DC75" s="130" t="e">
        <f>IF(CZ75="no","NO APLICA",IF(AX75=0,"ERROR NOTA",IF(AND(AX75&gt;1,DB75="NO"),"ERROR NOTA",IF(AND(DB75="NO",AX75=1),0,IF(VLOOKUP(AI75,EXPERIENCIA!$A$1:$C$2100,3,0)=AX75,0,"ERROR NOTA")))))</f>
        <v>#N/A</v>
      </c>
      <c r="DD75" s="130" t="str">
        <f>IF(ISERROR(VLOOKUP(AI75,COMPORTAMIENTO!$A$1:$C$2100,1,0)),"NO","SI")</f>
        <v>NO</v>
      </c>
      <c r="DE75" s="130" t="e">
        <f>IF(CZ75="NO","NO APLICA",IF(AY75=0,"ERROR NOTA",IF(AND(DD75="NO",AY75=7),0,IF(VLOOKUP(AI75,COMPORTAMIENTO!$A$2:$C$2100,3,0)=AY75,0,"ERROR NOTA"))))</f>
        <v>#N/A</v>
      </c>
      <c r="DF75" s="164" t="e">
        <f t="shared" si="63"/>
        <v>#N/A</v>
      </c>
      <c r="DG75" s="164" t="e">
        <f t="shared" si="64"/>
        <v>#N/A</v>
      </c>
      <c r="DH75" s="130" t="str">
        <f t="shared" si="42"/>
        <v>NO</v>
      </c>
      <c r="DI75" s="130" t="e">
        <f t="shared" si="65"/>
        <v>#N/A</v>
      </c>
      <c r="DJ75" s="130" t="e">
        <f t="shared" si="66"/>
        <v>#N/A</v>
      </c>
      <c r="DK75" s="130" t="e">
        <f t="shared" si="67"/>
        <v>#N/A</v>
      </c>
      <c r="DL75" s="16" t="e" cm="1">
        <f t="array" ref="DL75">IF(CZ75="NO","NO APLICA",IF(AND(CZ75="SI",BG75=1),RECHAZADO,"APROBADO"))</f>
        <v>#N/A</v>
      </c>
      <c r="DM75" s="16" t="e">
        <f t="shared" si="68"/>
        <v>#N/A</v>
      </c>
      <c r="DN75" s="11" t="e">
        <f t="shared" si="69"/>
        <v>#N/A</v>
      </c>
      <c r="DO75" s="16">
        <f t="shared" si="70"/>
        <v>0</v>
      </c>
      <c r="DP75" s="16">
        <f>VLOOKUP(A75,'5 TD'!$A$3:$B$35,2,0)</f>
        <v>0</v>
      </c>
      <c r="DQ75" s="11" t="e">
        <f t="shared" si="71"/>
        <v>#N/A</v>
      </c>
      <c r="DR75" s="130" t="e">
        <f t="shared" si="43"/>
        <v>#N/A</v>
      </c>
      <c r="DS75" s="130" t="e">
        <f t="shared" si="44"/>
        <v>#N/A</v>
      </c>
      <c r="DT75" s="11" t="e">
        <f t="shared" si="45"/>
        <v>#N/A</v>
      </c>
      <c r="DU75" s="130" t="e">
        <f t="shared" si="46"/>
        <v>#N/A</v>
      </c>
      <c r="DV75" s="6">
        <f>+('3 Planilla Preadjudicación OTIC'!BO75)</f>
        <v>0</v>
      </c>
      <c r="DW75" s="6" t="e">
        <f>IF(DU75="APROBADO",VLOOKUP(A75,'5 TD'!$D$3:$E$270,2,0),"NO APLICA")</f>
        <v>#N/A</v>
      </c>
      <c r="DX75" s="6" t="e">
        <f t="shared" si="72"/>
        <v>#N/A</v>
      </c>
      <c r="DY75" s="6" t="e">
        <f>IF(DX75="SI",VLOOKUP(A75,'5 TD'!$G$3:$H$270,2,0),"NO APLICA ")</f>
        <v>#N/A</v>
      </c>
      <c r="DZ75" s="6" t="e">
        <f t="shared" si="47"/>
        <v>#N/A</v>
      </c>
      <c r="EA75" s="6" t="e">
        <f>IF(DZ75="SI",VLOOKUP(A75,'5 TD'!$J$4:$K$472,2,0),"NO APLICA")</f>
        <v>#N/A</v>
      </c>
      <c r="EB75" s="6" t="e">
        <f t="shared" si="73"/>
        <v>#N/A</v>
      </c>
      <c r="EC75" s="11" t="e">
        <f>IF(EB75="SI",VLOOKUP(A75,'5 TD'!$M$4:$N$350,2,0),"NO APLICA")</f>
        <v>#N/A</v>
      </c>
      <c r="ED75" s="6" t="e">
        <f t="shared" si="48"/>
        <v>#N/A</v>
      </c>
      <c r="EE75" s="16" t="e">
        <f t="shared" si="74"/>
        <v>#N/A</v>
      </c>
      <c r="EF75" s="16" t="e">
        <f>IF(ED75="SI",VLOOKUP(A75,'5 TD'!$V$4:$W$479,2,0),"NO APLICA")</f>
        <v>#N/A</v>
      </c>
      <c r="EG75" s="6" t="e">
        <f t="shared" si="75"/>
        <v>#N/A</v>
      </c>
      <c r="EH75" s="124" t="e">
        <f>IF(EG75="SI",VLOOKUP(AI75,COMPORTAMIENTO!$A$1:$C$2100,2,0),"NO APLICA")</f>
        <v>#N/A</v>
      </c>
      <c r="EI75" s="16" t="e">
        <f>IF(EG75="SI",VLOOKUP(A75,'5 TD'!$P$2:$Q$479,2,0),"NO APLICA")</f>
        <v>#N/A</v>
      </c>
      <c r="EJ75" s="6" t="e">
        <f t="shared" si="76"/>
        <v>#N/A</v>
      </c>
      <c r="EK75" s="6">
        <f>IF(DB75="no",0,VLOOKUP(AI75,EXPERIENCIA!$A$1:$C$2100,2,0))</f>
        <v>0</v>
      </c>
      <c r="EL75" s="6">
        <f>IF(DB75="si",VLOOKUP(A75,'5 TD'!$S$3:$T$2103,2,0),0)</f>
        <v>0</v>
      </c>
      <c r="EM75" s="6" t="str">
        <f t="shared" si="77"/>
        <v>SI</v>
      </c>
      <c r="EN75" s="6">
        <f>+('3 Planilla Preadjudicación OTIC'!BV75)</f>
        <v>0</v>
      </c>
      <c r="EO75" s="71" t="s">
        <v>4877</v>
      </c>
      <c r="EP75" s="7" t="s">
        <v>4885</v>
      </c>
      <c r="EQ75" s="77" t="s">
        <v>4892</v>
      </c>
    </row>
    <row r="76" spans="1:147" s="7" customFormat="1" ht="13.8" x14ac:dyDescent="0.3">
      <c r="A76" s="6">
        <f>+('3 Planilla Preadjudicación OTIC'!A76)</f>
        <v>0</v>
      </c>
      <c r="B76" s="6">
        <f>+('3 Planilla Preadjudicación OTIC'!B76)</f>
        <v>0</v>
      </c>
      <c r="C76" s="8">
        <f>+('3 Planilla Preadjudicación OTIC'!D76)</f>
        <v>0</v>
      </c>
      <c r="D76" s="8">
        <f>+('3 Planilla Preadjudicación OTIC'!E76)</f>
        <v>0</v>
      </c>
      <c r="E76" s="8">
        <f>+('3 Planilla Preadjudicación OTIC'!F76)</f>
        <v>0</v>
      </c>
      <c r="F76" s="8">
        <f>+('3 Planilla Preadjudicación OTIC'!G76)</f>
        <v>0</v>
      </c>
      <c r="G76" s="8">
        <f>+('3 Planilla Preadjudicación OTIC'!H76)</f>
        <v>0</v>
      </c>
      <c r="H76" s="8">
        <f>+('3 Planilla Preadjudicación OTIC'!I76)</f>
        <v>0</v>
      </c>
      <c r="I76" s="8">
        <f>+('3 Planilla Preadjudicación OTIC'!J76)</f>
        <v>0</v>
      </c>
      <c r="J76" s="8">
        <f>+('3 Planilla Preadjudicación OTIC'!K76)</f>
        <v>0</v>
      </c>
      <c r="K76" s="8">
        <f>+('3 Planilla Preadjudicación OTIC'!L76)</f>
        <v>0</v>
      </c>
      <c r="L76" s="8">
        <f>+('3 Planilla Preadjudicación OTIC'!M76)</f>
        <v>0</v>
      </c>
      <c r="M76" s="6">
        <f>+('3 Planilla Preadjudicación OTIC'!N76)</f>
        <v>0</v>
      </c>
      <c r="N76" s="8">
        <f>+('3 Planilla Preadjudicación OTIC'!O76)</f>
        <v>0</v>
      </c>
      <c r="O76" s="8">
        <f>+('3 Planilla Preadjudicación OTIC'!P76)</f>
        <v>0</v>
      </c>
      <c r="P76" s="8">
        <f>+('3 Planilla Preadjudicación OTIC'!Q76)</f>
        <v>0</v>
      </c>
      <c r="Q76" s="8">
        <f>+('3 Planilla Preadjudicación OTIC'!R76)</f>
        <v>0</v>
      </c>
      <c r="R76" s="8">
        <f>+('3 Planilla Preadjudicación OTIC'!S76)</f>
        <v>0</v>
      </c>
      <c r="S76" s="8">
        <f>+('3 Planilla Preadjudicación OTIC'!T76)</f>
        <v>0</v>
      </c>
      <c r="T76" s="6">
        <f>+('3 Planilla Preadjudicación OTIC'!U76)</f>
        <v>0</v>
      </c>
      <c r="U76" s="6">
        <f>+('3 Planilla Preadjudicación OTIC'!V76)</f>
        <v>0</v>
      </c>
      <c r="V76" s="6">
        <f>+('3 Planilla Preadjudicación OTIC'!W76)</f>
        <v>0</v>
      </c>
      <c r="W76" s="6">
        <f>+('3 Planilla Preadjudicación OTIC'!X76)</f>
        <v>0</v>
      </c>
      <c r="X76" s="6">
        <f>+('3 Planilla Preadjudicación OTIC'!Y76)</f>
        <v>0</v>
      </c>
      <c r="Y76" s="6">
        <f>+('3 Planilla Preadjudicación OTIC'!Z76)</f>
        <v>0</v>
      </c>
      <c r="Z76" s="6">
        <f>+('3 Planilla Preadjudicación OTIC'!AA76)</f>
        <v>0</v>
      </c>
      <c r="AA76" s="6">
        <f>+('3 Planilla Preadjudicación OTIC'!AB76)</f>
        <v>0</v>
      </c>
      <c r="AB76" s="8">
        <f>+('3 Planilla Preadjudicación OTIC'!AC76)</f>
        <v>0</v>
      </c>
      <c r="AC76" s="8">
        <f>+('3 Planilla Preadjudicación OTIC'!AD76)</f>
        <v>0</v>
      </c>
      <c r="AD76" s="6">
        <f>+('3 Planilla Preadjudicación OTIC'!AE76)</f>
        <v>0</v>
      </c>
      <c r="AE76" s="8">
        <f>+('3 Planilla Preadjudicación OTIC'!AF76)</f>
        <v>0</v>
      </c>
      <c r="AF76" s="6">
        <f>+('3 Planilla Preadjudicación OTIC'!AG76)</f>
        <v>0</v>
      </c>
      <c r="AG76" s="6">
        <f>+('3 Planilla Preadjudicación OTIC'!AH76)</f>
        <v>0</v>
      </c>
      <c r="AH76" s="6">
        <f>+('3 Planilla Preadjudicación OTIC'!AI76)</f>
        <v>0</v>
      </c>
      <c r="AI76" s="206">
        <f>+('3 Planilla Preadjudicación OTIC'!AJ76)</f>
        <v>0</v>
      </c>
      <c r="AJ76" s="8">
        <f>+('3 Planilla Preadjudicación OTIC'!AK76)</f>
        <v>0</v>
      </c>
      <c r="AK76" s="6">
        <f>+('3 Planilla Preadjudicación OTIC'!AL76)</f>
        <v>0</v>
      </c>
      <c r="AL76" s="6">
        <f>+('3 Planilla Preadjudicación OTIC'!AM76)</f>
        <v>0</v>
      </c>
      <c r="AM76" s="16">
        <f>+('3 Planilla Preadjudicación OTIC'!AN76)</f>
        <v>0</v>
      </c>
      <c r="AN76" s="16">
        <f>+('3 Planilla Preadjudicación OTIC'!AO76)</f>
        <v>0</v>
      </c>
      <c r="AO76" s="16">
        <f>+('3 Planilla Preadjudicación OTIC'!AP76)</f>
        <v>0</v>
      </c>
      <c r="AP76" s="16">
        <f>+('3 Planilla Preadjudicación OTIC'!AQ76)</f>
        <v>0</v>
      </c>
      <c r="AQ76" s="16">
        <f>+('3 Planilla Preadjudicación OTIC'!AR76)</f>
        <v>0</v>
      </c>
      <c r="AR76" s="16">
        <f>+('3 Planilla Preadjudicación OTIC'!AS76)</f>
        <v>0</v>
      </c>
      <c r="AS76" s="16">
        <f>+('3 Planilla Preadjudicación OTIC'!AT76)</f>
        <v>0</v>
      </c>
      <c r="AT76" s="16">
        <f>+('3 Planilla Preadjudicación OTIC'!AU76)</f>
        <v>0</v>
      </c>
      <c r="AU76" s="16">
        <f>+('3 Planilla Preadjudicación OTIC'!AV76)</f>
        <v>0</v>
      </c>
      <c r="AV76" s="6">
        <f>+('3 Planilla Preadjudicación OTIC'!AW76)</f>
        <v>0</v>
      </c>
      <c r="AW76" s="8">
        <f>+('3 Planilla Preadjudicación OTIC'!AX76)</f>
        <v>0</v>
      </c>
      <c r="AX76" s="6">
        <f>+('3 Planilla Preadjudicación OTIC'!AY76)</f>
        <v>0</v>
      </c>
      <c r="AY76" s="6">
        <f>+('3 Planilla Preadjudicación OTIC'!AZ76)</f>
        <v>0</v>
      </c>
      <c r="AZ76" s="6">
        <f>+('3 Planilla Preadjudicación OTIC'!BA76)</f>
        <v>0</v>
      </c>
      <c r="BA76" s="6">
        <f>+('3 Planilla Preadjudicación OTIC'!BB76)</f>
        <v>0</v>
      </c>
      <c r="BB76" s="6">
        <f>+('3 Planilla Preadjudicación OTIC'!BC76)</f>
        <v>0</v>
      </c>
      <c r="BC76" s="6">
        <f>+('3 Planilla Preadjudicación OTIC'!BD76)</f>
        <v>0</v>
      </c>
      <c r="BD76" s="6">
        <f>+('3 Planilla Preadjudicación OTIC'!BE76)</f>
        <v>0</v>
      </c>
      <c r="BE76" s="6">
        <f>+('3 Planilla Preadjudicación OTIC'!BF76)</f>
        <v>0</v>
      </c>
      <c r="BF76" s="6">
        <f>+('3 Planilla Preadjudicación OTIC'!BG76)</f>
        <v>0</v>
      </c>
      <c r="BG76" s="6">
        <f>+('3 Planilla Preadjudicación OTIC'!BH76)</f>
        <v>0</v>
      </c>
      <c r="BH76" s="6">
        <f>+('3 Planilla Preadjudicación OTIC'!BI76)</f>
        <v>0</v>
      </c>
      <c r="BI76" s="6">
        <f>+('3 Planilla Preadjudicación OTIC'!BJ76)</f>
        <v>0</v>
      </c>
      <c r="BJ76" s="6">
        <f>+('3 Planilla Preadjudicación OTIC'!BK76)</f>
        <v>0</v>
      </c>
      <c r="BK76" s="6">
        <f>+('3 Planilla Preadjudicación OTIC'!BL76)</f>
        <v>0</v>
      </c>
      <c r="BL76" s="6">
        <f>+('3 Planilla Preadjudicación OTIC'!BM76)</f>
        <v>0</v>
      </c>
      <c r="BM76" s="164">
        <f>ROUND(('3 Planilla Preadjudicación OTIC'!BN76),1)</f>
        <v>0</v>
      </c>
      <c r="BN76" s="8">
        <f>+('3 Planilla Preadjudicación OTIC'!BO76)</f>
        <v>0</v>
      </c>
      <c r="BO76" s="8">
        <f>+('3 Planilla Preadjudicación OTIC'!BP76)</f>
        <v>0</v>
      </c>
      <c r="BP76" s="8">
        <f>+('3 Planilla Preadjudicación OTIC'!BQ76)</f>
        <v>0</v>
      </c>
      <c r="BQ76" s="8">
        <f>+('3 Planilla Preadjudicación OTIC'!BR76)</f>
        <v>0</v>
      </c>
      <c r="BR76" s="8">
        <f>+('3 Planilla Preadjudicación OTIC'!BS76)</f>
        <v>0</v>
      </c>
      <c r="BS76" s="8">
        <f>+('3 Planilla Preadjudicación OTIC'!BT76)</f>
        <v>0</v>
      </c>
      <c r="BT76" s="8">
        <f>+('3 Planilla Preadjudicación OTIC'!BU76)</f>
        <v>0</v>
      </c>
      <c r="BU76" s="130" t="e">
        <f>IF(VLOOKUP(A76,'BD OFICIAL'!$A$1:$AK$1058,5,0)=D76,0,1)</f>
        <v>#N/A</v>
      </c>
      <c r="BV76" s="130" t="e">
        <f>IF(VLOOKUP(A76,'BD OFICIAL'!$A$1:$AK$1058,11,0)=J76,0,1)</f>
        <v>#N/A</v>
      </c>
      <c r="BW76" s="130" t="e">
        <f>IF(VLOOKUP(A76,'BD OFICIAL'!$A$1:$AK$1058,13,0)=L76,0,1)</f>
        <v>#N/A</v>
      </c>
      <c r="BX76" s="6" t="e">
        <f>IF(VLOOKUP(A76,'BD OFICIAL'!$A$1:$AK$1058,16,0)=O76,0,1)</f>
        <v>#N/A</v>
      </c>
      <c r="BY76" s="6" t="e">
        <f>IF(VLOOKUP(A76,'BD OFICIAL'!$A$1:$AK$1058,17,0)=P76,0,1)</f>
        <v>#N/A</v>
      </c>
      <c r="BZ76" s="6" t="e">
        <f>IF(VLOOKUP(A76,'BD OFICIAL'!$A$1:$AK$1058,19,0)=R76,0,1)</f>
        <v>#N/A</v>
      </c>
      <c r="CA76" s="6" t="e">
        <f>IF(VLOOKUP(A76,'BD OFICIAL'!$A$1:$AK$1058,21,0)=T76,0,1)</f>
        <v>#N/A</v>
      </c>
      <c r="CB76" s="6" t="e">
        <f>IF(VLOOKUP(A76,'BD OFICIAL'!$A$1:$AK$1058,24,0)=AK76,0,1)</f>
        <v>#N/A</v>
      </c>
      <c r="CC76" s="6" t="e">
        <f>IF(VLOOKUP(A76,'BD OFICIAL'!$A$1:$AK$1058,25,0)=X76,0,1)</f>
        <v>#N/A</v>
      </c>
      <c r="CD76" s="6" t="e">
        <f>IF(VLOOKUP(A76,'BD OFICIAL'!$A$1:$AK$1058,26,0)=Y76,0,1)</f>
        <v>#N/A</v>
      </c>
      <c r="CE76" s="6" t="e">
        <f>IF(VLOOKUP(A76,'BD OFICIAL'!$A$1:$AK$1058,27,0)=Z76,0,1)</f>
        <v>#N/A</v>
      </c>
      <c r="CF76" s="6" t="e">
        <f>IF(VLOOKUP(A76,'BD OFICIAL'!$A$1:$AK$1058,28,0)=AA76,0,1)</f>
        <v>#N/A</v>
      </c>
      <c r="CG76" s="6" t="e">
        <f>IF(VLOOKUP(A76,'BD OFICIAL'!$A$1:$AK$1058,33,0)=AF76,0,1)</f>
        <v>#N/A</v>
      </c>
      <c r="CH76" s="6" t="e">
        <f>IF(VLOOKUP(A76,'BD OFICIAL'!$A$1:$AK$1058,34,0)=AG76,0,1)</f>
        <v>#N/A</v>
      </c>
      <c r="CI76" s="11" t="e">
        <f t="shared" si="49"/>
        <v>#DIV/0!</v>
      </c>
      <c r="CJ76" s="130" t="e">
        <f t="shared" si="50"/>
        <v>#DIV/0!</v>
      </c>
      <c r="CK76" s="130" t="e">
        <f>IF(VLOOKUP(A76,'BD OFICIAL'!$A$1:$AK$1058,37,0)=AL76,0,1)</f>
        <v>#N/A</v>
      </c>
      <c r="CL76" s="130" t="e">
        <f>VLOOKUP(A76,'BD OFICIAL'!$A$1:$AL$1109,38,0)*AM76-AP76</f>
        <v>#N/A</v>
      </c>
      <c r="CM76" s="130" t="str">
        <f t="shared" si="51"/>
        <v>SSH</v>
      </c>
      <c r="CN76" s="130" t="str">
        <f t="shared" si="52"/>
        <v>SI</v>
      </c>
      <c r="CO76" s="130" t="str">
        <f t="shared" si="53"/>
        <v>NO</v>
      </c>
      <c r="CP76" s="44">
        <f t="shared" si="54"/>
        <v>1</v>
      </c>
      <c r="CQ76" s="44">
        <f t="shared" si="55"/>
        <v>1</v>
      </c>
      <c r="CR76" s="44" t="e">
        <f t="shared" si="56"/>
        <v>#N/A</v>
      </c>
      <c r="CS76" s="44" t="e">
        <f>IF(VLOOKUP(A76,'BD OFICIAL'!$A:$AS,40,0)=AQ76,0,1)</f>
        <v>#N/A</v>
      </c>
      <c r="CT76" s="44" t="e">
        <f>IF(VLOOKUP(A76,'BD OFICIAL'!$A:$AS,41,0)=AS76,0,1)</f>
        <v>#N/A</v>
      </c>
      <c r="CU76" s="44">
        <f t="shared" si="57"/>
        <v>0</v>
      </c>
      <c r="CV76" s="44">
        <f t="shared" si="58"/>
        <v>0</v>
      </c>
      <c r="CW76" s="44" t="e">
        <f>IF(VLOOKUP(A76,'BD OFICIAL'!$A$1:$AK$1058,31,0)="SI",IF(AT76&gt;0,0,1),IF(AT76=0,0,1))</f>
        <v>#N/A</v>
      </c>
      <c r="CX76" s="44">
        <f t="shared" si="59"/>
        <v>0</v>
      </c>
      <c r="CY76" s="44">
        <f t="shared" si="60"/>
        <v>0</v>
      </c>
      <c r="CZ76" s="130" t="e">
        <f t="shared" si="61"/>
        <v>#N/A</v>
      </c>
      <c r="DA76" s="44" t="e">
        <f t="shared" si="62"/>
        <v>#N/A</v>
      </c>
      <c r="DB76" s="130" t="str">
        <f>IF(ISERROR(VLOOKUP(AI76,EXPERIENCIA!$A$1:$C$2100,1,0)),"NO","SI")</f>
        <v>NO</v>
      </c>
      <c r="DC76" s="130" t="e">
        <f>IF(CZ76="no","NO APLICA",IF(AX76=0,"ERROR NOTA",IF(AND(AX76&gt;1,DB76="NO"),"ERROR NOTA",IF(AND(DB76="NO",AX76=1),0,IF(VLOOKUP(AI76,EXPERIENCIA!$A$1:$C$2100,3,0)=AX76,0,"ERROR NOTA")))))</f>
        <v>#N/A</v>
      </c>
      <c r="DD76" s="130" t="str">
        <f>IF(ISERROR(VLOOKUP(AI76,COMPORTAMIENTO!$A$1:$C$2100,1,0)),"NO","SI")</f>
        <v>NO</v>
      </c>
      <c r="DE76" s="130" t="e">
        <f>IF(CZ76="NO","NO APLICA",IF(AY76=0,"ERROR NOTA",IF(AND(DD76="NO",AY76=7),0,IF(VLOOKUP(AI76,COMPORTAMIENTO!$A$2:$C$2100,3,0)=AY76,0,"ERROR NOTA"))))</f>
        <v>#N/A</v>
      </c>
      <c r="DF76" s="164" t="e">
        <f t="shared" si="63"/>
        <v>#N/A</v>
      </c>
      <c r="DG76" s="164" t="e">
        <f t="shared" si="64"/>
        <v>#N/A</v>
      </c>
      <c r="DH76" s="130" t="str">
        <f t="shared" si="42"/>
        <v>NO</v>
      </c>
      <c r="DI76" s="130" t="e">
        <f t="shared" si="65"/>
        <v>#N/A</v>
      </c>
      <c r="DJ76" s="130" t="e">
        <f t="shared" si="66"/>
        <v>#N/A</v>
      </c>
      <c r="DK76" s="130" t="e">
        <f t="shared" si="67"/>
        <v>#N/A</v>
      </c>
      <c r="DL76" s="16" t="e" cm="1">
        <f t="array" ref="DL76">IF(CZ76="NO","NO APLICA",IF(AND(CZ76="SI",BG76=1),RECHAZADO,"APROBADO"))</f>
        <v>#N/A</v>
      </c>
      <c r="DM76" s="16" t="e">
        <f t="shared" si="68"/>
        <v>#N/A</v>
      </c>
      <c r="DN76" s="11" t="e">
        <f t="shared" si="69"/>
        <v>#N/A</v>
      </c>
      <c r="DO76" s="16">
        <f t="shared" si="70"/>
        <v>0</v>
      </c>
      <c r="DP76" s="16">
        <f>VLOOKUP(A76,'5 TD'!$A$3:$B$35,2,0)</f>
        <v>0</v>
      </c>
      <c r="DQ76" s="11" t="e">
        <f t="shared" si="71"/>
        <v>#N/A</v>
      </c>
      <c r="DR76" s="130" t="e">
        <f t="shared" si="43"/>
        <v>#N/A</v>
      </c>
      <c r="DS76" s="130" t="e">
        <f t="shared" si="44"/>
        <v>#N/A</v>
      </c>
      <c r="DT76" s="11" t="e">
        <f t="shared" si="45"/>
        <v>#N/A</v>
      </c>
      <c r="DU76" s="130" t="e">
        <f t="shared" si="46"/>
        <v>#N/A</v>
      </c>
      <c r="DV76" s="6">
        <f>+('3 Planilla Preadjudicación OTIC'!BO76)</f>
        <v>0</v>
      </c>
      <c r="DW76" s="6" t="e">
        <f>IF(DU76="APROBADO",VLOOKUP(A76,'5 TD'!$D$3:$E$270,2,0),"NO APLICA")</f>
        <v>#N/A</v>
      </c>
      <c r="DX76" s="6" t="e">
        <f t="shared" si="72"/>
        <v>#N/A</v>
      </c>
      <c r="DY76" s="6" t="e">
        <f>IF(DX76="SI",VLOOKUP(A76,'5 TD'!$G$3:$H$270,2,0),"NO APLICA ")</f>
        <v>#N/A</v>
      </c>
      <c r="DZ76" s="6" t="e">
        <f t="shared" si="47"/>
        <v>#N/A</v>
      </c>
      <c r="EA76" s="6" t="e">
        <f>IF(DZ76="SI",VLOOKUP(A76,'5 TD'!$J$4:$K$472,2,0),"NO APLICA")</f>
        <v>#N/A</v>
      </c>
      <c r="EB76" s="6" t="e">
        <f t="shared" si="73"/>
        <v>#N/A</v>
      </c>
      <c r="EC76" s="11" t="e">
        <f>IF(EB76="SI",VLOOKUP(A76,'5 TD'!$M$4:$N$350,2,0),"NO APLICA")</f>
        <v>#N/A</v>
      </c>
      <c r="ED76" s="6" t="e">
        <f t="shared" si="48"/>
        <v>#N/A</v>
      </c>
      <c r="EE76" s="16" t="e">
        <f t="shared" si="74"/>
        <v>#N/A</v>
      </c>
      <c r="EF76" s="16" t="e">
        <f>IF(ED76="SI",VLOOKUP(A76,'5 TD'!$V$4:$W$479,2,0),"NO APLICA")</f>
        <v>#N/A</v>
      </c>
      <c r="EG76" s="6" t="e">
        <f t="shared" si="75"/>
        <v>#N/A</v>
      </c>
      <c r="EH76" s="124" t="e">
        <f>IF(EG76="SI",VLOOKUP(AI76,COMPORTAMIENTO!$A$1:$C$2100,2,0),"NO APLICA")</f>
        <v>#N/A</v>
      </c>
      <c r="EI76" s="16" t="e">
        <f>IF(EG76="SI",VLOOKUP(A76,'5 TD'!$P$2:$Q$479,2,0),"NO APLICA")</f>
        <v>#N/A</v>
      </c>
      <c r="EJ76" s="6" t="e">
        <f t="shared" si="76"/>
        <v>#N/A</v>
      </c>
      <c r="EK76" s="6">
        <f>IF(DB76="no",0,VLOOKUP(AI76,EXPERIENCIA!$A$1:$C$2100,2,0))</f>
        <v>0</v>
      </c>
      <c r="EL76" s="6">
        <f>IF(DB76="si",VLOOKUP(A76,'5 TD'!$S$3:$T$2103,2,0),0)</f>
        <v>0</v>
      </c>
      <c r="EM76" s="6" t="str">
        <f t="shared" si="77"/>
        <v>SI</v>
      </c>
      <c r="EN76" s="6">
        <f>+('3 Planilla Preadjudicación OTIC'!BV76)</f>
        <v>0</v>
      </c>
      <c r="EQ76" s="77"/>
    </row>
    <row r="77" spans="1:147" s="7" customFormat="1" ht="13.8" x14ac:dyDescent="0.3">
      <c r="A77" s="6">
        <f>+('3 Planilla Preadjudicación OTIC'!A77)</f>
        <v>0</v>
      </c>
      <c r="B77" s="6">
        <f>+('3 Planilla Preadjudicación OTIC'!B77)</f>
        <v>0</v>
      </c>
      <c r="C77" s="8">
        <f>+('3 Planilla Preadjudicación OTIC'!D77)</f>
        <v>0</v>
      </c>
      <c r="D77" s="8">
        <f>+('3 Planilla Preadjudicación OTIC'!E77)</f>
        <v>0</v>
      </c>
      <c r="E77" s="8">
        <f>+('3 Planilla Preadjudicación OTIC'!F77)</f>
        <v>0</v>
      </c>
      <c r="F77" s="8">
        <f>+('3 Planilla Preadjudicación OTIC'!G77)</f>
        <v>0</v>
      </c>
      <c r="G77" s="8">
        <f>+('3 Planilla Preadjudicación OTIC'!H77)</f>
        <v>0</v>
      </c>
      <c r="H77" s="8">
        <f>+('3 Planilla Preadjudicación OTIC'!I77)</f>
        <v>0</v>
      </c>
      <c r="I77" s="8">
        <f>+('3 Planilla Preadjudicación OTIC'!J77)</f>
        <v>0</v>
      </c>
      <c r="J77" s="8">
        <f>+('3 Planilla Preadjudicación OTIC'!K77)</f>
        <v>0</v>
      </c>
      <c r="K77" s="8">
        <f>+('3 Planilla Preadjudicación OTIC'!L77)</f>
        <v>0</v>
      </c>
      <c r="L77" s="8">
        <f>+('3 Planilla Preadjudicación OTIC'!M77)</f>
        <v>0</v>
      </c>
      <c r="M77" s="6">
        <f>+('3 Planilla Preadjudicación OTIC'!N77)</f>
        <v>0</v>
      </c>
      <c r="N77" s="8">
        <f>+('3 Planilla Preadjudicación OTIC'!O77)</f>
        <v>0</v>
      </c>
      <c r="O77" s="8">
        <f>+('3 Planilla Preadjudicación OTIC'!P77)</f>
        <v>0</v>
      </c>
      <c r="P77" s="8">
        <f>+('3 Planilla Preadjudicación OTIC'!Q77)</f>
        <v>0</v>
      </c>
      <c r="Q77" s="8">
        <f>+('3 Planilla Preadjudicación OTIC'!R77)</f>
        <v>0</v>
      </c>
      <c r="R77" s="8">
        <f>+('3 Planilla Preadjudicación OTIC'!S77)</f>
        <v>0</v>
      </c>
      <c r="S77" s="8">
        <f>+('3 Planilla Preadjudicación OTIC'!T77)</f>
        <v>0</v>
      </c>
      <c r="T77" s="6">
        <f>+('3 Planilla Preadjudicación OTIC'!U77)</f>
        <v>0</v>
      </c>
      <c r="U77" s="6">
        <f>+('3 Planilla Preadjudicación OTIC'!V77)</f>
        <v>0</v>
      </c>
      <c r="V77" s="6">
        <f>+('3 Planilla Preadjudicación OTIC'!W77)</f>
        <v>0</v>
      </c>
      <c r="W77" s="6">
        <f>+('3 Planilla Preadjudicación OTIC'!X77)</f>
        <v>0</v>
      </c>
      <c r="X77" s="6">
        <f>+('3 Planilla Preadjudicación OTIC'!Y77)</f>
        <v>0</v>
      </c>
      <c r="Y77" s="6">
        <f>+('3 Planilla Preadjudicación OTIC'!Z77)</f>
        <v>0</v>
      </c>
      <c r="Z77" s="6">
        <f>+('3 Planilla Preadjudicación OTIC'!AA77)</f>
        <v>0</v>
      </c>
      <c r="AA77" s="6">
        <f>+('3 Planilla Preadjudicación OTIC'!AB77)</f>
        <v>0</v>
      </c>
      <c r="AB77" s="8">
        <f>+('3 Planilla Preadjudicación OTIC'!AC77)</f>
        <v>0</v>
      </c>
      <c r="AC77" s="8">
        <f>+('3 Planilla Preadjudicación OTIC'!AD77)</f>
        <v>0</v>
      </c>
      <c r="AD77" s="6">
        <f>+('3 Planilla Preadjudicación OTIC'!AE77)</f>
        <v>0</v>
      </c>
      <c r="AE77" s="8">
        <f>+('3 Planilla Preadjudicación OTIC'!AF77)</f>
        <v>0</v>
      </c>
      <c r="AF77" s="6">
        <f>+('3 Planilla Preadjudicación OTIC'!AG77)</f>
        <v>0</v>
      </c>
      <c r="AG77" s="6">
        <f>+('3 Planilla Preadjudicación OTIC'!AH77)</f>
        <v>0</v>
      </c>
      <c r="AH77" s="6">
        <f>+('3 Planilla Preadjudicación OTIC'!AI77)</f>
        <v>0</v>
      </c>
      <c r="AI77" s="206">
        <f>+('3 Planilla Preadjudicación OTIC'!AJ77)</f>
        <v>0</v>
      </c>
      <c r="AJ77" s="8">
        <f>+('3 Planilla Preadjudicación OTIC'!AK77)</f>
        <v>0</v>
      </c>
      <c r="AK77" s="6">
        <f>+('3 Planilla Preadjudicación OTIC'!AL77)</f>
        <v>0</v>
      </c>
      <c r="AL77" s="6">
        <f>+('3 Planilla Preadjudicación OTIC'!AM77)</f>
        <v>0</v>
      </c>
      <c r="AM77" s="16">
        <f>+('3 Planilla Preadjudicación OTIC'!AN77)</f>
        <v>0</v>
      </c>
      <c r="AN77" s="16">
        <f>+('3 Planilla Preadjudicación OTIC'!AO77)</f>
        <v>0</v>
      </c>
      <c r="AO77" s="16">
        <f>+('3 Planilla Preadjudicación OTIC'!AP77)</f>
        <v>0</v>
      </c>
      <c r="AP77" s="16">
        <f>+('3 Planilla Preadjudicación OTIC'!AQ77)</f>
        <v>0</v>
      </c>
      <c r="AQ77" s="16">
        <f>+('3 Planilla Preadjudicación OTIC'!AR77)</f>
        <v>0</v>
      </c>
      <c r="AR77" s="16">
        <f>+('3 Planilla Preadjudicación OTIC'!AS77)</f>
        <v>0</v>
      </c>
      <c r="AS77" s="16">
        <f>+('3 Planilla Preadjudicación OTIC'!AT77)</f>
        <v>0</v>
      </c>
      <c r="AT77" s="16">
        <f>+('3 Planilla Preadjudicación OTIC'!AU77)</f>
        <v>0</v>
      </c>
      <c r="AU77" s="16">
        <f>+('3 Planilla Preadjudicación OTIC'!AV77)</f>
        <v>0</v>
      </c>
      <c r="AV77" s="6">
        <f>+('3 Planilla Preadjudicación OTIC'!AW77)</f>
        <v>0</v>
      </c>
      <c r="AW77" s="8">
        <f>+('3 Planilla Preadjudicación OTIC'!AX77)</f>
        <v>0</v>
      </c>
      <c r="AX77" s="6">
        <f>+('3 Planilla Preadjudicación OTIC'!AY77)</f>
        <v>0</v>
      </c>
      <c r="AY77" s="6">
        <f>+('3 Planilla Preadjudicación OTIC'!AZ77)</f>
        <v>0</v>
      </c>
      <c r="AZ77" s="6">
        <f>+('3 Planilla Preadjudicación OTIC'!BA77)</f>
        <v>0</v>
      </c>
      <c r="BA77" s="6">
        <f>+('3 Planilla Preadjudicación OTIC'!BB77)</f>
        <v>0</v>
      </c>
      <c r="BB77" s="6">
        <f>+('3 Planilla Preadjudicación OTIC'!BC77)</f>
        <v>0</v>
      </c>
      <c r="BC77" s="6">
        <f>+('3 Planilla Preadjudicación OTIC'!BD77)</f>
        <v>0</v>
      </c>
      <c r="BD77" s="6">
        <f>+('3 Planilla Preadjudicación OTIC'!BE77)</f>
        <v>0</v>
      </c>
      <c r="BE77" s="6">
        <f>+('3 Planilla Preadjudicación OTIC'!BF77)</f>
        <v>0</v>
      </c>
      <c r="BF77" s="6">
        <f>+('3 Planilla Preadjudicación OTIC'!BG77)</f>
        <v>0</v>
      </c>
      <c r="BG77" s="6">
        <f>+('3 Planilla Preadjudicación OTIC'!BH77)</f>
        <v>0</v>
      </c>
      <c r="BH77" s="6">
        <f>+('3 Planilla Preadjudicación OTIC'!BI77)</f>
        <v>0</v>
      </c>
      <c r="BI77" s="6">
        <f>+('3 Planilla Preadjudicación OTIC'!BJ77)</f>
        <v>0</v>
      </c>
      <c r="BJ77" s="6">
        <f>+('3 Planilla Preadjudicación OTIC'!BK77)</f>
        <v>0</v>
      </c>
      <c r="BK77" s="6">
        <f>+('3 Planilla Preadjudicación OTIC'!BL77)</f>
        <v>0</v>
      </c>
      <c r="BL77" s="6">
        <f>+('3 Planilla Preadjudicación OTIC'!BM77)</f>
        <v>0</v>
      </c>
      <c r="BM77" s="164">
        <f>ROUND(('3 Planilla Preadjudicación OTIC'!BN77),1)</f>
        <v>0</v>
      </c>
      <c r="BN77" s="8">
        <f>+('3 Planilla Preadjudicación OTIC'!BO77)</f>
        <v>0</v>
      </c>
      <c r="BO77" s="8">
        <f>+('3 Planilla Preadjudicación OTIC'!BP77)</f>
        <v>0</v>
      </c>
      <c r="BP77" s="8">
        <f>+('3 Planilla Preadjudicación OTIC'!BQ77)</f>
        <v>0</v>
      </c>
      <c r="BQ77" s="8">
        <f>+('3 Planilla Preadjudicación OTIC'!BR77)</f>
        <v>0</v>
      </c>
      <c r="BR77" s="8">
        <f>+('3 Planilla Preadjudicación OTIC'!BS77)</f>
        <v>0</v>
      </c>
      <c r="BS77" s="8">
        <f>+('3 Planilla Preadjudicación OTIC'!BT77)</f>
        <v>0</v>
      </c>
      <c r="BT77" s="8">
        <f>+('3 Planilla Preadjudicación OTIC'!BU77)</f>
        <v>0</v>
      </c>
      <c r="BU77" s="130" t="e">
        <f>IF(VLOOKUP(A77,'BD OFICIAL'!$A$1:$AK$1058,5,0)=D77,0,1)</f>
        <v>#N/A</v>
      </c>
      <c r="BV77" s="130" t="e">
        <f>IF(VLOOKUP(A77,'BD OFICIAL'!$A$1:$AK$1058,11,0)=J77,0,1)</f>
        <v>#N/A</v>
      </c>
      <c r="BW77" s="130" t="e">
        <f>IF(VLOOKUP(A77,'BD OFICIAL'!$A$1:$AK$1058,13,0)=L77,0,1)</f>
        <v>#N/A</v>
      </c>
      <c r="BX77" s="6" t="e">
        <f>IF(VLOOKUP(A77,'BD OFICIAL'!$A$1:$AK$1058,16,0)=O77,0,1)</f>
        <v>#N/A</v>
      </c>
      <c r="BY77" s="6" t="e">
        <f>IF(VLOOKUP(A77,'BD OFICIAL'!$A$1:$AK$1058,17,0)=P77,0,1)</f>
        <v>#N/A</v>
      </c>
      <c r="BZ77" s="6" t="e">
        <f>IF(VLOOKUP(A77,'BD OFICIAL'!$A$1:$AK$1058,19,0)=R77,0,1)</f>
        <v>#N/A</v>
      </c>
      <c r="CA77" s="6" t="e">
        <f>IF(VLOOKUP(A77,'BD OFICIAL'!$A$1:$AK$1058,21,0)=T77,0,1)</f>
        <v>#N/A</v>
      </c>
      <c r="CB77" s="6" t="e">
        <f>IF(VLOOKUP(A77,'BD OFICIAL'!$A$1:$AK$1058,24,0)=AK77,0,1)</f>
        <v>#N/A</v>
      </c>
      <c r="CC77" s="6" t="e">
        <f>IF(VLOOKUP(A77,'BD OFICIAL'!$A$1:$AK$1058,25,0)=X77,0,1)</f>
        <v>#N/A</v>
      </c>
      <c r="CD77" s="6" t="e">
        <f>IF(VLOOKUP(A77,'BD OFICIAL'!$A$1:$AK$1058,26,0)=Y77,0,1)</f>
        <v>#N/A</v>
      </c>
      <c r="CE77" s="6" t="e">
        <f>IF(VLOOKUP(A77,'BD OFICIAL'!$A$1:$AK$1058,27,0)=Z77,0,1)</f>
        <v>#N/A</v>
      </c>
      <c r="CF77" s="6" t="e">
        <f>IF(VLOOKUP(A77,'BD OFICIAL'!$A$1:$AK$1058,28,0)=AA77,0,1)</f>
        <v>#N/A</v>
      </c>
      <c r="CG77" s="6" t="e">
        <f>IF(VLOOKUP(A77,'BD OFICIAL'!$A$1:$AK$1058,33,0)=AF77,0,1)</f>
        <v>#N/A</v>
      </c>
      <c r="CH77" s="6" t="e">
        <f>IF(VLOOKUP(A77,'BD OFICIAL'!$A$1:$AK$1058,34,0)=AG77,0,1)</f>
        <v>#N/A</v>
      </c>
      <c r="CI77" s="11" t="e">
        <f t="shared" si="49"/>
        <v>#DIV/0!</v>
      </c>
      <c r="CJ77" s="130" t="e">
        <f t="shared" si="50"/>
        <v>#DIV/0!</v>
      </c>
      <c r="CK77" s="130" t="e">
        <f>IF(VLOOKUP(A77,'BD OFICIAL'!$A$1:$AK$1058,37,0)=AL77,0,1)</f>
        <v>#N/A</v>
      </c>
      <c r="CL77" s="130" t="e">
        <f>VLOOKUP(A77,'BD OFICIAL'!$A$1:$AL$1109,38,0)*AM77-AP77</f>
        <v>#N/A</v>
      </c>
      <c r="CM77" s="130" t="str">
        <f t="shared" si="51"/>
        <v>SSH</v>
      </c>
      <c r="CN77" s="130" t="str">
        <f t="shared" si="52"/>
        <v>SI</v>
      </c>
      <c r="CO77" s="130" t="str">
        <f t="shared" si="53"/>
        <v>NO</v>
      </c>
      <c r="CP77" s="44">
        <f t="shared" si="54"/>
        <v>1</v>
      </c>
      <c r="CQ77" s="44">
        <f t="shared" si="55"/>
        <v>1</v>
      </c>
      <c r="CR77" s="44" t="e">
        <f t="shared" si="56"/>
        <v>#N/A</v>
      </c>
      <c r="CS77" s="44" t="e">
        <f>IF(VLOOKUP(A77,'BD OFICIAL'!$A:$AS,40,0)=AQ77,0,1)</f>
        <v>#N/A</v>
      </c>
      <c r="CT77" s="44" t="e">
        <f>IF(VLOOKUP(A77,'BD OFICIAL'!$A:$AS,41,0)=AS77,0,1)</f>
        <v>#N/A</v>
      </c>
      <c r="CU77" s="44">
        <f t="shared" si="57"/>
        <v>0</v>
      </c>
      <c r="CV77" s="44">
        <f t="shared" si="58"/>
        <v>0</v>
      </c>
      <c r="CW77" s="44" t="e">
        <f>IF(VLOOKUP(A77,'BD OFICIAL'!$A$1:$AK$1058,31,0)="SI",IF(AT77&gt;0,0,1),IF(AT77=0,0,1))</f>
        <v>#N/A</v>
      </c>
      <c r="CX77" s="44">
        <f t="shared" si="59"/>
        <v>0</v>
      </c>
      <c r="CY77" s="44">
        <f t="shared" si="60"/>
        <v>0</v>
      </c>
      <c r="CZ77" s="130" t="e">
        <f t="shared" si="61"/>
        <v>#N/A</v>
      </c>
      <c r="DA77" s="44" t="e">
        <f t="shared" si="62"/>
        <v>#N/A</v>
      </c>
      <c r="DB77" s="130" t="str">
        <f>IF(ISERROR(VLOOKUP(AI77,EXPERIENCIA!$A$1:$C$2100,1,0)),"NO","SI")</f>
        <v>NO</v>
      </c>
      <c r="DC77" s="130" t="e">
        <f>IF(CZ77="no","NO APLICA",IF(AX77=0,"ERROR NOTA",IF(AND(AX77&gt;1,DB77="NO"),"ERROR NOTA",IF(AND(DB77="NO",AX77=1),0,IF(VLOOKUP(AI77,EXPERIENCIA!$A$1:$C$2100,3,0)=AX77,0,"ERROR NOTA")))))</f>
        <v>#N/A</v>
      </c>
      <c r="DD77" s="130" t="str">
        <f>IF(ISERROR(VLOOKUP(AI77,COMPORTAMIENTO!$A$1:$C$2100,1,0)),"NO","SI")</f>
        <v>NO</v>
      </c>
      <c r="DE77" s="130" t="e">
        <f>IF(CZ77="NO","NO APLICA",IF(AY77=0,"ERROR NOTA",IF(AND(DD77="NO",AY77=7),0,IF(VLOOKUP(AI77,COMPORTAMIENTO!$A$2:$C$2100,3,0)=AY77,0,"ERROR NOTA"))))</f>
        <v>#N/A</v>
      </c>
      <c r="DF77" s="164" t="e">
        <f t="shared" si="63"/>
        <v>#N/A</v>
      </c>
      <c r="DG77" s="164" t="e">
        <f t="shared" si="64"/>
        <v>#N/A</v>
      </c>
      <c r="DH77" s="130" t="str">
        <f t="shared" si="42"/>
        <v>NO</v>
      </c>
      <c r="DI77" s="130" t="e">
        <f t="shared" si="65"/>
        <v>#N/A</v>
      </c>
      <c r="DJ77" s="130" t="e">
        <f t="shared" si="66"/>
        <v>#N/A</v>
      </c>
      <c r="DK77" s="130" t="e">
        <f t="shared" si="67"/>
        <v>#N/A</v>
      </c>
      <c r="DL77" s="16" t="e" cm="1">
        <f t="array" ref="DL77">IF(CZ77="NO","NO APLICA",IF(AND(CZ77="SI",BG77=1),RECHAZADO,"APROBADO"))</f>
        <v>#N/A</v>
      </c>
      <c r="DM77" s="16" t="e">
        <f t="shared" si="68"/>
        <v>#N/A</v>
      </c>
      <c r="DN77" s="11" t="e">
        <f t="shared" si="69"/>
        <v>#N/A</v>
      </c>
      <c r="DO77" s="16">
        <f t="shared" si="70"/>
        <v>0</v>
      </c>
      <c r="DP77" s="16">
        <f>VLOOKUP(A77,'5 TD'!$A$3:$B$35,2,0)</f>
        <v>0</v>
      </c>
      <c r="DQ77" s="11" t="e">
        <f t="shared" si="71"/>
        <v>#N/A</v>
      </c>
      <c r="DR77" s="130" t="e">
        <f t="shared" si="43"/>
        <v>#N/A</v>
      </c>
      <c r="DS77" s="130" t="e">
        <f t="shared" si="44"/>
        <v>#N/A</v>
      </c>
      <c r="DT77" s="11" t="e">
        <f t="shared" si="45"/>
        <v>#N/A</v>
      </c>
      <c r="DU77" s="130" t="e">
        <f t="shared" si="46"/>
        <v>#N/A</v>
      </c>
      <c r="DV77" s="6">
        <f>+('3 Planilla Preadjudicación OTIC'!BO77)</f>
        <v>0</v>
      </c>
      <c r="DW77" s="6" t="e">
        <f>IF(DU77="APROBADO",VLOOKUP(A77,'5 TD'!$D$3:$E$270,2,0),"NO APLICA")</f>
        <v>#N/A</v>
      </c>
      <c r="DX77" s="6" t="e">
        <f t="shared" si="72"/>
        <v>#N/A</v>
      </c>
      <c r="DY77" s="6" t="e">
        <f>IF(DX77="SI",VLOOKUP(A77,'5 TD'!$G$3:$H$270,2,0),"NO APLICA ")</f>
        <v>#N/A</v>
      </c>
      <c r="DZ77" s="6" t="e">
        <f t="shared" si="47"/>
        <v>#N/A</v>
      </c>
      <c r="EA77" s="6" t="e">
        <f>IF(DZ77="SI",VLOOKUP(A77,'5 TD'!$J$4:$K$472,2,0),"NO APLICA")</f>
        <v>#N/A</v>
      </c>
      <c r="EB77" s="6" t="e">
        <f t="shared" si="73"/>
        <v>#N/A</v>
      </c>
      <c r="EC77" s="11" t="e">
        <f>IF(EB77="SI",VLOOKUP(A77,'5 TD'!$M$4:$N$350,2,0),"NO APLICA")</f>
        <v>#N/A</v>
      </c>
      <c r="ED77" s="6" t="e">
        <f t="shared" si="48"/>
        <v>#N/A</v>
      </c>
      <c r="EE77" s="16" t="e">
        <f t="shared" si="74"/>
        <v>#N/A</v>
      </c>
      <c r="EF77" s="16" t="e">
        <f>IF(ED77="SI",VLOOKUP(A77,'5 TD'!$V$4:$W$479,2,0),"NO APLICA")</f>
        <v>#N/A</v>
      </c>
      <c r="EG77" s="6" t="e">
        <f t="shared" si="75"/>
        <v>#N/A</v>
      </c>
      <c r="EH77" s="124" t="e">
        <f>IF(EG77="SI",VLOOKUP(AI77,COMPORTAMIENTO!$A$1:$C$2100,2,0),"NO APLICA")</f>
        <v>#N/A</v>
      </c>
      <c r="EI77" s="16" t="e">
        <f>IF(EG77="SI",VLOOKUP(A77,'5 TD'!$P$2:$Q$479,2,0),"NO APLICA")</f>
        <v>#N/A</v>
      </c>
      <c r="EJ77" s="6" t="e">
        <f t="shared" si="76"/>
        <v>#N/A</v>
      </c>
      <c r="EK77" s="6">
        <f>IF(DB77="no",0,VLOOKUP(AI77,EXPERIENCIA!$A$1:$C$2100,2,0))</f>
        <v>0</v>
      </c>
      <c r="EL77" s="6">
        <f>IF(DB77="si",VLOOKUP(A77,'5 TD'!$S$3:$T$2103,2,0),0)</f>
        <v>0</v>
      </c>
      <c r="EM77" s="6" t="str">
        <f t="shared" si="77"/>
        <v>SI</v>
      </c>
      <c r="EN77" s="6">
        <f>+('3 Planilla Preadjudicación OTIC'!BV77)</f>
        <v>0</v>
      </c>
      <c r="EQ77" s="77"/>
    </row>
    <row r="78" spans="1:147" s="7" customFormat="1" ht="13.8" x14ac:dyDescent="0.3">
      <c r="A78" s="6">
        <f>+('3 Planilla Preadjudicación OTIC'!A78)</f>
        <v>0</v>
      </c>
      <c r="B78" s="6">
        <f>+('3 Planilla Preadjudicación OTIC'!B78)</f>
        <v>0</v>
      </c>
      <c r="C78" s="8">
        <f>+('3 Planilla Preadjudicación OTIC'!D78)</f>
        <v>0</v>
      </c>
      <c r="D78" s="8">
        <f>+('3 Planilla Preadjudicación OTIC'!E78)</f>
        <v>0</v>
      </c>
      <c r="E78" s="8">
        <f>+('3 Planilla Preadjudicación OTIC'!F78)</f>
        <v>0</v>
      </c>
      <c r="F78" s="8">
        <f>+('3 Planilla Preadjudicación OTIC'!G78)</f>
        <v>0</v>
      </c>
      <c r="G78" s="8">
        <f>+('3 Planilla Preadjudicación OTIC'!H78)</f>
        <v>0</v>
      </c>
      <c r="H78" s="8">
        <f>+('3 Planilla Preadjudicación OTIC'!I78)</f>
        <v>0</v>
      </c>
      <c r="I78" s="8">
        <f>+('3 Planilla Preadjudicación OTIC'!J78)</f>
        <v>0</v>
      </c>
      <c r="J78" s="8">
        <f>+('3 Planilla Preadjudicación OTIC'!K78)</f>
        <v>0</v>
      </c>
      <c r="K78" s="8">
        <f>+('3 Planilla Preadjudicación OTIC'!L78)</f>
        <v>0</v>
      </c>
      <c r="L78" s="8">
        <f>+('3 Planilla Preadjudicación OTIC'!M78)</f>
        <v>0</v>
      </c>
      <c r="M78" s="6">
        <f>+('3 Planilla Preadjudicación OTIC'!N78)</f>
        <v>0</v>
      </c>
      <c r="N78" s="8">
        <f>+('3 Planilla Preadjudicación OTIC'!O78)</f>
        <v>0</v>
      </c>
      <c r="O78" s="8">
        <f>+('3 Planilla Preadjudicación OTIC'!P78)</f>
        <v>0</v>
      </c>
      <c r="P78" s="8">
        <f>+('3 Planilla Preadjudicación OTIC'!Q78)</f>
        <v>0</v>
      </c>
      <c r="Q78" s="8">
        <f>+('3 Planilla Preadjudicación OTIC'!R78)</f>
        <v>0</v>
      </c>
      <c r="R78" s="8">
        <f>+('3 Planilla Preadjudicación OTIC'!S78)</f>
        <v>0</v>
      </c>
      <c r="S78" s="8">
        <f>+('3 Planilla Preadjudicación OTIC'!T78)</f>
        <v>0</v>
      </c>
      <c r="T78" s="6">
        <f>+('3 Planilla Preadjudicación OTIC'!U78)</f>
        <v>0</v>
      </c>
      <c r="U78" s="6">
        <f>+('3 Planilla Preadjudicación OTIC'!V78)</f>
        <v>0</v>
      </c>
      <c r="V78" s="6">
        <f>+('3 Planilla Preadjudicación OTIC'!W78)</f>
        <v>0</v>
      </c>
      <c r="W78" s="6">
        <f>+('3 Planilla Preadjudicación OTIC'!X78)</f>
        <v>0</v>
      </c>
      <c r="X78" s="6">
        <f>+('3 Planilla Preadjudicación OTIC'!Y78)</f>
        <v>0</v>
      </c>
      <c r="Y78" s="6">
        <f>+('3 Planilla Preadjudicación OTIC'!Z78)</f>
        <v>0</v>
      </c>
      <c r="Z78" s="6">
        <f>+('3 Planilla Preadjudicación OTIC'!AA78)</f>
        <v>0</v>
      </c>
      <c r="AA78" s="6">
        <f>+('3 Planilla Preadjudicación OTIC'!AB78)</f>
        <v>0</v>
      </c>
      <c r="AB78" s="8">
        <f>+('3 Planilla Preadjudicación OTIC'!AC78)</f>
        <v>0</v>
      </c>
      <c r="AC78" s="8">
        <f>+('3 Planilla Preadjudicación OTIC'!AD78)</f>
        <v>0</v>
      </c>
      <c r="AD78" s="6">
        <f>+('3 Planilla Preadjudicación OTIC'!AE78)</f>
        <v>0</v>
      </c>
      <c r="AE78" s="8">
        <f>+('3 Planilla Preadjudicación OTIC'!AF78)</f>
        <v>0</v>
      </c>
      <c r="AF78" s="6">
        <f>+('3 Planilla Preadjudicación OTIC'!AG78)</f>
        <v>0</v>
      </c>
      <c r="AG78" s="6">
        <f>+('3 Planilla Preadjudicación OTIC'!AH78)</f>
        <v>0</v>
      </c>
      <c r="AH78" s="6">
        <f>+('3 Planilla Preadjudicación OTIC'!AI78)</f>
        <v>0</v>
      </c>
      <c r="AI78" s="206">
        <f>+('3 Planilla Preadjudicación OTIC'!AJ78)</f>
        <v>0</v>
      </c>
      <c r="AJ78" s="8">
        <f>+('3 Planilla Preadjudicación OTIC'!AK78)</f>
        <v>0</v>
      </c>
      <c r="AK78" s="6">
        <f>+('3 Planilla Preadjudicación OTIC'!AL78)</f>
        <v>0</v>
      </c>
      <c r="AL78" s="6">
        <f>+('3 Planilla Preadjudicación OTIC'!AM78)</f>
        <v>0</v>
      </c>
      <c r="AM78" s="16">
        <f>+('3 Planilla Preadjudicación OTIC'!AN78)</f>
        <v>0</v>
      </c>
      <c r="AN78" s="16">
        <f>+('3 Planilla Preadjudicación OTIC'!AO78)</f>
        <v>0</v>
      </c>
      <c r="AO78" s="16">
        <f>+('3 Planilla Preadjudicación OTIC'!AP78)</f>
        <v>0</v>
      </c>
      <c r="AP78" s="16">
        <f>+('3 Planilla Preadjudicación OTIC'!AQ78)</f>
        <v>0</v>
      </c>
      <c r="AQ78" s="16">
        <f>+('3 Planilla Preadjudicación OTIC'!AR78)</f>
        <v>0</v>
      </c>
      <c r="AR78" s="16">
        <f>+('3 Planilla Preadjudicación OTIC'!AS78)</f>
        <v>0</v>
      </c>
      <c r="AS78" s="16">
        <f>+('3 Planilla Preadjudicación OTIC'!AT78)</f>
        <v>0</v>
      </c>
      <c r="AT78" s="16">
        <f>+('3 Planilla Preadjudicación OTIC'!AU78)</f>
        <v>0</v>
      </c>
      <c r="AU78" s="16">
        <f>+('3 Planilla Preadjudicación OTIC'!AV78)</f>
        <v>0</v>
      </c>
      <c r="AV78" s="6">
        <f>+('3 Planilla Preadjudicación OTIC'!AW78)</f>
        <v>0</v>
      </c>
      <c r="AW78" s="8">
        <f>+('3 Planilla Preadjudicación OTIC'!AX78)</f>
        <v>0</v>
      </c>
      <c r="AX78" s="6">
        <f>+('3 Planilla Preadjudicación OTIC'!AY78)</f>
        <v>0</v>
      </c>
      <c r="AY78" s="6">
        <f>+('3 Planilla Preadjudicación OTIC'!AZ78)</f>
        <v>0</v>
      </c>
      <c r="AZ78" s="6">
        <f>+('3 Planilla Preadjudicación OTIC'!BA78)</f>
        <v>0</v>
      </c>
      <c r="BA78" s="6">
        <f>+('3 Planilla Preadjudicación OTIC'!BB78)</f>
        <v>0</v>
      </c>
      <c r="BB78" s="6">
        <f>+('3 Planilla Preadjudicación OTIC'!BC78)</f>
        <v>0</v>
      </c>
      <c r="BC78" s="6">
        <f>+('3 Planilla Preadjudicación OTIC'!BD78)</f>
        <v>0</v>
      </c>
      <c r="BD78" s="6">
        <f>+('3 Planilla Preadjudicación OTIC'!BE78)</f>
        <v>0</v>
      </c>
      <c r="BE78" s="6">
        <f>+('3 Planilla Preadjudicación OTIC'!BF78)</f>
        <v>0</v>
      </c>
      <c r="BF78" s="6">
        <f>+('3 Planilla Preadjudicación OTIC'!BG78)</f>
        <v>0</v>
      </c>
      <c r="BG78" s="6">
        <f>+('3 Planilla Preadjudicación OTIC'!BH78)</f>
        <v>0</v>
      </c>
      <c r="BH78" s="6">
        <f>+('3 Planilla Preadjudicación OTIC'!BI78)</f>
        <v>0</v>
      </c>
      <c r="BI78" s="6">
        <f>+('3 Planilla Preadjudicación OTIC'!BJ78)</f>
        <v>0</v>
      </c>
      <c r="BJ78" s="6">
        <f>+('3 Planilla Preadjudicación OTIC'!BK78)</f>
        <v>0</v>
      </c>
      <c r="BK78" s="6">
        <f>+('3 Planilla Preadjudicación OTIC'!BL78)</f>
        <v>0</v>
      </c>
      <c r="BL78" s="6">
        <f>+('3 Planilla Preadjudicación OTIC'!BM78)</f>
        <v>0</v>
      </c>
      <c r="BM78" s="164">
        <f>ROUND(('3 Planilla Preadjudicación OTIC'!BN78),1)</f>
        <v>0</v>
      </c>
      <c r="BN78" s="8">
        <f>+('3 Planilla Preadjudicación OTIC'!BO78)</f>
        <v>0</v>
      </c>
      <c r="BO78" s="8">
        <f>+('3 Planilla Preadjudicación OTIC'!BP78)</f>
        <v>0</v>
      </c>
      <c r="BP78" s="8">
        <f>+('3 Planilla Preadjudicación OTIC'!BQ78)</f>
        <v>0</v>
      </c>
      <c r="BQ78" s="8">
        <f>+('3 Planilla Preadjudicación OTIC'!BR78)</f>
        <v>0</v>
      </c>
      <c r="BR78" s="8">
        <f>+('3 Planilla Preadjudicación OTIC'!BS78)</f>
        <v>0</v>
      </c>
      <c r="BS78" s="8">
        <f>+('3 Planilla Preadjudicación OTIC'!BT78)</f>
        <v>0</v>
      </c>
      <c r="BT78" s="8">
        <f>+('3 Planilla Preadjudicación OTIC'!BU78)</f>
        <v>0</v>
      </c>
      <c r="BU78" s="130" t="e">
        <f>IF(VLOOKUP(A78,'BD OFICIAL'!$A$1:$AK$1058,5,0)=D78,0,1)</f>
        <v>#N/A</v>
      </c>
      <c r="BV78" s="130" t="e">
        <f>IF(VLOOKUP(A78,'BD OFICIAL'!$A$1:$AK$1058,11,0)=J78,0,1)</f>
        <v>#N/A</v>
      </c>
      <c r="BW78" s="130" t="e">
        <f>IF(VLOOKUP(A78,'BD OFICIAL'!$A$1:$AK$1058,13,0)=L78,0,1)</f>
        <v>#N/A</v>
      </c>
      <c r="BX78" s="6" t="e">
        <f>IF(VLOOKUP(A78,'BD OFICIAL'!$A$1:$AK$1058,16,0)=O78,0,1)</f>
        <v>#N/A</v>
      </c>
      <c r="BY78" s="6" t="e">
        <f>IF(VLOOKUP(A78,'BD OFICIAL'!$A$1:$AK$1058,17,0)=P78,0,1)</f>
        <v>#N/A</v>
      </c>
      <c r="BZ78" s="6" t="e">
        <f>IF(VLOOKUP(A78,'BD OFICIAL'!$A$1:$AK$1058,19,0)=R78,0,1)</f>
        <v>#N/A</v>
      </c>
      <c r="CA78" s="6" t="e">
        <f>IF(VLOOKUP(A78,'BD OFICIAL'!$A$1:$AK$1058,21,0)=T78,0,1)</f>
        <v>#N/A</v>
      </c>
      <c r="CB78" s="6" t="e">
        <f>IF(VLOOKUP(A78,'BD OFICIAL'!$A$1:$AK$1058,24,0)=AK78,0,1)</f>
        <v>#N/A</v>
      </c>
      <c r="CC78" s="6" t="e">
        <f>IF(VLOOKUP(A78,'BD OFICIAL'!$A$1:$AK$1058,25,0)=X78,0,1)</f>
        <v>#N/A</v>
      </c>
      <c r="CD78" s="6" t="e">
        <f>IF(VLOOKUP(A78,'BD OFICIAL'!$A$1:$AK$1058,26,0)=Y78,0,1)</f>
        <v>#N/A</v>
      </c>
      <c r="CE78" s="6" t="e">
        <f>IF(VLOOKUP(A78,'BD OFICIAL'!$A$1:$AK$1058,27,0)=Z78,0,1)</f>
        <v>#N/A</v>
      </c>
      <c r="CF78" s="6" t="e">
        <f>IF(VLOOKUP(A78,'BD OFICIAL'!$A$1:$AK$1058,28,0)=AA78,0,1)</f>
        <v>#N/A</v>
      </c>
      <c r="CG78" s="6" t="e">
        <f>IF(VLOOKUP(A78,'BD OFICIAL'!$A$1:$AK$1058,33,0)=AF78,0,1)</f>
        <v>#N/A</v>
      </c>
      <c r="CH78" s="6" t="e">
        <f>IF(VLOOKUP(A78,'BD OFICIAL'!$A$1:$AK$1058,34,0)=AG78,0,1)</f>
        <v>#N/A</v>
      </c>
      <c r="CI78" s="11" t="e">
        <f t="shared" si="49"/>
        <v>#DIV/0!</v>
      </c>
      <c r="CJ78" s="130" t="e">
        <f t="shared" si="50"/>
        <v>#DIV/0!</v>
      </c>
      <c r="CK78" s="130" t="e">
        <f>IF(VLOOKUP(A78,'BD OFICIAL'!$A$1:$AK$1058,37,0)=AL78,0,1)</f>
        <v>#N/A</v>
      </c>
      <c r="CL78" s="130" t="e">
        <f>VLOOKUP(A78,'BD OFICIAL'!$A$1:$AL$1109,38,0)*AM78-AP78</f>
        <v>#N/A</v>
      </c>
      <c r="CM78" s="130" t="str">
        <f t="shared" si="51"/>
        <v>SSH</v>
      </c>
      <c r="CN78" s="130" t="str">
        <f t="shared" si="52"/>
        <v>SI</v>
      </c>
      <c r="CO78" s="130" t="str">
        <f t="shared" si="53"/>
        <v>NO</v>
      </c>
      <c r="CP78" s="44">
        <f t="shared" si="54"/>
        <v>1</v>
      </c>
      <c r="CQ78" s="44">
        <f t="shared" si="55"/>
        <v>1</v>
      </c>
      <c r="CR78" s="44" t="e">
        <f t="shared" si="56"/>
        <v>#N/A</v>
      </c>
      <c r="CS78" s="44" t="e">
        <f>IF(VLOOKUP(A78,'BD OFICIAL'!$A:$AS,40,0)=AQ78,0,1)</f>
        <v>#N/A</v>
      </c>
      <c r="CT78" s="44" t="e">
        <f>IF(VLOOKUP(A78,'BD OFICIAL'!$A:$AS,41,0)=AS78,0,1)</f>
        <v>#N/A</v>
      </c>
      <c r="CU78" s="44">
        <f t="shared" si="57"/>
        <v>0</v>
      </c>
      <c r="CV78" s="44">
        <f t="shared" si="58"/>
        <v>0</v>
      </c>
      <c r="CW78" s="44" t="e">
        <f>IF(VLOOKUP(A78,'BD OFICIAL'!$A$1:$AK$1058,31,0)="SI",IF(AT78&gt;0,0,1),IF(AT78=0,0,1))</f>
        <v>#N/A</v>
      </c>
      <c r="CX78" s="44">
        <f t="shared" si="59"/>
        <v>0</v>
      </c>
      <c r="CY78" s="44">
        <f t="shared" si="60"/>
        <v>0</v>
      </c>
      <c r="CZ78" s="130" t="e">
        <f t="shared" si="61"/>
        <v>#N/A</v>
      </c>
      <c r="DA78" s="44" t="e">
        <f t="shared" si="62"/>
        <v>#N/A</v>
      </c>
      <c r="DB78" s="130" t="str">
        <f>IF(ISERROR(VLOOKUP(AI78,EXPERIENCIA!$A$1:$C$2100,1,0)),"NO","SI")</f>
        <v>NO</v>
      </c>
      <c r="DC78" s="130" t="e">
        <f>IF(CZ78="no","NO APLICA",IF(AX78=0,"ERROR NOTA",IF(AND(AX78&gt;1,DB78="NO"),"ERROR NOTA",IF(AND(DB78="NO",AX78=1),0,IF(VLOOKUP(AI78,EXPERIENCIA!$A$1:$C$2100,3,0)=AX78,0,"ERROR NOTA")))))</f>
        <v>#N/A</v>
      </c>
      <c r="DD78" s="130" t="str">
        <f>IF(ISERROR(VLOOKUP(AI78,COMPORTAMIENTO!$A$1:$C$2100,1,0)),"NO","SI")</f>
        <v>NO</v>
      </c>
      <c r="DE78" s="130" t="e">
        <f>IF(CZ78="NO","NO APLICA",IF(AY78=0,"ERROR NOTA",IF(AND(DD78="NO",AY78=7),0,IF(VLOOKUP(AI78,COMPORTAMIENTO!$A$2:$C$2100,3,0)=AY78,0,"ERROR NOTA"))))</f>
        <v>#N/A</v>
      </c>
      <c r="DF78" s="164" t="e">
        <f t="shared" si="63"/>
        <v>#N/A</v>
      </c>
      <c r="DG78" s="164" t="e">
        <f t="shared" si="64"/>
        <v>#N/A</v>
      </c>
      <c r="DH78" s="130" t="str">
        <f t="shared" si="42"/>
        <v>NO</v>
      </c>
      <c r="DI78" s="130" t="e">
        <f t="shared" si="65"/>
        <v>#N/A</v>
      </c>
      <c r="DJ78" s="130" t="e">
        <f t="shared" si="66"/>
        <v>#N/A</v>
      </c>
      <c r="DK78" s="130" t="e">
        <f t="shared" si="67"/>
        <v>#N/A</v>
      </c>
      <c r="DL78" s="16" t="e" cm="1">
        <f t="array" ref="DL78">IF(CZ78="NO","NO APLICA",IF(AND(CZ78="SI",BG78=1),RECHAZADO,"APROBADO"))</f>
        <v>#N/A</v>
      </c>
      <c r="DM78" s="16" t="e">
        <f t="shared" si="68"/>
        <v>#N/A</v>
      </c>
      <c r="DN78" s="11" t="e">
        <f t="shared" si="69"/>
        <v>#N/A</v>
      </c>
      <c r="DO78" s="16">
        <f t="shared" si="70"/>
        <v>0</v>
      </c>
      <c r="DP78" s="16">
        <f>VLOOKUP(A78,'5 TD'!$A$3:$B$35,2,0)</f>
        <v>0</v>
      </c>
      <c r="DQ78" s="11" t="e">
        <f t="shared" si="71"/>
        <v>#N/A</v>
      </c>
      <c r="DR78" s="130" t="e">
        <f t="shared" si="43"/>
        <v>#N/A</v>
      </c>
      <c r="DS78" s="130" t="e">
        <f t="shared" si="44"/>
        <v>#N/A</v>
      </c>
      <c r="DT78" s="11" t="e">
        <f t="shared" si="45"/>
        <v>#N/A</v>
      </c>
      <c r="DU78" s="130" t="e">
        <f t="shared" si="46"/>
        <v>#N/A</v>
      </c>
      <c r="DV78" s="6">
        <f>+('3 Planilla Preadjudicación OTIC'!BO78)</f>
        <v>0</v>
      </c>
      <c r="DW78" s="6" t="e">
        <f>IF(DU78="APROBADO",VLOOKUP(A78,'5 TD'!$D$3:$E$270,2,0),"NO APLICA")</f>
        <v>#N/A</v>
      </c>
      <c r="DX78" s="6" t="e">
        <f t="shared" si="72"/>
        <v>#N/A</v>
      </c>
      <c r="DY78" s="6" t="e">
        <f>IF(DX78="SI",VLOOKUP(A78,'5 TD'!$G$3:$H$270,2,0),"NO APLICA ")</f>
        <v>#N/A</v>
      </c>
      <c r="DZ78" s="6" t="e">
        <f t="shared" si="47"/>
        <v>#N/A</v>
      </c>
      <c r="EA78" s="6" t="e">
        <f>IF(DZ78="SI",VLOOKUP(A78,'5 TD'!$J$4:$K$472,2,0),"NO APLICA")</f>
        <v>#N/A</v>
      </c>
      <c r="EB78" s="6" t="e">
        <f t="shared" si="73"/>
        <v>#N/A</v>
      </c>
      <c r="EC78" s="11" t="e">
        <f>IF(EB78="SI",VLOOKUP(A78,'5 TD'!$M$4:$N$350,2,0),"NO APLICA")</f>
        <v>#N/A</v>
      </c>
      <c r="ED78" s="6" t="e">
        <f t="shared" si="48"/>
        <v>#N/A</v>
      </c>
      <c r="EE78" s="16" t="e">
        <f t="shared" si="74"/>
        <v>#N/A</v>
      </c>
      <c r="EF78" s="16" t="e">
        <f>IF(ED78="SI",VLOOKUP(A78,'5 TD'!$V$4:$W$479,2,0),"NO APLICA")</f>
        <v>#N/A</v>
      </c>
      <c r="EG78" s="6" t="e">
        <f t="shared" si="75"/>
        <v>#N/A</v>
      </c>
      <c r="EH78" s="124" t="e">
        <f>IF(EG78="SI",VLOOKUP(AI78,COMPORTAMIENTO!$A$1:$C$2100,2,0),"NO APLICA")</f>
        <v>#N/A</v>
      </c>
      <c r="EI78" s="16" t="e">
        <f>IF(EG78="SI",VLOOKUP(A78,'5 TD'!$P$2:$Q$479,2,0),"NO APLICA")</f>
        <v>#N/A</v>
      </c>
      <c r="EJ78" s="6" t="e">
        <f t="shared" si="76"/>
        <v>#N/A</v>
      </c>
      <c r="EK78" s="6">
        <f>IF(DB78="no",0,VLOOKUP(AI78,EXPERIENCIA!$A$1:$C$2100,2,0))</f>
        <v>0</v>
      </c>
      <c r="EL78" s="6">
        <f>IF(DB78="si",VLOOKUP(A78,'5 TD'!$S$3:$T$2103,2,0),0)</f>
        <v>0</v>
      </c>
      <c r="EM78" s="6" t="str">
        <f t="shared" si="77"/>
        <v>SI</v>
      </c>
      <c r="EN78" s="6">
        <f>+('3 Planilla Preadjudicación OTIC'!BV78)</f>
        <v>0</v>
      </c>
      <c r="EQ78" s="77"/>
    </row>
    <row r="79" spans="1:147" s="7" customFormat="1" ht="13.8" x14ac:dyDescent="0.3">
      <c r="A79" s="6">
        <f>+('3 Planilla Preadjudicación OTIC'!A79)</f>
        <v>0</v>
      </c>
      <c r="B79" s="6">
        <f>+('3 Planilla Preadjudicación OTIC'!B79)</f>
        <v>0</v>
      </c>
      <c r="C79" s="8">
        <f>+('3 Planilla Preadjudicación OTIC'!D79)</f>
        <v>0</v>
      </c>
      <c r="D79" s="8">
        <f>+('3 Planilla Preadjudicación OTIC'!E79)</f>
        <v>0</v>
      </c>
      <c r="E79" s="8">
        <f>+('3 Planilla Preadjudicación OTIC'!F79)</f>
        <v>0</v>
      </c>
      <c r="F79" s="8">
        <f>+('3 Planilla Preadjudicación OTIC'!G79)</f>
        <v>0</v>
      </c>
      <c r="G79" s="8">
        <f>+('3 Planilla Preadjudicación OTIC'!H79)</f>
        <v>0</v>
      </c>
      <c r="H79" s="8">
        <f>+('3 Planilla Preadjudicación OTIC'!I79)</f>
        <v>0</v>
      </c>
      <c r="I79" s="8">
        <f>+('3 Planilla Preadjudicación OTIC'!J79)</f>
        <v>0</v>
      </c>
      <c r="J79" s="8">
        <f>+('3 Planilla Preadjudicación OTIC'!K79)</f>
        <v>0</v>
      </c>
      <c r="K79" s="8">
        <f>+('3 Planilla Preadjudicación OTIC'!L79)</f>
        <v>0</v>
      </c>
      <c r="L79" s="8">
        <f>+('3 Planilla Preadjudicación OTIC'!M79)</f>
        <v>0</v>
      </c>
      <c r="M79" s="6">
        <f>+('3 Planilla Preadjudicación OTIC'!N79)</f>
        <v>0</v>
      </c>
      <c r="N79" s="8">
        <f>+('3 Planilla Preadjudicación OTIC'!O79)</f>
        <v>0</v>
      </c>
      <c r="O79" s="8">
        <f>+('3 Planilla Preadjudicación OTIC'!P79)</f>
        <v>0</v>
      </c>
      <c r="P79" s="8">
        <f>+('3 Planilla Preadjudicación OTIC'!Q79)</f>
        <v>0</v>
      </c>
      <c r="Q79" s="8">
        <f>+('3 Planilla Preadjudicación OTIC'!R79)</f>
        <v>0</v>
      </c>
      <c r="R79" s="8">
        <f>+('3 Planilla Preadjudicación OTIC'!S79)</f>
        <v>0</v>
      </c>
      <c r="S79" s="8">
        <f>+('3 Planilla Preadjudicación OTIC'!T79)</f>
        <v>0</v>
      </c>
      <c r="T79" s="6">
        <f>+('3 Planilla Preadjudicación OTIC'!U79)</f>
        <v>0</v>
      </c>
      <c r="U79" s="6">
        <f>+('3 Planilla Preadjudicación OTIC'!V79)</f>
        <v>0</v>
      </c>
      <c r="V79" s="6">
        <f>+('3 Planilla Preadjudicación OTIC'!W79)</f>
        <v>0</v>
      </c>
      <c r="W79" s="6">
        <f>+('3 Planilla Preadjudicación OTIC'!X79)</f>
        <v>0</v>
      </c>
      <c r="X79" s="6">
        <f>+('3 Planilla Preadjudicación OTIC'!Y79)</f>
        <v>0</v>
      </c>
      <c r="Y79" s="6">
        <f>+('3 Planilla Preadjudicación OTIC'!Z79)</f>
        <v>0</v>
      </c>
      <c r="Z79" s="6">
        <f>+('3 Planilla Preadjudicación OTIC'!AA79)</f>
        <v>0</v>
      </c>
      <c r="AA79" s="6">
        <f>+('3 Planilla Preadjudicación OTIC'!AB79)</f>
        <v>0</v>
      </c>
      <c r="AB79" s="8">
        <f>+('3 Planilla Preadjudicación OTIC'!AC79)</f>
        <v>0</v>
      </c>
      <c r="AC79" s="8">
        <f>+('3 Planilla Preadjudicación OTIC'!AD79)</f>
        <v>0</v>
      </c>
      <c r="AD79" s="6">
        <f>+('3 Planilla Preadjudicación OTIC'!AE79)</f>
        <v>0</v>
      </c>
      <c r="AE79" s="8">
        <f>+('3 Planilla Preadjudicación OTIC'!AF79)</f>
        <v>0</v>
      </c>
      <c r="AF79" s="6">
        <f>+('3 Planilla Preadjudicación OTIC'!AG79)</f>
        <v>0</v>
      </c>
      <c r="AG79" s="6">
        <f>+('3 Planilla Preadjudicación OTIC'!AH79)</f>
        <v>0</v>
      </c>
      <c r="AH79" s="6">
        <f>+('3 Planilla Preadjudicación OTIC'!AI79)</f>
        <v>0</v>
      </c>
      <c r="AI79" s="206">
        <f>+('3 Planilla Preadjudicación OTIC'!AJ79)</f>
        <v>0</v>
      </c>
      <c r="AJ79" s="8">
        <f>+('3 Planilla Preadjudicación OTIC'!AK79)</f>
        <v>0</v>
      </c>
      <c r="AK79" s="6">
        <f>+('3 Planilla Preadjudicación OTIC'!AL79)</f>
        <v>0</v>
      </c>
      <c r="AL79" s="6">
        <f>+('3 Planilla Preadjudicación OTIC'!AM79)</f>
        <v>0</v>
      </c>
      <c r="AM79" s="16">
        <f>+('3 Planilla Preadjudicación OTIC'!AN79)</f>
        <v>0</v>
      </c>
      <c r="AN79" s="16">
        <f>+('3 Planilla Preadjudicación OTIC'!AO79)</f>
        <v>0</v>
      </c>
      <c r="AO79" s="16">
        <f>+('3 Planilla Preadjudicación OTIC'!AP79)</f>
        <v>0</v>
      </c>
      <c r="AP79" s="16">
        <f>+('3 Planilla Preadjudicación OTIC'!AQ79)</f>
        <v>0</v>
      </c>
      <c r="AQ79" s="16">
        <f>+('3 Planilla Preadjudicación OTIC'!AR79)</f>
        <v>0</v>
      </c>
      <c r="AR79" s="16">
        <f>+('3 Planilla Preadjudicación OTIC'!AS79)</f>
        <v>0</v>
      </c>
      <c r="AS79" s="16">
        <f>+('3 Planilla Preadjudicación OTIC'!AT79)</f>
        <v>0</v>
      </c>
      <c r="AT79" s="16">
        <f>+('3 Planilla Preadjudicación OTIC'!AU79)</f>
        <v>0</v>
      </c>
      <c r="AU79" s="16">
        <f>+('3 Planilla Preadjudicación OTIC'!AV79)</f>
        <v>0</v>
      </c>
      <c r="AV79" s="6">
        <f>+('3 Planilla Preadjudicación OTIC'!AW79)</f>
        <v>0</v>
      </c>
      <c r="AW79" s="8">
        <f>+('3 Planilla Preadjudicación OTIC'!AX79)</f>
        <v>0</v>
      </c>
      <c r="AX79" s="6">
        <f>+('3 Planilla Preadjudicación OTIC'!AY79)</f>
        <v>0</v>
      </c>
      <c r="AY79" s="6">
        <f>+('3 Planilla Preadjudicación OTIC'!AZ79)</f>
        <v>0</v>
      </c>
      <c r="AZ79" s="6">
        <f>+('3 Planilla Preadjudicación OTIC'!BA79)</f>
        <v>0</v>
      </c>
      <c r="BA79" s="6">
        <f>+('3 Planilla Preadjudicación OTIC'!BB79)</f>
        <v>0</v>
      </c>
      <c r="BB79" s="6">
        <f>+('3 Planilla Preadjudicación OTIC'!BC79)</f>
        <v>0</v>
      </c>
      <c r="BC79" s="6">
        <f>+('3 Planilla Preadjudicación OTIC'!BD79)</f>
        <v>0</v>
      </c>
      <c r="BD79" s="6">
        <f>+('3 Planilla Preadjudicación OTIC'!BE79)</f>
        <v>0</v>
      </c>
      <c r="BE79" s="6">
        <f>+('3 Planilla Preadjudicación OTIC'!BF79)</f>
        <v>0</v>
      </c>
      <c r="BF79" s="6">
        <f>+('3 Planilla Preadjudicación OTIC'!BG79)</f>
        <v>0</v>
      </c>
      <c r="BG79" s="6">
        <f>+('3 Planilla Preadjudicación OTIC'!BH79)</f>
        <v>0</v>
      </c>
      <c r="BH79" s="6">
        <f>+('3 Planilla Preadjudicación OTIC'!BI79)</f>
        <v>0</v>
      </c>
      <c r="BI79" s="6">
        <f>+('3 Planilla Preadjudicación OTIC'!BJ79)</f>
        <v>0</v>
      </c>
      <c r="BJ79" s="6">
        <f>+('3 Planilla Preadjudicación OTIC'!BK79)</f>
        <v>0</v>
      </c>
      <c r="BK79" s="6">
        <f>+('3 Planilla Preadjudicación OTIC'!BL79)</f>
        <v>0</v>
      </c>
      <c r="BL79" s="6">
        <f>+('3 Planilla Preadjudicación OTIC'!BM79)</f>
        <v>0</v>
      </c>
      <c r="BM79" s="164">
        <f>ROUND(('3 Planilla Preadjudicación OTIC'!BN79),1)</f>
        <v>0</v>
      </c>
      <c r="BN79" s="8">
        <f>+('3 Planilla Preadjudicación OTIC'!BO79)</f>
        <v>0</v>
      </c>
      <c r="BO79" s="8">
        <f>+('3 Planilla Preadjudicación OTIC'!BP79)</f>
        <v>0</v>
      </c>
      <c r="BP79" s="8">
        <f>+('3 Planilla Preadjudicación OTIC'!BQ79)</f>
        <v>0</v>
      </c>
      <c r="BQ79" s="8">
        <f>+('3 Planilla Preadjudicación OTIC'!BR79)</f>
        <v>0</v>
      </c>
      <c r="BR79" s="8">
        <f>+('3 Planilla Preadjudicación OTIC'!BS79)</f>
        <v>0</v>
      </c>
      <c r="BS79" s="8">
        <f>+('3 Planilla Preadjudicación OTIC'!BT79)</f>
        <v>0</v>
      </c>
      <c r="BT79" s="8">
        <f>+('3 Planilla Preadjudicación OTIC'!BU79)</f>
        <v>0</v>
      </c>
      <c r="BU79" s="130" t="e">
        <f>IF(VLOOKUP(A79,'BD OFICIAL'!$A$1:$AK$1058,5,0)=D79,0,1)</f>
        <v>#N/A</v>
      </c>
      <c r="BV79" s="130" t="e">
        <f>IF(VLOOKUP(A79,'BD OFICIAL'!$A$1:$AK$1058,11,0)=J79,0,1)</f>
        <v>#N/A</v>
      </c>
      <c r="BW79" s="130" t="e">
        <f>IF(VLOOKUP(A79,'BD OFICIAL'!$A$1:$AK$1058,13,0)=L79,0,1)</f>
        <v>#N/A</v>
      </c>
      <c r="BX79" s="6" t="e">
        <f>IF(VLOOKUP(A79,'BD OFICIAL'!$A$1:$AK$1058,16,0)=O79,0,1)</f>
        <v>#N/A</v>
      </c>
      <c r="BY79" s="6" t="e">
        <f>IF(VLOOKUP(A79,'BD OFICIAL'!$A$1:$AK$1058,17,0)=P79,0,1)</f>
        <v>#N/A</v>
      </c>
      <c r="BZ79" s="6" t="e">
        <f>IF(VLOOKUP(A79,'BD OFICIAL'!$A$1:$AK$1058,19,0)=R79,0,1)</f>
        <v>#N/A</v>
      </c>
      <c r="CA79" s="6" t="e">
        <f>IF(VLOOKUP(A79,'BD OFICIAL'!$A$1:$AK$1058,21,0)=T79,0,1)</f>
        <v>#N/A</v>
      </c>
      <c r="CB79" s="6" t="e">
        <f>IF(VLOOKUP(A79,'BD OFICIAL'!$A$1:$AK$1058,24,0)=AK79,0,1)</f>
        <v>#N/A</v>
      </c>
      <c r="CC79" s="6" t="e">
        <f>IF(VLOOKUP(A79,'BD OFICIAL'!$A$1:$AK$1058,25,0)=X79,0,1)</f>
        <v>#N/A</v>
      </c>
      <c r="CD79" s="6" t="e">
        <f>IF(VLOOKUP(A79,'BD OFICIAL'!$A$1:$AK$1058,26,0)=Y79,0,1)</f>
        <v>#N/A</v>
      </c>
      <c r="CE79" s="6" t="e">
        <f>IF(VLOOKUP(A79,'BD OFICIAL'!$A$1:$AK$1058,27,0)=Z79,0,1)</f>
        <v>#N/A</v>
      </c>
      <c r="CF79" s="6" t="e">
        <f>IF(VLOOKUP(A79,'BD OFICIAL'!$A$1:$AK$1058,28,0)=AA79,0,1)</f>
        <v>#N/A</v>
      </c>
      <c r="CG79" s="6" t="e">
        <f>IF(VLOOKUP(A79,'BD OFICIAL'!$A$1:$AK$1058,33,0)=AF79,0,1)</f>
        <v>#N/A</v>
      </c>
      <c r="CH79" s="6" t="e">
        <f>IF(VLOOKUP(A79,'BD OFICIAL'!$A$1:$AK$1058,34,0)=AG79,0,1)</f>
        <v>#N/A</v>
      </c>
      <c r="CI79" s="11" t="e">
        <f t="shared" si="49"/>
        <v>#DIV/0!</v>
      </c>
      <c r="CJ79" s="130" t="e">
        <f t="shared" si="50"/>
        <v>#DIV/0!</v>
      </c>
      <c r="CK79" s="130" t="e">
        <f>IF(VLOOKUP(A79,'BD OFICIAL'!$A$1:$AK$1058,37,0)=AL79,0,1)</f>
        <v>#N/A</v>
      </c>
      <c r="CL79" s="130" t="e">
        <f>VLOOKUP(A79,'BD OFICIAL'!$A$1:$AL$1109,38,0)*AM79-AP79</f>
        <v>#N/A</v>
      </c>
      <c r="CM79" s="130" t="str">
        <f t="shared" si="51"/>
        <v>SSH</v>
      </c>
      <c r="CN79" s="130" t="str">
        <f t="shared" si="52"/>
        <v>SI</v>
      </c>
      <c r="CO79" s="130" t="str">
        <f t="shared" si="53"/>
        <v>NO</v>
      </c>
      <c r="CP79" s="44">
        <f t="shared" si="54"/>
        <v>1</v>
      </c>
      <c r="CQ79" s="44">
        <f t="shared" si="55"/>
        <v>1</v>
      </c>
      <c r="CR79" s="44" t="e">
        <f t="shared" si="56"/>
        <v>#N/A</v>
      </c>
      <c r="CS79" s="44" t="e">
        <f>IF(VLOOKUP(A79,'BD OFICIAL'!$A:$AS,40,0)=AQ79,0,1)</f>
        <v>#N/A</v>
      </c>
      <c r="CT79" s="44" t="e">
        <f>IF(VLOOKUP(A79,'BD OFICIAL'!$A:$AS,41,0)=AS79,0,1)</f>
        <v>#N/A</v>
      </c>
      <c r="CU79" s="44">
        <f t="shared" si="57"/>
        <v>0</v>
      </c>
      <c r="CV79" s="44">
        <f t="shared" si="58"/>
        <v>0</v>
      </c>
      <c r="CW79" s="44" t="e">
        <f>IF(VLOOKUP(A79,'BD OFICIAL'!$A$1:$AK$1058,31,0)="SI",IF(AT79&gt;0,0,1),IF(AT79=0,0,1))</f>
        <v>#N/A</v>
      </c>
      <c r="CX79" s="44">
        <f t="shared" si="59"/>
        <v>0</v>
      </c>
      <c r="CY79" s="44">
        <f t="shared" si="60"/>
        <v>0</v>
      </c>
      <c r="CZ79" s="130" t="e">
        <f t="shared" si="61"/>
        <v>#N/A</v>
      </c>
      <c r="DA79" s="44" t="e">
        <f t="shared" si="62"/>
        <v>#N/A</v>
      </c>
      <c r="DB79" s="130" t="str">
        <f>IF(ISERROR(VLOOKUP(AI79,EXPERIENCIA!$A$1:$C$2100,1,0)),"NO","SI")</f>
        <v>NO</v>
      </c>
      <c r="DC79" s="130" t="e">
        <f>IF(CZ79="no","NO APLICA",IF(AX79=0,"ERROR NOTA",IF(AND(AX79&gt;1,DB79="NO"),"ERROR NOTA",IF(AND(DB79="NO",AX79=1),0,IF(VLOOKUP(AI79,EXPERIENCIA!$A$1:$C$2100,3,0)=AX79,0,"ERROR NOTA")))))</f>
        <v>#N/A</v>
      </c>
      <c r="DD79" s="130" t="str">
        <f>IF(ISERROR(VLOOKUP(AI79,COMPORTAMIENTO!$A$1:$C$2100,1,0)),"NO","SI")</f>
        <v>NO</v>
      </c>
      <c r="DE79" s="130" t="e">
        <f>IF(CZ79="NO","NO APLICA",IF(AY79=0,"ERROR NOTA",IF(AND(DD79="NO",AY79=7),0,IF(VLOOKUP(AI79,COMPORTAMIENTO!$A$2:$C$2100,3,0)=AY79,0,"ERROR NOTA"))))</f>
        <v>#N/A</v>
      </c>
      <c r="DF79" s="164" t="e">
        <f t="shared" si="63"/>
        <v>#N/A</v>
      </c>
      <c r="DG79" s="164" t="e">
        <f t="shared" si="64"/>
        <v>#N/A</v>
      </c>
      <c r="DH79" s="130" t="str">
        <f t="shared" si="42"/>
        <v>NO</v>
      </c>
      <c r="DI79" s="130" t="e">
        <f t="shared" si="65"/>
        <v>#N/A</v>
      </c>
      <c r="DJ79" s="130" t="e">
        <f t="shared" si="66"/>
        <v>#N/A</v>
      </c>
      <c r="DK79" s="130" t="e">
        <f t="shared" si="67"/>
        <v>#N/A</v>
      </c>
      <c r="DL79" s="16" t="e" cm="1">
        <f t="array" ref="DL79">IF(CZ79="NO","NO APLICA",IF(AND(CZ79="SI",BG79=1),RECHAZADO,"APROBADO"))</f>
        <v>#N/A</v>
      </c>
      <c r="DM79" s="16" t="e">
        <f t="shared" si="68"/>
        <v>#N/A</v>
      </c>
      <c r="DN79" s="11" t="e">
        <f t="shared" si="69"/>
        <v>#N/A</v>
      </c>
      <c r="DO79" s="16">
        <f t="shared" si="70"/>
        <v>0</v>
      </c>
      <c r="DP79" s="16">
        <f>VLOOKUP(A79,'5 TD'!$A$3:$B$35,2,0)</f>
        <v>0</v>
      </c>
      <c r="DQ79" s="11" t="e">
        <f t="shared" si="71"/>
        <v>#N/A</v>
      </c>
      <c r="DR79" s="130" t="e">
        <f t="shared" si="43"/>
        <v>#N/A</v>
      </c>
      <c r="DS79" s="130" t="e">
        <f t="shared" si="44"/>
        <v>#N/A</v>
      </c>
      <c r="DT79" s="11" t="e">
        <f t="shared" si="45"/>
        <v>#N/A</v>
      </c>
      <c r="DU79" s="130" t="e">
        <f t="shared" si="46"/>
        <v>#N/A</v>
      </c>
      <c r="DV79" s="6">
        <f>+('3 Planilla Preadjudicación OTIC'!BO79)</f>
        <v>0</v>
      </c>
      <c r="DW79" s="6" t="e">
        <f>IF(DU79="APROBADO",VLOOKUP(A79,'5 TD'!$D$3:$E$270,2,0),"NO APLICA")</f>
        <v>#N/A</v>
      </c>
      <c r="DX79" s="6" t="e">
        <f t="shared" si="72"/>
        <v>#N/A</v>
      </c>
      <c r="DY79" s="6" t="e">
        <f>IF(DX79="SI",VLOOKUP(A79,'5 TD'!$G$3:$H$270,2,0),"NO APLICA ")</f>
        <v>#N/A</v>
      </c>
      <c r="DZ79" s="6" t="e">
        <f t="shared" si="47"/>
        <v>#N/A</v>
      </c>
      <c r="EA79" s="6" t="e">
        <f>IF(DZ79="SI",VLOOKUP(A79,'5 TD'!$J$4:$K$472,2,0),"NO APLICA")</f>
        <v>#N/A</v>
      </c>
      <c r="EB79" s="6" t="e">
        <f t="shared" si="73"/>
        <v>#N/A</v>
      </c>
      <c r="EC79" s="11" t="e">
        <f>IF(EB79="SI",VLOOKUP(A79,'5 TD'!$M$4:$N$350,2,0),"NO APLICA")</f>
        <v>#N/A</v>
      </c>
      <c r="ED79" s="6" t="e">
        <f t="shared" si="48"/>
        <v>#N/A</v>
      </c>
      <c r="EE79" s="16" t="e">
        <f t="shared" si="74"/>
        <v>#N/A</v>
      </c>
      <c r="EF79" s="16" t="e">
        <f>IF(ED79="SI",VLOOKUP(A79,'5 TD'!$V$4:$W$479,2,0),"NO APLICA")</f>
        <v>#N/A</v>
      </c>
      <c r="EG79" s="6" t="e">
        <f t="shared" si="75"/>
        <v>#N/A</v>
      </c>
      <c r="EH79" s="124" t="e">
        <f>IF(EG79="SI",VLOOKUP(AI79,COMPORTAMIENTO!$A$1:$C$2100,2,0),"NO APLICA")</f>
        <v>#N/A</v>
      </c>
      <c r="EI79" s="16" t="e">
        <f>IF(EG79="SI",VLOOKUP(A79,'5 TD'!$P$2:$Q$479,2,0),"NO APLICA")</f>
        <v>#N/A</v>
      </c>
      <c r="EJ79" s="6" t="e">
        <f t="shared" si="76"/>
        <v>#N/A</v>
      </c>
      <c r="EK79" s="6">
        <f>IF(DB79="no",0,VLOOKUP(AI79,EXPERIENCIA!$A$1:$C$2100,2,0))</f>
        <v>0</v>
      </c>
      <c r="EL79" s="6">
        <f>IF(DB79="si",VLOOKUP(A79,'5 TD'!$S$3:$T$2103,2,0),0)</f>
        <v>0</v>
      </c>
      <c r="EM79" s="6" t="str">
        <f t="shared" si="77"/>
        <v>SI</v>
      </c>
      <c r="EN79" s="6">
        <f>+('3 Planilla Preadjudicación OTIC'!BV79)</f>
        <v>0</v>
      </c>
      <c r="EQ79" s="77"/>
    </row>
    <row r="80" spans="1:147" s="7" customFormat="1" ht="13.8" x14ac:dyDescent="0.3">
      <c r="A80" s="6">
        <f>+('3 Planilla Preadjudicación OTIC'!A80)</f>
        <v>0</v>
      </c>
      <c r="B80" s="6">
        <f>+('3 Planilla Preadjudicación OTIC'!B80)</f>
        <v>0</v>
      </c>
      <c r="C80" s="8">
        <f>+('3 Planilla Preadjudicación OTIC'!D80)</f>
        <v>0</v>
      </c>
      <c r="D80" s="8">
        <f>+('3 Planilla Preadjudicación OTIC'!E80)</f>
        <v>0</v>
      </c>
      <c r="E80" s="8">
        <f>+('3 Planilla Preadjudicación OTIC'!F80)</f>
        <v>0</v>
      </c>
      <c r="F80" s="8">
        <f>+('3 Planilla Preadjudicación OTIC'!G80)</f>
        <v>0</v>
      </c>
      <c r="G80" s="8">
        <f>+('3 Planilla Preadjudicación OTIC'!H80)</f>
        <v>0</v>
      </c>
      <c r="H80" s="8">
        <f>+('3 Planilla Preadjudicación OTIC'!I80)</f>
        <v>0</v>
      </c>
      <c r="I80" s="8">
        <f>+('3 Planilla Preadjudicación OTIC'!J80)</f>
        <v>0</v>
      </c>
      <c r="J80" s="8">
        <f>+('3 Planilla Preadjudicación OTIC'!K80)</f>
        <v>0</v>
      </c>
      <c r="K80" s="8">
        <f>+('3 Planilla Preadjudicación OTIC'!L80)</f>
        <v>0</v>
      </c>
      <c r="L80" s="8">
        <f>+('3 Planilla Preadjudicación OTIC'!M80)</f>
        <v>0</v>
      </c>
      <c r="M80" s="6">
        <f>+('3 Planilla Preadjudicación OTIC'!N80)</f>
        <v>0</v>
      </c>
      <c r="N80" s="8">
        <f>+('3 Planilla Preadjudicación OTIC'!O80)</f>
        <v>0</v>
      </c>
      <c r="O80" s="8">
        <f>+('3 Planilla Preadjudicación OTIC'!P80)</f>
        <v>0</v>
      </c>
      <c r="P80" s="8">
        <f>+('3 Planilla Preadjudicación OTIC'!Q80)</f>
        <v>0</v>
      </c>
      <c r="Q80" s="8">
        <f>+('3 Planilla Preadjudicación OTIC'!R80)</f>
        <v>0</v>
      </c>
      <c r="R80" s="8">
        <f>+('3 Planilla Preadjudicación OTIC'!S80)</f>
        <v>0</v>
      </c>
      <c r="S80" s="8">
        <f>+('3 Planilla Preadjudicación OTIC'!T80)</f>
        <v>0</v>
      </c>
      <c r="T80" s="6">
        <f>+('3 Planilla Preadjudicación OTIC'!U80)</f>
        <v>0</v>
      </c>
      <c r="U80" s="6">
        <f>+('3 Planilla Preadjudicación OTIC'!V80)</f>
        <v>0</v>
      </c>
      <c r="V80" s="6">
        <f>+('3 Planilla Preadjudicación OTIC'!W80)</f>
        <v>0</v>
      </c>
      <c r="W80" s="6">
        <f>+('3 Planilla Preadjudicación OTIC'!X80)</f>
        <v>0</v>
      </c>
      <c r="X80" s="6">
        <f>+('3 Planilla Preadjudicación OTIC'!Y80)</f>
        <v>0</v>
      </c>
      <c r="Y80" s="6">
        <f>+('3 Planilla Preadjudicación OTIC'!Z80)</f>
        <v>0</v>
      </c>
      <c r="Z80" s="6">
        <f>+('3 Planilla Preadjudicación OTIC'!AA80)</f>
        <v>0</v>
      </c>
      <c r="AA80" s="6">
        <f>+('3 Planilla Preadjudicación OTIC'!AB80)</f>
        <v>0</v>
      </c>
      <c r="AB80" s="8">
        <f>+('3 Planilla Preadjudicación OTIC'!AC80)</f>
        <v>0</v>
      </c>
      <c r="AC80" s="8">
        <f>+('3 Planilla Preadjudicación OTIC'!AD80)</f>
        <v>0</v>
      </c>
      <c r="AD80" s="6">
        <f>+('3 Planilla Preadjudicación OTIC'!AE80)</f>
        <v>0</v>
      </c>
      <c r="AE80" s="8">
        <f>+('3 Planilla Preadjudicación OTIC'!AF80)</f>
        <v>0</v>
      </c>
      <c r="AF80" s="6">
        <f>+('3 Planilla Preadjudicación OTIC'!AG80)</f>
        <v>0</v>
      </c>
      <c r="AG80" s="6">
        <f>+('3 Planilla Preadjudicación OTIC'!AH80)</f>
        <v>0</v>
      </c>
      <c r="AH80" s="6">
        <f>+('3 Planilla Preadjudicación OTIC'!AI80)</f>
        <v>0</v>
      </c>
      <c r="AI80" s="206">
        <f>+('3 Planilla Preadjudicación OTIC'!AJ80)</f>
        <v>0</v>
      </c>
      <c r="AJ80" s="8">
        <f>+('3 Planilla Preadjudicación OTIC'!AK80)</f>
        <v>0</v>
      </c>
      <c r="AK80" s="6">
        <f>+('3 Planilla Preadjudicación OTIC'!AL80)</f>
        <v>0</v>
      </c>
      <c r="AL80" s="6">
        <f>+('3 Planilla Preadjudicación OTIC'!AM80)</f>
        <v>0</v>
      </c>
      <c r="AM80" s="16">
        <f>+('3 Planilla Preadjudicación OTIC'!AN80)</f>
        <v>0</v>
      </c>
      <c r="AN80" s="16">
        <f>+('3 Planilla Preadjudicación OTIC'!AO80)</f>
        <v>0</v>
      </c>
      <c r="AO80" s="16">
        <f>+('3 Planilla Preadjudicación OTIC'!AP80)</f>
        <v>0</v>
      </c>
      <c r="AP80" s="16">
        <f>+('3 Planilla Preadjudicación OTIC'!AQ80)</f>
        <v>0</v>
      </c>
      <c r="AQ80" s="16">
        <f>+('3 Planilla Preadjudicación OTIC'!AR80)</f>
        <v>0</v>
      </c>
      <c r="AR80" s="16">
        <f>+('3 Planilla Preadjudicación OTIC'!AS80)</f>
        <v>0</v>
      </c>
      <c r="AS80" s="16">
        <f>+('3 Planilla Preadjudicación OTIC'!AT80)</f>
        <v>0</v>
      </c>
      <c r="AT80" s="16">
        <f>+('3 Planilla Preadjudicación OTIC'!AU80)</f>
        <v>0</v>
      </c>
      <c r="AU80" s="16">
        <f>+('3 Planilla Preadjudicación OTIC'!AV80)</f>
        <v>0</v>
      </c>
      <c r="AV80" s="6">
        <f>+('3 Planilla Preadjudicación OTIC'!AW80)</f>
        <v>0</v>
      </c>
      <c r="AW80" s="8">
        <f>+('3 Planilla Preadjudicación OTIC'!AX80)</f>
        <v>0</v>
      </c>
      <c r="AX80" s="6">
        <f>+('3 Planilla Preadjudicación OTIC'!AY80)</f>
        <v>0</v>
      </c>
      <c r="AY80" s="6">
        <f>+('3 Planilla Preadjudicación OTIC'!AZ80)</f>
        <v>0</v>
      </c>
      <c r="AZ80" s="6">
        <f>+('3 Planilla Preadjudicación OTIC'!BA80)</f>
        <v>0</v>
      </c>
      <c r="BA80" s="6">
        <f>+('3 Planilla Preadjudicación OTIC'!BB80)</f>
        <v>0</v>
      </c>
      <c r="BB80" s="6">
        <f>+('3 Planilla Preadjudicación OTIC'!BC80)</f>
        <v>0</v>
      </c>
      <c r="BC80" s="6">
        <f>+('3 Planilla Preadjudicación OTIC'!BD80)</f>
        <v>0</v>
      </c>
      <c r="BD80" s="6">
        <f>+('3 Planilla Preadjudicación OTIC'!BE80)</f>
        <v>0</v>
      </c>
      <c r="BE80" s="6">
        <f>+('3 Planilla Preadjudicación OTIC'!BF80)</f>
        <v>0</v>
      </c>
      <c r="BF80" s="6">
        <f>+('3 Planilla Preadjudicación OTIC'!BG80)</f>
        <v>0</v>
      </c>
      <c r="BG80" s="6">
        <f>+('3 Planilla Preadjudicación OTIC'!BH80)</f>
        <v>0</v>
      </c>
      <c r="BH80" s="6">
        <f>+('3 Planilla Preadjudicación OTIC'!BI80)</f>
        <v>0</v>
      </c>
      <c r="BI80" s="6">
        <f>+('3 Planilla Preadjudicación OTIC'!BJ80)</f>
        <v>0</v>
      </c>
      <c r="BJ80" s="6">
        <f>+('3 Planilla Preadjudicación OTIC'!BK80)</f>
        <v>0</v>
      </c>
      <c r="BK80" s="6">
        <f>+('3 Planilla Preadjudicación OTIC'!BL80)</f>
        <v>0</v>
      </c>
      <c r="BL80" s="6">
        <f>+('3 Planilla Preadjudicación OTIC'!BM80)</f>
        <v>0</v>
      </c>
      <c r="BM80" s="164">
        <f>ROUND(('3 Planilla Preadjudicación OTIC'!BN80),1)</f>
        <v>0</v>
      </c>
      <c r="BN80" s="8">
        <f>+('3 Planilla Preadjudicación OTIC'!BO80)</f>
        <v>0</v>
      </c>
      <c r="BO80" s="8">
        <f>+('3 Planilla Preadjudicación OTIC'!BP80)</f>
        <v>0</v>
      </c>
      <c r="BP80" s="8">
        <f>+('3 Planilla Preadjudicación OTIC'!BQ80)</f>
        <v>0</v>
      </c>
      <c r="BQ80" s="8">
        <f>+('3 Planilla Preadjudicación OTIC'!BR80)</f>
        <v>0</v>
      </c>
      <c r="BR80" s="8">
        <f>+('3 Planilla Preadjudicación OTIC'!BS80)</f>
        <v>0</v>
      </c>
      <c r="BS80" s="8">
        <f>+('3 Planilla Preadjudicación OTIC'!BT80)</f>
        <v>0</v>
      </c>
      <c r="BT80" s="8">
        <f>+('3 Planilla Preadjudicación OTIC'!BU80)</f>
        <v>0</v>
      </c>
      <c r="BU80" s="130" t="e">
        <f>IF(VLOOKUP(A80,'BD OFICIAL'!$A$1:$AK$1058,5,0)=D80,0,1)</f>
        <v>#N/A</v>
      </c>
      <c r="BV80" s="130" t="e">
        <f>IF(VLOOKUP(A80,'BD OFICIAL'!$A$1:$AK$1058,11,0)=J80,0,1)</f>
        <v>#N/A</v>
      </c>
      <c r="BW80" s="130" t="e">
        <f>IF(VLOOKUP(A80,'BD OFICIAL'!$A$1:$AK$1058,13,0)=L80,0,1)</f>
        <v>#N/A</v>
      </c>
      <c r="BX80" s="6" t="e">
        <f>IF(VLOOKUP(A80,'BD OFICIAL'!$A$1:$AK$1058,16,0)=O80,0,1)</f>
        <v>#N/A</v>
      </c>
      <c r="BY80" s="6" t="e">
        <f>IF(VLOOKUP(A80,'BD OFICIAL'!$A$1:$AK$1058,17,0)=P80,0,1)</f>
        <v>#N/A</v>
      </c>
      <c r="BZ80" s="6" t="e">
        <f>IF(VLOOKUP(A80,'BD OFICIAL'!$A$1:$AK$1058,19,0)=R80,0,1)</f>
        <v>#N/A</v>
      </c>
      <c r="CA80" s="6" t="e">
        <f>IF(VLOOKUP(A80,'BD OFICIAL'!$A$1:$AK$1058,21,0)=T80,0,1)</f>
        <v>#N/A</v>
      </c>
      <c r="CB80" s="6" t="e">
        <f>IF(VLOOKUP(A80,'BD OFICIAL'!$A$1:$AK$1058,24,0)=AK80,0,1)</f>
        <v>#N/A</v>
      </c>
      <c r="CC80" s="6" t="e">
        <f>IF(VLOOKUP(A80,'BD OFICIAL'!$A$1:$AK$1058,25,0)=X80,0,1)</f>
        <v>#N/A</v>
      </c>
      <c r="CD80" s="6" t="e">
        <f>IF(VLOOKUP(A80,'BD OFICIAL'!$A$1:$AK$1058,26,0)=Y80,0,1)</f>
        <v>#N/A</v>
      </c>
      <c r="CE80" s="6" t="e">
        <f>IF(VLOOKUP(A80,'BD OFICIAL'!$A$1:$AK$1058,27,0)=Z80,0,1)</f>
        <v>#N/A</v>
      </c>
      <c r="CF80" s="6" t="e">
        <f>IF(VLOOKUP(A80,'BD OFICIAL'!$A$1:$AK$1058,28,0)=AA80,0,1)</f>
        <v>#N/A</v>
      </c>
      <c r="CG80" s="6" t="e">
        <f>IF(VLOOKUP(A80,'BD OFICIAL'!$A$1:$AK$1058,33,0)=AF80,0,1)</f>
        <v>#N/A</v>
      </c>
      <c r="CH80" s="6" t="e">
        <f>IF(VLOOKUP(A80,'BD OFICIAL'!$A$1:$AK$1058,34,0)=AG80,0,1)</f>
        <v>#N/A</v>
      </c>
      <c r="CI80" s="11" t="e">
        <f t="shared" si="49"/>
        <v>#DIV/0!</v>
      </c>
      <c r="CJ80" s="130" t="e">
        <f t="shared" si="50"/>
        <v>#DIV/0!</v>
      </c>
      <c r="CK80" s="130" t="e">
        <f>IF(VLOOKUP(A80,'BD OFICIAL'!$A$1:$AK$1058,37,0)=AL80,0,1)</f>
        <v>#N/A</v>
      </c>
      <c r="CL80" s="130" t="e">
        <f>VLOOKUP(A80,'BD OFICIAL'!$A$1:$AL$1109,38,0)*AM80-AP80</f>
        <v>#N/A</v>
      </c>
      <c r="CM80" s="130" t="str">
        <f t="shared" si="51"/>
        <v>SSH</v>
      </c>
      <c r="CN80" s="130" t="str">
        <f t="shared" si="52"/>
        <v>SI</v>
      </c>
      <c r="CO80" s="130" t="str">
        <f t="shared" si="53"/>
        <v>NO</v>
      </c>
      <c r="CP80" s="44">
        <f t="shared" si="54"/>
        <v>1</v>
      </c>
      <c r="CQ80" s="44">
        <f t="shared" si="55"/>
        <v>1</v>
      </c>
      <c r="CR80" s="44" t="e">
        <f t="shared" si="56"/>
        <v>#N/A</v>
      </c>
      <c r="CS80" s="44" t="e">
        <f>IF(VLOOKUP(A80,'BD OFICIAL'!$A:$AS,40,0)=AQ80,0,1)</f>
        <v>#N/A</v>
      </c>
      <c r="CT80" s="44" t="e">
        <f>IF(VLOOKUP(A80,'BD OFICIAL'!$A:$AS,41,0)=AS80,0,1)</f>
        <v>#N/A</v>
      </c>
      <c r="CU80" s="44">
        <f t="shared" si="57"/>
        <v>0</v>
      </c>
      <c r="CV80" s="44">
        <f t="shared" si="58"/>
        <v>0</v>
      </c>
      <c r="CW80" s="44" t="e">
        <f>IF(VLOOKUP(A80,'BD OFICIAL'!$A$1:$AK$1058,31,0)="SI",IF(AT80&gt;0,0,1),IF(AT80=0,0,1))</f>
        <v>#N/A</v>
      </c>
      <c r="CX80" s="44">
        <f t="shared" si="59"/>
        <v>0</v>
      </c>
      <c r="CY80" s="44">
        <f t="shared" si="60"/>
        <v>0</v>
      </c>
      <c r="CZ80" s="130" t="e">
        <f t="shared" si="61"/>
        <v>#N/A</v>
      </c>
      <c r="DA80" s="44" t="e">
        <f t="shared" si="62"/>
        <v>#N/A</v>
      </c>
      <c r="DB80" s="130" t="str">
        <f>IF(ISERROR(VLOOKUP(AI80,EXPERIENCIA!$A$1:$C$2100,1,0)),"NO","SI")</f>
        <v>NO</v>
      </c>
      <c r="DC80" s="130" t="e">
        <f>IF(CZ80="no","NO APLICA",IF(AX80=0,"ERROR NOTA",IF(AND(AX80&gt;1,DB80="NO"),"ERROR NOTA",IF(AND(DB80="NO",AX80=1),0,IF(VLOOKUP(AI80,EXPERIENCIA!$A$1:$C$2100,3,0)=AX80,0,"ERROR NOTA")))))</f>
        <v>#N/A</v>
      </c>
      <c r="DD80" s="130" t="str">
        <f>IF(ISERROR(VLOOKUP(AI80,COMPORTAMIENTO!$A$1:$C$2100,1,0)),"NO","SI")</f>
        <v>NO</v>
      </c>
      <c r="DE80" s="130" t="e">
        <f>IF(CZ80="NO","NO APLICA",IF(AY80=0,"ERROR NOTA",IF(AND(DD80="NO",AY80=7),0,IF(VLOOKUP(AI80,COMPORTAMIENTO!$A$2:$C$2100,3,0)=AY80,0,"ERROR NOTA"))))</f>
        <v>#N/A</v>
      </c>
      <c r="DF80" s="164" t="e">
        <f t="shared" si="63"/>
        <v>#N/A</v>
      </c>
      <c r="DG80" s="164" t="e">
        <f t="shared" si="64"/>
        <v>#N/A</v>
      </c>
      <c r="DH80" s="130" t="str">
        <f t="shared" si="42"/>
        <v>NO</v>
      </c>
      <c r="DI80" s="130" t="e">
        <f t="shared" si="65"/>
        <v>#N/A</v>
      </c>
      <c r="DJ80" s="130" t="e">
        <f t="shared" si="66"/>
        <v>#N/A</v>
      </c>
      <c r="DK80" s="130" t="e">
        <f t="shared" si="67"/>
        <v>#N/A</v>
      </c>
      <c r="DL80" s="16" t="e" cm="1">
        <f t="array" ref="DL80">IF(CZ80="NO","NO APLICA",IF(AND(CZ80="SI",BG80=1),RECHAZADO,"APROBADO"))</f>
        <v>#N/A</v>
      </c>
      <c r="DM80" s="16" t="e">
        <f t="shared" si="68"/>
        <v>#N/A</v>
      </c>
      <c r="DN80" s="11" t="e">
        <f t="shared" si="69"/>
        <v>#N/A</v>
      </c>
      <c r="DO80" s="16">
        <f t="shared" si="70"/>
        <v>0</v>
      </c>
      <c r="DP80" s="16">
        <f>VLOOKUP(A80,'5 TD'!$A$3:$B$35,2,0)</f>
        <v>0</v>
      </c>
      <c r="DQ80" s="11" t="e">
        <f t="shared" si="71"/>
        <v>#N/A</v>
      </c>
      <c r="DR80" s="130" t="e">
        <f t="shared" si="43"/>
        <v>#N/A</v>
      </c>
      <c r="DS80" s="130" t="e">
        <f t="shared" si="44"/>
        <v>#N/A</v>
      </c>
      <c r="DT80" s="11" t="e">
        <f t="shared" si="45"/>
        <v>#N/A</v>
      </c>
      <c r="DU80" s="130" t="e">
        <f t="shared" si="46"/>
        <v>#N/A</v>
      </c>
      <c r="DV80" s="6">
        <f>+('3 Planilla Preadjudicación OTIC'!BO80)</f>
        <v>0</v>
      </c>
      <c r="DW80" s="6" t="e">
        <f>IF(DU80="APROBADO",VLOOKUP(A80,'5 TD'!$D$3:$E$270,2,0),"NO APLICA")</f>
        <v>#N/A</v>
      </c>
      <c r="DX80" s="6" t="e">
        <f t="shared" si="72"/>
        <v>#N/A</v>
      </c>
      <c r="DY80" s="6" t="e">
        <f>IF(DX80="SI",VLOOKUP(A80,'5 TD'!$G$3:$H$270,2,0),"NO APLICA ")</f>
        <v>#N/A</v>
      </c>
      <c r="DZ80" s="6" t="e">
        <f t="shared" si="47"/>
        <v>#N/A</v>
      </c>
      <c r="EA80" s="6" t="e">
        <f>IF(DZ80="SI",VLOOKUP(A80,'5 TD'!$J$4:$K$472,2,0),"NO APLICA")</f>
        <v>#N/A</v>
      </c>
      <c r="EB80" s="6" t="e">
        <f t="shared" si="73"/>
        <v>#N/A</v>
      </c>
      <c r="EC80" s="11" t="e">
        <f>IF(EB80="SI",VLOOKUP(A80,'5 TD'!$M$4:$N$350,2,0),"NO APLICA")</f>
        <v>#N/A</v>
      </c>
      <c r="ED80" s="6" t="e">
        <f t="shared" si="48"/>
        <v>#N/A</v>
      </c>
      <c r="EE80" s="16" t="e">
        <f t="shared" si="74"/>
        <v>#N/A</v>
      </c>
      <c r="EF80" s="16" t="e">
        <f>IF(ED80="SI",VLOOKUP(A80,'5 TD'!$V$4:$W$479,2,0),"NO APLICA")</f>
        <v>#N/A</v>
      </c>
      <c r="EG80" s="6" t="e">
        <f t="shared" si="75"/>
        <v>#N/A</v>
      </c>
      <c r="EH80" s="124" t="e">
        <f>IF(EG80="SI",VLOOKUP(AI80,COMPORTAMIENTO!$A$1:$C$2100,2,0),"NO APLICA")</f>
        <v>#N/A</v>
      </c>
      <c r="EI80" s="16" t="e">
        <f>IF(EG80="SI",VLOOKUP(A80,'5 TD'!$P$2:$Q$479,2,0),"NO APLICA")</f>
        <v>#N/A</v>
      </c>
      <c r="EJ80" s="6" t="e">
        <f t="shared" si="76"/>
        <v>#N/A</v>
      </c>
      <c r="EK80" s="6">
        <f>IF(DB80="no",0,VLOOKUP(AI80,EXPERIENCIA!$A$1:$C$2100,2,0))</f>
        <v>0</v>
      </c>
      <c r="EL80" s="6">
        <f>IF(DB80="si",VLOOKUP(A80,'5 TD'!$S$3:$T$2103,2,0),0)</f>
        <v>0</v>
      </c>
      <c r="EM80" s="6" t="str">
        <f t="shared" si="77"/>
        <v>SI</v>
      </c>
      <c r="EN80" s="6">
        <f>+('3 Planilla Preadjudicación OTIC'!BV80)</f>
        <v>0</v>
      </c>
      <c r="EQ80" s="77"/>
    </row>
    <row r="81" spans="1:147" s="7" customFormat="1" ht="13.8" x14ac:dyDescent="0.3">
      <c r="A81" s="6">
        <f>+('3 Planilla Preadjudicación OTIC'!A81)</f>
        <v>0</v>
      </c>
      <c r="B81" s="6">
        <f>+('3 Planilla Preadjudicación OTIC'!B81)</f>
        <v>0</v>
      </c>
      <c r="C81" s="8">
        <f>+('3 Planilla Preadjudicación OTIC'!D81)</f>
        <v>0</v>
      </c>
      <c r="D81" s="8">
        <f>+('3 Planilla Preadjudicación OTIC'!E81)</f>
        <v>0</v>
      </c>
      <c r="E81" s="8">
        <f>+('3 Planilla Preadjudicación OTIC'!F81)</f>
        <v>0</v>
      </c>
      <c r="F81" s="8">
        <f>+('3 Planilla Preadjudicación OTIC'!G81)</f>
        <v>0</v>
      </c>
      <c r="G81" s="8">
        <f>+('3 Planilla Preadjudicación OTIC'!H81)</f>
        <v>0</v>
      </c>
      <c r="H81" s="8">
        <f>+('3 Planilla Preadjudicación OTIC'!I81)</f>
        <v>0</v>
      </c>
      <c r="I81" s="8">
        <f>+('3 Planilla Preadjudicación OTIC'!J81)</f>
        <v>0</v>
      </c>
      <c r="J81" s="8">
        <f>+('3 Planilla Preadjudicación OTIC'!K81)</f>
        <v>0</v>
      </c>
      <c r="K81" s="8">
        <f>+('3 Planilla Preadjudicación OTIC'!L81)</f>
        <v>0</v>
      </c>
      <c r="L81" s="8">
        <f>+('3 Planilla Preadjudicación OTIC'!M81)</f>
        <v>0</v>
      </c>
      <c r="M81" s="6">
        <f>+('3 Planilla Preadjudicación OTIC'!N81)</f>
        <v>0</v>
      </c>
      <c r="N81" s="8">
        <f>+('3 Planilla Preadjudicación OTIC'!O81)</f>
        <v>0</v>
      </c>
      <c r="O81" s="8">
        <f>+('3 Planilla Preadjudicación OTIC'!P81)</f>
        <v>0</v>
      </c>
      <c r="P81" s="8">
        <f>+('3 Planilla Preadjudicación OTIC'!Q81)</f>
        <v>0</v>
      </c>
      <c r="Q81" s="8">
        <f>+('3 Planilla Preadjudicación OTIC'!R81)</f>
        <v>0</v>
      </c>
      <c r="R81" s="8">
        <f>+('3 Planilla Preadjudicación OTIC'!S81)</f>
        <v>0</v>
      </c>
      <c r="S81" s="8">
        <f>+('3 Planilla Preadjudicación OTIC'!T81)</f>
        <v>0</v>
      </c>
      <c r="T81" s="6">
        <f>+('3 Planilla Preadjudicación OTIC'!U81)</f>
        <v>0</v>
      </c>
      <c r="U81" s="6">
        <f>+('3 Planilla Preadjudicación OTIC'!V81)</f>
        <v>0</v>
      </c>
      <c r="V81" s="6">
        <f>+('3 Planilla Preadjudicación OTIC'!W81)</f>
        <v>0</v>
      </c>
      <c r="W81" s="6">
        <f>+('3 Planilla Preadjudicación OTIC'!X81)</f>
        <v>0</v>
      </c>
      <c r="X81" s="6">
        <f>+('3 Planilla Preadjudicación OTIC'!Y81)</f>
        <v>0</v>
      </c>
      <c r="Y81" s="6">
        <f>+('3 Planilla Preadjudicación OTIC'!Z81)</f>
        <v>0</v>
      </c>
      <c r="Z81" s="6">
        <f>+('3 Planilla Preadjudicación OTIC'!AA81)</f>
        <v>0</v>
      </c>
      <c r="AA81" s="6">
        <f>+('3 Planilla Preadjudicación OTIC'!AB81)</f>
        <v>0</v>
      </c>
      <c r="AB81" s="8">
        <f>+('3 Planilla Preadjudicación OTIC'!AC81)</f>
        <v>0</v>
      </c>
      <c r="AC81" s="8">
        <f>+('3 Planilla Preadjudicación OTIC'!AD81)</f>
        <v>0</v>
      </c>
      <c r="AD81" s="6">
        <f>+('3 Planilla Preadjudicación OTIC'!AE81)</f>
        <v>0</v>
      </c>
      <c r="AE81" s="8">
        <f>+('3 Planilla Preadjudicación OTIC'!AF81)</f>
        <v>0</v>
      </c>
      <c r="AF81" s="6">
        <f>+('3 Planilla Preadjudicación OTIC'!AG81)</f>
        <v>0</v>
      </c>
      <c r="AG81" s="6">
        <f>+('3 Planilla Preadjudicación OTIC'!AH81)</f>
        <v>0</v>
      </c>
      <c r="AH81" s="6">
        <f>+('3 Planilla Preadjudicación OTIC'!AI81)</f>
        <v>0</v>
      </c>
      <c r="AI81" s="206">
        <f>+('3 Planilla Preadjudicación OTIC'!AJ81)</f>
        <v>0</v>
      </c>
      <c r="AJ81" s="8">
        <f>+('3 Planilla Preadjudicación OTIC'!AK81)</f>
        <v>0</v>
      </c>
      <c r="AK81" s="6">
        <f>+('3 Planilla Preadjudicación OTIC'!AL81)</f>
        <v>0</v>
      </c>
      <c r="AL81" s="6">
        <f>+('3 Planilla Preadjudicación OTIC'!AM81)</f>
        <v>0</v>
      </c>
      <c r="AM81" s="16">
        <f>+('3 Planilla Preadjudicación OTIC'!AN81)</f>
        <v>0</v>
      </c>
      <c r="AN81" s="16">
        <f>+('3 Planilla Preadjudicación OTIC'!AO81)</f>
        <v>0</v>
      </c>
      <c r="AO81" s="16">
        <f>+('3 Planilla Preadjudicación OTIC'!AP81)</f>
        <v>0</v>
      </c>
      <c r="AP81" s="16">
        <f>+('3 Planilla Preadjudicación OTIC'!AQ81)</f>
        <v>0</v>
      </c>
      <c r="AQ81" s="16">
        <f>+('3 Planilla Preadjudicación OTIC'!AR81)</f>
        <v>0</v>
      </c>
      <c r="AR81" s="16">
        <f>+('3 Planilla Preadjudicación OTIC'!AS81)</f>
        <v>0</v>
      </c>
      <c r="AS81" s="16">
        <f>+('3 Planilla Preadjudicación OTIC'!AT81)</f>
        <v>0</v>
      </c>
      <c r="AT81" s="16">
        <f>+('3 Planilla Preadjudicación OTIC'!AU81)</f>
        <v>0</v>
      </c>
      <c r="AU81" s="16">
        <f>+('3 Planilla Preadjudicación OTIC'!AV81)</f>
        <v>0</v>
      </c>
      <c r="AV81" s="6">
        <f>+('3 Planilla Preadjudicación OTIC'!AW81)</f>
        <v>0</v>
      </c>
      <c r="AW81" s="8">
        <f>+('3 Planilla Preadjudicación OTIC'!AX81)</f>
        <v>0</v>
      </c>
      <c r="AX81" s="6">
        <f>+('3 Planilla Preadjudicación OTIC'!AY81)</f>
        <v>0</v>
      </c>
      <c r="AY81" s="6">
        <f>+('3 Planilla Preadjudicación OTIC'!AZ81)</f>
        <v>0</v>
      </c>
      <c r="AZ81" s="6">
        <f>+('3 Planilla Preadjudicación OTIC'!BA81)</f>
        <v>0</v>
      </c>
      <c r="BA81" s="6">
        <f>+('3 Planilla Preadjudicación OTIC'!BB81)</f>
        <v>0</v>
      </c>
      <c r="BB81" s="6">
        <f>+('3 Planilla Preadjudicación OTIC'!BC81)</f>
        <v>0</v>
      </c>
      <c r="BC81" s="6">
        <f>+('3 Planilla Preadjudicación OTIC'!BD81)</f>
        <v>0</v>
      </c>
      <c r="BD81" s="6">
        <f>+('3 Planilla Preadjudicación OTIC'!BE81)</f>
        <v>0</v>
      </c>
      <c r="BE81" s="6">
        <f>+('3 Planilla Preadjudicación OTIC'!BF81)</f>
        <v>0</v>
      </c>
      <c r="BF81" s="6">
        <f>+('3 Planilla Preadjudicación OTIC'!BG81)</f>
        <v>0</v>
      </c>
      <c r="BG81" s="6">
        <f>+('3 Planilla Preadjudicación OTIC'!BH81)</f>
        <v>0</v>
      </c>
      <c r="BH81" s="6">
        <f>+('3 Planilla Preadjudicación OTIC'!BI81)</f>
        <v>0</v>
      </c>
      <c r="BI81" s="6">
        <f>+('3 Planilla Preadjudicación OTIC'!BJ81)</f>
        <v>0</v>
      </c>
      <c r="BJ81" s="6">
        <f>+('3 Planilla Preadjudicación OTIC'!BK81)</f>
        <v>0</v>
      </c>
      <c r="BK81" s="6">
        <f>+('3 Planilla Preadjudicación OTIC'!BL81)</f>
        <v>0</v>
      </c>
      <c r="BL81" s="6">
        <f>+('3 Planilla Preadjudicación OTIC'!BM81)</f>
        <v>0</v>
      </c>
      <c r="BM81" s="164">
        <f>ROUND(('3 Planilla Preadjudicación OTIC'!BN81),1)</f>
        <v>0</v>
      </c>
      <c r="BN81" s="8">
        <f>+('3 Planilla Preadjudicación OTIC'!BO81)</f>
        <v>0</v>
      </c>
      <c r="BO81" s="8">
        <f>+('3 Planilla Preadjudicación OTIC'!BP81)</f>
        <v>0</v>
      </c>
      <c r="BP81" s="8">
        <f>+('3 Planilla Preadjudicación OTIC'!BQ81)</f>
        <v>0</v>
      </c>
      <c r="BQ81" s="8">
        <f>+('3 Planilla Preadjudicación OTIC'!BR81)</f>
        <v>0</v>
      </c>
      <c r="BR81" s="8">
        <f>+('3 Planilla Preadjudicación OTIC'!BS81)</f>
        <v>0</v>
      </c>
      <c r="BS81" s="8">
        <f>+('3 Planilla Preadjudicación OTIC'!BT81)</f>
        <v>0</v>
      </c>
      <c r="BT81" s="8">
        <f>+('3 Planilla Preadjudicación OTIC'!BU81)</f>
        <v>0</v>
      </c>
      <c r="BU81" s="130" t="e">
        <f>IF(VLOOKUP(A81,'BD OFICIAL'!$A$1:$AK$1058,5,0)=D81,0,1)</f>
        <v>#N/A</v>
      </c>
      <c r="BV81" s="130" t="e">
        <f>IF(VLOOKUP(A81,'BD OFICIAL'!$A$1:$AK$1058,11,0)=J81,0,1)</f>
        <v>#N/A</v>
      </c>
      <c r="BW81" s="130" t="e">
        <f>IF(VLOOKUP(A81,'BD OFICIAL'!$A$1:$AK$1058,13,0)=L81,0,1)</f>
        <v>#N/A</v>
      </c>
      <c r="BX81" s="6" t="e">
        <f>IF(VLOOKUP(A81,'BD OFICIAL'!$A$1:$AK$1058,16,0)=O81,0,1)</f>
        <v>#N/A</v>
      </c>
      <c r="BY81" s="6" t="e">
        <f>IF(VLOOKUP(A81,'BD OFICIAL'!$A$1:$AK$1058,17,0)=P81,0,1)</f>
        <v>#N/A</v>
      </c>
      <c r="BZ81" s="6" t="e">
        <f>IF(VLOOKUP(A81,'BD OFICIAL'!$A$1:$AK$1058,19,0)=R81,0,1)</f>
        <v>#N/A</v>
      </c>
      <c r="CA81" s="6" t="e">
        <f>IF(VLOOKUP(A81,'BD OFICIAL'!$A$1:$AK$1058,21,0)=T81,0,1)</f>
        <v>#N/A</v>
      </c>
      <c r="CB81" s="6" t="e">
        <f>IF(VLOOKUP(A81,'BD OFICIAL'!$A$1:$AK$1058,24,0)=AK81,0,1)</f>
        <v>#N/A</v>
      </c>
      <c r="CC81" s="6" t="e">
        <f>IF(VLOOKUP(A81,'BD OFICIAL'!$A$1:$AK$1058,25,0)=X81,0,1)</f>
        <v>#N/A</v>
      </c>
      <c r="CD81" s="6" t="e">
        <f>IF(VLOOKUP(A81,'BD OFICIAL'!$A$1:$AK$1058,26,0)=Y81,0,1)</f>
        <v>#N/A</v>
      </c>
      <c r="CE81" s="6" t="e">
        <f>IF(VLOOKUP(A81,'BD OFICIAL'!$A$1:$AK$1058,27,0)=Z81,0,1)</f>
        <v>#N/A</v>
      </c>
      <c r="CF81" s="6" t="e">
        <f>IF(VLOOKUP(A81,'BD OFICIAL'!$A$1:$AK$1058,28,0)=AA81,0,1)</f>
        <v>#N/A</v>
      </c>
      <c r="CG81" s="6" t="e">
        <f>IF(VLOOKUP(A81,'BD OFICIAL'!$A$1:$AK$1058,33,0)=AF81,0,1)</f>
        <v>#N/A</v>
      </c>
      <c r="CH81" s="6" t="e">
        <f>IF(VLOOKUP(A81,'BD OFICIAL'!$A$1:$AK$1058,34,0)=AG81,0,1)</f>
        <v>#N/A</v>
      </c>
      <c r="CI81" s="11" t="e">
        <f t="shared" si="49"/>
        <v>#DIV/0!</v>
      </c>
      <c r="CJ81" s="130" t="e">
        <f t="shared" si="50"/>
        <v>#DIV/0!</v>
      </c>
      <c r="CK81" s="130" t="e">
        <f>IF(VLOOKUP(A81,'BD OFICIAL'!$A$1:$AK$1058,37,0)=AL81,0,1)</f>
        <v>#N/A</v>
      </c>
      <c r="CL81" s="130" t="e">
        <f>VLOOKUP(A81,'BD OFICIAL'!$A$1:$AL$1109,38,0)*AM81-AP81</f>
        <v>#N/A</v>
      </c>
      <c r="CM81" s="130" t="str">
        <f t="shared" si="51"/>
        <v>SSH</v>
      </c>
      <c r="CN81" s="130" t="str">
        <f t="shared" si="52"/>
        <v>SI</v>
      </c>
      <c r="CO81" s="130" t="str">
        <f t="shared" si="53"/>
        <v>NO</v>
      </c>
      <c r="CP81" s="44">
        <f t="shared" si="54"/>
        <v>1</v>
      </c>
      <c r="CQ81" s="44">
        <f t="shared" si="55"/>
        <v>1</v>
      </c>
      <c r="CR81" s="44" t="e">
        <f t="shared" si="56"/>
        <v>#N/A</v>
      </c>
      <c r="CS81" s="44" t="e">
        <f>IF(VLOOKUP(A81,'BD OFICIAL'!$A:$AS,40,0)=AQ81,0,1)</f>
        <v>#N/A</v>
      </c>
      <c r="CT81" s="44" t="e">
        <f>IF(VLOOKUP(A81,'BD OFICIAL'!$A:$AS,41,0)=AS81,0,1)</f>
        <v>#N/A</v>
      </c>
      <c r="CU81" s="44">
        <f t="shared" si="57"/>
        <v>0</v>
      </c>
      <c r="CV81" s="44">
        <f t="shared" si="58"/>
        <v>0</v>
      </c>
      <c r="CW81" s="44" t="e">
        <f>IF(VLOOKUP(A81,'BD OFICIAL'!$A$1:$AK$1058,31,0)="SI",IF(AT81&gt;0,0,1),IF(AT81=0,0,1))</f>
        <v>#N/A</v>
      </c>
      <c r="CX81" s="44">
        <f t="shared" si="59"/>
        <v>0</v>
      </c>
      <c r="CY81" s="44">
        <f t="shared" si="60"/>
        <v>0</v>
      </c>
      <c r="CZ81" s="130" t="e">
        <f t="shared" si="61"/>
        <v>#N/A</v>
      </c>
      <c r="DA81" s="44" t="e">
        <f t="shared" si="62"/>
        <v>#N/A</v>
      </c>
      <c r="DB81" s="130" t="str">
        <f>IF(ISERROR(VLOOKUP(AI81,EXPERIENCIA!$A$1:$C$2100,1,0)),"NO","SI")</f>
        <v>NO</v>
      </c>
      <c r="DC81" s="130" t="e">
        <f>IF(CZ81="no","NO APLICA",IF(AX81=0,"ERROR NOTA",IF(AND(AX81&gt;1,DB81="NO"),"ERROR NOTA",IF(AND(DB81="NO",AX81=1),0,IF(VLOOKUP(AI81,EXPERIENCIA!$A$1:$C$2100,3,0)=AX81,0,"ERROR NOTA")))))</f>
        <v>#N/A</v>
      </c>
      <c r="DD81" s="130" t="str">
        <f>IF(ISERROR(VLOOKUP(AI81,COMPORTAMIENTO!$A$1:$C$2100,1,0)),"NO","SI")</f>
        <v>NO</v>
      </c>
      <c r="DE81" s="130" t="e">
        <f>IF(CZ81="NO","NO APLICA",IF(AY81=0,"ERROR NOTA",IF(AND(DD81="NO",AY81=7),0,IF(VLOOKUP(AI81,COMPORTAMIENTO!$A$2:$C$2100,3,0)=AY81,0,"ERROR NOTA"))))</f>
        <v>#N/A</v>
      </c>
      <c r="DF81" s="164" t="e">
        <f t="shared" si="63"/>
        <v>#N/A</v>
      </c>
      <c r="DG81" s="164" t="e">
        <f t="shared" si="64"/>
        <v>#N/A</v>
      </c>
      <c r="DH81" s="130" t="str">
        <f t="shared" si="42"/>
        <v>NO</v>
      </c>
      <c r="DI81" s="130" t="e">
        <f t="shared" si="65"/>
        <v>#N/A</v>
      </c>
      <c r="DJ81" s="130" t="e">
        <f t="shared" si="66"/>
        <v>#N/A</v>
      </c>
      <c r="DK81" s="130" t="e">
        <f t="shared" si="67"/>
        <v>#N/A</v>
      </c>
      <c r="DL81" s="16" t="e" cm="1">
        <f t="array" ref="DL81">IF(CZ81="NO","NO APLICA",IF(AND(CZ81="SI",BG81=1),RECHAZADO,"APROBADO"))</f>
        <v>#N/A</v>
      </c>
      <c r="DM81" s="16" t="e">
        <f t="shared" si="68"/>
        <v>#N/A</v>
      </c>
      <c r="DN81" s="11" t="e">
        <f t="shared" si="69"/>
        <v>#N/A</v>
      </c>
      <c r="DO81" s="16">
        <f t="shared" si="70"/>
        <v>0</v>
      </c>
      <c r="DP81" s="16">
        <f>VLOOKUP(A81,'5 TD'!$A$3:$B$35,2,0)</f>
        <v>0</v>
      </c>
      <c r="DQ81" s="11" t="e">
        <f t="shared" si="71"/>
        <v>#N/A</v>
      </c>
      <c r="DR81" s="130" t="e">
        <f t="shared" si="43"/>
        <v>#N/A</v>
      </c>
      <c r="DS81" s="130" t="e">
        <f t="shared" si="44"/>
        <v>#N/A</v>
      </c>
      <c r="DT81" s="11" t="e">
        <f t="shared" si="45"/>
        <v>#N/A</v>
      </c>
      <c r="DU81" s="130" t="e">
        <f t="shared" si="46"/>
        <v>#N/A</v>
      </c>
      <c r="DV81" s="6">
        <f>+('3 Planilla Preadjudicación OTIC'!BO81)</f>
        <v>0</v>
      </c>
      <c r="DW81" s="6" t="e">
        <f>IF(DU81="APROBADO",VLOOKUP(A81,'5 TD'!$D$3:$E$270,2,0),"NO APLICA")</f>
        <v>#N/A</v>
      </c>
      <c r="DX81" s="6" t="e">
        <f t="shared" si="72"/>
        <v>#N/A</v>
      </c>
      <c r="DY81" s="6" t="e">
        <f>IF(DX81="SI",VLOOKUP(A81,'5 TD'!$G$3:$H$270,2,0),"NO APLICA ")</f>
        <v>#N/A</v>
      </c>
      <c r="DZ81" s="6" t="e">
        <f t="shared" si="47"/>
        <v>#N/A</v>
      </c>
      <c r="EA81" s="6" t="e">
        <f>IF(DZ81="SI",VLOOKUP(A81,'5 TD'!$J$4:$K$472,2,0),"NO APLICA")</f>
        <v>#N/A</v>
      </c>
      <c r="EB81" s="6" t="e">
        <f t="shared" si="73"/>
        <v>#N/A</v>
      </c>
      <c r="EC81" s="11" t="e">
        <f>IF(EB81="SI",VLOOKUP(A81,'5 TD'!$M$4:$N$350,2,0),"NO APLICA")</f>
        <v>#N/A</v>
      </c>
      <c r="ED81" s="6" t="e">
        <f t="shared" si="48"/>
        <v>#N/A</v>
      </c>
      <c r="EE81" s="16" t="e">
        <f t="shared" si="74"/>
        <v>#N/A</v>
      </c>
      <c r="EF81" s="16" t="e">
        <f>IF(ED81="SI",VLOOKUP(A81,'5 TD'!$V$4:$W$479,2,0),"NO APLICA")</f>
        <v>#N/A</v>
      </c>
      <c r="EG81" s="6" t="e">
        <f t="shared" si="75"/>
        <v>#N/A</v>
      </c>
      <c r="EH81" s="124" t="e">
        <f>IF(EG81="SI",VLOOKUP(AI81,COMPORTAMIENTO!$A$1:$C$2100,2,0),"NO APLICA")</f>
        <v>#N/A</v>
      </c>
      <c r="EI81" s="16" t="e">
        <f>IF(EG81="SI",VLOOKUP(A81,'5 TD'!$P$2:$Q$479,2,0),"NO APLICA")</f>
        <v>#N/A</v>
      </c>
      <c r="EJ81" s="6" t="e">
        <f t="shared" si="76"/>
        <v>#N/A</v>
      </c>
      <c r="EK81" s="6">
        <f>IF(DB81="no",0,VLOOKUP(AI81,EXPERIENCIA!$A$1:$C$2100,2,0))</f>
        <v>0</v>
      </c>
      <c r="EL81" s="6">
        <f>IF(DB81="si",VLOOKUP(A81,'5 TD'!$S$3:$T$2103,2,0),0)</f>
        <v>0</v>
      </c>
      <c r="EM81" s="6" t="str">
        <f t="shared" si="77"/>
        <v>SI</v>
      </c>
      <c r="EN81" s="6">
        <f>+('3 Planilla Preadjudicación OTIC'!BV81)</f>
        <v>0</v>
      </c>
      <c r="EQ81" s="77"/>
    </row>
    <row r="82" spans="1:147" s="7" customFormat="1" ht="13.8" x14ac:dyDescent="0.3">
      <c r="A82" s="6">
        <f>+('3 Planilla Preadjudicación OTIC'!A82)</f>
        <v>0</v>
      </c>
      <c r="B82" s="6">
        <f>+('3 Planilla Preadjudicación OTIC'!B82)</f>
        <v>0</v>
      </c>
      <c r="C82" s="8">
        <f>+('3 Planilla Preadjudicación OTIC'!D82)</f>
        <v>0</v>
      </c>
      <c r="D82" s="8">
        <f>+('3 Planilla Preadjudicación OTIC'!E82)</f>
        <v>0</v>
      </c>
      <c r="E82" s="8">
        <f>+('3 Planilla Preadjudicación OTIC'!F82)</f>
        <v>0</v>
      </c>
      <c r="F82" s="8">
        <f>+('3 Planilla Preadjudicación OTIC'!G82)</f>
        <v>0</v>
      </c>
      <c r="G82" s="8">
        <f>+('3 Planilla Preadjudicación OTIC'!H82)</f>
        <v>0</v>
      </c>
      <c r="H82" s="8">
        <f>+('3 Planilla Preadjudicación OTIC'!I82)</f>
        <v>0</v>
      </c>
      <c r="I82" s="8">
        <f>+('3 Planilla Preadjudicación OTIC'!J82)</f>
        <v>0</v>
      </c>
      <c r="J82" s="8">
        <f>+('3 Planilla Preadjudicación OTIC'!K82)</f>
        <v>0</v>
      </c>
      <c r="K82" s="8">
        <f>+('3 Planilla Preadjudicación OTIC'!L82)</f>
        <v>0</v>
      </c>
      <c r="L82" s="8">
        <f>+('3 Planilla Preadjudicación OTIC'!M82)</f>
        <v>0</v>
      </c>
      <c r="M82" s="6">
        <f>+('3 Planilla Preadjudicación OTIC'!N82)</f>
        <v>0</v>
      </c>
      <c r="N82" s="8">
        <f>+('3 Planilla Preadjudicación OTIC'!O82)</f>
        <v>0</v>
      </c>
      <c r="O82" s="8">
        <f>+('3 Planilla Preadjudicación OTIC'!P82)</f>
        <v>0</v>
      </c>
      <c r="P82" s="8">
        <f>+('3 Planilla Preadjudicación OTIC'!Q82)</f>
        <v>0</v>
      </c>
      <c r="Q82" s="8">
        <f>+('3 Planilla Preadjudicación OTIC'!R82)</f>
        <v>0</v>
      </c>
      <c r="R82" s="8">
        <f>+('3 Planilla Preadjudicación OTIC'!S82)</f>
        <v>0</v>
      </c>
      <c r="S82" s="8">
        <f>+('3 Planilla Preadjudicación OTIC'!T82)</f>
        <v>0</v>
      </c>
      <c r="T82" s="6">
        <f>+('3 Planilla Preadjudicación OTIC'!U82)</f>
        <v>0</v>
      </c>
      <c r="U82" s="6">
        <f>+('3 Planilla Preadjudicación OTIC'!V82)</f>
        <v>0</v>
      </c>
      <c r="V82" s="6">
        <f>+('3 Planilla Preadjudicación OTIC'!W82)</f>
        <v>0</v>
      </c>
      <c r="W82" s="6">
        <f>+('3 Planilla Preadjudicación OTIC'!X82)</f>
        <v>0</v>
      </c>
      <c r="X82" s="6">
        <f>+('3 Planilla Preadjudicación OTIC'!Y82)</f>
        <v>0</v>
      </c>
      <c r="Y82" s="6">
        <f>+('3 Planilla Preadjudicación OTIC'!Z82)</f>
        <v>0</v>
      </c>
      <c r="Z82" s="6">
        <f>+('3 Planilla Preadjudicación OTIC'!AA82)</f>
        <v>0</v>
      </c>
      <c r="AA82" s="6">
        <f>+('3 Planilla Preadjudicación OTIC'!AB82)</f>
        <v>0</v>
      </c>
      <c r="AB82" s="8">
        <f>+('3 Planilla Preadjudicación OTIC'!AC82)</f>
        <v>0</v>
      </c>
      <c r="AC82" s="8">
        <f>+('3 Planilla Preadjudicación OTIC'!AD82)</f>
        <v>0</v>
      </c>
      <c r="AD82" s="6">
        <f>+('3 Planilla Preadjudicación OTIC'!AE82)</f>
        <v>0</v>
      </c>
      <c r="AE82" s="8">
        <f>+('3 Planilla Preadjudicación OTIC'!AF82)</f>
        <v>0</v>
      </c>
      <c r="AF82" s="6">
        <f>+('3 Planilla Preadjudicación OTIC'!AG82)</f>
        <v>0</v>
      </c>
      <c r="AG82" s="6">
        <f>+('3 Planilla Preadjudicación OTIC'!AH82)</f>
        <v>0</v>
      </c>
      <c r="AH82" s="6">
        <f>+('3 Planilla Preadjudicación OTIC'!AI82)</f>
        <v>0</v>
      </c>
      <c r="AI82" s="206">
        <f>+('3 Planilla Preadjudicación OTIC'!AJ82)</f>
        <v>0</v>
      </c>
      <c r="AJ82" s="8">
        <f>+('3 Planilla Preadjudicación OTIC'!AK82)</f>
        <v>0</v>
      </c>
      <c r="AK82" s="6">
        <f>+('3 Planilla Preadjudicación OTIC'!AL82)</f>
        <v>0</v>
      </c>
      <c r="AL82" s="6">
        <f>+('3 Planilla Preadjudicación OTIC'!AM82)</f>
        <v>0</v>
      </c>
      <c r="AM82" s="16">
        <f>+('3 Planilla Preadjudicación OTIC'!AN82)</f>
        <v>0</v>
      </c>
      <c r="AN82" s="16">
        <f>+('3 Planilla Preadjudicación OTIC'!AO82)</f>
        <v>0</v>
      </c>
      <c r="AO82" s="16">
        <f>+('3 Planilla Preadjudicación OTIC'!AP82)</f>
        <v>0</v>
      </c>
      <c r="AP82" s="16">
        <f>+('3 Planilla Preadjudicación OTIC'!AQ82)</f>
        <v>0</v>
      </c>
      <c r="AQ82" s="16">
        <f>+('3 Planilla Preadjudicación OTIC'!AR82)</f>
        <v>0</v>
      </c>
      <c r="AR82" s="16">
        <f>+('3 Planilla Preadjudicación OTIC'!AS82)</f>
        <v>0</v>
      </c>
      <c r="AS82" s="16">
        <f>+('3 Planilla Preadjudicación OTIC'!AT82)</f>
        <v>0</v>
      </c>
      <c r="AT82" s="16">
        <f>+('3 Planilla Preadjudicación OTIC'!AU82)</f>
        <v>0</v>
      </c>
      <c r="AU82" s="16">
        <f>+('3 Planilla Preadjudicación OTIC'!AV82)</f>
        <v>0</v>
      </c>
      <c r="AV82" s="6">
        <f>+('3 Planilla Preadjudicación OTIC'!AW82)</f>
        <v>0</v>
      </c>
      <c r="AW82" s="8">
        <f>+('3 Planilla Preadjudicación OTIC'!AX82)</f>
        <v>0</v>
      </c>
      <c r="AX82" s="6">
        <f>+('3 Planilla Preadjudicación OTIC'!AY82)</f>
        <v>0</v>
      </c>
      <c r="AY82" s="6">
        <f>+('3 Planilla Preadjudicación OTIC'!AZ82)</f>
        <v>0</v>
      </c>
      <c r="AZ82" s="6">
        <f>+('3 Planilla Preadjudicación OTIC'!BA82)</f>
        <v>0</v>
      </c>
      <c r="BA82" s="6">
        <f>+('3 Planilla Preadjudicación OTIC'!BB82)</f>
        <v>0</v>
      </c>
      <c r="BB82" s="6">
        <f>+('3 Planilla Preadjudicación OTIC'!BC82)</f>
        <v>0</v>
      </c>
      <c r="BC82" s="6">
        <f>+('3 Planilla Preadjudicación OTIC'!BD82)</f>
        <v>0</v>
      </c>
      <c r="BD82" s="6">
        <f>+('3 Planilla Preadjudicación OTIC'!BE82)</f>
        <v>0</v>
      </c>
      <c r="BE82" s="6">
        <f>+('3 Planilla Preadjudicación OTIC'!BF82)</f>
        <v>0</v>
      </c>
      <c r="BF82" s="6">
        <f>+('3 Planilla Preadjudicación OTIC'!BG82)</f>
        <v>0</v>
      </c>
      <c r="BG82" s="6">
        <f>+('3 Planilla Preadjudicación OTIC'!BH82)</f>
        <v>0</v>
      </c>
      <c r="BH82" s="6">
        <f>+('3 Planilla Preadjudicación OTIC'!BI82)</f>
        <v>0</v>
      </c>
      <c r="BI82" s="6">
        <f>+('3 Planilla Preadjudicación OTIC'!BJ82)</f>
        <v>0</v>
      </c>
      <c r="BJ82" s="6">
        <f>+('3 Planilla Preadjudicación OTIC'!BK82)</f>
        <v>0</v>
      </c>
      <c r="BK82" s="6">
        <f>+('3 Planilla Preadjudicación OTIC'!BL82)</f>
        <v>0</v>
      </c>
      <c r="BL82" s="6">
        <f>+('3 Planilla Preadjudicación OTIC'!BM82)</f>
        <v>0</v>
      </c>
      <c r="BM82" s="164">
        <f>ROUND(('3 Planilla Preadjudicación OTIC'!BN82),1)</f>
        <v>0</v>
      </c>
      <c r="BN82" s="8">
        <f>+('3 Planilla Preadjudicación OTIC'!BO82)</f>
        <v>0</v>
      </c>
      <c r="BO82" s="8">
        <f>+('3 Planilla Preadjudicación OTIC'!BP82)</f>
        <v>0</v>
      </c>
      <c r="BP82" s="8">
        <f>+('3 Planilla Preadjudicación OTIC'!BQ82)</f>
        <v>0</v>
      </c>
      <c r="BQ82" s="8">
        <f>+('3 Planilla Preadjudicación OTIC'!BR82)</f>
        <v>0</v>
      </c>
      <c r="BR82" s="8">
        <f>+('3 Planilla Preadjudicación OTIC'!BS82)</f>
        <v>0</v>
      </c>
      <c r="BS82" s="8">
        <f>+('3 Planilla Preadjudicación OTIC'!BT82)</f>
        <v>0</v>
      </c>
      <c r="BT82" s="8">
        <f>+('3 Planilla Preadjudicación OTIC'!BU82)</f>
        <v>0</v>
      </c>
      <c r="BU82" s="130" t="e">
        <f>IF(VLOOKUP(A82,'BD OFICIAL'!$A$1:$AK$1058,5,0)=D82,0,1)</f>
        <v>#N/A</v>
      </c>
      <c r="BV82" s="130" t="e">
        <f>IF(VLOOKUP(A82,'BD OFICIAL'!$A$1:$AK$1058,11,0)=J82,0,1)</f>
        <v>#N/A</v>
      </c>
      <c r="BW82" s="130" t="e">
        <f>IF(VLOOKUP(A82,'BD OFICIAL'!$A$1:$AK$1058,13,0)=L82,0,1)</f>
        <v>#N/A</v>
      </c>
      <c r="BX82" s="6" t="e">
        <f>IF(VLOOKUP(A82,'BD OFICIAL'!$A$1:$AK$1058,16,0)=O82,0,1)</f>
        <v>#N/A</v>
      </c>
      <c r="BY82" s="6" t="e">
        <f>IF(VLOOKUP(A82,'BD OFICIAL'!$A$1:$AK$1058,17,0)=P82,0,1)</f>
        <v>#N/A</v>
      </c>
      <c r="BZ82" s="6" t="e">
        <f>IF(VLOOKUP(A82,'BD OFICIAL'!$A$1:$AK$1058,19,0)=R82,0,1)</f>
        <v>#N/A</v>
      </c>
      <c r="CA82" s="6" t="e">
        <f>IF(VLOOKUP(A82,'BD OFICIAL'!$A$1:$AK$1058,21,0)=T82,0,1)</f>
        <v>#N/A</v>
      </c>
      <c r="CB82" s="6" t="e">
        <f>IF(VLOOKUP(A82,'BD OFICIAL'!$A$1:$AK$1058,24,0)=AK82,0,1)</f>
        <v>#N/A</v>
      </c>
      <c r="CC82" s="6" t="e">
        <f>IF(VLOOKUP(A82,'BD OFICIAL'!$A$1:$AK$1058,25,0)=X82,0,1)</f>
        <v>#N/A</v>
      </c>
      <c r="CD82" s="6" t="e">
        <f>IF(VLOOKUP(A82,'BD OFICIAL'!$A$1:$AK$1058,26,0)=Y82,0,1)</f>
        <v>#N/A</v>
      </c>
      <c r="CE82" s="6" t="e">
        <f>IF(VLOOKUP(A82,'BD OFICIAL'!$A$1:$AK$1058,27,0)=Z82,0,1)</f>
        <v>#N/A</v>
      </c>
      <c r="CF82" s="6" t="e">
        <f>IF(VLOOKUP(A82,'BD OFICIAL'!$A$1:$AK$1058,28,0)=AA82,0,1)</f>
        <v>#N/A</v>
      </c>
      <c r="CG82" s="6" t="e">
        <f>IF(VLOOKUP(A82,'BD OFICIAL'!$A$1:$AK$1058,33,0)=AF82,0,1)</f>
        <v>#N/A</v>
      </c>
      <c r="CH82" s="6" t="e">
        <f>IF(VLOOKUP(A82,'BD OFICIAL'!$A$1:$AK$1058,34,0)=AG82,0,1)</f>
        <v>#N/A</v>
      </c>
      <c r="CI82" s="11" t="e">
        <f t="shared" si="49"/>
        <v>#DIV/0!</v>
      </c>
      <c r="CJ82" s="130" t="e">
        <f t="shared" si="50"/>
        <v>#DIV/0!</v>
      </c>
      <c r="CK82" s="130" t="e">
        <f>IF(VLOOKUP(A82,'BD OFICIAL'!$A$1:$AK$1058,37,0)=AL82,0,1)</f>
        <v>#N/A</v>
      </c>
      <c r="CL82" s="130" t="e">
        <f>VLOOKUP(A82,'BD OFICIAL'!$A$1:$AL$1109,38,0)*AM82-AP82</f>
        <v>#N/A</v>
      </c>
      <c r="CM82" s="130" t="str">
        <f t="shared" si="51"/>
        <v>SSH</v>
      </c>
      <c r="CN82" s="130" t="str">
        <f t="shared" si="52"/>
        <v>SI</v>
      </c>
      <c r="CO82" s="130" t="str">
        <f t="shared" si="53"/>
        <v>NO</v>
      </c>
      <c r="CP82" s="44">
        <f t="shared" si="54"/>
        <v>1</v>
      </c>
      <c r="CQ82" s="44">
        <f t="shared" si="55"/>
        <v>1</v>
      </c>
      <c r="CR82" s="44" t="e">
        <f t="shared" si="56"/>
        <v>#N/A</v>
      </c>
      <c r="CS82" s="44" t="e">
        <f>IF(VLOOKUP(A82,'BD OFICIAL'!$A:$AS,40,0)=AQ82,0,1)</f>
        <v>#N/A</v>
      </c>
      <c r="CT82" s="44" t="e">
        <f>IF(VLOOKUP(A82,'BD OFICIAL'!$A:$AS,41,0)=AS82,0,1)</f>
        <v>#N/A</v>
      </c>
      <c r="CU82" s="44">
        <f t="shared" si="57"/>
        <v>0</v>
      </c>
      <c r="CV82" s="44">
        <f t="shared" si="58"/>
        <v>0</v>
      </c>
      <c r="CW82" s="44" t="e">
        <f>IF(VLOOKUP(A82,'BD OFICIAL'!$A$1:$AK$1058,31,0)="SI",IF(AT82&gt;0,0,1),IF(AT82=0,0,1))</f>
        <v>#N/A</v>
      </c>
      <c r="CX82" s="44">
        <f t="shared" si="59"/>
        <v>0</v>
      </c>
      <c r="CY82" s="44">
        <f t="shared" si="60"/>
        <v>0</v>
      </c>
      <c r="CZ82" s="130" t="e">
        <f t="shared" si="61"/>
        <v>#N/A</v>
      </c>
      <c r="DA82" s="44" t="e">
        <f t="shared" si="62"/>
        <v>#N/A</v>
      </c>
      <c r="DB82" s="130" t="str">
        <f>IF(ISERROR(VLOOKUP(AI82,EXPERIENCIA!$A$1:$C$2100,1,0)),"NO","SI")</f>
        <v>NO</v>
      </c>
      <c r="DC82" s="130" t="e">
        <f>IF(CZ82="no","NO APLICA",IF(AX82=0,"ERROR NOTA",IF(AND(AX82&gt;1,DB82="NO"),"ERROR NOTA",IF(AND(DB82="NO",AX82=1),0,IF(VLOOKUP(AI82,EXPERIENCIA!$A$1:$C$2100,3,0)=AX82,0,"ERROR NOTA")))))</f>
        <v>#N/A</v>
      </c>
      <c r="DD82" s="130" t="str">
        <f>IF(ISERROR(VLOOKUP(AI82,COMPORTAMIENTO!$A$1:$C$2100,1,0)),"NO","SI")</f>
        <v>NO</v>
      </c>
      <c r="DE82" s="130" t="e">
        <f>IF(CZ82="NO","NO APLICA",IF(AY82=0,"ERROR NOTA",IF(AND(DD82="NO",AY82=7),0,IF(VLOOKUP(AI82,COMPORTAMIENTO!$A$2:$C$2100,3,0)=AY82,0,"ERROR NOTA"))))</f>
        <v>#N/A</v>
      </c>
      <c r="DF82" s="164" t="e">
        <f t="shared" si="63"/>
        <v>#N/A</v>
      </c>
      <c r="DG82" s="164" t="e">
        <f t="shared" si="64"/>
        <v>#N/A</v>
      </c>
      <c r="DH82" s="130" t="str">
        <f t="shared" si="42"/>
        <v>NO</v>
      </c>
      <c r="DI82" s="130" t="e">
        <f t="shared" si="65"/>
        <v>#N/A</v>
      </c>
      <c r="DJ82" s="130" t="e">
        <f t="shared" si="66"/>
        <v>#N/A</v>
      </c>
      <c r="DK82" s="130" t="e">
        <f t="shared" si="67"/>
        <v>#N/A</v>
      </c>
      <c r="DL82" s="16" t="e" cm="1">
        <f t="array" ref="DL82">IF(CZ82="NO","NO APLICA",IF(AND(CZ82="SI",BG82=1),RECHAZADO,"APROBADO"))</f>
        <v>#N/A</v>
      </c>
      <c r="DM82" s="16" t="e">
        <f t="shared" si="68"/>
        <v>#N/A</v>
      </c>
      <c r="DN82" s="11" t="e">
        <f t="shared" si="69"/>
        <v>#N/A</v>
      </c>
      <c r="DO82" s="16">
        <f t="shared" si="70"/>
        <v>0</v>
      </c>
      <c r="DP82" s="16">
        <f>VLOOKUP(A82,'5 TD'!$A$3:$B$35,2,0)</f>
        <v>0</v>
      </c>
      <c r="DQ82" s="11" t="e">
        <f t="shared" si="71"/>
        <v>#N/A</v>
      </c>
      <c r="DR82" s="130" t="e">
        <f t="shared" si="43"/>
        <v>#N/A</v>
      </c>
      <c r="DS82" s="130" t="e">
        <f t="shared" si="44"/>
        <v>#N/A</v>
      </c>
      <c r="DT82" s="11" t="e">
        <f t="shared" si="45"/>
        <v>#N/A</v>
      </c>
      <c r="DU82" s="130" t="e">
        <f t="shared" si="46"/>
        <v>#N/A</v>
      </c>
      <c r="DV82" s="6">
        <f>+('3 Planilla Preadjudicación OTIC'!BO82)</f>
        <v>0</v>
      </c>
      <c r="DW82" s="6" t="e">
        <f>IF(DU82="APROBADO",VLOOKUP(A82,'5 TD'!$D$3:$E$270,2,0),"NO APLICA")</f>
        <v>#N/A</v>
      </c>
      <c r="DX82" s="6" t="e">
        <f t="shared" si="72"/>
        <v>#N/A</v>
      </c>
      <c r="DY82" s="6" t="e">
        <f>IF(DX82="SI",VLOOKUP(A82,'5 TD'!$G$3:$H$270,2,0),"NO APLICA ")</f>
        <v>#N/A</v>
      </c>
      <c r="DZ82" s="6" t="e">
        <f t="shared" si="47"/>
        <v>#N/A</v>
      </c>
      <c r="EA82" s="6" t="e">
        <f>IF(DZ82="SI",VLOOKUP(A82,'5 TD'!$J$4:$K$472,2,0),"NO APLICA")</f>
        <v>#N/A</v>
      </c>
      <c r="EB82" s="6" t="e">
        <f t="shared" si="73"/>
        <v>#N/A</v>
      </c>
      <c r="EC82" s="11" t="e">
        <f>IF(EB82="SI",VLOOKUP(A82,'5 TD'!$M$4:$N$350,2,0),"NO APLICA")</f>
        <v>#N/A</v>
      </c>
      <c r="ED82" s="6" t="e">
        <f t="shared" si="48"/>
        <v>#N/A</v>
      </c>
      <c r="EE82" s="16" t="e">
        <f t="shared" si="74"/>
        <v>#N/A</v>
      </c>
      <c r="EF82" s="16" t="e">
        <f>IF(ED82="SI",VLOOKUP(A82,'5 TD'!$V$4:$W$479,2,0),"NO APLICA")</f>
        <v>#N/A</v>
      </c>
      <c r="EG82" s="6" t="e">
        <f t="shared" si="75"/>
        <v>#N/A</v>
      </c>
      <c r="EH82" s="124" t="e">
        <f>IF(EG82="SI",VLOOKUP(AI82,COMPORTAMIENTO!$A$1:$C$2100,2,0),"NO APLICA")</f>
        <v>#N/A</v>
      </c>
      <c r="EI82" s="16" t="e">
        <f>IF(EG82="SI",VLOOKUP(A82,'5 TD'!$P$2:$Q$479,2,0),"NO APLICA")</f>
        <v>#N/A</v>
      </c>
      <c r="EJ82" s="6" t="e">
        <f t="shared" si="76"/>
        <v>#N/A</v>
      </c>
      <c r="EK82" s="6">
        <f>IF(DB82="no",0,VLOOKUP(AI82,EXPERIENCIA!$A$1:$C$2100,2,0))</f>
        <v>0</v>
      </c>
      <c r="EL82" s="6">
        <f>IF(DB82="si",VLOOKUP(A82,'5 TD'!$S$3:$T$2103,2,0),0)</f>
        <v>0</v>
      </c>
      <c r="EM82" s="6" t="str">
        <f t="shared" si="77"/>
        <v>SI</v>
      </c>
      <c r="EN82" s="6">
        <f>+('3 Planilla Preadjudicación OTIC'!BV82)</f>
        <v>0</v>
      </c>
      <c r="EQ82" s="77"/>
    </row>
    <row r="83" spans="1:147" s="7" customFormat="1" ht="13.8" x14ac:dyDescent="0.3">
      <c r="A83" s="6">
        <f>+('3 Planilla Preadjudicación OTIC'!A83)</f>
        <v>0</v>
      </c>
      <c r="B83" s="6">
        <f>+('3 Planilla Preadjudicación OTIC'!B83)</f>
        <v>0</v>
      </c>
      <c r="C83" s="8">
        <f>+('3 Planilla Preadjudicación OTIC'!D83)</f>
        <v>0</v>
      </c>
      <c r="D83" s="8">
        <f>+('3 Planilla Preadjudicación OTIC'!E83)</f>
        <v>0</v>
      </c>
      <c r="E83" s="8">
        <f>+('3 Planilla Preadjudicación OTIC'!F83)</f>
        <v>0</v>
      </c>
      <c r="F83" s="8">
        <f>+('3 Planilla Preadjudicación OTIC'!G83)</f>
        <v>0</v>
      </c>
      <c r="G83" s="8">
        <f>+('3 Planilla Preadjudicación OTIC'!H83)</f>
        <v>0</v>
      </c>
      <c r="H83" s="8">
        <f>+('3 Planilla Preadjudicación OTIC'!I83)</f>
        <v>0</v>
      </c>
      <c r="I83" s="8">
        <f>+('3 Planilla Preadjudicación OTIC'!J83)</f>
        <v>0</v>
      </c>
      <c r="J83" s="8">
        <f>+('3 Planilla Preadjudicación OTIC'!K83)</f>
        <v>0</v>
      </c>
      <c r="K83" s="8">
        <f>+('3 Planilla Preadjudicación OTIC'!L83)</f>
        <v>0</v>
      </c>
      <c r="L83" s="8">
        <f>+('3 Planilla Preadjudicación OTIC'!M83)</f>
        <v>0</v>
      </c>
      <c r="M83" s="6">
        <f>+('3 Planilla Preadjudicación OTIC'!N83)</f>
        <v>0</v>
      </c>
      <c r="N83" s="8">
        <f>+('3 Planilla Preadjudicación OTIC'!O83)</f>
        <v>0</v>
      </c>
      <c r="O83" s="8">
        <f>+('3 Planilla Preadjudicación OTIC'!P83)</f>
        <v>0</v>
      </c>
      <c r="P83" s="8">
        <f>+('3 Planilla Preadjudicación OTIC'!Q83)</f>
        <v>0</v>
      </c>
      <c r="Q83" s="8">
        <f>+('3 Planilla Preadjudicación OTIC'!R83)</f>
        <v>0</v>
      </c>
      <c r="R83" s="8">
        <f>+('3 Planilla Preadjudicación OTIC'!S83)</f>
        <v>0</v>
      </c>
      <c r="S83" s="8">
        <f>+('3 Planilla Preadjudicación OTIC'!T83)</f>
        <v>0</v>
      </c>
      <c r="T83" s="6">
        <f>+('3 Planilla Preadjudicación OTIC'!U83)</f>
        <v>0</v>
      </c>
      <c r="U83" s="6">
        <f>+('3 Planilla Preadjudicación OTIC'!V83)</f>
        <v>0</v>
      </c>
      <c r="V83" s="6">
        <f>+('3 Planilla Preadjudicación OTIC'!W83)</f>
        <v>0</v>
      </c>
      <c r="W83" s="6">
        <f>+('3 Planilla Preadjudicación OTIC'!X83)</f>
        <v>0</v>
      </c>
      <c r="X83" s="6">
        <f>+('3 Planilla Preadjudicación OTIC'!Y83)</f>
        <v>0</v>
      </c>
      <c r="Y83" s="6">
        <f>+('3 Planilla Preadjudicación OTIC'!Z83)</f>
        <v>0</v>
      </c>
      <c r="Z83" s="6">
        <f>+('3 Planilla Preadjudicación OTIC'!AA83)</f>
        <v>0</v>
      </c>
      <c r="AA83" s="6">
        <f>+('3 Planilla Preadjudicación OTIC'!AB83)</f>
        <v>0</v>
      </c>
      <c r="AB83" s="8">
        <f>+('3 Planilla Preadjudicación OTIC'!AC83)</f>
        <v>0</v>
      </c>
      <c r="AC83" s="8">
        <f>+('3 Planilla Preadjudicación OTIC'!AD83)</f>
        <v>0</v>
      </c>
      <c r="AD83" s="6">
        <f>+('3 Planilla Preadjudicación OTIC'!AE83)</f>
        <v>0</v>
      </c>
      <c r="AE83" s="8">
        <f>+('3 Planilla Preadjudicación OTIC'!AF83)</f>
        <v>0</v>
      </c>
      <c r="AF83" s="6">
        <f>+('3 Planilla Preadjudicación OTIC'!AG83)</f>
        <v>0</v>
      </c>
      <c r="AG83" s="6">
        <f>+('3 Planilla Preadjudicación OTIC'!AH83)</f>
        <v>0</v>
      </c>
      <c r="AH83" s="6">
        <f>+('3 Planilla Preadjudicación OTIC'!AI83)</f>
        <v>0</v>
      </c>
      <c r="AI83" s="206">
        <f>+('3 Planilla Preadjudicación OTIC'!AJ83)</f>
        <v>0</v>
      </c>
      <c r="AJ83" s="8">
        <f>+('3 Planilla Preadjudicación OTIC'!AK83)</f>
        <v>0</v>
      </c>
      <c r="AK83" s="6">
        <f>+('3 Planilla Preadjudicación OTIC'!AL83)</f>
        <v>0</v>
      </c>
      <c r="AL83" s="6">
        <f>+('3 Planilla Preadjudicación OTIC'!AM83)</f>
        <v>0</v>
      </c>
      <c r="AM83" s="16">
        <f>+('3 Planilla Preadjudicación OTIC'!AN83)</f>
        <v>0</v>
      </c>
      <c r="AN83" s="16">
        <f>+('3 Planilla Preadjudicación OTIC'!AO83)</f>
        <v>0</v>
      </c>
      <c r="AO83" s="16">
        <f>+('3 Planilla Preadjudicación OTIC'!AP83)</f>
        <v>0</v>
      </c>
      <c r="AP83" s="16">
        <f>+('3 Planilla Preadjudicación OTIC'!AQ83)</f>
        <v>0</v>
      </c>
      <c r="AQ83" s="16">
        <f>+('3 Planilla Preadjudicación OTIC'!AR83)</f>
        <v>0</v>
      </c>
      <c r="AR83" s="16">
        <f>+('3 Planilla Preadjudicación OTIC'!AS83)</f>
        <v>0</v>
      </c>
      <c r="AS83" s="16">
        <f>+('3 Planilla Preadjudicación OTIC'!AT83)</f>
        <v>0</v>
      </c>
      <c r="AT83" s="16">
        <f>+('3 Planilla Preadjudicación OTIC'!AU83)</f>
        <v>0</v>
      </c>
      <c r="AU83" s="16">
        <f>+('3 Planilla Preadjudicación OTIC'!AV83)</f>
        <v>0</v>
      </c>
      <c r="AV83" s="6">
        <f>+('3 Planilla Preadjudicación OTIC'!AW83)</f>
        <v>0</v>
      </c>
      <c r="AW83" s="8">
        <f>+('3 Planilla Preadjudicación OTIC'!AX83)</f>
        <v>0</v>
      </c>
      <c r="AX83" s="6">
        <f>+('3 Planilla Preadjudicación OTIC'!AY83)</f>
        <v>0</v>
      </c>
      <c r="AY83" s="6">
        <f>+('3 Planilla Preadjudicación OTIC'!AZ83)</f>
        <v>0</v>
      </c>
      <c r="AZ83" s="6">
        <f>+('3 Planilla Preadjudicación OTIC'!BA83)</f>
        <v>0</v>
      </c>
      <c r="BA83" s="6">
        <f>+('3 Planilla Preadjudicación OTIC'!BB83)</f>
        <v>0</v>
      </c>
      <c r="BB83" s="6">
        <f>+('3 Planilla Preadjudicación OTIC'!BC83)</f>
        <v>0</v>
      </c>
      <c r="BC83" s="6">
        <f>+('3 Planilla Preadjudicación OTIC'!BD83)</f>
        <v>0</v>
      </c>
      <c r="BD83" s="6">
        <f>+('3 Planilla Preadjudicación OTIC'!BE83)</f>
        <v>0</v>
      </c>
      <c r="BE83" s="6">
        <f>+('3 Planilla Preadjudicación OTIC'!BF83)</f>
        <v>0</v>
      </c>
      <c r="BF83" s="6">
        <f>+('3 Planilla Preadjudicación OTIC'!BG83)</f>
        <v>0</v>
      </c>
      <c r="BG83" s="6">
        <f>+('3 Planilla Preadjudicación OTIC'!BH83)</f>
        <v>0</v>
      </c>
      <c r="BH83" s="6">
        <f>+('3 Planilla Preadjudicación OTIC'!BI83)</f>
        <v>0</v>
      </c>
      <c r="BI83" s="6">
        <f>+('3 Planilla Preadjudicación OTIC'!BJ83)</f>
        <v>0</v>
      </c>
      <c r="BJ83" s="6">
        <f>+('3 Planilla Preadjudicación OTIC'!BK83)</f>
        <v>0</v>
      </c>
      <c r="BK83" s="6">
        <f>+('3 Planilla Preadjudicación OTIC'!BL83)</f>
        <v>0</v>
      </c>
      <c r="BL83" s="6">
        <f>+('3 Planilla Preadjudicación OTIC'!BM83)</f>
        <v>0</v>
      </c>
      <c r="BM83" s="164">
        <f>ROUND(('3 Planilla Preadjudicación OTIC'!BN83),1)</f>
        <v>0</v>
      </c>
      <c r="BN83" s="8">
        <f>+('3 Planilla Preadjudicación OTIC'!BO83)</f>
        <v>0</v>
      </c>
      <c r="BO83" s="8">
        <f>+('3 Planilla Preadjudicación OTIC'!BP83)</f>
        <v>0</v>
      </c>
      <c r="BP83" s="8">
        <f>+('3 Planilla Preadjudicación OTIC'!BQ83)</f>
        <v>0</v>
      </c>
      <c r="BQ83" s="8">
        <f>+('3 Planilla Preadjudicación OTIC'!BR83)</f>
        <v>0</v>
      </c>
      <c r="BR83" s="8">
        <f>+('3 Planilla Preadjudicación OTIC'!BS83)</f>
        <v>0</v>
      </c>
      <c r="BS83" s="8">
        <f>+('3 Planilla Preadjudicación OTIC'!BT83)</f>
        <v>0</v>
      </c>
      <c r="BT83" s="8">
        <f>+('3 Planilla Preadjudicación OTIC'!BU83)</f>
        <v>0</v>
      </c>
      <c r="BU83" s="130" t="e">
        <f>IF(VLOOKUP(A83,'BD OFICIAL'!$A$1:$AK$1058,5,0)=D83,0,1)</f>
        <v>#N/A</v>
      </c>
      <c r="BV83" s="130" t="e">
        <f>IF(VLOOKUP(A83,'BD OFICIAL'!$A$1:$AK$1058,11,0)=J83,0,1)</f>
        <v>#N/A</v>
      </c>
      <c r="BW83" s="130" t="e">
        <f>IF(VLOOKUP(A83,'BD OFICIAL'!$A$1:$AK$1058,13,0)=L83,0,1)</f>
        <v>#N/A</v>
      </c>
      <c r="BX83" s="6" t="e">
        <f>IF(VLOOKUP(A83,'BD OFICIAL'!$A$1:$AK$1058,16,0)=O83,0,1)</f>
        <v>#N/A</v>
      </c>
      <c r="BY83" s="6" t="e">
        <f>IF(VLOOKUP(A83,'BD OFICIAL'!$A$1:$AK$1058,17,0)=P83,0,1)</f>
        <v>#N/A</v>
      </c>
      <c r="BZ83" s="6" t="e">
        <f>IF(VLOOKUP(A83,'BD OFICIAL'!$A$1:$AK$1058,19,0)=R83,0,1)</f>
        <v>#N/A</v>
      </c>
      <c r="CA83" s="6" t="e">
        <f>IF(VLOOKUP(A83,'BD OFICIAL'!$A$1:$AK$1058,21,0)=T83,0,1)</f>
        <v>#N/A</v>
      </c>
      <c r="CB83" s="6" t="e">
        <f>IF(VLOOKUP(A83,'BD OFICIAL'!$A$1:$AK$1058,24,0)=AK83,0,1)</f>
        <v>#N/A</v>
      </c>
      <c r="CC83" s="6" t="e">
        <f>IF(VLOOKUP(A83,'BD OFICIAL'!$A$1:$AK$1058,25,0)=X83,0,1)</f>
        <v>#N/A</v>
      </c>
      <c r="CD83" s="6" t="e">
        <f>IF(VLOOKUP(A83,'BD OFICIAL'!$A$1:$AK$1058,26,0)=Y83,0,1)</f>
        <v>#N/A</v>
      </c>
      <c r="CE83" s="6" t="e">
        <f>IF(VLOOKUP(A83,'BD OFICIAL'!$A$1:$AK$1058,27,0)=Z83,0,1)</f>
        <v>#N/A</v>
      </c>
      <c r="CF83" s="6" t="e">
        <f>IF(VLOOKUP(A83,'BD OFICIAL'!$A$1:$AK$1058,28,0)=AA83,0,1)</f>
        <v>#N/A</v>
      </c>
      <c r="CG83" s="6" t="e">
        <f>IF(VLOOKUP(A83,'BD OFICIAL'!$A$1:$AK$1058,33,0)=AF83,0,1)</f>
        <v>#N/A</v>
      </c>
      <c r="CH83" s="6" t="e">
        <f>IF(VLOOKUP(A83,'BD OFICIAL'!$A$1:$AK$1058,34,0)=AG83,0,1)</f>
        <v>#N/A</v>
      </c>
      <c r="CI83" s="11" t="e">
        <f t="shared" ref="CI83" si="78">IF(J83="PF0623",17+((AK83-17)/X83),IF(J83="PF0621",17+((AK83-17)/X83),IF(J83="PF0624",17+((AK83-17)/X83),IF(J83="PF1454",12+((AK83-12)/X83),(AK83/X83)))))</f>
        <v>#DIV/0!</v>
      </c>
      <c r="CJ83" s="130" t="e">
        <f t="shared" ref="CJ83" si="79">IF(ROUND(CI83,0)=CI83,CI83,TRUNC(CI83)+1)</f>
        <v>#DIV/0!</v>
      </c>
      <c r="CK83" s="130" t="e">
        <f>IF(VLOOKUP(A83,'BD OFICIAL'!$A$1:$AK$1058,37,0)=AL83,0,1)</f>
        <v>#N/A</v>
      </c>
      <c r="CL83" s="130" t="e">
        <f>VLOOKUP(A83,'BD OFICIAL'!$A$1:$AL$1109,38,0)*AM83-AP83</f>
        <v>#N/A</v>
      </c>
      <c r="CM83" s="130" t="str">
        <f t="shared" ref="CM83" si="80">IF(AND(AA83="SI",D83="EMERGENCIA"),"SHNOM",IF(AND(AA83="SI",D83="FONDOS REGIONALES"),"SHNOM",IF(AND(AA83="SI",D83="FONDOS CONCURSABLES"),"SHNOM",IF(AND(AA83="SI",D83="Mandato"),"SHMAN","SSH"))))</f>
        <v>SSH</v>
      </c>
      <c r="CN83" s="130" t="str">
        <f t="shared" ref="CN83" si="81">IF(J83="SIN PLAN FORMATIVO","NO","SI")</f>
        <v>SI</v>
      </c>
      <c r="CO83" s="130" t="str">
        <f t="shared" ref="CO83" si="82">IF(SUM(AZ83:BF83)&gt;0,"SI","NO")</f>
        <v>NO</v>
      </c>
      <c r="CP83" s="44">
        <f t="shared" ref="CP83" si="83">IF(AND(AV83="NO",CO83="NO"),0,1)*IF(AND(AV83="SI",CN83="SI",CO83="NO"),0,1)*IF(AND(AV83="SI",CN83="NO",CO83="SI"),0,1)</f>
        <v>1</v>
      </c>
      <c r="CQ83" s="44">
        <f t="shared" ref="CQ83" si="84">IF(AND(AG83=1,AND(AM83&gt;=3500,AM83&lt;=4300)),0,IF(AND(AG83=2,AND(AM83&gt;=4301,AM83&lt;=5400)),0,IF(AND(AG83=3,AND(AM83&gt;=5401,AM83&lt;=6300)),0,1)))</f>
        <v>1</v>
      </c>
      <c r="CR83" s="44" t="e">
        <f t="shared" ref="CR83" si="85">IF(AND(CL83&gt;-1,CL83&lt;1),0,1)</f>
        <v>#N/A</v>
      </c>
      <c r="CS83" s="44" t="e">
        <f>IF(VLOOKUP(A83,'BD OFICIAL'!$A:$AS,40,0)=AQ83,0,1)</f>
        <v>#N/A</v>
      </c>
      <c r="CT83" s="44" t="e">
        <f>IF(VLOOKUP(A83,'BD OFICIAL'!$A:$AS,41,0)=AS83,0,1)</f>
        <v>#N/A</v>
      </c>
      <c r="CU83" s="44">
        <f t="shared" ref="CU83" si="86">IF(AND(CM83="SHNOM",AN83=250000),0,IF(AND(CM83="SHMAN",AN83&lt;=250000),0,IF(AND(CM83="SSH",AN83=0),0,1)))</f>
        <v>0</v>
      </c>
      <c r="CV83" s="44">
        <f t="shared" ref="CV83" si="87">IF(T83*AN83=AR83,0,1)</f>
        <v>0</v>
      </c>
      <c r="CW83" s="44" t="e">
        <f>IF(VLOOKUP(A83,'BD OFICIAL'!$A$1:$AK$1058,31,0)="SI",IF(AT83&gt;0,0,1),IF(AT83=0,0,1))</f>
        <v>#N/A</v>
      </c>
      <c r="CX83" s="44">
        <f t="shared" ref="CX83" si="88">IF(AO83*T83-AT83=0,0,1)</f>
        <v>0</v>
      </c>
      <c r="CY83" s="44">
        <f t="shared" ref="CY83" si="89">IF((AP83+AQ83+AR83+AS83+AT83-AU83=0),0,1)</f>
        <v>0</v>
      </c>
      <c r="CZ83" s="130" t="e">
        <f t="shared" ref="CZ83" si="90">IF(AND(AV83="SI",SUM(BU83+BV83+BW83+BX83+BY83+BZ83+CA83+CB83+CC83+CD83+CE83+CF83+CG83+CH83+CK83+CL83+CP83+CQ83+CR83+CS83+CT83+CU83+CV83+CW83+CX83+CY83)=0),"SI","NO")</f>
        <v>#N/A</v>
      </c>
      <c r="DA83" s="44" t="e">
        <f t="shared" ref="DA83" si="91">IF(AV83=CZ83,0,1)</f>
        <v>#N/A</v>
      </c>
      <c r="DB83" s="130" t="str">
        <f>IF(ISERROR(VLOOKUP(AI83,EXPERIENCIA!$A$1:$C$2100,1,0)),"NO","SI")</f>
        <v>NO</v>
      </c>
      <c r="DC83" s="130" t="e">
        <f>IF(CZ83="no","NO APLICA",IF(AX83=0,"ERROR NOTA",IF(AND(AX83&gt;1,DB83="NO"),"ERROR NOTA",IF(AND(DB83="NO",AX83=1),0,IF(VLOOKUP(AI83,EXPERIENCIA!$A$1:$C$2100,3,0)=AX83,0,"ERROR NOTA")))))</f>
        <v>#N/A</v>
      </c>
      <c r="DD83" s="130" t="str">
        <f>IF(ISERROR(VLOOKUP(AI83,COMPORTAMIENTO!$A$1:$C$2100,1,0)),"NO","SI")</f>
        <v>NO</v>
      </c>
      <c r="DE83" s="130" t="e">
        <f>IF(CZ83="NO","NO APLICA",IF(AY83=0,"ERROR NOTA",IF(AND(DD83="NO",AY83=7),0,IF(VLOOKUP(AI83,COMPORTAMIENTO!$A$2:$C$2100,3,0)=AY83,0,"ERROR NOTA"))))</f>
        <v>#N/A</v>
      </c>
      <c r="DF83" s="164" t="e">
        <f t="shared" ref="DF83" si="92">IF(CZ83="no","NO APLICA",IF(DC83=0,(AX83*0.1),"ERROR NOTA"))</f>
        <v>#N/A</v>
      </c>
      <c r="DG83" s="164" t="e">
        <f t="shared" ref="DG83" si="93">IF(CZ83="no","NO APLICA",IF(DE83=0,(AY83*0.1),"ERROR NOTA"))</f>
        <v>#N/A</v>
      </c>
      <c r="DH83" s="130" t="str">
        <f t="shared" ref="DH83" si="94">IF(J83="","NO",IF(J83=0,"NO","SI"))</f>
        <v>NO</v>
      </c>
      <c r="DI83" s="130" t="e">
        <f t="shared" ref="DI83" si="95">IF(OR(CZ83="NO",DH83="SI"),0,(AZ83*0.5+BA83*0.5))</f>
        <v>#N/A</v>
      </c>
      <c r="DJ83" s="130" t="e">
        <f t="shared" ref="DJ83" si="96">IF(OR(CZ83="NO",DH83="SI"),0,(BB83*0.15+BC83*0.25+BD83*0.2+BE83*0.25+BF83*0.15))</f>
        <v>#N/A</v>
      </c>
      <c r="DK83" s="130" t="e">
        <f t="shared" ref="DK83" si="97">IF(CZ83="NO","NO APLICA",(DI83*0.35+DJ83*0.65))</f>
        <v>#N/A</v>
      </c>
      <c r="DL83" s="16" t="e" cm="1">
        <f t="array" ref="DL83">IF(CZ83="NO","NO APLICA",IF(AND(CZ83="SI",BG83=1),RECHAZADO,"APROBADO"))</f>
        <v>#N/A</v>
      </c>
      <c r="DM83" s="16" t="e">
        <f t="shared" ref="DM83" si="98">IF(CZ83="NO","NO APLICA",IF(DL83="RECHAZADO","NO APLICA",(BG83*0.3+BH83*0.3+BI83*0.2+BJ83*0.1+BK83*0.1)))</f>
        <v>#N/A</v>
      </c>
      <c r="DN83" s="11" t="e">
        <f t="shared" ref="DN83" si="99">IF(DL83="NO APLICA","NO APLICA",IF(AND(DL83="RECHAZADO"),"NO APLICA",IF(AND(DL83="APROBADO",DH83="SI"),DM83,IF(AND(DL83="APROBADO",DH83="NO"),DK83*0.45+DM83*0.55))))</f>
        <v>#N/A</v>
      </c>
      <c r="DO83" s="16">
        <f t="shared" si="70"/>
        <v>0</v>
      </c>
      <c r="DP83" s="16">
        <f>VLOOKUP(A83,'5 TD'!$A$3:$B$35,2,0)</f>
        <v>0</v>
      </c>
      <c r="DQ83" s="11" t="e">
        <f t="shared" si="71"/>
        <v>#N/A</v>
      </c>
      <c r="DR83" s="130" t="e">
        <f t="shared" si="43"/>
        <v>#N/A</v>
      </c>
      <c r="DS83" s="130" t="e">
        <f t="shared" si="44"/>
        <v>#N/A</v>
      </c>
      <c r="DT83" s="11" t="e">
        <f t="shared" si="45"/>
        <v>#N/A</v>
      </c>
      <c r="DU83" s="130" t="e">
        <f t="shared" si="46"/>
        <v>#N/A</v>
      </c>
      <c r="DV83" s="6">
        <f>+('3 Planilla Preadjudicación OTIC'!BO83)</f>
        <v>0</v>
      </c>
      <c r="DW83" s="6" t="e">
        <f>IF(DU83="APROBADO",VLOOKUP(A83,'5 TD'!$D$3:$E$270,2,0),"NO APLICA")</f>
        <v>#N/A</v>
      </c>
      <c r="DX83" s="6" t="e">
        <f t="shared" si="72"/>
        <v>#N/A</v>
      </c>
      <c r="DY83" s="6" t="e">
        <f>IF(DX83="SI",VLOOKUP(A83,'5 TD'!$G$3:$H$270,2,0),"NO APLICA ")</f>
        <v>#N/A</v>
      </c>
      <c r="DZ83" s="6" t="e">
        <f t="shared" si="47"/>
        <v>#N/A</v>
      </c>
      <c r="EA83" s="6" t="e">
        <f>IF(DZ83="SI",VLOOKUP(A83,'5 TD'!$J$4:$K$472,2,0),"NO APLICA")</f>
        <v>#N/A</v>
      </c>
      <c r="EB83" s="6" t="e">
        <f t="shared" si="73"/>
        <v>#N/A</v>
      </c>
      <c r="EC83" s="11" t="e">
        <f>IF(EB83="SI",VLOOKUP(A83,'5 TD'!$M$4:$N$350,2,0),"NO APLICA")</f>
        <v>#N/A</v>
      </c>
      <c r="ED83" s="6" t="e">
        <f t="shared" si="48"/>
        <v>#N/A</v>
      </c>
      <c r="EE83" s="16" t="e">
        <f t="shared" si="74"/>
        <v>#N/A</v>
      </c>
      <c r="EF83" s="16" t="e">
        <f>IF(ED83="SI",VLOOKUP(A83,'5 TD'!$V$4:$W$479,2,0),"NO APLICA")</f>
        <v>#N/A</v>
      </c>
      <c r="EG83" s="6" t="e">
        <f t="shared" si="75"/>
        <v>#N/A</v>
      </c>
      <c r="EH83" s="124" t="e">
        <f>IF(EG83="SI",VLOOKUP(AI83,COMPORTAMIENTO!$A$1:$C$2100,2,0),"NO APLICA")</f>
        <v>#N/A</v>
      </c>
      <c r="EI83" s="16" t="e">
        <f>IF(EG83="SI",VLOOKUP(A83,'5 TD'!$P$2:$Q$479,2,0),"NO APLICA")</f>
        <v>#N/A</v>
      </c>
      <c r="EJ83" s="6" t="e">
        <f t="shared" si="76"/>
        <v>#N/A</v>
      </c>
      <c r="EK83" s="6">
        <f>IF(DB83="no",0,VLOOKUP(AI83,EXPERIENCIA!$A$1:$C$2100,2,0))</f>
        <v>0</v>
      </c>
      <c r="EL83" s="6">
        <f>IF(DB83="si",VLOOKUP(A83,'5 TD'!$S$3:$T$2103,2,0),0)</f>
        <v>0</v>
      </c>
      <c r="EM83" s="6" t="str">
        <f t="shared" ref="EM83" si="100">IF(EL83="NO APLICA","NO",IF(EL83=EK83,"SI","NO"))</f>
        <v>SI</v>
      </c>
      <c r="EN83" s="6">
        <f>+('3 Planilla Preadjudicación OTIC'!BV83)</f>
        <v>0</v>
      </c>
      <c r="EQ83" s="77"/>
    </row>
    <row r="84" spans="1:147" s="7" customFormat="1" ht="13.8" x14ac:dyDescent="0.3">
      <c r="A84" s="6">
        <f>+('3 Planilla Preadjudicación OTIC'!A84)</f>
        <v>0</v>
      </c>
      <c r="B84" s="6">
        <f>+('3 Planilla Preadjudicación OTIC'!B84)</f>
        <v>0</v>
      </c>
      <c r="C84" s="8">
        <f>+('3 Planilla Preadjudicación OTIC'!D84)</f>
        <v>0</v>
      </c>
      <c r="D84" s="8">
        <f>+('3 Planilla Preadjudicación OTIC'!E84)</f>
        <v>0</v>
      </c>
      <c r="E84" s="8">
        <f>+('3 Planilla Preadjudicación OTIC'!F84)</f>
        <v>0</v>
      </c>
      <c r="F84" s="8">
        <f>+('3 Planilla Preadjudicación OTIC'!G84)</f>
        <v>0</v>
      </c>
      <c r="G84" s="8">
        <f>+('3 Planilla Preadjudicación OTIC'!H84)</f>
        <v>0</v>
      </c>
      <c r="H84" s="8">
        <f>+('3 Planilla Preadjudicación OTIC'!I84)</f>
        <v>0</v>
      </c>
      <c r="I84" s="8">
        <f>+('3 Planilla Preadjudicación OTIC'!J84)</f>
        <v>0</v>
      </c>
      <c r="J84" s="8">
        <f>+('3 Planilla Preadjudicación OTIC'!K84)</f>
        <v>0</v>
      </c>
      <c r="K84" s="8">
        <f>+('3 Planilla Preadjudicación OTIC'!L84)</f>
        <v>0</v>
      </c>
      <c r="L84" s="8">
        <f>+('3 Planilla Preadjudicación OTIC'!M84)</f>
        <v>0</v>
      </c>
      <c r="M84" s="6">
        <f>+('3 Planilla Preadjudicación OTIC'!N84)</f>
        <v>0</v>
      </c>
      <c r="N84" s="8">
        <f>+('3 Planilla Preadjudicación OTIC'!O84)</f>
        <v>0</v>
      </c>
      <c r="O84" s="8">
        <f>+('3 Planilla Preadjudicación OTIC'!P84)</f>
        <v>0</v>
      </c>
      <c r="P84" s="8">
        <f>+('3 Planilla Preadjudicación OTIC'!Q84)</f>
        <v>0</v>
      </c>
      <c r="Q84" s="8">
        <f>+('3 Planilla Preadjudicación OTIC'!R84)</f>
        <v>0</v>
      </c>
      <c r="R84" s="8">
        <f>+('3 Planilla Preadjudicación OTIC'!S84)</f>
        <v>0</v>
      </c>
      <c r="S84" s="8">
        <f>+('3 Planilla Preadjudicación OTIC'!T84)</f>
        <v>0</v>
      </c>
      <c r="T84" s="6">
        <f>+('3 Planilla Preadjudicación OTIC'!U84)</f>
        <v>0</v>
      </c>
      <c r="U84" s="6">
        <f>+('3 Planilla Preadjudicación OTIC'!V84)</f>
        <v>0</v>
      </c>
      <c r="V84" s="6">
        <f>+('3 Planilla Preadjudicación OTIC'!W84)</f>
        <v>0</v>
      </c>
      <c r="W84" s="6">
        <f>+('3 Planilla Preadjudicación OTIC'!X84)</f>
        <v>0</v>
      </c>
      <c r="X84" s="6">
        <f>+('3 Planilla Preadjudicación OTIC'!Y84)</f>
        <v>0</v>
      </c>
      <c r="Y84" s="6">
        <f>+('3 Planilla Preadjudicación OTIC'!Z84)</f>
        <v>0</v>
      </c>
      <c r="Z84" s="6">
        <f>+('3 Planilla Preadjudicación OTIC'!AA84)</f>
        <v>0</v>
      </c>
      <c r="AA84" s="6">
        <f>+('3 Planilla Preadjudicación OTIC'!AB84)</f>
        <v>0</v>
      </c>
      <c r="AB84" s="8">
        <f>+('3 Planilla Preadjudicación OTIC'!AC84)</f>
        <v>0</v>
      </c>
      <c r="AC84" s="8">
        <f>+('3 Planilla Preadjudicación OTIC'!AD84)</f>
        <v>0</v>
      </c>
      <c r="AD84" s="6">
        <f>+('3 Planilla Preadjudicación OTIC'!AE84)</f>
        <v>0</v>
      </c>
      <c r="AE84" s="8">
        <f>+('3 Planilla Preadjudicación OTIC'!AF84)</f>
        <v>0</v>
      </c>
      <c r="AF84" s="6">
        <f>+('3 Planilla Preadjudicación OTIC'!AG84)</f>
        <v>0</v>
      </c>
      <c r="AG84" s="6">
        <f>+('3 Planilla Preadjudicación OTIC'!AH84)</f>
        <v>0</v>
      </c>
      <c r="AH84" s="6">
        <f>+('3 Planilla Preadjudicación OTIC'!AI84)</f>
        <v>0</v>
      </c>
      <c r="AI84" s="206">
        <f>+('3 Planilla Preadjudicación OTIC'!AJ84)</f>
        <v>0</v>
      </c>
      <c r="AJ84" s="8">
        <f>+('3 Planilla Preadjudicación OTIC'!AK84)</f>
        <v>0</v>
      </c>
      <c r="AK84" s="6">
        <f>+('3 Planilla Preadjudicación OTIC'!AL84)</f>
        <v>0</v>
      </c>
      <c r="AL84" s="6">
        <f>+('3 Planilla Preadjudicación OTIC'!AM84)</f>
        <v>0</v>
      </c>
      <c r="AM84" s="16">
        <f>+('3 Planilla Preadjudicación OTIC'!AN84)</f>
        <v>0</v>
      </c>
      <c r="AN84" s="16">
        <f>+('3 Planilla Preadjudicación OTIC'!AO84)</f>
        <v>0</v>
      </c>
      <c r="AO84" s="16">
        <f>+('3 Planilla Preadjudicación OTIC'!AP84)</f>
        <v>0</v>
      </c>
      <c r="AP84" s="16">
        <f>+('3 Planilla Preadjudicación OTIC'!AQ84)</f>
        <v>0</v>
      </c>
      <c r="AQ84" s="16">
        <f>+('3 Planilla Preadjudicación OTIC'!AR84)</f>
        <v>0</v>
      </c>
      <c r="AR84" s="16">
        <f>+('3 Planilla Preadjudicación OTIC'!AS84)</f>
        <v>0</v>
      </c>
      <c r="AS84" s="16">
        <f>+('3 Planilla Preadjudicación OTIC'!AT84)</f>
        <v>0</v>
      </c>
      <c r="AT84" s="16">
        <f>+('3 Planilla Preadjudicación OTIC'!AU84)</f>
        <v>0</v>
      </c>
      <c r="AU84" s="16">
        <f>+('3 Planilla Preadjudicación OTIC'!AV84)</f>
        <v>0</v>
      </c>
      <c r="AV84" s="6">
        <f>+('3 Planilla Preadjudicación OTIC'!AW84)</f>
        <v>0</v>
      </c>
      <c r="AW84" s="8">
        <f>+('3 Planilla Preadjudicación OTIC'!AX84)</f>
        <v>0</v>
      </c>
      <c r="AX84" s="6">
        <f>+('3 Planilla Preadjudicación OTIC'!AY84)</f>
        <v>0</v>
      </c>
      <c r="AY84" s="6">
        <f>+('3 Planilla Preadjudicación OTIC'!AZ84)</f>
        <v>0</v>
      </c>
      <c r="AZ84" s="6">
        <f>+('3 Planilla Preadjudicación OTIC'!BA84)</f>
        <v>0</v>
      </c>
      <c r="BA84" s="6">
        <f>+('3 Planilla Preadjudicación OTIC'!BB84)</f>
        <v>0</v>
      </c>
      <c r="BB84" s="6">
        <f>+('3 Planilla Preadjudicación OTIC'!BC84)</f>
        <v>0</v>
      </c>
      <c r="BC84" s="6">
        <f>+('3 Planilla Preadjudicación OTIC'!BD84)</f>
        <v>0</v>
      </c>
      <c r="BD84" s="6">
        <f>+('3 Planilla Preadjudicación OTIC'!BE84)</f>
        <v>0</v>
      </c>
      <c r="BE84" s="6">
        <f>+('3 Planilla Preadjudicación OTIC'!BF84)</f>
        <v>0</v>
      </c>
      <c r="BF84" s="6">
        <f>+('3 Planilla Preadjudicación OTIC'!BG84)</f>
        <v>0</v>
      </c>
      <c r="BG84" s="6">
        <f>+('3 Planilla Preadjudicación OTIC'!BH84)</f>
        <v>0</v>
      </c>
      <c r="BH84" s="6">
        <f>+('3 Planilla Preadjudicación OTIC'!BI84)</f>
        <v>0</v>
      </c>
      <c r="BI84" s="6">
        <f>+('3 Planilla Preadjudicación OTIC'!BJ84)</f>
        <v>0</v>
      </c>
      <c r="BJ84" s="6">
        <f>+('3 Planilla Preadjudicación OTIC'!BK84)</f>
        <v>0</v>
      </c>
      <c r="BK84" s="6">
        <f>+('3 Planilla Preadjudicación OTIC'!BL84)</f>
        <v>0</v>
      </c>
      <c r="BL84" s="6">
        <f>+('3 Planilla Preadjudicación OTIC'!BM84)</f>
        <v>0</v>
      </c>
      <c r="BM84" s="164">
        <f>ROUND(('3 Planilla Preadjudicación OTIC'!BN84),1)</f>
        <v>0</v>
      </c>
      <c r="BN84" s="8">
        <f>+('3 Planilla Preadjudicación OTIC'!BO84)</f>
        <v>0</v>
      </c>
      <c r="BO84" s="8">
        <f>+('3 Planilla Preadjudicación OTIC'!BP84)</f>
        <v>0</v>
      </c>
      <c r="BP84" s="8">
        <f>+('3 Planilla Preadjudicación OTIC'!BQ84)</f>
        <v>0</v>
      </c>
      <c r="BQ84" s="8">
        <f>+('3 Planilla Preadjudicación OTIC'!BR84)</f>
        <v>0</v>
      </c>
      <c r="BR84" s="8">
        <f>+('3 Planilla Preadjudicación OTIC'!BS84)</f>
        <v>0</v>
      </c>
      <c r="BS84" s="8">
        <f>+('3 Planilla Preadjudicación OTIC'!BT84)</f>
        <v>0</v>
      </c>
      <c r="BT84" s="8">
        <f>+('3 Planilla Preadjudicación OTIC'!BU84)</f>
        <v>0</v>
      </c>
      <c r="BU84" s="130" t="e">
        <f>IF(VLOOKUP(A84,'BD OFICIAL'!$A$1:$AK$1058,5,0)=D84,0,1)</f>
        <v>#N/A</v>
      </c>
      <c r="BV84" s="130" t="e">
        <f>IF(VLOOKUP(A84,'BD OFICIAL'!$A$1:$AK$1058,11,0)=J84,0,1)</f>
        <v>#N/A</v>
      </c>
      <c r="BW84" s="130" t="e">
        <f>IF(VLOOKUP(A84,'BD OFICIAL'!$A$1:$AK$1058,13,0)=L84,0,1)</f>
        <v>#N/A</v>
      </c>
      <c r="BX84" s="6" t="e">
        <f>IF(VLOOKUP(A84,'BD OFICIAL'!$A$1:$AK$1058,16,0)=O84,0,1)</f>
        <v>#N/A</v>
      </c>
      <c r="BY84" s="6" t="e">
        <f>IF(VLOOKUP(A84,'BD OFICIAL'!$A$1:$AK$1058,17,0)=P84,0,1)</f>
        <v>#N/A</v>
      </c>
      <c r="BZ84" s="6" t="e">
        <f>IF(VLOOKUP(A84,'BD OFICIAL'!$A$1:$AK$1058,19,0)=R84,0,1)</f>
        <v>#N/A</v>
      </c>
      <c r="CA84" s="6" t="e">
        <f>IF(VLOOKUP(A84,'BD OFICIAL'!$A$1:$AK$1058,21,0)=T84,0,1)</f>
        <v>#N/A</v>
      </c>
      <c r="CB84" s="6" t="e">
        <f>IF(VLOOKUP(A84,'BD OFICIAL'!$A$1:$AK$1058,24,0)=AK84,0,1)</f>
        <v>#N/A</v>
      </c>
      <c r="CC84" s="6" t="e">
        <f>IF(VLOOKUP(A84,'BD OFICIAL'!$A$1:$AK$1058,25,0)=X84,0,1)</f>
        <v>#N/A</v>
      </c>
      <c r="CD84" s="6" t="e">
        <f>IF(VLOOKUP(A84,'BD OFICIAL'!$A$1:$AK$1058,26,0)=Y84,0,1)</f>
        <v>#N/A</v>
      </c>
      <c r="CE84" s="6" t="e">
        <f>IF(VLOOKUP(A84,'BD OFICIAL'!$A$1:$AK$1058,27,0)=Z84,0,1)</f>
        <v>#N/A</v>
      </c>
      <c r="CF84" s="6" t="e">
        <f>IF(VLOOKUP(A84,'BD OFICIAL'!$A$1:$AK$1058,28,0)=AA84,0,1)</f>
        <v>#N/A</v>
      </c>
      <c r="CG84" s="6" t="e">
        <f>IF(VLOOKUP(A84,'BD OFICIAL'!$A$1:$AK$1058,33,0)=AF84,0,1)</f>
        <v>#N/A</v>
      </c>
      <c r="CH84" s="6" t="e">
        <f>IF(VLOOKUP(A84,'BD OFICIAL'!$A$1:$AK$1058,34,0)=AG84,0,1)</f>
        <v>#N/A</v>
      </c>
      <c r="CI84" s="11" t="e">
        <f t="shared" si="49"/>
        <v>#DIV/0!</v>
      </c>
      <c r="CJ84" s="130" t="e">
        <f t="shared" si="50"/>
        <v>#DIV/0!</v>
      </c>
      <c r="CK84" s="130" t="e">
        <f>IF(VLOOKUP(A84,'BD OFICIAL'!$A$1:$AK$1058,37,0)=AL84,0,1)</f>
        <v>#N/A</v>
      </c>
      <c r="CL84" s="130" t="e">
        <f>VLOOKUP(A84,'BD OFICIAL'!$A$1:$AL$1109,38,0)*AM84-AP84</f>
        <v>#N/A</v>
      </c>
      <c r="CM84" s="130" t="str">
        <f t="shared" si="51"/>
        <v>SSH</v>
      </c>
      <c r="CN84" s="130" t="str">
        <f t="shared" si="52"/>
        <v>SI</v>
      </c>
      <c r="CO84" s="130" t="str">
        <f t="shared" si="53"/>
        <v>NO</v>
      </c>
      <c r="CP84" s="44">
        <f t="shared" si="54"/>
        <v>1</v>
      </c>
      <c r="CQ84" s="44">
        <f t="shared" si="55"/>
        <v>1</v>
      </c>
      <c r="CR84" s="44" t="e">
        <f t="shared" si="56"/>
        <v>#N/A</v>
      </c>
      <c r="CS84" s="44" t="e">
        <f>IF(VLOOKUP(A84,'BD OFICIAL'!$A:$AS,40,0)=AQ84,0,1)</f>
        <v>#N/A</v>
      </c>
      <c r="CT84" s="44" t="e">
        <f>IF(VLOOKUP(A84,'BD OFICIAL'!$A:$AS,41,0)=AS84,0,1)</f>
        <v>#N/A</v>
      </c>
      <c r="CU84" s="44">
        <f t="shared" si="57"/>
        <v>0</v>
      </c>
      <c r="CV84" s="44">
        <f t="shared" si="58"/>
        <v>0</v>
      </c>
      <c r="CW84" s="44" t="e">
        <f>IF(VLOOKUP(A84,'BD OFICIAL'!$A$1:$AK$1058,31,0)="SI",IF(AT84&gt;0,0,1),IF(AT84=0,0,1))</f>
        <v>#N/A</v>
      </c>
      <c r="CX84" s="44">
        <f t="shared" si="59"/>
        <v>0</v>
      </c>
      <c r="CY84" s="44">
        <f t="shared" si="60"/>
        <v>0</v>
      </c>
      <c r="CZ84" s="130" t="e">
        <f t="shared" si="61"/>
        <v>#N/A</v>
      </c>
      <c r="DA84" s="44" t="e">
        <f t="shared" si="62"/>
        <v>#N/A</v>
      </c>
      <c r="DB84" s="130" t="str">
        <f>IF(ISERROR(VLOOKUP(AI84,EXPERIENCIA!$A$1:$C$2100,1,0)),"NO","SI")</f>
        <v>NO</v>
      </c>
      <c r="DC84" s="130" t="e">
        <f>IF(CZ84="no","NO APLICA",IF(AX84=0,"ERROR NOTA",IF(AND(AX84&gt;1,DB84="NO"),"ERROR NOTA",IF(AND(DB84="NO",AX84=1),0,IF(VLOOKUP(AI84,EXPERIENCIA!$A$1:$C$2100,3,0)=AX84,0,"ERROR NOTA")))))</f>
        <v>#N/A</v>
      </c>
      <c r="DD84" s="130" t="str">
        <f>IF(ISERROR(VLOOKUP(AI84,COMPORTAMIENTO!$A$1:$C$2100,1,0)),"NO","SI")</f>
        <v>NO</v>
      </c>
      <c r="DE84" s="130" t="e">
        <f>IF(CZ84="NO","NO APLICA",IF(AY84=0,"ERROR NOTA",IF(AND(DD84="NO",AY84=7),0,IF(VLOOKUP(AI84,COMPORTAMIENTO!$A$2:$C$2100,3,0)=AY84,0,"ERROR NOTA"))))</f>
        <v>#N/A</v>
      </c>
      <c r="DF84" s="164" t="e">
        <f t="shared" si="63"/>
        <v>#N/A</v>
      </c>
      <c r="DG84" s="164" t="e">
        <f t="shared" si="64"/>
        <v>#N/A</v>
      </c>
      <c r="DH84" s="130" t="str">
        <f t="shared" si="42"/>
        <v>NO</v>
      </c>
      <c r="DI84" s="130" t="e">
        <f t="shared" si="65"/>
        <v>#N/A</v>
      </c>
      <c r="DJ84" s="130" t="e">
        <f t="shared" si="66"/>
        <v>#N/A</v>
      </c>
      <c r="DK84" s="130" t="e">
        <f t="shared" si="67"/>
        <v>#N/A</v>
      </c>
      <c r="DL84" s="16" t="e" cm="1">
        <f t="array" ref="DL84">IF(CZ84="NO","NO APLICA",IF(AND(CZ84="SI",BG84=1),RECHAZADO,"APROBADO"))</f>
        <v>#N/A</v>
      </c>
      <c r="DM84" s="16" t="e">
        <f t="shared" si="68"/>
        <v>#N/A</v>
      </c>
      <c r="DN84" s="11" t="e">
        <f t="shared" si="69"/>
        <v>#N/A</v>
      </c>
      <c r="DO84" s="16">
        <f t="shared" si="70"/>
        <v>0</v>
      </c>
      <c r="DP84" s="16">
        <f>VLOOKUP(A84,'5 TD'!$A$3:$B$35,2,0)</f>
        <v>0</v>
      </c>
      <c r="DQ84" s="11" t="e">
        <f t="shared" si="71"/>
        <v>#N/A</v>
      </c>
      <c r="DR84" s="130" t="e">
        <f t="shared" si="43"/>
        <v>#N/A</v>
      </c>
      <c r="DS84" s="130" t="e">
        <f t="shared" si="44"/>
        <v>#N/A</v>
      </c>
      <c r="DT84" s="11" t="e">
        <f t="shared" si="45"/>
        <v>#N/A</v>
      </c>
      <c r="DU84" s="130" t="e">
        <f t="shared" si="46"/>
        <v>#N/A</v>
      </c>
      <c r="DV84" s="6">
        <f>+('3 Planilla Preadjudicación OTIC'!BO84)</f>
        <v>0</v>
      </c>
      <c r="DW84" s="6" t="e">
        <f>IF(DU84="APROBADO",VLOOKUP(A84,'5 TD'!$D$3:$E$270,2,0),"NO APLICA")</f>
        <v>#N/A</v>
      </c>
      <c r="DX84" s="6" t="e">
        <f t="shared" si="72"/>
        <v>#N/A</v>
      </c>
      <c r="DY84" s="6" t="e">
        <f>IF(DX84="SI",VLOOKUP(A84,'5 TD'!$G$3:$H$270,2,0),"NO APLICA ")</f>
        <v>#N/A</v>
      </c>
      <c r="DZ84" s="6" t="e">
        <f t="shared" si="47"/>
        <v>#N/A</v>
      </c>
      <c r="EA84" s="6" t="e">
        <f>IF(DZ84="SI",VLOOKUP(A84,'5 TD'!$J$4:$K$472,2,0),"NO APLICA")</f>
        <v>#N/A</v>
      </c>
      <c r="EB84" s="6" t="e">
        <f t="shared" si="73"/>
        <v>#N/A</v>
      </c>
      <c r="EC84" s="11" t="e">
        <f>IF(EB84="SI",VLOOKUP(A84,'5 TD'!$M$4:$N$350,2,0),"NO APLICA")</f>
        <v>#N/A</v>
      </c>
      <c r="ED84" s="6" t="e">
        <f t="shared" si="48"/>
        <v>#N/A</v>
      </c>
      <c r="EE84" s="16" t="e">
        <f t="shared" si="74"/>
        <v>#N/A</v>
      </c>
      <c r="EF84" s="16" t="e">
        <f>IF(ED84="SI",VLOOKUP(A84,'5 TD'!$V$4:$W$479,2,0),"NO APLICA")</f>
        <v>#N/A</v>
      </c>
      <c r="EG84" s="6" t="e">
        <f t="shared" si="75"/>
        <v>#N/A</v>
      </c>
      <c r="EH84" s="124" t="e">
        <f>IF(EG84="SI",VLOOKUP(AI84,COMPORTAMIENTO!$A$1:$C$2100,2,0),"NO APLICA")</f>
        <v>#N/A</v>
      </c>
      <c r="EI84" s="16" t="e">
        <f>IF(EG84="SI",VLOOKUP(A84,'5 TD'!$P$2:$Q$479,2,0),"NO APLICA")</f>
        <v>#N/A</v>
      </c>
      <c r="EJ84" s="6" t="e">
        <f t="shared" si="76"/>
        <v>#N/A</v>
      </c>
      <c r="EK84" s="6">
        <f>IF(DB84="no",0,VLOOKUP(AI84,EXPERIENCIA!$A$1:$C$2100,2,0))</f>
        <v>0</v>
      </c>
      <c r="EL84" s="6">
        <f>IF(DB84="si",VLOOKUP(A84,'5 TD'!$S$3:$T$2103,2,0),0)</f>
        <v>0</v>
      </c>
      <c r="EM84" s="6" t="str">
        <f t="shared" si="77"/>
        <v>SI</v>
      </c>
      <c r="EN84" s="6">
        <f>+('3 Planilla Preadjudicación OTIC'!BV84)</f>
        <v>0</v>
      </c>
      <c r="EQ84" s="77"/>
    </row>
    <row r="85" spans="1:147" s="7" customFormat="1" ht="13.8" x14ac:dyDescent="0.3">
      <c r="A85" s="6">
        <f>+('3 Planilla Preadjudicación OTIC'!A85)</f>
        <v>0</v>
      </c>
      <c r="B85" s="6">
        <f>+('3 Planilla Preadjudicación OTIC'!B85)</f>
        <v>0</v>
      </c>
      <c r="C85" s="8">
        <f>+('3 Planilla Preadjudicación OTIC'!D85)</f>
        <v>0</v>
      </c>
      <c r="D85" s="8">
        <f>+('3 Planilla Preadjudicación OTIC'!E85)</f>
        <v>0</v>
      </c>
      <c r="E85" s="8">
        <f>+('3 Planilla Preadjudicación OTIC'!F85)</f>
        <v>0</v>
      </c>
      <c r="F85" s="8">
        <f>+('3 Planilla Preadjudicación OTIC'!G85)</f>
        <v>0</v>
      </c>
      <c r="G85" s="8">
        <f>+('3 Planilla Preadjudicación OTIC'!H85)</f>
        <v>0</v>
      </c>
      <c r="H85" s="8">
        <f>+('3 Planilla Preadjudicación OTIC'!I85)</f>
        <v>0</v>
      </c>
      <c r="I85" s="8">
        <f>+('3 Planilla Preadjudicación OTIC'!J85)</f>
        <v>0</v>
      </c>
      <c r="J85" s="8">
        <f>+('3 Planilla Preadjudicación OTIC'!K85)</f>
        <v>0</v>
      </c>
      <c r="K85" s="8">
        <f>+('3 Planilla Preadjudicación OTIC'!L85)</f>
        <v>0</v>
      </c>
      <c r="L85" s="8">
        <f>+('3 Planilla Preadjudicación OTIC'!M85)</f>
        <v>0</v>
      </c>
      <c r="M85" s="6">
        <f>+('3 Planilla Preadjudicación OTIC'!N85)</f>
        <v>0</v>
      </c>
      <c r="N85" s="8">
        <f>+('3 Planilla Preadjudicación OTIC'!O85)</f>
        <v>0</v>
      </c>
      <c r="O85" s="8">
        <f>+('3 Planilla Preadjudicación OTIC'!P85)</f>
        <v>0</v>
      </c>
      <c r="P85" s="8">
        <f>+('3 Planilla Preadjudicación OTIC'!Q85)</f>
        <v>0</v>
      </c>
      <c r="Q85" s="8">
        <f>+('3 Planilla Preadjudicación OTIC'!R85)</f>
        <v>0</v>
      </c>
      <c r="R85" s="8">
        <f>+('3 Planilla Preadjudicación OTIC'!S85)</f>
        <v>0</v>
      </c>
      <c r="S85" s="8">
        <f>+('3 Planilla Preadjudicación OTIC'!T85)</f>
        <v>0</v>
      </c>
      <c r="T85" s="6">
        <f>+('3 Planilla Preadjudicación OTIC'!U85)</f>
        <v>0</v>
      </c>
      <c r="U85" s="6">
        <f>+('3 Planilla Preadjudicación OTIC'!V85)</f>
        <v>0</v>
      </c>
      <c r="V85" s="6">
        <f>+('3 Planilla Preadjudicación OTIC'!W85)</f>
        <v>0</v>
      </c>
      <c r="W85" s="6">
        <f>+('3 Planilla Preadjudicación OTIC'!X85)</f>
        <v>0</v>
      </c>
      <c r="X85" s="6">
        <f>+('3 Planilla Preadjudicación OTIC'!Y85)</f>
        <v>0</v>
      </c>
      <c r="Y85" s="6">
        <f>+('3 Planilla Preadjudicación OTIC'!Z85)</f>
        <v>0</v>
      </c>
      <c r="Z85" s="6">
        <f>+('3 Planilla Preadjudicación OTIC'!AA85)</f>
        <v>0</v>
      </c>
      <c r="AA85" s="6">
        <f>+('3 Planilla Preadjudicación OTIC'!AB85)</f>
        <v>0</v>
      </c>
      <c r="AB85" s="8">
        <f>+('3 Planilla Preadjudicación OTIC'!AC85)</f>
        <v>0</v>
      </c>
      <c r="AC85" s="8">
        <f>+('3 Planilla Preadjudicación OTIC'!AD85)</f>
        <v>0</v>
      </c>
      <c r="AD85" s="6">
        <f>+('3 Planilla Preadjudicación OTIC'!AE85)</f>
        <v>0</v>
      </c>
      <c r="AE85" s="8">
        <f>+('3 Planilla Preadjudicación OTIC'!AF85)</f>
        <v>0</v>
      </c>
      <c r="AF85" s="6">
        <f>+('3 Planilla Preadjudicación OTIC'!AG85)</f>
        <v>0</v>
      </c>
      <c r="AG85" s="6">
        <f>+('3 Planilla Preadjudicación OTIC'!AH85)</f>
        <v>0</v>
      </c>
      <c r="AH85" s="6">
        <f>+('3 Planilla Preadjudicación OTIC'!AI85)</f>
        <v>0</v>
      </c>
      <c r="AI85" s="206">
        <f>+('3 Planilla Preadjudicación OTIC'!AJ85)</f>
        <v>0</v>
      </c>
      <c r="AJ85" s="8">
        <f>+('3 Planilla Preadjudicación OTIC'!AK85)</f>
        <v>0</v>
      </c>
      <c r="AK85" s="6">
        <f>+('3 Planilla Preadjudicación OTIC'!AL85)</f>
        <v>0</v>
      </c>
      <c r="AL85" s="6">
        <f>+('3 Planilla Preadjudicación OTIC'!AM85)</f>
        <v>0</v>
      </c>
      <c r="AM85" s="16">
        <f>+('3 Planilla Preadjudicación OTIC'!AN85)</f>
        <v>0</v>
      </c>
      <c r="AN85" s="16">
        <f>+('3 Planilla Preadjudicación OTIC'!AO85)</f>
        <v>0</v>
      </c>
      <c r="AO85" s="16">
        <f>+('3 Planilla Preadjudicación OTIC'!AP85)</f>
        <v>0</v>
      </c>
      <c r="AP85" s="16">
        <f>+('3 Planilla Preadjudicación OTIC'!AQ85)</f>
        <v>0</v>
      </c>
      <c r="AQ85" s="16">
        <f>+('3 Planilla Preadjudicación OTIC'!AR85)</f>
        <v>0</v>
      </c>
      <c r="AR85" s="16">
        <f>+('3 Planilla Preadjudicación OTIC'!AS85)</f>
        <v>0</v>
      </c>
      <c r="AS85" s="16">
        <f>+('3 Planilla Preadjudicación OTIC'!AT85)</f>
        <v>0</v>
      </c>
      <c r="AT85" s="16">
        <f>+('3 Planilla Preadjudicación OTIC'!AU85)</f>
        <v>0</v>
      </c>
      <c r="AU85" s="16">
        <f>+('3 Planilla Preadjudicación OTIC'!AV85)</f>
        <v>0</v>
      </c>
      <c r="AV85" s="6">
        <f>+('3 Planilla Preadjudicación OTIC'!AW85)</f>
        <v>0</v>
      </c>
      <c r="AW85" s="8">
        <f>+('3 Planilla Preadjudicación OTIC'!AX85)</f>
        <v>0</v>
      </c>
      <c r="AX85" s="6">
        <f>+('3 Planilla Preadjudicación OTIC'!AY85)</f>
        <v>0</v>
      </c>
      <c r="AY85" s="6">
        <f>+('3 Planilla Preadjudicación OTIC'!AZ85)</f>
        <v>0</v>
      </c>
      <c r="AZ85" s="6">
        <f>+('3 Planilla Preadjudicación OTIC'!BA85)</f>
        <v>0</v>
      </c>
      <c r="BA85" s="6">
        <f>+('3 Planilla Preadjudicación OTIC'!BB85)</f>
        <v>0</v>
      </c>
      <c r="BB85" s="6">
        <f>+('3 Planilla Preadjudicación OTIC'!BC85)</f>
        <v>0</v>
      </c>
      <c r="BC85" s="6">
        <f>+('3 Planilla Preadjudicación OTIC'!BD85)</f>
        <v>0</v>
      </c>
      <c r="BD85" s="6">
        <f>+('3 Planilla Preadjudicación OTIC'!BE85)</f>
        <v>0</v>
      </c>
      <c r="BE85" s="6">
        <f>+('3 Planilla Preadjudicación OTIC'!BF85)</f>
        <v>0</v>
      </c>
      <c r="BF85" s="6">
        <f>+('3 Planilla Preadjudicación OTIC'!BG85)</f>
        <v>0</v>
      </c>
      <c r="BG85" s="6">
        <f>+('3 Planilla Preadjudicación OTIC'!BH85)</f>
        <v>0</v>
      </c>
      <c r="BH85" s="6">
        <f>+('3 Planilla Preadjudicación OTIC'!BI85)</f>
        <v>0</v>
      </c>
      <c r="BI85" s="6">
        <f>+('3 Planilla Preadjudicación OTIC'!BJ85)</f>
        <v>0</v>
      </c>
      <c r="BJ85" s="6">
        <f>+('3 Planilla Preadjudicación OTIC'!BK85)</f>
        <v>0</v>
      </c>
      <c r="BK85" s="6">
        <f>+('3 Planilla Preadjudicación OTIC'!BL85)</f>
        <v>0</v>
      </c>
      <c r="BL85" s="6">
        <f>+('3 Planilla Preadjudicación OTIC'!BM85)</f>
        <v>0</v>
      </c>
      <c r="BM85" s="164">
        <f>ROUND(('3 Planilla Preadjudicación OTIC'!BN85),1)</f>
        <v>0</v>
      </c>
      <c r="BN85" s="8">
        <f>+('3 Planilla Preadjudicación OTIC'!BO85)</f>
        <v>0</v>
      </c>
      <c r="BO85" s="8">
        <f>+('3 Planilla Preadjudicación OTIC'!BP85)</f>
        <v>0</v>
      </c>
      <c r="BP85" s="8">
        <f>+('3 Planilla Preadjudicación OTIC'!BQ85)</f>
        <v>0</v>
      </c>
      <c r="BQ85" s="8">
        <f>+('3 Planilla Preadjudicación OTIC'!BR85)</f>
        <v>0</v>
      </c>
      <c r="BR85" s="8">
        <f>+('3 Planilla Preadjudicación OTIC'!BS85)</f>
        <v>0</v>
      </c>
      <c r="BS85" s="8">
        <f>+('3 Planilla Preadjudicación OTIC'!BT85)</f>
        <v>0</v>
      </c>
      <c r="BT85" s="8">
        <f>+('3 Planilla Preadjudicación OTIC'!BU85)</f>
        <v>0</v>
      </c>
      <c r="BU85" s="130" t="e">
        <f>IF(VLOOKUP(A85,'BD OFICIAL'!$A$1:$AK$1058,5,0)=D85,0,1)</f>
        <v>#N/A</v>
      </c>
      <c r="BV85" s="130" t="e">
        <f>IF(VLOOKUP(A85,'BD OFICIAL'!$A$1:$AK$1058,11,0)=J85,0,1)</f>
        <v>#N/A</v>
      </c>
      <c r="BW85" s="130" t="e">
        <f>IF(VLOOKUP(A85,'BD OFICIAL'!$A$1:$AK$1058,13,0)=L85,0,1)</f>
        <v>#N/A</v>
      </c>
      <c r="BX85" s="6" t="e">
        <f>IF(VLOOKUP(A85,'BD OFICIAL'!$A$1:$AK$1058,16,0)=O85,0,1)</f>
        <v>#N/A</v>
      </c>
      <c r="BY85" s="6" t="e">
        <f>IF(VLOOKUP(A85,'BD OFICIAL'!$A$1:$AK$1058,17,0)=P85,0,1)</f>
        <v>#N/A</v>
      </c>
      <c r="BZ85" s="6" t="e">
        <f>IF(VLOOKUP(A85,'BD OFICIAL'!$A$1:$AK$1058,19,0)=R85,0,1)</f>
        <v>#N/A</v>
      </c>
      <c r="CA85" s="6" t="e">
        <f>IF(VLOOKUP(A85,'BD OFICIAL'!$A$1:$AK$1058,21,0)=T85,0,1)</f>
        <v>#N/A</v>
      </c>
      <c r="CB85" s="6" t="e">
        <f>IF(VLOOKUP(A85,'BD OFICIAL'!$A$1:$AK$1058,24,0)=AK85,0,1)</f>
        <v>#N/A</v>
      </c>
      <c r="CC85" s="6" t="e">
        <f>IF(VLOOKUP(A85,'BD OFICIAL'!$A$1:$AK$1058,25,0)=X85,0,1)</f>
        <v>#N/A</v>
      </c>
      <c r="CD85" s="6" t="e">
        <f>IF(VLOOKUP(A85,'BD OFICIAL'!$A$1:$AK$1058,26,0)=Y85,0,1)</f>
        <v>#N/A</v>
      </c>
      <c r="CE85" s="6" t="e">
        <f>IF(VLOOKUP(A85,'BD OFICIAL'!$A$1:$AK$1058,27,0)=Z85,0,1)</f>
        <v>#N/A</v>
      </c>
      <c r="CF85" s="6" t="e">
        <f>IF(VLOOKUP(A85,'BD OFICIAL'!$A$1:$AK$1058,28,0)=AA85,0,1)</f>
        <v>#N/A</v>
      </c>
      <c r="CG85" s="6" t="e">
        <f>IF(VLOOKUP(A85,'BD OFICIAL'!$A$1:$AK$1058,33,0)=AF85,0,1)</f>
        <v>#N/A</v>
      </c>
      <c r="CH85" s="6" t="e">
        <f>IF(VLOOKUP(A85,'BD OFICIAL'!$A$1:$AK$1058,34,0)=AG85,0,1)</f>
        <v>#N/A</v>
      </c>
      <c r="CI85" s="11" t="e">
        <f t="shared" si="49"/>
        <v>#DIV/0!</v>
      </c>
      <c r="CJ85" s="130" t="e">
        <f t="shared" si="50"/>
        <v>#DIV/0!</v>
      </c>
      <c r="CK85" s="130" t="e">
        <f>IF(VLOOKUP(A85,'BD OFICIAL'!$A$1:$AK$1058,37,0)=AL85,0,1)</f>
        <v>#N/A</v>
      </c>
      <c r="CL85" s="130" t="e">
        <f>VLOOKUP(A85,'BD OFICIAL'!$A$1:$AL$1109,38,0)*AM85-AP85</f>
        <v>#N/A</v>
      </c>
      <c r="CM85" s="130" t="str">
        <f t="shared" si="51"/>
        <v>SSH</v>
      </c>
      <c r="CN85" s="130" t="str">
        <f t="shared" si="52"/>
        <v>SI</v>
      </c>
      <c r="CO85" s="130" t="str">
        <f t="shared" si="53"/>
        <v>NO</v>
      </c>
      <c r="CP85" s="44">
        <f t="shared" si="54"/>
        <v>1</v>
      </c>
      <c r="CQ85" s="44">
        <f t="shared" si="55"/>
        <v>1</v>
      </c>
      <c r="CR85" s="44" t="e">
        <f t="shared" si="56"/>
        <v>#N/A</v>
      </c>
      <c r="CS85" s="44" t="e">
        <f>IF(VLOOKUP(A85,'BD OFICIAL'!$A:$AS,40,0)=AQ85,0,1)</f>
        <v>#N/A</v>
      </c>
      <c r="CT85" s="44" t="e">
        <f>IF(VLOOKUP(A85,'BD OFICIAL'!$A:$AS,41,0)=AS85,0,1)</f>
        <v>#N/A</v>
      </c>
      <c r="CU85" s="44">
        <f t="shared" si="57"/>
        <v>0</v>
      </c>
      <c r="CV85" s="44">
        <f t="shared" si="58"/>
        <v>0</v>
      </c>
      <c r="CW85" s="44" t="e">
        <f>IF(VLOOKUP(A85,'BD OFICIAL'!$A$1:$AK$1058,31,0)="SI",IF(AT85&gt;0,0,1),IF(AT85=0,0,1))</f>
        <v>#N/A</v>
      </c>
      <c r="CX85" s="44">
        <f t="shared" si="59"/>
        <v>0</v>
      </c>
      <c r="CY85" s="44">
        <f t="shared" si="60"/>
        <v>0</v>
      </c>
      <c r="CZ85" s="130" t="e">
        <f t="shared" si="61"/>
        <v>#N/A</v>
      </c>
      <c r="DA85" s="44" t="e">
        <f t="shared" si="62"/>
        <v>#N/A</v>
      </c>
      <c r="DB85" s="130" t="str">
        <f>IF(ISERROR(VLOOKUP(AI85,EXPERIENCIA!$A$1:$C$2100,1,0)),"NO","SI")</f>
        <v>NO</v>
      </c>
      <c r="DC85" s="130" t="e">
        <f>IF(CZ85="no","NO APLICA",IF(AX85=0,"ERROR NOTA",IF(AND(AX85&gt;1,DB85="NO"),"ERROR NOTA",IF(AND(DB85="NO",AX85=1),0,IF(VLOOKUP(AI85,EXPERIENCIA!$A$1:$C$2100,3,0)=AX85,0,"ERROR NOTA")))))</f>
        <v>#N/A</v>
      </c>
      <c r="DD85" s="130" t="str">
        <f>IF(ISERROR(VLOOKUP(AI85,COMPORTAMIENTO!$A$1:$C$2100,1,0)),"NO","SI")</f>
        <v>NO</v>
      </c>
      <c r="DE85" s="130" t="e">
        <f>IF(CZ85="NO","NO APLICA",IF(AY85=0,"ERROR NOTA",IF(AND(DD85="NO",AY85=7),0,IF(VLOOKUP(AI85,COMPORTAMIENTO!$A$2:$C$2100,3,0)=AY85,0,"ERROR NOTA"))))</f>
        <v>#N/A</v>
      </c>
      <c r="DF85" s="164" t="e">
        <f t="shared" si="63"/>
        <v>#N/A</v>
      </c>
      <c r="DG85" s="164" t="e">
        <f t="shared" si="64"/>
        <v>#N/A</v>
      </c>
      <c r="DH85" s="130" t="str">
        <f t="shared" si="42"/>
        <v>NO</v>
      </c>
      <c r="DI85" s="130" t="e">
        <f t="shared" si="65"/>
        <v>#N/A</v>
      </c>
      <c r="DJ85" s="130" t="e">
        <f t="shared" si="66"/>
        <v>#N/A</v>
      </c>
      <c r="DK85" s="130" t="e">
        <f t="shared" si="67"/>
        <v>#N/A</v>
      </c>
      <c r="DL85" s="16" t="e" cm="1">
        <f t="array" ref="DL85">IF(CZ85="NO","NO APLICA",IF(AND(CZ85="SI",BG85=1),RECHAZADO,"APROBADO"))</f>
        <v>#N/A</v>
      </c>
      <c r="DM85" s="16" t="e">
        <f t="shared" si="68"/>
        <v>#N/A</v>
      </c>
      <c r="DN85" s="11" t="e">
        <f t="shared" si="69"/>
        <v>#N/A</v>
      </c>
      <c r="DO85" s="16">
        <f t="shared" si="70"/>
        <v>0</v>
      </c>
      <c r="DP85" s="16">
        <f>VLOOKUP(A85,'5 TD'!$A$3:$B$35,2,0)</f>
        <v>0</v>
      </c>
      <c r="DQ85" s="11" t="e">
        <f t="shared" si="71"/>
        <v>#N/A</v>
      </c>
      <c r="DR85" s="130" t="e">
        <f t="shared" si="43"/>
        <v>#N/A</v>
      </c>
      <c r="DS85" s="130" t="e">
        <f t="shared" si="44"/>
        <v>#N/A</v>
      </c>
      <c r="DT85" s="11" t="e">
        <f t="shared" si="45"/>
        <v>#N/A</v>
      </c>
      <c r="DU85" s="130" t="e">
        <f t="shared" si="46"/>
        <v>#N/A</v>
      </c>
      <c r="DV85" s="6">
        <f>+('3 Planilla Preadjudicación OTIC'!BO85)</f>
        <v>0</v>
      </c>
      <c r="DW85" s="6" t="e">
        <f>IF(DU85="APROBADO",VLOOKUP(A85,'5 TD'!$D$3:$E$270,2,0),"NO APLICA")</f>
        <v>#N/A</v>
      </c>
      <c r="DX85" s="6" t="e">
        <f t="shared" si="72"/>
        <v>#N/A</v>
      </c>
      <c r="DY85" s="6" t="e">
        <f>IF(DX85="SI",VLOOKUP(A85,'5 TD'!$G$3:$H$270,2,0),"NO APLICA ")</f>
        <v>#N/A</v>
      </c>
      <c r="DZ85" s="6" t="e">
        <f t="shared" si="47"/>
        <v>#N/A</v>
      </c>
      <c r="EA85" s="6" t="e">
        <f>IF(DZ85="SI",VLOOKUP(A85,'5 TD'!$J$4:$K$472,2,0),"NO APLICA")</f>
        <v>#N/A</v>
      </c>
      <c r="EB85" s="6" t="e">
        <f t="shared" si="73"/>
        <v>#N/A</v>
      </c>
      <c r="EC85" s="11" t="e">
        <f>IF(EB85="SI",VLOOKUP(A85,'5 TD'!$M$4:$N$350,2,0),"NO APLICA")</f>
        <v>#N/A</v>
      </c>
      <c r="ED85" s="6" t="e">
        <f t="shared" si="48"/>
        <v>#N/A</v>
      </c>
      <c r="EE85" s="16" t="e">
        <f t="shared" si="74"/>
        <v>#N/A</v>
      </c>
      <c r="EF85" s="16" t="e">
        <f>IF(ED85="SI",VLOOKUP(A85,'5 TD'!$V$4:$W$479,2,0),"NO APLICA")</f>
        <v>#N/A</v>
      </c>
      <c r="EG85" s="6" t="e">
        <f t="shared" si="75"/>
        <v>#N/A</v>
      </c>
      <c r="EH85" s="124" t="e">
        <f>IF(EG85="SI",VLOOKUP(AI85,COMPORTAMIENTO!$A$1:$C$2100,2,0),"NO APLICA")</f>
        <v>#N/A</v>
      </c>
      <c r="EI85" s="16" t="e">
        <f>IF(EG85="SI",VLOOKUP(A85,'5 TD'!$P$2:$Q$479,2,0),"NO APLICA")</f>
        <v>#N/A</v>
      </c>
      <c r="EJ85" s="6" t="e">
        <f t="shared" si="76"/>
        <v>#N/A</v>
      </c>
      <c r="EK85" s="6">
        <f>IF(DB85="no",0,VLOOKUP(AI85,EXPERIENCIA!$A$1:$C$2100,2,0))</f>
        <v>0</v>
      </c>
      <c r="EL85" s="6">
        <f>IF(DB85="si",VLOOKUP(A85,'5 TD'!$S$3:$T$2103,2,0),0)</f>
        <v>0</v>
      </c>
      <c r="EM85" s="6" t="str">
        <f t="shared" si="77"/>
        <v>SI</v>
      </c>
      <c r="EN85" s="6">
        <f>+('3 Planilla Preadjudicación OTIC'!BV85)</f>
        <v>0</v>
      </c>
      <c r="EQ85" s="77"/>
    </row>
    <row r="86" spans="1:147" s="7" customFormat="1" ht="13.8" x14ac:dyDescent="0.3">
      <c r="A86" s="6">
        <f>+('3 Planilla Preadjudicación OTIC'!A86)</f>
        <v>0</v>
      </c>
      <c r="B86" s="6">
        <f>+('3 Planilla Preadjudicación OTIC'!B86)</f>
        <v>0</v>
      </c>
      <c r="C86" s="8">
        <f>+('3 Planilla Preadjudicación OTIC'!D86)</f>
        <v>0</v>
      </c>
      <c r="D86" s="8">
        <f>+('3 Planilla Preadjudicación OTIC'!E86)</f>
        <v>0</v>
      </c>
      <c r="E86" s="8">
        <f>+('3 Planilla Preadjudicación OTIC'!F86)</f>
        <v>0</v>
      </c>
      <c r="F86" s="8">
        <f>+('3 Planilla Preadjudicación OTIC'!G86)</f>
        <v>0</v>
      </c>
      <c r="G86" s="8">
        <f>+('3 Planilla Preadjudicación OTIC'!H86)</f>
        <v>0</v>
      </c>
      <c r="H86" s="8">
        <f>+('3 Planilla Preadjudicación OTIC'!I86)</f>
        <v>0</v>
      </c>
      <c r="I86" s="8">
        <f>+('3 Planilla Preadjudicación OTIC'!J86)</f>
        <v>0</v>
      </c>
      <c r="J86" s="8">
        <f>+('3 Planilla Preadjudicación OTIC'!K86)</f>
        <v>0</v>
      </c>
      <c r="K86" s="8">
        <f>+('3 Planilla Preadjudicación OTIC'!L86)</f>
        <v>0</v>
      </c>
      <c r="L86" s="8">
        <f>+('3 Planilla Preadjudicación OTIC'!M86)</f>
        <v>0</v>
      </c>
      <c r="M86" s="6">
        <f>+('3 Planilla Preadjudicación OTIC'!N86)</f>
        <v>0</v>
      </c>
      <c r="N86" s="8">
        <f>+('3 Planilla Preadjudicación OTIC'!O86)</f>
        <v>0</v>
      </c>
      <c r="O86" s="8">
        <f>+('3 Planilla Preadjudicación OTIC'!P86)</f>
        <v>0</v>
      </c>
      <c r="P86" s="8">
        <f>+('3 Planilla Preadjudicación OTIC'!Q86)</f>
        <v>0</v>
      </c>
      <c r="Q86" s="8">
        <f>+('3 Planilla Preadjudicación OTIC'!R86)</f>
        <v>0</v>
      </c>
      <c r="R86" s="8">
        <f>+('3 Planilla Preadjudicación OTIC'!S86)</f>
        <v>0</v>
      </c>
      <c r="S86" s="8">
        <f>+('3 Planilla Preadjudicación OTIC'!T86)</f>
        <v>0</v>
      </c>
      <c r="T86" s="6">
        <f>+('3 Planilla Preadjudicación OTIC'!U86)</f>
        <v>0</v>
      </c>
      <c r="U86" s="6">
        <f>+('3 Planilla Preadjudicación OTIC'!V86)</f>
        <v>0</v>
      </c>
      <c r="V86" s="6">
        <f>+('3 Planilla Preadjudicación OTIC'!W86)</f>
        <v>0</v>
      </c>
      <c r="W86" s="6">
        <f>+('3 Planilla Preadjudicación OTIC'!X86)</f>
        <v>0</v>
      </c>
      <c r="X86" s="6">
        <f>+('3 Planilla Preadjudicación OTIC'!Y86)</f>
        <v>0</v>
      </c>
      <c r="Y86" s="6">
        <f>+('3 Planilla Preadjudicación OTIC'!Z86)</f>
        <v>0</v>
      </c>
      <c r="Z86" s="6">
        <f>+('3 Planilla Preadjudicación OTIC'!AA86)</f>
        <v>0</v>
      </c>
      <c r="AA86" s="6">
        <f>+('3 Planilla Preadjudicación OTIC'!AB86)</f>
        <v>0</v>
      </c>
      <c r="AB86" s="8">
        <f>+('3 Planilla Preadjudicación OTIC'!AC86)</f>
        <v>0</v>
      </c>
      <c r="AC86" s="8">
        <f>+('3 Planilla Preadjudicación OTIC'!AD86)</f>
        <v>0</v>
      </c>
      <c r="AD86" s="6">
        <f>+('3 Planilla Preadjudicación OTIC'!AE86)</f>
        <v>0</v>
      </c>
      <c r="AE86" s="8">
        <f>+('3 Planilla Preadjudicación OTIC'!AF86)</f>
        <v>0</v>
      </c>
      <c r="AF86" s="6">
        <f>+('3 Planilla Preadjudicación OTIC'!AG86)</f>
        <v>0</v>
      </c>
      <c r="AG86" s="6">
        <f>+('3 Planilla Preadjudicación OTIC'!AH86)</f>
        <v>0</v>
      </c>
      <c r="AH86" s="6">
        <f>+('3 Planilla Preadjudicación OTIC'!AI86)</f>
        <v>0</v>
      </c>
      <c r="AI86" s="206">
        <f>+('3 Planilla Preadjudicación OTIC'!AJ86)</f>
        <v>0</v>
      </c>
      <c r="AJ86" s="8">
        <f>+('3 Planilla Preadjudicación OTIC'!AK86)</f>
        <v>0</v>
      </c>
      <c r="AK86" s="6">
        <f>+('3 Planilla Preadjudicación OTIC'!AL86)</f>
        <v>0</v>
      </c>
      <c r="AL86" s="6">
        <f>+('3 Planilla Preadjudicación OTIC'!AM86)</f>
        <v>0</v>
      </c>
      <c r="AM86" s="16">
        <f>+('3 Planilla Preadjudicación OTIC'!AN86)</f>
        <v>0</v>
      </c>
      <c r="AN86" s="16">
        <f>+('3 Planilla Preadjudicación OTIC'!AO86)</f>
        <v>0</v>
      </c>
      <c r="AO86" s="16">
        <f>+('3 Planilla Preadjudicación OTIC'!AP86)</f>
        <v>0</v>
      </c>
      <c r="AP86" s="16">
        <f>+('3 Planilla Preadjudicación OTIC'!AQ86)</f>
        <v>0</v>
      </c>
      <c r="AQ86" s="16">
        <f>+('3 Planilla Preadjudicación OTIC'!AR86)</f>
        <v>0</v>
      </c>
      <c r="AR86" s="16">
        <f>+('3 Planilla Preadjudicación OTIC'!AS86)</f>
        <v>0</v>
      </c>
      <c r="AS86" s="16">
        <f>+('3 Planilla Preadjudicación OTIC'!AT86)</f>
        <v>0</v>
      </c>
      <c r="AT86" s="16">
        <f>+('3 Planilla Preadjudicación OTIC'!AU86)</f>
        <v>0</v>
      </c>
      <c r="AU86" s="16">
        <f>+('3 Planilla Preadjudicación OTIC'!AV86)</f>
        <v>0</v>
      </c>
      <c r="AV86" s="6">
        <f>+('3 Planilla Preadjudicación OTIC'!AW86)</f>
        <v>0</v>
      </c>
      <c r="AW86" s="8">
        <f>+('3 Planilla Preadjudicación OTIC'!AX86)</f>
        <v>0</v>
      </c>
      <c r="AX86" s="6">
        <f>+('3 Planilla Preadjudicación OTIC'!AY86)</f>
        <v>0</v>
      </c>
      <c r="AY86" s="6">
        <f>+('3 Planilla Preadjudicación OTIC'!AZ86)</f>
        <v>0</v>
      </c>
      <c r="AZ86" s="6">
        <f>+('3 Planilla Preadjudicación OTIC'!BA86)</f>
        <v>0</v>
      </c>
      <c r="BA86" s="6">
        <f>+('3 Planilla Preadjudicación OTIC'!BB86)</f>
        <v>0</v>
      </c>
      <c r="BB86" s="6">
        <f>+('3 Planilla Preadjudicación OTIC'!BC86)</f>
        <v>0</v>
      </c>
      <c r="BC86" s="6">
        <f>+('3 Planilla Preadjudicación OTIC'!BD86)</f>
        <v>0</v>
      </c>
      <c r="BD86" s="6">
        <f>+('3 Planilla Preadjudicación OTIC'!BE86)</f>
        <v>0</v>
      </c>
      <c r="BE86" s="6">
        <f>+('3 Planilla Preadjudicación OTIC'!BF86)</f>
        <v>0</v>
      </c>
      <c r="BF86" s="6">
        <f>+('3 Planilla Preadjudicación OTIC'!BG86)</f>
        <v>0</v>
      </c>
      <c r="BG86" s="6">
        <f>+('3 Planilla Preadjudicación OTIC'!BH86)</f>
        <v>0</v>
      </c>
      <c r="BH86" s="6">
        <f>+('3 Planilla Preadjudicación OTIC'!BI86)</f>
        <v>0</v>
      </c>
      <c r="BI86" s="6">
        <f>+('3 Planilla Preadjudicación OTIC'!BJ86)</f>
        <v>0</v>
      </c>
      <c r="BJ86" s="6">
        <f>+('3 Planilla Preadjudicación OTIC'!BK86)</f>
        <v>0</v>
      </c>
      <c r="BK86" s="6">
        <f>+('3 Planilla Preadjudicación OTIC'!BL86)</f>
        <v>0</v>
      </c>
      <c r="BL86" s="6">
        <f>+('3 Planilla Preadjudicación OTIC'!BM86)</f>
        <v>0</v>
      </c>
      <c r="BM86" s="164">
        <f>ROUND(('3 Planilla Preadjudicación OTIC'!BN86),1)</f>
        <v>0</v>
      </c>
      <c r="BN86" s="8">
        <f>+('3 Planilla Preadjudicación OTIC'!BO86)</f>
        <v>0</v>
      </c>
      <c r="BO86" s="8">
        <f>+('3 Planilla Preadjudicación OTIC'!BP86)</f>
        <v>0</v>
      </c>
      <c r="BP86" s="8">
        <f>+('3 Planilla Preadjudicación OTIC'!BQ86)</f>
        <v>0</v>
      </c>
      <c r="BQ86" s="8">
        <f>+('3 Planilla Preadjudicación OTIC'!BR86)</f>
        <v>0</v>
      </c>
      <c r="BR86" s="8">
        <f>+('3 Planilla Preadjudicación OTIC'!BS86)</f>
        <v>0</v>
      </c>
      <c r="BS86" s="8">
        <f>+('3 Planilla Preadjudicación OTIC'!BT86)</f>
        <v>0</v>
      </c>
      <c r="BT86" s="8">
        <f>+('3 Planilla Preadjudicación OTIC'!BU86)</f>
        <v>0</v>
      </c>
      <c r="BU86" s="130" t="e">
        <f>IF(VLOOKUP(A86,'BD OFICIAL'!$A$1:$AK$1058,5,0)=D86,0,1)</f>
        <v>#N/A</v>
      </c>
      <c r="BV86" s="130" t="e">
        <f>IF(VLOOKUP(A86,'BD OFICIAL'!$A$1:$AK$1058,11,0)=J86,0,1)</f>
        <v>#N/A</v>
      </c>
      <c r="BW86" s="130" t="e">
        <f>IF(VLOOKUP(A86,'BD OFICIAL'!$A$1:$AK$1058,13,0)=L86,0,1)</f>
        <v>#N/A</v>
      </c>
      <c r="BX86" s="6" t="e">
        <f>IF(VLOOKUP(A86,'BD OFICIAL'!$A$1:$AK$1058,16,0)=O86,0,1)</f>
        <v>#N/A</v>
      </c>
      <c r="BY86" s="6" t="e">
        <f>IF(VLOOKUP(A86,'BD OFICIAL'!$A$1:$AK$1058,17,0)=P86,0,1)</f>
        <v>#N/A</v>
      </c>
      <c r="BZ86" s="6" t="e">
        <f>IF(VLOOKUP(A86,'BD OFICIAL'!$A$1:$AK$1058,19,0)=R86,0,1)</f>
        <v>#N/A</v>
      </c>
      <c r="CA86" s="6" t="e">
        <f>IF(VLOOKUP(A86,'BD OFICIAL'!$A$1:$AK$1058,21,0)=T86,0,1)</f>
        <v>#N/A</v>
      </c>
      <c r="CB86" s="6" t="e">
        <f>IF(VLOOKUP(A86,'BD OFICIAL'!$A$1:$AK$1058,24,0)=AK86,0,1)</f>
        <v>#N/A</v>
      </c>
      <c r="CC86" s="6" t="e">
        <f>IF(VLOOKUP(A86,'BD OFICIAL'!$A$1:$AK$1058,25,0)=X86,0,1)</f>
        <v>#N/A</v>
      </c>
      <c r="CD86" s="6" t="e">
        <f>IF(VLOOKUP(A86,'BD OFICIAL'!$A$1:$AK$1058,26,0)=Y86,0,1)</f>
        <v>#N/A</v>
      </c>
      <c r="CE86" s="6" t="e">
        <f>IF(VLOOKUP(A86,'BD OFICIAL'!$A$1:$AK$1058,27,0)=Z86,0,1)</f>
        <v>#N/A</v>
      </c>
      <c r="CF86" s="6" t="e">
        <f>IF(VLOOKUP(A86,'BD OFICIAL'!$A$1:$AK$1058,28,0)=AA86,0,1)</f>
        <v>#N/A</v>
      </c>
      <c r="CG86" s="6" t="e">
        <f>IF(VLOOKUP(A86,'BD OFICIAL'!$A$1:$AK$1058,33,0)=AF86,0,1)</f>
        <v>#N/A</v>
      </c>
      <c r="CH86" s="6" t="e">
        <f>IF(VLOOKUP(A86,'BD OFICIAL'!$A$1:$AK$1058,34,0)=AG86,0,1)</f>
        <v>#N/A</v>
      </c>
      <c r="CI86" s="11" t="e">
        <f t="shared" si="49"/>
        <v>#DIV/0!</v>
      </c>
      <c r="CJ86" s="130" t="e">
        <f t="shared" si="50"/>
        <v>#DIV/0!</v>
      </c>
      <c r="CK86" s="130" t="e">
        <f>IF(VLOOKUP(A86,'BD OFICIAL'!$A$1:$AK$1058,37,0)=AL86,0,1)</f>
        <v>#N/A</v>
      </c>
      <c r="CL86" s="130" t="e">
        <f>VLOOKUP(A86,'BD OFICIAL'!$A$1:$AL$1109,38,0)*AM86-AP86</f>
        <v>#N/A</v>
      </c>
      <c r="CM86" s="130" t="str">
        <f t="shared" si="51"/>
        <v>SSH</v>
      </c>
      <c r="CN86" s="130" t="str">
        <f t="shared" si="52"/>
        <v>SI</v>
      </c>
      <c r="CO86" s="130" t="str">
        <f t="shared" si="53"/>
        <v>NO</v>
      </c>
      <c r="CP86" s="44">
        <f t="shared" si="54"/>
        <v>1</v>
      </c>
      <c r="CQ86" s="44">
        <f t="shared" si="55"/>
        <v>1</v>
      </c>
      <c r="CR86" s="44" t="e">
        <f t="shared" si="56"/>
        <v>#N/A</v>
      </c>
      <c r="CS86" s="44" t="e">
        <f>IF(VLOOKUP(A86,'BD OFICIAL'!$A:$AS,40,0)=AQ86,0,1)</f>
        <v>#N/A</v>
      </c>
      <c r="CT86" s="44" t="e">
        <f>IF(VLOOKUP(A86,'BD OFICIAL'!$A:$AS,41,0)=AS86,0,1)</f>
        <v>#N/A</v>
      </c>
      <c r="CU86" s="44">
        <f t="shared" si="57"/>
        <v>0</v>
      </c>
      <c r="CV86" s="44">
        <f t="shared" si="58"/>
        <v>0</v>
      </c>
      <c r="CW86" s="44" t="e">
        <f>IF(VLOOKUP(A86,'BD OFICIAL'!$A$1:$AK$1058,31,0)="SI",IF(AT86&gt;0,0,1),IF(AT86=0,0,1))</f>
        <v>#N/A</v>
      </c>
      <c r="CX86" s="44">
        <f t="shared" si="59"/>
        <v>0</v>
      </c>
      <c r="CY86" s="44">
        <f t="shared" si="60"/>
        <v>0</v>
      </c>
      <c r="CZ86" s="130" t="e">
        <f t="shared" si="61"/>
        <v>#N/A</v>
      </c>
      <c r="DA86" s="44" t="e">
        <f t="shared" si="62"/>
        <v>#N/A</v>
      </c>
      <c r="DB86" s="130" t="str">
        <f>IF(ISERROR(VLOOKUP(AI86,EXPERIENCIA!$A$1:$C$2100,1,0)),"NO","SI")</f>
        <v>NO</v>
      </c>
      <c r="DC86" s="130" t="e">
        <f>IF(CZ86="no","NO APLICA",IF(AX86=0,"ERROR NOTA",IF(AND(AX86&gt;1,DB86="NO"),"ERROR NOTA",IF(AND(DB86="NO",AX86=1),0,IF(VLOOKUP(AI86,EXPERIENCIA!$A$1:$C$2100,3,0)=AX86,0,"ERROR NOTA")))))</f>
        <v>#N/A</v>
      </c>
      <c r="DD86" s="130" t="str">
        <f>IF(ISERROR(VLOOKUP(AI86,COMPORTAMIENTO!$A$1:$C$2100,1,0)),"NO","SI")</f>
        <v>NO</v>
      </c>
      <c r="DE86" s="130" t="e">
        <f>IF(CZ86="NO","NO APLICA",IF(AY86=0,"ERROR NOTA",IF(AND(DD86="NO",AY86=7),0,IF(VLOOKUP(AI86,COMPORTAMIENTO!$A$2:$C$2100,3,0)=AY86,0,"ERROR NOTA"))))</f>
        <v>#N/A</v>
      </c>
      <c r="DF86" s="164" t="e">
        <f t="shared" si="63"/>
        <v>#N/A</v>
      </c>
      <c r="DG86" s="164" t="e">
        <f t="shared" si="64"/>
        <v>#N/A</v>
      </c>
      <c r="DH86" s="130" t="str">
        <f t="shared" si="42"/>
        <v>NO</v>
      </c>
      <c r="DI86" s="130" t="e">
        <f t="shared" si="65"/>
        <v>#N/A</v>
      </c>
      <c r="DJ86" s="130" t="e">
        <f t="shared" si="66"/>
        <v>#N/A</v>
      </c>
      <c r="DK86" s="130" t="e">
        <f t="shared" si="67"/>
        <v>#N/A</v>
      </c>
      <c r="DL86" s="16" t="e" cm="1">
        <f t="array" ref="DL86">IF(CZ86="NO","NO APLICA",IF(AND(CZ86="SI",BG86=1),RECHAZADO,"APROBADO"))</f>
        <v>#N/A</v>
      </c>
      <c r="DM86" s="16" t="e">
        <f t="shared" si="68"/>
        <v>#N/A</v>
      </c>
      <c r="DN86" s="11" t="e">
        <f t="shared" si="69"/>
        <v>#N/A</v>
      </c>
      <c r="DO86" s="16">
        <f t="shared" si="70"/>
        <v>0</v>
      </c>
      <c r="DP86" s="16">
        <f>VLOOKUP(A86,'5 TD'!$A$3:$B$35,2,0)</f>
        <v>0</v>
      </c>
      <c r="DQ86" s="11" t="e">
        <f t="shared" si="71"/>
        <v>#N/A</v>
      </c>
      <c r="DR86" s="130" t="e">
        <f t="shared" si="43"/>
        <v>#N/A</v>
      </c>
      <c r="DS86" s="130" t="e">
        <f t="shared" si="44"/>
        <v>#N/A</v>
      </c>
      <c r="DT86" s="11" t="e">
        <f t="shared" si="45"/>
        <v>#N/A</v>
      </c>
      <c r="DU86" s="130" t="e">
        <f t="shared" si="46"/>
        <v>#N/A</v>
      </c>
      <c r="DV86" s="6">
        <f>+('3 Planilla Preadjudicación OTIC'!BO86)</f>
        <v>0</v>
      </c>
      <c r="DW86" s="6" t="e">
        <f>IF(DU86="APROBADO",VLOOKUP(A86,'5 TD'!$D$3:$E$270,2,0),"NO APLICA")</f>
        <v>#N/A</v>
      </c>
      <c r="DX86" s="6" t="e">
        <f t="shared" si="72"/>
        <v>#N/A</v>
      </c>
      <c r="DY86" s="6" t="e">
        <f>IF(DX86="SI",VLOOKUP(A86,'5 TD'!$G$3:$H$270,2,0),"NO APLICA ")</f>
        <v>#N/A</v>
      </c>
      <c r="DZ86" s="6" t="e">
        <f t="shared" si="47"/>
        <v>#N/A</v>
      </c>
      <c r="EA86" s="6" t="e">
        <f>IF(DZ86="SI",VLOOKUP(A86,'5 TD'!$J$4:$K$472,2,0),"NO APLICA")</f>
        <v>#N/A</v>
      </c>
      <c r="EB86" s="6" t="e">
        <f t="shared" si="73"/>
        <v>#N/A</v>
      </c>
      <c r="EC86" s="11" t="e">
        <f>IF(EB86="SI",VLOOKUP(A86,'5 TD'!$M$4:$N$350,2,0),"NO APLICA")</f>
        <v>#N/A</v>
      </c>
      <c r="ED86" s="6" t="e">
        <f t="shared" si="48"/>
        <v>#N/A</v>
      </c>
      <c r="EE86" s="16" t="e">
        <f t="shared" si="74"/>
        <v>#N/A</v>
      </c>
      <c r="EF86" s="16" t="e">
        <f>IF(ED86="SI",VLOOKUP(A86,'5 TD'!$V$4:$W$479,2,0),"NO APLICA")</f>
        <v>#N/A</v>
      </c>
      <c r="EG86" s="6" t="e">
        <f t="shared" si="75"/>
        <v>#N/A</v>
      </c>
      <c r="EH86" s="124" t="e">
        <f>IF(EG86="SI",VLOOKUP(AI86,COMPORTAMIENTO!$A$1:$C$2100,2,0),"NO APLICA")</f>
        <v>#N/A</v>
      </c>
      <c r="EI86" s="16" t="e">
        <f>IF(EG86="SI",VLOOKUP(A86,'5 TD'!$P$2:$Q$479,2,0),"NO APLICA")</f>
        <v>#N/A</v>
      </c>
      <c r="EJ86" s="6" t="e">
        <f t="shared" si="76"/>
        <v>#N/A</v>
      </c>
      <c r="EK86" s="6">
        <f>IF(DB86="no",0,VLOOKUP(AI86,EXPERIENCIA!$A$1:$C$2100,2,0))</f>
        <v>0</v>
      </c>
      <c r="EL86" s="6">
        <f>IF(DB86="si",VLOOKUP(A86,'5 TD'!$S$3:$T$2103,2,0),0)</f>
        <v>0</v>
      </c>
      <c r="EM86" s="6" t="str">
        <f t="shared" si="77"/>
        <v>SI</v>
      </c>
      <c r="EN86" s="6">
        <f>+('3 Planilla Preadjudicación OTIC'!BV86)</f>
        <v>0</v>
      </c>
      <c r="EQ86" s="77"/>
    </row>
    <row r="87" spans="1:147" s="7" customFormat="1" ht="13.8" x14ac:dyDescent="0.3">
      <c r="A87" s="6">
        <f>+('3 Planilla Preadjudicación OTIC'!A87)</f>
        <v>0</v>
      </c>
      <c r="B87" s="6">
        <f>+('3 Planilla Preadjudicación OTIC'!B87)</f>
        <v>0</v>
      </c>
      <c r="C87" s="8">
        <f>+('3 Planilla Preadjudicación OTIC'!D87)</f>
        <v>0</v>
      </c>
      <c r="D87" s="8">
        <f>+('3 Planilla Preadjudicación OTIC'!E87)</f>
        <v>0</v>
      </c>
      <c r="E87" s="8">
        <f>+('3 Planilla Preadjudicación OTIC'!F87)</f>
        <v>0</v>
      </c>
      <c r="F87" s="8">
        <f>+('3 Planilla Preadjudicación OTIC'!G87)</f>
        <v>0</v>
      </c>
      <c r="G87" s="8">
        <f>+('3 Planilla Preadjudicación OTIC'!H87)</f>
        <v>0</v>
      </c>
      <c r="H87" s="8">
        <f>+('3 Planilla Preadjudicación OTIC'!I87)</f>
        <v>0</v>
      </c>
      <c r="I87" s="8">
        <f>+('3 Planilla Preadjudicación OTIC'!J87)</f>
        <v>0</v>
      </c>
      <c r="J87" s="8">
        <f>+('3 Planilla Preadjudicación OTIC'!K87)</f>
        <v>0</v>
      </c>
      <c r="K87" s="8">
        <f>+('3 Planilla Preadjudicación OTIC'!L87)</f>
        <v>0</v>
      </c>
      <c r="L87" s="8">
        <f>+('3 Planilla Preadjudicación OTIC'!M87)</f>
        <v>0</v>
      </c>
      <c r="M87" s="6">
        <f>+('3 Planilla Preadjudicación OTIC'!N87)</f>
        <v>0</v>
      </c>
      <c r="N87" s="8">
        <f>+('3 Planilla Preadjudicación OTIC'!O87)</f>
        <v>0</v>
      </c>
      <c r="O87" s="8">
        <f>+('3 Planilla Preadjudicación OTIC'!P87)</f>
        <v>0</v>
      </c>
      <c r="P87" s="8">
        <f>+('3 Planilla Preadjudicación OTIC'!Q87)</f>
        <v>0</v>
      </c>
      <c r="Q87" s="8">
        <f>+('3 Planilla Preadjudicación OTIC'!R87)</f>
        <v>0</v>
      </c>
      <c r="R87" s="8">
        <f>+('3 Planilla Preadjudicación OTIC'!S87)</f>
        <v>0</v>
      </c>
      <c r="S87" s="8">
        <f>+('3 Planilla Preadjudicación OTIC'!T87)</f>
        <v>0</v>
      </c>
      <c r="T87" s="6">
        <f>+('3 Planilla Preadjudicación OTIC'!U87)</f>
        <v>0</v>
      </c>
      <c r="U87" s="6">
        <f>+('3 Planilla Preadjudicación OTIC'!V87)</f>
        <v>0</v>
      </c>
      <c r="V87" s="6">
        <f>+('3 Planilla Preadjudicación OTIC'!W87)</f>
        <v>0</v>
      </c>
      <c r="W87" s="6">
        <f>+('3 Planilla Preadjudicación OTIC'!X87)</f>
        <v>0</v>
      </c>
      <c r="X87" s="6">
        <f>+('3 Planilla Preadjudicación OTIC'!Y87)</f>
        <v>0</v>
      </c>
      <c r="Y87" s="6">
        <f>+('3 Planilla Preadjudicación OTIC'!Z87)</f>
        <v>0</v>
      </c>
      <c r="Z87" s="6">
        <f>+('3 Planilla Preadjudicación OTIC'!AA87)</f>
        <v>0</v>
      </c>
      <c r="AA87" s="6">
        <f>+('3 Planilla Preadjudicación OTIC'!AB87)</f>
        <v>0</v>
      </c>
      <c r="AB87" s="8">
        <f>+('3 Planilla Preadjudicación OTIC'!AC87)</f>
        <v>0</v>
      </c>
      <c r="AC87" s="8">
        <f>+('3 Planilla Preadjudicación OTIC'!AD87)</f>
        <v>0</v>
      </c>
      <c r="AD87" s="6">
        <f>+('3 Planilla Preadjudicación OTIC'!AE87)</f>
        <v>0</v>
      </c>
      <c r="AE87" s="8">
        <f>+('3 Planilla Preadjudicación OTIC'!AF87)</f>
        <v>0</v>
      </c>
      <c r="AF87" s="6">
        <f>+('3 Planilla Preadjudicación OTIC'!AG87)</f>
        <v>0</v>
      </c>
      <c r="AG87" s="6">
        <f>+('3 Planilla Preadjudicación OTIC'!AH87)</f>
        <v>0</v>
      </c>
      <c r="AH87" s="6">
        <f>+('3 Planilla Preadjudicación OTIC'!AI87)</f>
        <v>0</v>
      </c>
      <c r="AI87" s="206">
        <f>+('3 Planilla Preadjudicación OTIC'!AJ87)</f>
        <v>0</v>
      </c>
      <c r="AJ87" s="8">
        <f>+('3 Planilla Preadjudicación OTIC'!AK87)</f>
        <v>0</v>
      </c>
      <c r="AK87" s="6">
        <f>+('3 Planilla Preadjudicación OTIC'!AL87)</f>
        <v>0</v>
      </c>
      <c r="AL87" s="6">
        <f>+('3 Planilla Preadjudicación OTIC'!AM87)</f>
        <v>0</v>
      </c>
      <c r="AM87" s="16">
        <f>+('3 Planilla Preadjudicación OTIC'!AN87)</f>
        <v>0</v>
      </c>
      <c r="AN87" s="16">
        <f>+('3 Planilla Preadjudicación OTIC'!AO87)</f>
        <v>0</v>
      </c>
      <c r="AO87" s="16">
        <f>+('3 Planilla Preadjudicación OTIC'!AP87)</f>
        <v>0</v>
      </c>
      <c r="AP87" s="16">
        <f>+('3 Planilla Preadjudicación OTIC'!AQ87)</f>
        <v>0</v>
      </c>
      <c r="AQ87" s="16">
        <f>+('3 Planilla Preadjudicación OTIC'!AR87)</f>
        <v>0</v>
      </c>
      <c r="AR87" s="16">
        <f>+('3 Planilla Preadjudicación OTIC'!AS87)</f>
        <v>0</v>
      </c>
      <c r="AS87" s="16">
        <f>+('3 Planilla Preadjudicación OTIC'!AT87)</f>
        <v>0</v>
      </c>
      <c r="AT87" s="16">
        <f>+('3 Planilla Preadjudicación OTIC'!AU87)</f>
        <v>0</v>
      </c>
      <c r="AU87" s="16">
        <f>+('3 Planilla Preadjudicación OTIC'!AV87)</f>
        <v>0</v>
      </c>
      <c r="AV87" s="6">
        <f>+('3 Planilla Preadjudicación OTIC'!AW87)</f>
        <v>0</v>
      </c>
      <c r="AW87" s="8">
        <f>+('3 Planilla Preadjudicación OTIC'!AX87)</f>
        <v>0</v>
      </c>
      <c r="AX87" s="6">
        <f>+('3 Planilla Preadjudicación OTIC'!AY87)</f>
        <v>0</v>
      </c>
      <c r="AY87" s="6">
        <f>+('3 Planilla Preadjudicación OTIC'!AZ87)</f>
        <v>0</v>
      </c>
      <c r="AZ87" s="6">
        <f>+('3 Planilla Preadjudicación OTIC'!BA87)</f>
        <v>0</v>
      </c>
      <c r="BA87" s="6">
        <f>+('3 Planilla Preadjudicación OTIC'!BB87)</f>
        <v>0</v>
      </c>
      <c r="BB87" s="6">
        <f>+('3 Planilla Preadjudicación OTIC'!BC87)</f>
        <v>0</v>
      </c>
      <c r="BC87" s="6">
        <f>+('3 Planilla Preadjudicación OTIC'!BD87)</f>
        <v>0</v>
      </c>
      <c r="BD87" s="6">
        <f>+('3 Planilla Preadjudicación OTIC'!BE87)</f>
        <v>0</v>
      </c>
      <c r="BE87" s="6">
        <f>+('3 Planilla Preadjudicación OTIC'!BF87)</f>
        <v>0</v>
      </c>
      <c r="BF87" s="6">
        <f>+('3 Planilla Preadjudicación OTIC'!BG87)</f>
        <v>0</v>
      </c>
      <c r="BG87" s="6">
        <f>+('3 Planilla Preadjudicación OTIC'!BH87)</f>
        <v>0</v>
      </c>
      <c r="BH87" s="6">
        <f>+('3 Planilla Preadjudicación OTIC'!BI87)</f>
        <v>0</v>
      </c>
      <c r="BI87" s="6">
        <f>+('3 Planilla Preadjudicación OTIC'!BJ87)</f>
        <v>0</v>
      </c>
      <c r="BJ87" s="6">
        <f>+('3 Planilla Preadjudicación OTIC'!BK87)</f>
        <v>0</v>
      </c>
      <c r="BK87" s="6">
        <f>+('3 Planilla Preadjudicación OTIC'!BL87)</f>
        <v>0</v>
      </c>
      <c r="BL87" s="6">
        <f>+('3 Planilla Preadjudicación OTIC'!BM87)</f>
        <v>0</v>
      </c>
      <c r="BM87" s="164">
        <f>ROUND(('3 Planilla Preadjudicación OTIC'!BN87),1)</f>
        <v>0</v>
      </c>
      <c r="BN87" s="8">
        <f>+('3 Planilla Preadjudicación OTIC'!BO87)</f>
        <v>0</v>
      </c>
      <c r="BO87" s="8">
        <f>+('3 Planilla Preadjudicación OTIC'!BP87)</f>
        <v>0</v>
      </c>
      <c r="BP87" s="8">
        <f>+('3 Planilla Preadjudicación OTIC'!BQ87)</f>
        <v>0</v>
      </c>
      <c r="BQ87" s="8">
        <f>+('3 Planilla Preadjudicación OTIC'!BR87)</f>
        <v>0</v>
      </c>
      <c r="BR87" s="8">
        <f>+('3 Planilla Preadjudicación OTIC'!BS87)</f>
        <v>0</v>
      </c>
      <c r="BS87" s="8">
        <f>+('3 Planilla Preadjudicación OTIC'!BT87)</f>
        <v>0</v>
      </c>
      <c r="BT87" s="8">
        <f>+('3 Planilla Preadjudicación OTIC'!BU87)</f>
        <v>0</v>
      </c>
      <c r="BU87" s="130" t="e">
        <f>IF(VLOOKUP(A87,'BD OFICIAL'!$A$1:$AK$1058,5,0)=D87,0,1)</f>
        <v>#N/A</v>
      </c>
      <c r="BV87" s="130" t="e">
        <f>IF(VLOOKUP(A87,'BD OFICIAL'!$A$1:$AK$1058,11,0)=J87,0,1)</f>
        <v>#N/A</v>
      </c>
      <c r="BW87" s="130" t="e">
        <f>IF(VLOOKUP(A87,'BD OFICIAL'!$A$1:$AK$1058,13,0)=L87,0,1)</f>
        <v>#N/A</v>
      </c>
      <c r="BX87" s="6" t="e">
        <f>IF(VLOOKUP(A87,'BD OFICIAL'!$A$1:$AK$1058,16,0)=O87,0,1)</f>
        <v>#N/A</v>
      </c>
      <c r="BY87" s="6" t="e">
        <f>IF(VLOOKUP(A87,'BD OFICIAL'!$A$1:$AK$1058,17,0)=P87,0,1)</f>
        <v>#N/A</v>
      </c>
      <c r="BZ87" s="6" t="e">
        <f>IF(VLOOKUP(A87,'BD OFICIAL'!$A$1:$AK$1058,19,0)=R87,0,1)</f>
        <v>#N/A</v>
      </c>
      <c r="CA87" s="6" t="e">
        <f>IF(VLOOKUP(A87,'BD OFICIAL'!$A$1:$AK$1058,21,0)=T87,0,1)</f>
        <v>#N/A</v>
      </c>
      <c r="CB87" s="6" t="e">
        <f>IF(VLOOKUP(A87,'BD OFICIAL'!$A$1:$AK$1058,24,0)=AK87,0,1)</f>
        <v>#N/A</v>
      </c>
      <c r="CC87" s="6" t="e">
        <f>IF(VLOOKUP(A87,'BD OFICIAL'!$A$1:$AK$1058,25,0)=X87,0,1)</f>
        <v>#N/A</v>
      </c>
      <c r="CD87" s="6" t="e">
        <f>IF(VLOOKUP(A87,'BD OFICIAL'!$A$1:$AK$1058,26,0)=Y87,0,1)</f>
        <v>#N/A</v>
      </c>
      <c r="CE87" s="6" t="e">
        <f>IF(VLOOKUP(A87,'BD OFICIAL'!$A$1:$AK$1058,27,0)=Z87,0,1)</f>
        <v>#N/A</v>
      </c>
      <c r="CF87" s="6" t="e">
        <f>IF(VLOOKUP(A87,'BD OFICIAL'!$A$1:$AK$1058,28,0)=AA87,0,1)</f>
        <v>#N/A</v>
      </c>
      <c r="CG87" s="6" t="e">
        <f>IF(VLOOKUP(A87,'BD OFICIAL'!$A$1:$AK$1058,33,0)=AF87,0,1)</f>
        <v>#N/A</v>
      </c>
      <c r="CH87" s="6" t="e">
        <f>IF(VLOOKUP(A87,'BD OFICIAL'!$A$1:$AK$1058,34,0)=AG87,0,1)</f>
        <v>#N/A</v>
      </c>
      <c r="CI87" s="11" t="e">
        <f t="shared" si="49"/>
        <v>#DIV/0!</v>
      </c>
      <c r="CJ87" s="130" t="e">
        <f t="shared" si="50"/>
        <v>#DIV/0!</v>
      </c>
      <c r="CK87" s="130" t="e">
        <f>IF(VLOOKUP(A87,'BD OFICIAL'!$A$1:$AK$1058,37,0)=AL87,0,1)</f>
        <v>#N/A</v>
      </c>
      <c r="CL87" s="130" t="e">
        <f>VLOOKUP(A87,'BD OFICIAL'!$A$1:$AL$1109,38,0)*AM87-AP87</f>
        <v>#N/A</v>
      </c>
      <c r="CM87" s="130" t="str">
        <f t="shared" si="51"/>
        <v>SSH</v>
      </c>
      <c r="CN87" s="130" t="str">
        <f t="shared" si="52"/>
        <v>SI</v>
      </c>
      <c r="CO87" s="130" t="str">
        <f t="shared" si="53"/>
        <v>NO</v>
      </c>
      <c r="CP87" s="44">
        <f t="shared" si="54"/>
        <v>1</v>
      </c>
      <c r="CQ87" s="44">
        <f t="shared" si="55"/>
        <v>1</v>
      </c>
      <c r="CR87" s="44" t="e">
        <f t="shared" si="56"/>
        <v>#N/A</v>
      </c>
      <c r="CS87" s="44" t="e">
        <f>IF(VLOOKUP(A87,'BD OFICIAL'!$A:$AS,40,0)=AQ87,0,1)</f>
        <v>#N/A</v>
      </c>
      <c r="CT87" s="44" t="e">
        <f>IF(VLOOKUP(A87,'BD OFICIAL'!$A:$AS,41,0)=AS87,0,1)</f>
        <v>#N/A</v>
      </c>
      <c r="CU87" s="44">
        <f t="shared" si="57"/>
        <v>0</v>
      </c>
      <c r="CV87" s="44">
        <f t="shared" si="58"/>
        <v>0</v>
      </c>
      <c r="CW87" s="44" t="e">
        <f>IF(VLOOKUP(A87,'BD OFICIAL'!$A$1:$AK$1058,31,0)="SI",IF(AT87&gt;0,0,1),IF(AT87=0,0,1))</f>
        <v>#N/A</v>
      </c>
      <c r="CX87" s="44">
        <f t="shared" si="59"/>
        <v>0</v>
      </c>
      <c r="CY87" s="44">
        <f t="shared" si="60"/>
        <v>0</v>
      </c>
      <c r="CZ87" s="130" t="e">
        <f t="shared" si="61"/>
        <v>#N/A</v>
      </c>
      <c r="DA87" s="44" t="e">
        <f t="shared" si="62"/>
        <v>#N/A</v>
      </c>
      <c r="DB87" s="130" t="str">
        <f>IF(ISERROR(VLOOKUP(AI87,EXPERIENCIA!$A$1:$C$2100,1,0)),"NO","SI")</f>
        <v>NO</v>
      </c>
      <c r="DC87" s="130" t="e">
        <f>IF(CZ87="no","NO APLICA",IF(AX87=0,"ERROR NOTA",IF(AND(AX87&gt;1,DB87="NO"),"ERROR NOTA",IF(AND(DB87="NO",AX87=1),0,IF(VLOOKUP(AI87,EXPERIENCIA!$A$1:$C$2100,3,0)=AX87,0,"ERROR NOTA")))))</f>
        <v>#N/A</v>
      </c>
      <c r="DD87" s="130" t="str">
        <f>IF(ISERROR(VLOOKUP(AI87,COMPORTAMIENTO!$A$1:$C$2100,1,0)),"NO","SI")</f>
        <v>NO</v>
      </c>
      <c r="DE87" s="130" t="e">
        <f>IF(CZ87="NO","NO APLICA",IF(AY87=0,"ERROR NOTA",IF(AND(DD87="NO",AY87=7),0,IF(VLOOKUP(AI87,COMPORTAMIENTO!$A$2:$C$2100,3,0)=AY87,0,"ERROR NOTA"))))</f>
        <v>#N/A</v>
      </c>
      <c r="DF87" s="164" t="e">
        <f t="shared" si="63"/>
        <v>#N/A</v>
      </c>
      <c r="DG87" s="164" t="e">
        <f t="shared" si="64"/>
        <v>#N/A</v>
      </c>
      <c r="DH87" s="130" t="str">
        <f t="shared" si="42"/>
        <v>NO</v>
      </c>
      <c r="DI87" s="130" t="e">
        <f t="shared" si="65"/>
        <v>#N/A</v>
      </c>
      <c r="DJ87" s="130" t="e">
        <f t="shared" si="66"/>
        <v>#N/A</v>
      </c>
      <c r="DK87" s="130" t="e">
        <f t="shared" si="67"/>
        <v>#N/A</v>
      </c>
      <c r="DL87" s="16" t="e" cm="1">
        <f t="array" ref="DL87">IF(CZ87="NO","NO APLICA",IF(AND(CZ87="SI",BG87=1),RECHAZADO,"APROBADO"))</f>
        <v>#N/A</v>
      </c>
      <c r="DM87" s="16" t="e">
        <f t="shared" si="68"/>
        <v>#N/A</v>
      </c>
      <c r="DN87" s="11" t="e">
        <f t="shared" si="69"/>
        <v>#N/A</v>
      </c>
      <c r="DO87" s="16">
        <f t="shared" si="70"/>
        <v>0</v>
      </c>
      <c r="DP87" s="16">
        <f>VLOOKUP(A87,'5 TD'!$A$3:$B$35,2,0)</f>
        <v>0</v>
      </c>
      <c r="DQ87" s="11" t="e">
        <f t="shared" si="71"/>
        <v>#N/A</v>
      </c>
      <c r="DR87" s="130" t="e">
        <f t="shared" si="43"/>
        <v>#N/A</v>
      </c>
      <c r="DS87" s="130" t="e">
        <f t="shared" si="44"/>
        <v>#N/A</v>
      </c>
      <c r="DT87" s="11" t="e">
        <f t="shared" si="45"/>
        <v>#N/A</v>
      </c>
      <c r="DU87" s="130" t="e">
        <f t="shared" si="46"/>
        <v>#N/A</v>
      </c>
      <c r="DV87" s="6">
        <f>+('3 Planilla Preadjudicación OTIC'!BO87)</f>
        <v>0</v>
      </c>
      <c r="DW87" s="6" t="e">
        <f>IF(DU87="APROBADO",VLOOKUP(A87,'5 TD'!$D$3:$E$270,2,0),"NO APLICA")</f>
        <v>#N/A</v>
      </c>
      <c r="DX87" s="6" t="e">
        <f t="shared" si="72"/>
        <v>#N/A</v>
      </c>
      <c r="DY87" s="6" t="e">
        <f>IF(DX87="SI",VLOOKUP(A87,'5 TD'!$G$3:$H$270,2,0),"NO APLICA ")</f>
        <v>#N/A</v>
      </c>
      <c r="DZ87" s="6" t="e">
        <f t="shared" si="47"/>
        <v>#N/A</v>
      </c>
      <c r="EA87" s="6" t="e">
        <f>IF(DZ87="SI",VLOOKUP(A87,'5 TD'!$J$4:$K$472,2,0),"NO APLICA")</f>
        <v>#N/A</v>
      </c>
      <c r="EB87" s="6" t="e">
        <f t="shared" si="73"/>
        <v>#N/A</v>
      </c>
      <c r="EC87" s="11" t="e">
        <f>IF(EB87="SI",VLOOKUP(A87,'5 TD'!$M$4:$N$350,2,0),"NO APLICA")</f>
        <v>#N/A</v>
      </c>
      <c r="ED87" s="6" t="e">
        <f t="shared" si="48"/>
        <v>#N/A</v>
      </c>
      <c r="EE87" s="16" t="e">
        <f t="shared" si="74"/>
        <v>#N/A</v>
      </c>
      <c r="EF87" s="16" t="e">
        <f>IF(ED87="SI",VLOOKUP(A87,'5 TD'!$V$4:$W$479,2,0),"NO APLICA")</f>
        <v>#N/A</v>
      </c>
      <c r="EG87" s="6" t="e">
        <f t="shared" si="75"/>
        <v>#N/A</v>
      </c>
      <c r="EH87" s="124" t="e">
        <f>IF(EG87="SI",VLOOKUP(AI87,COMPORTAMIENTO!$A$1:$C$2100,2,0),"NO APLICA")</f>
        <v>#N/A</v>
      </c>
      <c r="EI87" s="16" t="e">
        <f>IF(EG87="SI",VLOOKUP(A87,'5 TD'!$P$2:$Q$479,2,0),"NO APLICA")</f>
        <v>#N/A</v>
      </c>
      <c r="EJ87" s="6" t="e">
        <f t="shared" si="76"/>
        <v>#N/A</v>
      </c>
      <c r="EK87" s="6">
        <f>IF(DB87="no",0,VLOOKUP(AI87,EXPERIENCIA!$A$1:$C$2100,2,0))</f>
        <v>0</v>
      </c>
      <c r="EL87" s="6">
        <f>IF(DB87="si",VLOOKUP(A87,'5 TD'!$S$3:$T$2103,2,0),0)</f>
        <v>0</v>
      </c>
      <c r="EM87" s="6" t="str">
        <f t="shared" si="77"/>
        <v>SI</v>
      </c>
      <c r="EN87" s="6">
        <f>+('3 Planilla Preadjudicación OTIC'!BV87)</f>
        <v>0</v>
      </c>
      <c r="EQ87" s="77"/>
    </row>
    <row r="88" spans="1:147" s="7" customFormat="1" ht="13.8" x14ac:dyDescent="0.3">
      <c r="A88" s="6">
        <f>+('3 Planilla Preadjudicación OTIC'!A88)</f>
        <v>0</v>
      </c>
      <c r="B88" s="6">
        <f>+('3 Planilla Preadjudicación OTIC'!B88)</f>
        <v>0</v>
      </c>
      <c r="C88" s="8">
        <f>+('3 Planilla Preadjudicación OTIC'!D88)</f>
        <v>0</v>
      </c>
      <c r="D88" s="8">
        <f>+('3 Planilla Preadjudicación OTIC'!E88)</f>
        <v>0</v>
      </c>
      <c r="E88" s="8">
        <f>+('3 Planilla Preadjudicación OTIC'!F88)</f>
        <v>0</v>
      </c>
      <c r="F88" s="8">
        <f>+('3 Planilla Preadjudicación OTIC'!G88)</f>
        <v>0</v>
      </c>
      <c r="G88" s="8">
        <f>+('3 Planilla Preadjudicación OTIC'!H88)</f>
        <v>0</v>
      </c>
      <c r="H88" s="8">
        <f>+('3 Planilla Preadjudicación OTIC'!I88)</f>
        <v>0</v>
      </c>
      <c r="I88" s="8">
        <f>+('3 Planilla Preadjudicación OTIC'!J88)</f>
        <v>0</v>
      </c>
      <c r="J88" s="8">
        <f>+('3 Planilla Preadjudicación OTIC'!K88)</f>
        <v>0</v>
      </c>
      <c r="K88" s="8">
        <f>+('3 Planilla Preadjudicación OTIC'!L88)</f>
        <v>0</v>
      </c>
      <c r="L88" s="8">
        <f>+('3 Planilla Preadjudicación OTIC'!M88)</f>
        <v>0</v>
      </c>
      <c r="M88" s="6">
        <f>+('3 Planilla Preadjudicación OTIC'!N88)</f>
        <v>0</v>
      </c>
      <c r="N88" s="8">
        <f>+('3 Planilla Preadjudicación OTIC'!O88)</f>
        <v>0</v>
      </c>
      <c r="O88" s="8">
        <f>+('3 Planilla Preadjudicación OTIC'!P88)</f>
        <v>0</v>
      </c>
      <c r="P88" s="8">
        <f>+('3 Planilla Preadjudicación OTIC'!Q88)</f>
        <v>0</v>
      </c>
      <c r="Q88" s="8">
        <f>+('3 Planilla Preadjudicación OTIC'!R88)</f>
        <v>0</v>
      </c>
      <c r="R88" s="8">
        <f>+('3 Planilla Preadjudicación OTIC'!S88)</f>
        <v>0</v>
      </c>
      <c r="S88" s="8">
        <f>+('3 Planilla Preadjudicación OTIC'!T88)</f>
        <v>0</v>
      </c>
      <c r="T88" s="6">
        <f>+('3 Planilla Preadjudicación OTIC'!U88)</f>
        <v>0</v>
      </c>
      <c r="U88" s="6">
        <f>+('3 Planilla Preadjudicación OTIC'!V88)</f>
        <v>0</v>
      </c>
      <c r="V88" s="6">
        <f>+('3 Planilla Preadjudicación OTIC'!W88)</f>
        <v>0</v>
      </c>
      <c r="W88" s="6">
        <f>+('3 Planilla Preadjudicación OTIC'!X88)</f>
        <v>0</v>
      </c>
      <c r="X88" s="6">
        <f>+('3 Planilla Preadjudicación OTIC'!Y88)</f>
        <v>0</v>
      </c>
      <c r="Y88" s="6">
        <f>+('3 Planilla Preadjudicación OTIC'!Z88)</f>
        <v>0</v>
      </c>
      <c r="Z88" s="6">
        <f>+('3 Planilla Preadjudicación OTIC'!AA88)</f>
        <v>0</v>
      </c>
      <c r="AA88" s="6">
        <f>+('3 Planilla Preadjudicación OTIC'!AB88)</f>
        <v>0</v>
      </c>
      <c r="AB88" s="8">
        <f>+('3 Planilla Preadjudicación OTIC'!AC88)</f>
        <v>0</v>
      </c>
      <c r="AC88" s="8">
        <f>+('3 Planilla Preadjudicación OTIC'!AD88)</f>
        <v>0</v>
      </c>
      <c r="AD88" s="6">
        <f>+('3 Planilla Preadjudicación OTIC'!AE88)</f>
        <v>0</v>
      </c>
      <c r="AE88" s="8">
        <f>+('3 Planilla Preadjudicación OTIC'!AF88)</f>
        <v>0</v>
      </c>
      <c r="AF88" s="6">
        <f>+('3 Planilla Preadjudicación OTIC'!AG88)</f>
        <v>0</v>
      </c>
      <c r="AG88" s="6">
        <f>+('3 Planilla Preadjudicación OTIC'!AH88)</f>
        <v>0</v>
      </c>
      <c r="AH88" s="6">
        <f>+('3 Planilla Preadjudicación OTIC'!AI88)</f>
        <v>0</v>
      </c>
      <c r="AI88" s="206">
        <f>+('3 Planilla Preadjudicación OTIC'!AJ88)</f>
        <v>0</v>
      </c>
      <c r="AJ88" s="8">
        <f>+('3 Planilla Preadjudicación OTIC'!AK88)</f>
        <v>0</v>
      </c>
      <c r="AK88" s="6">
        <f>+('3 Planilla Preadjudicación OTIC'!AL88)</f>
        <v>0</v>
      </c>
      <c r="AL88" s="6">
        <f>+('3 Planilla Preadjudicación OTIC'!AM88)</f>
        <v>0</v>
      </c>
      <c r="AM88" s="16">
        <f>+('3 Planilla Preadjudicación OTIC'!AN88)</f>
        <v>0</v>
      </c>
      <c r="AN88" s="16">
        <f>+('3 Planilla Preadjudicación OTIC'!AO88)</f>
        <v>0</v>
      </c>
      <c r="AO88" s="16">
        <f>+('3 Planilla Preadjudicación OTIC'!AP88)</f>
        <v>0</v>
      </c>
      <c r="AP88" s="16">
        <f>+('3 Planilla Preadjudicación OTIC'!AQ88)</f>
        <v>0</v>
      </c>
      <c r="AQ88" s="16">
        <f>+('3 Planilla Preadjudicación OTIC'!AR88)</f>
        <v>0</v>
      </c>
      <c r="AR88" s="16">
        <f>+('3 Planilla Preadjudicación OTIC'!AS88)</f>
        <v>0</v>
      </c>
      <c r="AS88" s="16">
        <f>+('3 Planilla Preadjudicación OTIC'!AT88)</f>
        <v>0</v>
      </c>
      <c r="AT88" s="16">
        <f>+('3 Planilla Preadjudicación OTIC'!AU88)</f>
        <v>0</v>
      </c>
      <c r="AU88" s="16">
        <f>+('3 Planilla Preadjudicación OTIC'!AV88)</f>
        <v>0</v>
      </c>
      <c r="AV88" s="6">
        <f>+('3 Planilla Preadjudicación OTIC'!AW88)</f>
        <v>0</v>
      </c>
      <c r="AW88" s="8">
        <f>+('3 Planilla Preadjudicación OTIC'!AX88)</f>
        <v>0</v>
      </c>
      <c r="AX88" s="6">
        <f>+('3 Planilla Preadjudicación OTIC'!AY88)</f>
        <v>0</v>
      </c>
      <c r="AY88" s="6">
        <f>+('3 Planilla Preadjudicación OTIC'!AZ88)</f>
        <v>0</v>
      </c>
      <c r="AZ88" s="6">
        <f>+('3 Planilla Preadjudicación OTIC'!BA88)</f>
        <v>0</v>
      </c>
      <c r="BA88" s="6">
        <f>+('3 Planilla Preadjudicación OTIC'!BB88)</f>
        <v>0</v>
      </c>
      <c r="BB88" s="6">
        <f>+('3 Planilla Preadjudicación OTIC'!BC88)</f>
        <v>0</v>
      </c>
      <c r="BC88" s="6">
        <f>+('3 Planilla Preadjudicación OTIC'!BD88)</f>
        <v>0</v>
      </c>
      <c r="BD88" s="6">
        <f>+('3 Planilla Preadjudicación OTIC'!BE88)</f>
        <v>0</v>
      </c>
      <c r="BE88" s="6">
        <f>+('3 Planilla Preadjudicación OTIC'!BF88)</f>
        <v>0</v>
      </c>
      <c r="BF88" s="6">
        <f>+('3 Planilla Preadjudicación OTIC'!BG88)</f>
        <v>0</v>
      </c>
      <c r="BG88" s="6">
        <f>+('3 Planilla Preadjudicación OTIC'!BH88)</f>
        <v>0</v>
      </c>
      <c r="BH88" s="6">
        <f>+('3 Planilla Preadjudicación OTIC'!BI88)</f>
        <v>0</v>
      </c>
      <c r="BI88" s="6">
        <f>+('3 Planilla Preadjudicación OTIC'!BJ88)</f>
        <v>0</v>
      </c>
      <c r="BJ88" s="6">
        <f>+('3 Planilla Preadjudicación OTIC'!BK88)</f>
        <v>0</v>
      </c>
      <c r="BK88" s="6">
        <f>+('3 Planilla Preadjudicación OTIC'!BL88)</f>
        <v>0</v>
      </c>
      <c r="BL88" s="6">
        <f>+('3 Planilla Preadjudicación OTIC'!BM88)</f>
        <v>0</v>
      </c>
      <c r="BM88" s="164">
        <f>ROUND(('3 Planilla Preadjudicación OTIC'!BN88),1)</f>
        <v>0</v>
      </c>
      <c r="BN88" s="8">
        <f>+('3 Planilla Preadjudicación OTIC'!BO88)</f>
        <v>0</v>
      </c>
      <c r="BO88" s="8">
        <f>+('3 Planilla Preadjudicación OTIC'!BP88)</f>
        <v>0</v>
      </c>
      <c r="BP88" s="8">
        <f>+('3 Planilla Preadjudicación OTIC'!BQ88)</f>
        <v>0</v>
      </c>
      <c r="BQ88" s="8">
        <f>+('3 Planilla Preadjudicación OTIC'!BR88)</f>
        <v>0</v>
      </c>
      <c r="BR88" s="8">
        <f>+('3 Planilla Preadjudicación OTIC'!BS88)</f>
        <v>0</v>
      </c>
      <c r="BS88" s="8">
        <f>+('3 Planilla Preadjudicación OTIC'!BT88)</f>
        <v>0</v>
      </c>
      <c r="BT88" s="8">
        <f>+('3 Planilla Preadjudicación OTIC'!BU88)</f>
        <v>0</v>
      </c>
      <c r="BU88" s="130" t="e">
        <f>IF(VLOOKUP(A88,'BD OFICIAL'!$A$1:$AK$1058,5,0)=D88,0,1)</f>
        <v>#N/A</v>
      </c>
      <c r="BV88" s="130" t="e">
        <f>IF(VLOOKUP(A88,'BD OFICIAL'!$A$1:$AK$1058,11,0)=J88,0,1)</f>
        <v>#N/A</v>
      </c>
      <c r="BW88" s="130" t="e">
        <f>IF(VLOOKUP(A88,'BD OFICIAL'!$A$1:$AK$1058,13,0)=L88,0,1)</f>
        <v>#N/A</v>
      </c>
      <c r="BX88" s="6" t="e">
        <f>IF(VLOOKUP(A88,'BD OFICIAL'!$A$1:$AK$1058,16,0)=O88,0,1)</f>
        <v>#N/A</v>
      </c>
      <c r="BY88" s="6" t="e">
        <f>IF(VLOOKUP(A88,'BD OFICIAL'!$A$1:$AK$1058,17,0)=P88,0,1)</f>
        <v>#N/A</v>
      </c>
      <c r="BZ88" s="6" t="e">
        <f>IF(VLOOKUP(A88,'BD OFICIAL'!$A$1:$AK$1058,19,0)=R88,0,1)</f>
        <v>#N/A</v>
      </c>
      <c r="CA88" s="6" t="e">
        <f>IF(VLOOKUP(A88,'BD OFICIAL'!$A$1:$AK$1058,21,0)=T88,0,1)</f>
        <v>#N/A</v>
      </c>
      <c r="CB88" s="6" t="e">
        <f>IF(VLOOKUP(A88,'BD OFICIAL'!$A$1:$AK$1058,24,0)=AK88,0,1)</f>
        <v>#N/A</v>
      </c>
      <c r="CC88" s="6" t="e">
        <f>IF(VLOOKUP(A88,'BD OFICIAL'!$A$1:$AK$1058,25,0)=X88,0,1)</f>
        <v>#N/A</v>
      </c>
      <c r="CD88" s="6" t="e">
        <f>IF(VLOOKUP(A88,'BD OFICIAL'!$A$1:$AK$1058,26,0)=Y88,0,1)</f>
        <v>#N/A</v>
      </c>
      <c r="CE88" s="6" t="e">
        <f>IF(VLOOKUP(A88,'BD OFICIAL'!$A$1:$AK$1058,27,0)=Z88,0,1)</f>
        <v>#N/A</v>
      </c>
      <c r="CF88" s="6" t="e">
        <f>IF(VLOOKUP(A88,'BD OFICIAL'!$A$1:$AK$1058,28,0)=AA88,0,1)</f>
        <v>#N/A</v>
      </c>
      <c r="CG88" s="6" t="e">
        <f>IF(VLOOKUP(A88,'BD OFICIAL'!$A$1:$AK$1058,33,0)=AF88,0,1)</f>
        <v>#N/A</v>
      </c>
      <c r="CH88" s="6" t="e">
        <f>IF(VLOOKUP(A88,'BD OFICIAL'!$A$1:$AK$1058,34,0)=AG88,0,1)</f>
        <v>#N/A</v>
      </c>
      <c r="CI88" s="11" t="e">
        <f t="shared" si="49"/>
        <v>#DIV/0!</v>
      </c>
      <c r="CJ88" s="130" t="e">
        <f t="shared" si="50"/>
        <v>#DIV/0!</v>
      </c>
      <c r="CK88" s="130" t="e">
        <f>IF(VLOOKUP(A88,'BD OFICIAL'!$A$1:$AK$1058,37,0)=AL88,0,1)</f>
        <v>#N/A</v>
      </c>
      <c r="CL88" s="130" t="e">
        <f>VLOOKUP(A88,'BD OFICIAL'!$A$1:$AL$1109,38,0)*AM88-AP88</f>
        <v>#N/A</v>
      </c>
      <c r="CM88" s="130" t="str">
        <f t="shared" si="51"/>
        <v>SSH</v>
      </c>
      <c r="CN88" s="130" t="str">
        <f t="shared" si="52"/>
        <v>SI</v>
      </c>
      <c r="CO88" s="130" t="str">
        <f t="shared" si="53"/>
        <v>NO</v>
      </c>
      <c r="CP88" s="44">
        <f t="shared" si="54"/>
        <v>1</v>
      </c>
      <c r="CQ88" s="44">
        <f t="shared" si="55"/>
        <v>1</v>
      </c>
      <c r="CR88" s="44" t="e">
        <f t="shared" si="56"/>
        <v>#N/A</v>
      </c>
      <c r="CS88" s="44" t="e">
        <f>IF(VLOOKUP(A88,'BD OFICIAL'!$A:$AS,40,0)=AQ88,0,1)</f>
        <v>#N/A</v>
      </c>
      <c r="CT88" s="44" t="e">
        <f>IF(VLOOKUP(A88,'BD OFICIAL'!$A:$AS,41,0)=AS88,0,1)</f>
        <v>#N/A</v>
      </c>
      <c r="CU88" s="44">
        <f t="shared" si="57"/>
        <v>0</v>
      </c>
      <c r="CV88" s="44">
        <f t="shared" si="58"/>
        <v>0</v>
      </c>
      <c r="CW88" s="44" t="e">
        <f>IF(VLOOKUP(A88,'BD OFICIAL'!$A$1:$AK$1058,31,0)="SI",IF(AT88&gt;0,0,1),IF(AT88=0,0,1))</f>
        <v>#N/A</v>
      </c>
      <c r="CX88" s="44">
        <f t="shared" si="59"/>
        <v>0</v>
      </c>
      <c r="CY88" s="44">
        <f t="shared" si="60"/>
        <v>0</v>
      </c>
      <c r="CZ88" s="130" t="e">
        <f t="shared" si="61"/>
        <v>#N/A</v>
      </c>
      <c r="DA88" s="44" t="e">
        <f t="shared" si="62"/>
        <v>#N/A</v>
      </c>
      <c r="DB88" s="130" t="str">
        <f>IF(ISERROR(VLOOKUP(AI88,EXPERIENCIA!$A$1:$C$2100,1,0)),"NO","SI")</f>
        <v>NO</v>
      </c>
      <c r="DC88" s="130" t="e">
        <f>IF(CZ88="no","NO APLICA",IF(AX88=0,"ERROR NOTA",IF(AND(AX88&gt;1,DB88="NO"),"ERROR NOTA",IF(AND(DB88="NO",AX88=1),0,IF(VLOOKUP(AI88,EXPERIENCIA!$A$1:$C$2100,3,0)=AX88,0,"ERROR NOTA")))))</f>
        <v>#N/A</v>
      </c>
      <c r="DD88" s="130" t="str">
        <f>IF(ISERROR(VLOOKUP(AI88,COMPORTAMIENTO!$A$1:$C$2100,1,0)),"NO","SI")</f>
        <v>NO</v>
      </c>
      <c r="DE88" s="130" t="e">
        <f>IF(CZ88="NO","NO APLICA",IF(AY88=0,"ERROR NOTA",IF(AND(DD88="NO",AY88=7),0,IF(VLOOKUP(AI88,COMPORTAMIENTO!$A$2:$C$2100,3,0)=AY88,0,"ERROR NOTA"))))</f>
        <v>#N/A</v>
      </c>
      <c r="DF88" s="164" t="e">
        <f t="shared" si="63"/>
        <v>#N/A</v>
      </c>
      <c r="DG88" s="164" t="e">
        <f t="shared" si="64"/>
        <v>#N/A</v>
      </c>
      <c r="DH88" s="130" t="str">
        <f t="shared" si="42"/>
        <v>NO</v>
      </c>
      <c r="DI88" s="130" t="e">
        <f t="shared" si="65"/>
        <v>#N/A</v>
      </c>
      <c r="DJ88" s="130" t="e">
        <f t="shared" si="66"/>
        <v>#N/A</v>
      </c>
      <c r="DK88" s="130" t="e">
        <f t="shared" si="67"/>
        <v>#N/A</v>
      </c>
      <c r="DL88" s="16" t="e" cm="1">
        <f t="array" ref="DL88">IF(CZ88="NO","NO APLICA",IF(AND(CZ88="SI",BG88=1),RECHAZADO,"APROBADO"))</f>
        <v>#N/A</v>
      </c>
      <c r="DM88" s="16" t="e">
        <f t="shared" si="68"/>
        <v>#N/A</v>
      </c>
      <c r="DN88" s="11" t="e">
        <f t="shared" si="69"/>
        <v>#N/A</v>
      </c>
      <c r="DO88" s="16">
        <f t="shared" si="70"/>
        <v>0</v>
      </c>
      <c r="DP88" s="16">
        <f>VLOOKUP(A88,'5 TD'!$A$3:$B$35,2,0)</f>
        <v>0</v>
      </c>
      <c r="DQ88" s="11" t="e">
        <f t="shared" si="71"/>
        <v>#N/A</v>
      </c>
      <c r="DR88" s="130" t="e">
        <f t="shared" si="43"/>
        <v>#N/A</v>
      </c>
      <c r="DS88" s="130" t="e">
        <f t="shared" si="44"/>
        <v>#N/A</v>
      </c>
      <c r="DT88" s="11" t="e">
        <f t="shared" si="45"/>
        <v>#N/A</v>
      </c>
      <c r="DU88" s="130" t="e">
        <f t="shared" si="46"/>
        <v>#N/A</v>
      </c>
      <c r="DV88" s="6">
        <f>+('3 Planilla Preadjudicación OTIC'!BO88)</f>
        <v>0</v>
      </c>
      <c r="DW88" s="6" t="e">
        <f>IF(DU88="APROBADO",VLOOKUP(A88,'5 TD'!$D$3:$E$270,2,0),"NO APLICA")</f>
        <v>#N/A</v>
      </c>
      <c r="DX88" s="6" t="e">
        <f t="shared" si="72"/>
        <v>#N/A</v>
      </c>
      <c r="DY88" s="6" t="e">
        <f>IF(DX88="SI",VLOOKUP(A88,'5 TD'!$G$3:$H$270,2,0),"NO APLICA ")</f>
        <v>#N/A</v>
      </c>
      <c r="DZ88" s="6" t="e">
        <f t="shared" si="47"/>
        <v>#N/A</v>
      </c>
      <c r="EA88" s="6" t="e">
        <f>IF(DZ88="SI",VLOOKUP(A88,'5 TD'!$J$4:$K$472,2,0),"NO APLICA")</f>
        <v>#N/A</v>
      </c>
      <c r="EB88" s="6" t="e">
        <f t="shared" si="73"/>
        <v>#N/A</v>
      </c>
      <c r="EC88" s="11" t="e">
        <f>IF(EB88="SI",VLOOKUP(A88,'5 TD'!$M$4:$N$350,2,0),"NO APLICA")</f>
        <v>#N/A</v>
      </c>
      <c r="ED88" s="6" t="e">
        <f t="shared" si="48"/>
        <v>#N/A</v>
      </c>
      <c r="EE88" s="16" t="e">
        <f t="shared" si="74"/>
        <v>#N/A</v>
      </c>
      <c r="EF88" s="16" t="e">
        <f>IF(ED88="SI",VLOOKUP(A88,'5 TD'!$V$4:$W$479,2,0),"NO APLICA")</f>
        <v>#N/A</v>
      </c>
      <c r="EG88" s="6" t="e">
        <f t="shared" si="75"/>
        <v>#N/A</v>
      </c>
      <c r="EH88" s="124" t="e">
        <f>IF(EG88="SI",VLOOKUP(AI88,COMPORTAMIENTO!$A$1:$C$2100,2,0),"NO APLICA")</f>
        <v>#N/A</v>
      </c>
      <c r="EI88" s="16" t="e">
        <f>IF(EG88="SI",VLOOKUP(A88,'5 TD'!$P$2:$Q$479,2,0),"NO APLICA")</f>
        <v>#N/A</v>
      </c>
      <c r="EJ88" s="6" t="e">
        <f t="shared" si="76"/>
        <v>#N/A</v>
      </c>
      <c r="EK88" s="6">
        <f>IF(DB88="no",0,VLOOKUP(AI88,EXPERIENCIA!$A$1:$C$2100,2,0))</f>
        <v>0</v>
      </c>
      <c r="EL88" s="6">
        <f>IF(DB88="si",VLOOKUP(A88,'5 TD'!$S$3:$T$2103,2,0),0)</f>
        <v>0</v>
      </c>
      <c r="EM88" s="6" t="str">
        <f t="shared" si="77"/>
        <v>SI</v>
      </c>
      <c r="EN88" s="8">
        <f>+('3 Planilla Preadjudicación OTIC'!BV88)</f>
        <v>0</v>
      </c>
      <c r="EQ88" s="77"/>
    </row>
    <row r="89" spans="1:147" s="7" customFormat="1" ht="13.8" x14ac:dyDescent="0.3">
      <c r="A89" s="6">
        <f>+('3 Planilla Preadjudicación OTIC'!A89)</f>
        <v>0</v>
      </c>
      <c r="B89" s="6">
        <f>+('3 Planilla Preadjudicación OTIC'!B89)</f>
        <v>0</v>
      </c>
      <c r="C89" s="8">
        <f>+('3 Planilla Preadjudicación OTIC'!D89)</f>
        <v>0</v>
      </c>
      <c r="D89" s="8">
        <f>+('3 Planilla Preadjudicación OTIC'!E89)</f>
        <v>0</v>
      </c>
      <c r="E89" s="8">
        <f>+('3 Planilla Preadjudicación OTIC'!F89)</f>
        <v>0</v>
      </c>
      <c r="F89" s="8">
        <f>+('3 Planilla Preadjudicación OTIC'!G89)</f>
        <v>0</v>
      </c>
      <c r="G89" s="8">
        <f>+('3 Planilla Preadjudicación OTIC'!H89)</f>
        <v>0</v>
      </c>
      <c r="H89" s="8">
        <f>+('3 Planilla Preadjudicación OTIC'!I89)</f>
        <v>0</v>
      </c>
      <c r="I89" s="8">
        <f>+('3 Planilla Preadjudicación OTIC'!J89)</f>
        <v>0</v>
      </c>
      <c r="J89" s="8">
        <f>+('3 Planilla Preadjudicación OTIC'!K89)</f>
        <v>0</v>
      </c>
      <c r="K89" s="8">
        <f>+('3 Planilla Preadjudicación OTIC'!L89)</f>
        <v>0</v>
      </c>
      <c r="L89" s="8">
        <f>+('3 Planilla Preadjudicación OTIC'!M89)</f>
        <v>0</v>
      </c>
      <c r="M89" s="6">
        <f>+('3 Planilla Preadjudicación OTIC'!N89)</f>
        <v>0</v>
      </c>
      <c r="N89" s="8">
        <f>+('3 Planilla Preadjudicación OTIC'!O89)</f>
        <v>0</v>
      </c>
      <c r="O89" s="8">
        <f>+('3 Planilla Preadjudicación OTIC'!P89)</f>
        <v>0</v>
      </c>
      <c r="P89" s="8">
        <f>+('3 Planilla Preadjudicación OTIC'!Q89)</f>
        <v>0</v>
      </c>
      <c r="Q89" s="8">
        <f>+('3 Planilla Preadjudicación OTIC'!R89)</f>
        <v>0</v>
      </c>
      <c r="R89" s="8">
        <f>+('3 Planilla Preadjudicación OTIC'!S89)</f>
        <v>0</v>
      </c>
      <c r="S89" s="8">
        <f>+('3 Planilla Preadjudicación OTIC'!T89)</f>
        <v>0</v>
      </c>
      <c r="T89" s="6">
        <f>+('3 Planilla Preadjudicación OTIC'!U89)</f>
        <v>0</v>
      </c>
      <c r="U89" s="6">
        <f>+('3 Planilla Preadjudicación OTIC'!V89)</f>
        <v>0</v>
      </c>
      <c r="V89" s="6">
        <f>+('3 Planilla Preadjudicación OTIC'!W89)</f>
        <v>0</v>
      </c>
      <c r="W89" s="6">
        <f>+('3 Planilla Preadjudicación OTIC'!X89)</f>
        <v>0</v>
      </c>
      <c r="X89" s="6">
        <f>+('3 Planilla Preadjudicación OTIC'!Y89)</f>
        <v>0</v>
      </c>
      <c r="Y89" s="6">
        <f>+('3 Planilla Preadjudicación OTIC'!Z89)</f>
        <v>0</v>
      </c>
      <c r="Z89" s="6">
        <f>+('3 Planilla Preadjudicación OTIC'!AA89)</f>
        <v>0</v>
      </c>
      <c r="AA89" s="6">
        <f>+('3 Planilla Preadjudicación OTIC'!AB89)</f>
        <v>0</v>
      </c>
      <c r="AB89" s="8">
        <f>+('3 Planilla Preadjudicación OTIC'!AC89)</f>
        <v>0</v>
      </c>
      <c r="AC89" s="8">
        <f>+('3 Planilla Preadjudicación OTIC'!AD89)</f>
        <v>0</v>
      </c>
      <c r="AD89" s="6">
        <f>+('3 Planilla Preadjudicación OTIC'!AE89)</f>
        <v>0</v>
      </c>
      <c r="AE89" s="8">
        <f>+('3 Planilla Preadjudicación OTIC'!AF89)</f>
        <v>0</v>
      </c>
      <c r="AF89" s="6">
        <f>+('3 Planilla Preadjudicación OTIC'!AG89)</f>
        <v>0</v>
      </c>
      <c r="AG89" s="6">
        <f>+('3 Planilla Preadjudicación OTIC'!AH89)</f>
        <v>0</v>
      </c>
      <c r="AH89" s="6">
        <f>+('3 Planilla Preadjudicación OTIC'!AI89)</f>
        <v>0</v>
      </c>
      <c r="AI89" s="206">
        <f>+('3 Planilla Preadjudicación OTIC'!AJ89)</f>
        <v>0</v>
      </c>
      <c r="AJ89" s="8">
        <f>+('3 Planilla Preadjudicación OTIC'!AK89)</f>
        <v>0</v>
      </c>
      <c r="AK89" s="6">
        <f>+('3 Planilla Preadjudicación OTIC'!AL89)</f>
        <v>0</v>
      </c>
      <c r="AL89" s="6">
        <f>+('3 Planilla Preadjudicación OTIC'!AM89)</f>
        <v>0</v>
      </c>
      <c r="AM89" s="16">
        <f>+('3 Planilla Preadjudicación OTIC'!AN89)</f>
        <v>0</v>
      </c>
      <c r="AN89" s="16">
        <f>+('3 Planilla Preadjudicación OTIC'!AO89)</f>
        <v>0</v>
      </c>
      <c r="AO89" s="16">
        <f>+('3 Planilla Preadjudicación OTIC'!AP89)</f>
        <v>0</v>
      </c>
      <c r="AP89" s="16">
        <f>+('3 Planilla Preadjudicación OTIC'!AQ89)</f>
        <v>0</v>
      </c>
      <c r="AQ89" s="16">
        <f>+('3 Planilla Preadjudicación OTIC'!AR89)</f>
        <v>0</v>
      </c>
      <c r="AR89" s="16">
        <f>+('3 Planilla Preadjudicación OTIC'!AS89)</f>
        <v>0</v>
      </c>
      <c r="AS89" s="16">
        <f>+('3 Planilla Preadjudicación OTIC'!AT89)</f>
        <v>0</v>
      </c>
      <c r="AT89" s="16">
        <f>+('3 Planilla Preadjudicación OTIC'!AU89)</f>
        <v>0</v>
      </c>
      <c r="AU89" s="16">
        <f>+('3 Planilla Preadjudicación OTIC'!AV89)</f>
        <v>0</v>
      </c>
      <c r="AV89" s="6">
        <f>+('3 Planilla Preadjudicación OTIC'!AW89)</f>
        <v>0</v>
      </c>
      <c r="AW89" s="8">
        <f>+('3 Planilla Preadjudicación OTIC'!AX89)</f>
        <v>0</v>
      </c>
      <c r="AX89" s="6">
        <f>+('3 Planilla Preadjudicación OTIC'!AY89)</f>
        <v>0</v>
      </c>
      <c r="AY89" s="6">
        <f>+('3 Planilla Preadjudicación OTIC'!AZ89)</f>
        <v>0</v>
      </c>
      <c r="AZ89" s="6">
        <f>+('3 Planilla Preadjudicación OTIC'!BA89)</f>
        <v>0</v>
      </c>
      <c r="BA89" s="6">
        <f>+('3 Planilla Preadjudicación OTIC'!BB89)</f>
        <v>0</v>
      </c>
      <c r="BB89" s="6">
        <f>+('3 Planilla Preadjudicación OTIC'!BC89)</f>
        <v>0</v>
      </c>
      <c r="BC89" s="6">
        <f>+('3 Planilla Preadjudicación OTIC'!BD89)</f>
        <v>0</v>
      </c>
      <c r="BD89" s="6">
        <f>+('3 Planilla Preadjudicación OTIC'!BE89)</f>
        <v>0</v>
      </c>
      <c r="BE89" s="6">
        <f>+('3 Planilla Preadjudicación OTIC'!BF89)</f>
        <v>0</v>
      </c>
      <c r="BF89" s="6">
        <f>+('3 Planilla Preadjudicación OTIC'!BG89)</f>
        <v>0</v>
      </c>
      <c r="BG89" s="6">
        <f>+('3 Planilla Preadjudicación OTIC'!BH89)</f>
        <v>0</v>
      </c>
      <c r="BH89" s="6">
        <f>+('3 Planilla Preadjudicación OTIC'!BI89)</f>
        <v>0</v>
      </c>
      <c r="BI89" s="6">
        <f>+('3 Planilla Preadjudicación OTIC'!BJ89)</f>
        <v>0</v>
      </c>
      <c r="BJ89" s="6">
        <f>+('3 Planilla Preadjudicación OTIC'!BK89)</f>
        <v>0</v>
      </c>
      <c r="BK89" s="6">
        <f>+('3 Planilla Preadjudicación OTIC'!BL89)</f>
        <v>0</v>
      </c>
      <c r="BL89" s="6">
        <f>+('3 Planilla Preadjudicación OTIC'!BM89)</f>
        <v>0</v>
      </c>
      <c r="BM89" s="164">
        <f>ROUND(('3 Planilla Preadjudicación OTIC'!BN89),1)</f>
        <v>0</v>
      </c>
      <c r="BN89" s="8">
        <f>+('3 Planilla Preadjudicación OTIC'!BO89)</f>
        <v>0</v>
      </c>
      <c r="BO89" s="8">
        <f>+('3 Planilla Preadjudicación OTIC'!BP89)</f>
        <v>0</v>
      </c>
      <c r="BP89" s="8">
        <f>+('3 Planilla Preadjudicación OTIC'!BQ89)</f>
        <v>0</v>
      </c>
      <c r="BQ89" s="8">
        <f>+('3 Planilla Preadjudicación OTIC'!BR89)</f>
        <v>0</v>
      </c>
      <c r="BR89" s="8">
        <f>+('3 Planilla Preadjudicación OTIC'!BS89)</f>
        <v>0</v>
      </c>
      <c r="BS89" s="8">
        <f>+('3 Planilla Preadjudicación OTIC'!BT89)</f>
        <v>0</v>
      </c>
      <c r="BT89" s="8">
        <f>+('3 Planilla Preadjudicación OTIC'!BU89)</f>
        <v>0</v>
      </c>
      <c r="BU89" s="130" t="e">
        <f>IF(VLOOKUP(A89,'BD OFICIAL'!$A$1:$AK$1058,5,0)=D89,0,1)</f>
        <v>#N/A</v>
      </c>
      <c r="BV89" s="130" t="e">
        <f>IF(VLOOKUP(A89,'BD OFICIAL'!$A$1:$AK$1058,11,0)=J89,0,1)</f>
        <v>#N/A</v>
      </c>
      <c r="BW89" s="130" t="e">
        <f>IF(VLOOKUP(A89,'BD OFICIAL'!$A$1:$AK$1058,13,0)=L89,0,1)</f>
        <v>#N/A</v>
      </c>
      <c r="BX89" s="6" t="e">
        <f>IF(VLOOKUP(A89,'BD OFICIAL'!$A$1:$AK$1058,16,0)=O89,0,1)</f>
        <v>#N/A</v>
      </c>
      <c r="BY89" s="6" t="e">
        <f>IF(VLOOKUP(A89,'BD OFICIAL'!$A$1:$AK$1058,17,0)=P89,0,1)</f>
        <v>#N/A</v>
      </c>
      <c r="BZ89" s="6" t="e">
        <f>IF(VLOOKUP(A89,'BD OFICIAL'!$A$1:$AK$1058,19,0)=R89,0,1)</f>
        <v>#N/A</v>
      </c>
      <c r="CA89" s="6" t="e">
        <f>IF(VLOOKUP(A89,'BD OFICIAL'!$A$1:$AK$1058,21,0)=T89,0,1)</f>
        <v>#N/A</v>
      </c>
      <c r="CB89" s="6" t="e">
        <f>IF(VLOOKUP(A89,'BD OFICIAL'!$A$1:$AK$1058,24,0)=AK89,0,1)</f>
        <v>#N/A</v>
      </c>
      <c r="CC89" s="6" t="e">
        <f>IF(VLOOKUP(A89,'BD OFICIAL'!$A$1:$AK$1058,25,0)=X89,0,1)</f>
        <v>#N/A</v>
      </c>
      <c r="CD89" s="6" t="e">
        <f>IF(VLOOKUP(A89,'BD OFICIAL'!$A$1:$AK$1058,26,0)=Y89,0,1)</f>
        <v>#N/A</v>
      </c>
      <c r="CE89" s="6" t="e">
        <f>IF(VLOOKUP(A89,'BD OFICIAL'!$A$1:$AK$1058,27,0)=Z89,0,1)</f>
        <v>#N/A</v>
      </c>
      <c r="CF89" s="6" t="e">
        <f>IF(VLOOKUP(A89,'BD OFICIAL'!$A$1:$AK$1058,28,0)=AA89,0,1)</f>
        <v>#N/A</v>
      </c>
      <c r="CG89" s="6" t="e">
        <f>IF(VLOOKUP(A89,'BD OFICIAL'!$A$1:$AK$1058,33,0)=AF89,0,1)</f>
        <v>#N/A</v>
      </c>
      <c r="CH89" s="6" t="e">
        <f>IF(VLOOKUP(A89,'BD OFICIAL'!$A$1:$AK$1058,34,0)=AG89,0,1)</f>
        <v>#N/A</v>
      </c>
      <c r="CI89" s="11" t="e">
        <f t="shared" si="49"/>
        <v>#DIV/0!</v>
      </c>
      <c r="CJ89" s="130" t="e">
        <f t="shared" si="50"/>
        <v>#DIV/0!</v>
      </c>
      <c r="CK89" s="130" t="e">
        <f>IF(VLOOKUP(A89,'BD OFICIAL'!$A$1:$AK$1058,37,0)=AL89,0,1)</f>
        <v>#N/A</v>
      </c>
      <c r="CL89" s="130" t="e">
        <f>VLOOKUP(A89,'BD OFICIAL'!$A$1:$AL$1109,38,0)*AM89-AP89</f>
        <v>#N/A</v>
      </c>
      <c r="CM89" s="130" t="str">
        <f t="shared" si="51"/>
        <v>SSH</v>
      </c>
      <c r="CN89" s="130" t="str">
        <f t="shared" si="52"/>
        <v>SI</v>
      </c>
      <c r="CO89" s="130" t="str">
        <f t="shared" si="53"/>
        <v>NO</v>
      </c>
      <c r="CP89" s="44">
        <f t="shared" si="54"/>
        <v>1</v>
      </c>
      <c r="CQ89" s="44">
        <f t="shared" si="55"/>
        <v>1</v>
      </c>
      <c r="CR89" s="44" t="e">
        <f t="shared" si="56"/>
        <v>#N/A</v>
      </c>
      <c r="CS89" s="44" t="e">
        <f>IF(VLOOKUP(A89,'BD OFICIAL'!$A:$AS,40,0)=AQ89,0,1)</f>
        <v>#N/A</v>
      </c>
      <c r="CT89" s="44" t="e">
        <f>IF(VLOOKUP(A89,'BD OFICIAL'!$A:$AS,41,0)=AS89,0,1)</f>
        <v>#N/A</v>
      </c>
      <c r="CU89" s="44">
        <f t="shared" si="57"/>
        <v>0</v>
      </c>
      <c r="CV89" s="44">
        <f t="shared" si="58"/>
        <v>0</v>
      </c>
      <c r="CW89" s="44" t="e">
        <f>IF(VLOOKUP(A89,'BD OFICIAL'!$A$1:$AK$1058,31,0)="SI",IF(AT89&gt;0,0,1),IF(AT89=0,0,1))</f>
        <v>#N/A</v>
      </c>
      <c r="CX89" s="44">
        <f t="shared" si="59"/>
        <v>0</v>
      </c>
      <c r="CY89" s="44">
        <f t="shared" si="60"/>
        <v>0</v>
      </c>
      <c r="CZ89" s="130" t="e">
        <f t="shared" si="61"/>
        <v>#N/A</v>
      </c>
      <c r="DA89" s="44" t="e">
        <f t="shared" si="62"/>
        <v>#N/A</v>
      </c>
      <c r="DB89" s="130" t="str">
        <f>IF(ISERROR(VLOOKUP(AI89,EXPERIENCIA!$A$1:$C$2100,1,0)),"NO","SI")</f>
        <v>NO</v>
      </c>
      <c r="DC89" s="130" t="e">
        <f>IF(CZ89="no","NO APLICA",IF(AX89=0,"ERROR NOTA",IF(AND(AX89&gt;1,DB89="NO"),"ERROR NOTA",IF(AND(DB89="NO",AX89=1),0,IF(VLOOKUP(AI89,EXPERIENCIA!$A$1:$C$2100,3,0)=AX89,0,"ERROR NOTA")))))</f>
        <v>#N/A</v>
      </c>
      <c r="DD89" s="130" t="str">
        <f>IF(ISERROR(VLOOKUP(AI89,COMPORTAMIENTO!$A$1:$C$2100,1,0)),"NO","SI")</f>
        <v>NO</v>
      </c>
      <c r="DE89" s="130" t="e">
        <f>IF(CZ89="NO","NO APLICA",IF(AY89=0,"ERROR NOTA",IF(AND(DD89="NO",AY89=7),0,IF(VLOOKUP(AI89,COMPORTAMIENTO!$A$2:$C$2100,3,0)=AY89,0,"ERROR NOTA"))))</f>
        <v>#N/A</v>
      </c>
      <c r="DF89" s="164" t="e">
        <f t="shared" si="63"/>
        <v>#N/A</v>
      </c>
      <c r="DG89" s="164" t="e">
        <f t="shared" si="64"/>
        <v>#N/A</v>
      </c>
      <c r="DH89" s="130" t="str">
        <f t="shared" si="42"/>
        <v>NO</v>
      </c>
      <c r="DI89" s="130" t="e">
        <f t="shared" si="65"/>
        <v>#N/A</v>
      </c>
      <c r="DJ89" s="130" t="e">
        <f t="shared" si="66"/>
        <v>#N/A</v>
      </c>
      <c r="DK89" s="130" t="e">
        <f t="shared" si="67"/>
        <v>#N/A</v>
      </c>
      <c r="DL89" s="16" t="e" cm="1">
        <f t="array" ref="DL89">IF(CZ89="NO","NO APLICA",IF(AND(CZ89="SI",BG89=1),RECHAZADO,"APROBADO"))</f>
        <v>#N/A</v>
      </c>
      <c r="DM89" s="16" t="e">
        <f t="shared" si="68"/>
        <v>#N/A</v>
      </c>
      <c r="DN89" s="11" t="e">
        <f t="shared" si="69"/>
        <v>#N/A</v>
      </c>
      <c r="DO89" s="16">
        <f t="shared" si="70"/>
        <v>0</v>
      </c>
      <c r="DP89" s="16">
        <f>VLOOKUP(A89,'5 TD'!$A$3:$B$35,2,0)</f>
        <v>0</v>
      </c>
      <c r="DQ89" s="11" t="e">
        <f t="shared" si="71"/>
        <v>#N/A</v>
      </c>
      <c r="DR89" s="130" t="e">
        <f t="shared" si="43"/>
        <v>#N/A</v>
      </c>
      <c r="DS89" s="130" t="e">
        <f t="shared" si="44"/>
        <v>#N/A</v>
      </c>
      <c r="DT89" s="11" t="e">
        <f t="shared" si="45"/>
        <v>#N/A</v>
      </c>
      <c r="DU89" s="130" t="e">
        <f t="shared" si="46"/>
        <v>#N/A</v>
      </c>
      <c r="DV89" s="6">
        <f>+('3 Planilla Preadjudicación OTIC'!BO89)</f>
        <v>0</v>
      </c>
      <c r="DW89" s="6" t="e">
        <f>IF(DU89="APROBADO",VLOOKUP(A89,'5 TD'!$D$3:$E$270,2,0),"NO APLICA")</f>
        <v>#N/A</v>
      </c>
      <c r="DX89" s="6" t="e">
        <f t="shared" si="72"/>
        <v>#N/A</v>
      </c>
      <c r="DY89" s="6" t="e">
        <f>IF(DX89="SI",VLOOKUP(A89,'5 TD'!$G$3:$H$270,2,0),"NO APLICA ")</f>
        <v>#N/A</v>
      </c>
      <c r="DZ89" s="6" t="e">
        <f t="shared" si="47"/>
        <v>#N/A</v>
      </c>
      <c r="EA89" s="6" t="e">
        <f>IF(DZ89="SI",VLOOKUP(A89,'5 TD'!$J$4:$K$472,2,0),"NO APLICA")</f>
        <v>#N/A</v>
      </c>
      <c r="EB89" s="6" t="e">
        <f t="shared" si="73"/>
        <v>#N/A</v>
      </c>
      <c r="EC89" s="11" t="e">
        <f>IF(EB89="SI",VLOOKUP(A89,'5 TD'!$M$4:$N$350,2,0),"NO APLICA")</f>
        <v>#N/A</v>
      </c>
      <c r="ED89" s="6" t="e">
        <f t="shared" si="48"/>
        <v>#N/A</v>
      </c>
      <c r="EE89" s="16" t="e">
        <f t="shared" si="74"/>
        <v>#N/A</v>
      </c>
      <c r="EF89" s="16" t="e">
        <f>IF(ED89="SI",VLOOKUP(A89,'5 TD'!$V$4:$W$479,2,0),"NO APLICA")</f>
        <v>#N/A</v>
      </c>
      <c r="EG89" s="6" t="e">
        <f t="shared" si="75"/>
        <v>#N/A</v>
      </c>
      <c r="EH89" s="124" t="e">
        <f>IF(EG89="SI",VLOOKUP(AI89,COMPORTAMIENTO!$A$1:$C$2100,2,0),"NO APLICA")</f>
        <v>#N/A</v>
      </c>
      <c r="EI89" s="16" t="e">
        <f>IF(EG89="SI",VLOOKUP(A89,'5 TD'!$P$2:$Q$479,2,0),"NO APLICA")</f>
        <v>#N/A</v>
      </c>
      <c r="EJ89" s="6" t="e">
        <f t="shared" si="76"/>
        <v>#N/A</v>
      </c>
      <c r="EK89" s="6">
        <f>IF(DB89="no",0,VLOOKUP(AI89,EXPERIENCIA!$A$1:$C$2100,2,0))</f>
        <v>0</v>
      </c>
      <c r="EL89" s="6">
        <f>IF(DB89="si",VLOOKUP(A89,'5 TD'!$S$3:$T$2103,2,0),0)</f>
        <v>0</v>
      </c>
      <c r="EM89" s="6" t="str">
        <f t="shared" si="77"/>
        <v>SI</v>
      </c>
      <c r="EN89" s="6">
        <f>+('3 Planilla Preadjudicación OTIC'!BV89)</f>
        <v>0</v>
      </c>
      <c r="EQ89" s="77"/>
    </row>
    <row r="90" spans="1:147" s="7" customFormat="1" ht="13.8" x14ac:dyDescent="0.3">
      <c r="A90" s="6">
        <f>+('3 Planilla Preadjudicación OTIC'!A90)</f>
        <v>0</v>
      </c>
      <c r="B90" s="6">
        <f>+('3 Planilla Preadjudicación OTIC'!B90)</f>
        <v>0</v>
      </c>
      <c r="C90" s="8">
        <f>+('3 Planilla Preadjudicación OTIC'!D90)</f>
        <v>0</v>
      </c>
      <c r="D90" s="8">
        <f>+('3 Planilla Preadjudicación OTIC'!E90)</f>
        <v>0</v>
      </c>
      <c r="E90" s="8">
        <f>+('3 Planilla Preadjudicación OTIC'!F90)</f>
        <v>0</v>
      </c>
      <c r="F90" s="8">
        <f>+('3 Planilla Preadjudicación OTIC'!G90)</f>
        <v>0</v>
      </c>
      <c r="G90" s="8">
        <f>+('3 Planilla Preadjudicación OTIC'!H90)</f>
        <v>0</v>
      </c>
      <c r="H90" s="8">
        <f>+('3 Planilla Preadjudicación OTIC'!I90)</f>
        <v>0</v>
      </c>
      <c r="I90" s="8">
        <f>+('3 Planilla Preadjudicación OTIC'!J90)</f>
        <v>0</v>
      </c>
      <c r="J90" s="8">
        <f>+('3 Planilla Preadjudicación OTIC'!K90)</f>
        <v>0</v>
      </c>
      <c r="K90" s="8">
        <f>+('3 Planilla Preadjudicación OTIC'!L90)</f>
        <v>0</v>
      </c>
      <c r="L90" s="8">
        <f>+('3 Planilla Preadjudicación OTIC'!M90)</f>
        <v>0</v>
      </c>
      <c r="M90" s="6">
        <f>+('3 Planilla Preadjudicación OTIC'!N90)</f>
        <v>0</v>
      </c>
      <c r="N90" s="8">
        <f>+('3 Planilla Preadjudicación OTIC'!O90)</f>
        <v>0</v>
      </c>
      <c r="O90" s="8">
        <f>+('3 Planilla Preadjudicación OTIC'!P90)</f>
        <v>0</v>
      </c>
      <c r="P90" s="8">
        <f>+('3 Planilla Preadjudicación OTIC'!Q90)</f>
        <v>0</v>
      </c>
      <c r="Q90" s="8">
        <f>+('3 Planilla Preadjudicación OTIC'!R90)</f>
        <v>0</v>
      </c>
      <c r="R90" s="8">
        <f>+('3 Planilla Preadjudicación OTIC'!S90)</f>
        <v>0</v>
      </c>
      <c r="S90" s="8">
        <f>+('3 Planilla Preadjudicación OTIC'!T90)</f>
        <v>0</v>
      </c>
      <c r="T90" s="6">
        <f>+('3 Planilla Preadjudicación OTIC'!U90)</f>
        <v>0</v>
      </c>
      <c r="U90" s="6">
        <f>+('3 Planilla Preadjudicación OTIC'!V90)</f>
        <v>0</v>
      </c>
      <c r="V90" s="6">
        <f>+('3 Planilla Preadjudicación OTIC'!W90)</f>
        <v>0</v>
      </c>
      <c r="W90" s="6">
        <f>+('3 Planilla Preadjudicación OTIC'!X90)</f>
        <v>0</v>
      </c>
      <c r="X90" s="6">
        <f>+('3 Planilla Preadjudicación OTIC'!Y90)</f>
        <v>0</v>
      </c>
      <c r="Y90" s="6">
        <f>+('3 Planilla Preadjudicación OTIC'!Z90)</f>
        <v>0</v>
      </c>
      <c r="Z90" s="6">
        <f>+('3 Planilla Preadjudicación OTIC'!AA90)</f>
        <v>0</v>
      </c>
      <c r="AA90" s="6">
        <f>+('3 Planilla Preadjudicación OTIC'!AB90)</f>
        <v>0</v>
      </c>
      <c r="AB90" s="8">
        <f>+('3 Planilla Preadjudicación OTIC'!AC90)</f>
        <v>0</v>
      </c>
      <c r="AC90" s="8">
        <f>+('3 Planilla Preadjudicación OTIC'!AD90)</f>
        <v>0</v>
      </c>
      <c r="AD90" s="6">
        <f>+('3 Planilla Preadjudicación OTIC'!AE90)</f>
        <v>0</v>
      </c>
      <c r="AE90" s="8">
        <f>+('3 Planilla Preadjudicación OTIC'!AF90)</f>
        <v>0</v>
      </c>
      <c r="AF90" s="6">
        <f>+('3 Planilla Preadjudicación OTIC'!AG90)</f>
        <v>0</v>
      </c>
      <c r="AG90" s="6">
        <f>+('3 Planilla Preadjudicación OTIC'!AH90)</f>
        <v>0</v>
      </c>
      <c r="AH90" s="6">
        <f>+('3 Planilla Preadjudicación OTIC'!AI90)</f>
        <v>0</v>
      </c>
      <c r="AI90" s="206">
        <f>+('3 Planilla Preadjudicación OTIC'!AJ90)</f>
        <v>0</v>
      </c>
      <c r="AJ90" s="8">
        <f>+('3 Planilla Preadjudicación OTIC'!AK90)</f>
        <v>0</v>
      </c>
      <c r="AK90" s="6">
        <f>+('3 Planilla Preadjudicación OTIC'!AL90)</f>
        <v>0</v>
      </c>
      <c r="AL90" s="6">
        <f>+('3 Planilla Preadjudicación OTIC'!AM90)</f>
        <v>0</v>
      </c>
      <c r="AM90" s="16">
        <f>+('3 Planilla Preadjudicación OTIC'!AN90)</f>
        <v>0</v>
      </c>
      <c r="AN90" s="16">
        <f>+('3 Planilla Preadjudicación OTIC'!AO90)</f>
        <v>0</v>
      </c>
      <c r="AO90" s="16">
        <f>+('3 Planilla Preadjudicación OTIC'!AP90)</f>
        <v>0</v>
      </c>
      <c r="AP90" s="16">
        <f>+('3 Planilla Preadjudicación OTIC'!AQ90)</f>
        <v>0</v>
      </c>
      <c r="AQ90" s="16">
        <f>+('3 Planilla Preadjudicación OTIC'!AR90)</f>
        <v>0</v>
      </c>
      <c r="AR90" s="16">
        <f>+('3 Planilla Preadjudicación OTIC'!AS90)</f>
        <v>0</v>
      </c>
      <c r="AS90" s="16">
        <f>+('3 Planilla Preadjudicación OTIC'!AT90)</f>
        <v>0</v>
      </c>
      <c r="AT90" s="16">
        <f>+('3 Planilla Preadjudicación OTIC'!AU90)</f>
        <v>0</v>
      </c>
      <c r="AU90" s="16">
        <f>+('3 Planilla Preadjudicación OTIC'!AV90)</f>
        <v>0</v>
      </c>
      <c r="AV90" s="6">
        <f>+('3 Planilla Preadjudicación OTIC'!AW90)</f>
        <v>0</v>
      </c>
      <c r="AW90" s="8">
        <f>+('3 Planilla Preadjudicación OTIC'!AX90)</f>
        <v>0</v>
      </c>
      <c r="AX90" s="6">
        <f>+('3 Planilla Preadjudicación OTIC'!AY90)</f>
        <v>0</v>
      </c>
      <c r="AY90" s="6">
        <f>+('3 Planilla Preadjudicación OTIC'!AZ90)</f>
        <v>0</v>
      </c>
      <c r="AZ90" s="6">
        <f>+('3 Planilla Preadjudicación OTIC'!BA90)</f>
        <v>0</v>
      </c>
      <c r="BA90" s="6">
        <f>+('3 Planilla Preadjudicación OTIC'!BB90)</f>
        <v>0</v>
      </c>
      <c r="BB90" s="6">
        <f>+('3 Planilla Preadjudicación OTIC'!BC90)</f>
        <v>0</v>
      </c>
      <c r="BC90" s="6">
        <f>+('3 Planilla Preadjudicación OTIC'!BD90)</f>
        <v>0</v>
      </c>
      <c r="BD90" s="6">
        <f>+('3 Planilla Preadjudicación OTIC'!BE90)</f>
        <v>0</v>
      </c>
      <c r="BE90" s="6">
        <f>+('3 Planilla Preadjudicación OTIC'!BF90)</f>
        <v>0</v>
      </c>
      <c r="BF90" s="6">
        <f>+('3 Planilla Preadjudicación OTIC'!BG90)</f>
        <v>0</v>
      </c>
      <c r="BG90" s="6">
        <f>+('3 Planilla Preadjudicación OTIC'!BH90)</f>
        <v>0</v>
      </c>
      <c r="BH90" s="6">
        <f>+('3 Planilla Preadjudicación OTIC'!BI90)</f>
        <v>0</v>
      </c>
      <c r="BI90" s="6">
        <f>+('3 Planilla Preadjudicación OTIC'!BJ90)</f>
        <v>0</v>
      </c>
      <c r="BJ90" s="6">
        <f>+('3 Planilla Preadjudicación OTIC'!BK90)</f>
        <v>0</v>
      </c>
      <c r="BK90" s="6">
        <f>+('3 Planilla Preadjudicación OTIC'!BL90)</f>
        <v>0</v>
      </c>
      <c r="BL90" s="6">
        <f>+('3 Planilla Preadjudicación OTIC'!BM90)</f>
        <v>0</v>
      </c>
      <c r="BM90" s="164">
        <f>ROUND(('3 Planilla Preadjudicación OTIC'!BN90),1)</f>
        <v>0</v>
      </c>
      <c r="BN90" s="8">
        <f>+('3 Planilla Preadjudicación OTIC'!BO90)</f>
        <v>0</v>
      </c>
      <c r="BO90" s="8">
        <f>+('3 Planilla Preadjudicación OTIC'!BP90)</f>
        <v>0</v>
      </c>
      <c r="BP90" s="8">
        <f>+('3 Planilla Preadjudicación OTIC'!BQ90)</f>
        <v>0</v>
      </c>
      <c r="BQ90" s="8">
        <f>+('3 Planilla Preadjudicación OTIC'!BR90)</f>
        <v>0</v>
      </c>
      <c r="BR90" s="8">
        <f>+('3 Planilla Preadjudicación OTIC'!BS90)</f>
        <v>0</v>
      </c>
      <c r="BS90" s="8">
        <f>+('3 Planilla Preadjudicación OTIC'!BT90)</f>
        <v>0</v>
      </c>
      <c r="BT90" s="8">
        <f>+('3 Planilla Preadjudicación OTIC'!BU90)</f>
        <v>0</v>
      </c>
      <c r="BU90" s="130" t="e">
        <f>IF(VLOOKUP(A90,'BD OFICIAL'!$A$1:$AK$1058,5,0)=D90,0,1)</f>
        <v>#N/A</v>
      </c>
      <c r="BV90" s="130" t="e">
        <f>IF(VLOOKUP(A90,'BD OFICIAL'!$A$1:$AK$1058,11,0)=J90,0,1)</f>
        <v>#N/A</v>
      </c>
      <c r="BW90" s="130" t="e">
        <f>IF(VLOOKUP(A90,'BD OFICIAL'!$A$1:$AK$1058,13,0)=L90,0,1)</f>
        <v>#N/A</v>
      </c>
      <c r="BX90" s="6" t="e">
        <f>IF(VLOOKUP(A90,'BD OFICIAL'!$A$1:$AK$1058,16,0)=O90,0,1)</f>
        <v>#N/A</v>
      </c>
      <c r="BY90" s="6" t="e">
        <f>IF(VLOOKUP(A90,'BD OFICIAL'!$A$1:$AK$1058,17,0)=P90,0,1)</f>
        <v>#N/A</v>
      </c>
      <c r="BZ90" s="6" t="e">
        <f>IF(VLOOKUP(A90,'BD OFICIAL'!$A$1:$AK$1058,19,0)=R90,0,1)</f>
        <v>#N/A</v>
      </c>
      <c r="CA90" s="6" t="e">
        <f>IF(VLOOKUP(A90,'BD OFICIAL'!$A$1:$AK$1058,21,0)=T90,0,1)</f>
        <v>#N/A</v>
      </c>
      <c r="CB90" s="6" t="e">
        <f>IF(VLOOKUP(A90,'BD OFICIAL'!$A$1:$AK$1058,24,0)=AK90,0,1)</f>
        <v>#N/A</v>
      </c>
      <c r="CC90" s="6" t="e">
        <f>IF(VLOOKUP(A90,'BD OFICIAL'!$A$1:$AK$1058,25,0)=X90,0,1)</f>
        <v>#N/A</v>
      </c>
      <c r="CD90" s="6" t="e">
        <f>IF(VLOOKUP(A90,'BD OFICIAL'!$A$1:$AK$1058,26,0)=Y90,0,1)</f>
        <v>#N/A</v>
      </c>
      <c r="CE90" s="6" t="e">
        <f>IF(VLOOKUP(A90,'BD OFICIAL'!$A$1:$AK$1058,27,0)=Z90,0,1)</f>
        <v>#N/A</v>
      </c>
      <c r="CF90" s="6" t="e">
        <f>IF(VLOOKUP(A90,'BD OFICIAL'!$A$1:$AK$1058,28,0)=AA90,0,1)</f>
        <v>#N/A</v>
      </c>
      <c r="CG90" s="6" t="e">
        <f>IF(VLOOKUP(A90,'BD OFICIAL'!$A$1:$AK$1058,33,0)=AF90,0,1)</f>
        <v>#N/A</v>
      </c>
      <c r="CH90" s="6" t="e">
        <f>IF(VLOOKUP(A90,'BD OFICIAL'!$A$1:$AK$1058,34,0)=AG90,0,1)</f>
        <v>#N/A</v>
      </c>
      <c r="CI90" s="11" t="e">
        <f t="shared" si="49"/>
        <v>#DIV/0!</v>
      </c>
      <c r="CJ90" s="130" t="e">
        <f t="shared" si="50"/>
        <v>#DIV/0!</v>
      </c>
      <c r="CK90" s="130" t="e">
        <f>IF(VLOOKUP(A90,'BD OFICIAL'!$A$1:$AK$1058,37,0)=AL90,0,1)</f>
        <v>#N/A</v>
      </c>
      <c r="CL90" s="130" t="e">
        <f>VLOOKUP(A90,'BD OFICIAL'!$A$1:$AL$1109,38,0)*AM90-AP90</f>
        <v>#N/A</v>
      </c>
      <c r="CM90" s="130" t="str">
        <f t="shared" si="51"/>
        <v>SSH</v>
      </c>
      <c r="CN90" s="130" t="str">
        <f t="shared" si="52"/>
        <v>SI</v>
      </c>
      <c r="CO90" s="130" t="str">
        <f t="shared" si="53"/>
        <v>NO</v>
      </c>
      <c r="CP90" s="44">
        <f t="shared" si="54"/>
        <v>1</v>
      </c>
      <c r="CQ90" s="44">
        <f t="shared" si="55"/>
        <v>1</v>
      </c>
      <c r="CR90" s="44" t="e">
        <f t="shared" si="56"/>
        <v>#N/A</v>
      </c>
      <c r="CS90" s="44" t="e">
        <f>IF(VLOOKUP(A90,'BD OFICIAL'!$A:$AS,40,0)=AQ90,0,1)</f>
        <v>#N/A</v>
      </c>
      <c r="CT90" s="44" t="e">
        <f>IF(VLOOKUP(A90,'BD OFICIAL'!$A:$AS,41,0)=AS90,0,1)</f>
        <v>#N/A</v>
      </c>
      <c r="CU90" s="44">
        <f t="shared" si="57"/>
        <v>0</v>
      </c>
      <c r="CV90" s="44">
        <f t="shared" si="58"/>
        <v>0</v>
      </c>
      <c r="CW90" s="44" t="e">
        <f>IF(VLOOKUP(A90,'BD OFICIAL'!$A$1:$AK$1058,31,0)="SI",IF(AT90&gt;0,0,1),IF(AT90=0,0,1))</f>
        <v>#N/A</v>
      </c>
      <c r="CX90" s="44">
        <f t="shared" si="59"/>
        <v>0</v>
      </c>
      <c r="CY90" s="44">
        <f t="shared" si="60"/>
        <v>0</v>
      </c>
      <c r="CZ90" s="130" t="e">
        <f t="shared" si="61"/>
        <v>#N/A</v>
      </c>
      <c r="DA90" s="44" t="e">
        <f t="shared" si="62"/>
        <v>#N/A</v>
      </c>
      <c r="DB90" s="130" t="str">
        <f>IF(ISERROR(VLOOKUP(AI90,EXPERIENCIA!$A$1:$C$2100,1,0)),"NO","SI")</f>
        <v>NO</v>
      </c>
      <c r="DC90" s="130" t="e">
        <f>IF(CZ90="no","NO APLICA",IF(AX90=0,"ERROR NOTA",IF(AND(AX90&gt;1,DB90="NO"),"ERROR NOTA",IF(AND(DB90="NO",AX90=1),0,IF(VLOOKUP(AI90,EXPERIENCIA!$A$1:$C$2100,3,0)=AX90,0,"ERROR NOTA")))))</f>
        <v>#N/A</v>
      </c>
      <c r="DD90" s="130" t="str">
        <f>IF(ISERROR(VLOOKUP(AI90,COMPORTAMIENTO!$A$1:$C$2100,1,0)),"NO","SI")</f>
        <v>NO</v>
      </c>
      <c r="DE90" s="130" t="e">
        <f>IF(CZ90="NO","NO APLICA",IF(AY90=0,"ERROR NOTA",IF(AND(DD90="NO",AY90=7),0,IF(VLOOKUP(AI90,COMPORTAMIENTO!$A$2:$C$2100,3,0)=AY90,0,"ERROR NOTA"))))</f>
        <v>#N/A</v>
      </c>
      <c r="DF90" s="164" t="e">
        <f t="shared" si="63"/>
        <v>#N/A</v>
      </c>
      <c r="DG90" s="164" t="e">
        <f t="shared" si="64"/>
        <v>#N/A</v>
      </c>
      <c r="DH90" s="130" t="str">
        <f t="shared" si="42"/>
        <v>NO</v>
      </c>
      <c r="DI90" s="130" t="e">
        <f t="shared" si="65"/>
        <v>#N/A</v>
      </c>
      <c r="DJ90" s="130" t="e">
        <f t="shared" si="66"/>
        <v>#N/A</v>
      </c>
      <c r="DK90" s="130" t="e">
        <f t="shared" si="67"/>
        <v>#N/A</v>
      </c>
      <c r="DL90" s="16" t="e" cm="1">
        <f t="array" ref="DL90">IF(CZ90="NO","NO APLICA",IF(AND(CZ90="SI",BG90=1),RECHAZADO,"APROBADO"))</f>
        <v>#N/A</v>
      </c>
      <c r="DM90" s="16" t="e">
        <f t="shared" si="68"/>
        <v>#N/A</v>
      </c>
      <c r="DN90" s="11" t="e">
        <f t="shared" si="69"/>
        <v>#N/A</v>
      </c>
      <c r="DO90" s="16">
        <f t="shared" si="70"/>
        <v>0</v>
      </c>
      <c r="DP90" s="16">
        <f>VLOOKUP(A90,'5 TD'!$A$3:$B$35,2,0)</f>
        <v>0</v>
      </c>
      <c r="DQ90" s="11" t="e">
        <f t="shared" si="71"/>
        <v>#N/A</v>
      </c>
      <c r="DR90" s="130" t="e">
        <f t="shared" si="43"/>
        <v>#N/A</v>
      </c>
      <c r="DS90" s="130" t="e">
        <f t="shared" si="44"/>
        <v>#N/A</v>
      </c>
      <c r="DT90" s="11" t="e">
        <f t="shared" si="45"/>
        <v>#N/A</v>
      </c>
      <c r="DU90" s="130" t="e">
        <f t="shared" si="46"/>
        <v>#N/A</v>
      </c>
      <c r="DV90" s="6">
        <f>+('3 Planilla Preadjudicación OTIC'!BO90)</f>
        <v>0</v>
      </c>
      <c r="DW90" s="6" t="e">
        <f>IF(DU90="APROBADO",VLOOKUP(A90,'5 TD'!$D$3:$E$270,2,0),"NO APLICA")</f>
        <v>#N/A</v>
      </c>
      <c r="DX90" s="6" t="e">
        <f t="shared" si="72"/>
        <v>#N/A</v>
      </c>
      <c r="DY90" s="6" t="e">
        <f>IF(DX90="SI",VLOOKUP(A90,'5 TD'!$G$3:$H$270,2,0),"NO APLICA ")</f>
        <v>#N/A</v>
      </c>
      <c r="DZ90" s="6" t="e">
        <f t="shared" si="47"/>
        <v>#N/A</v>
      </c>
      <c r="EA90" s="6" t="e">
        <f>IF(DZ90="SI",VLOOKUP(A90,'5 TD'!$J$4:$K$472,2,0),"NO APLICA")</f>
        <v>#N/A</v>
      </c>
      <c r="EB90" s="6" t="e">
        <f t="shared" si="73"/>
        <v>#N/A</v>
      </c>
      <c r="EC90" s="11" t="e">
        <f>IF(EB90="SI",VLOOKUP(A90,'5 TD'!$M$4:$N$350,2,0),"NO APLICA")</f>
        <v>#N/A</v>
      </c>
      <c r="ED90" s="6" t="e">
        <f t="shared" si="48"/>
        <v>#N/A</v>
      </c>
      <c r="EE90" s="16" t="e">
        <f t="shared" si="74"/>
        <v>#N/A</v>
      </c>
      <c r="EF90" s="16" t="e">
        <f>IF(ED90="SI",VLOOKUP(A90,'5 TD'!$V$4:$W$479,2,0),"NO APLICA")</f>
        <v>#N/A</v>
      </c>
      <c r="EG90" s="6" t="e">
        <f t="shared" si="75"/>
        <v>#N/A</v>
      </c>
      <c r="EH90" s="124" t="e">
        <f>IF(EG90="SI",VLOOKUP(AI90,COMPORTAMIENTO!$A$1:$C$2100,2,0),"NO APLICA")</f>
        <v>#N/A</v>
      </c>
      <c r="EI90" s="16" t="e">
        <f>IF(EG90="SI",VLOOKUP(A90,'5 TD'!$P$2:$Q$479,2,0),"NO APLICA")</f>
        <v>#N/A</v>
      </c>
      <c r="EJ90" s="6" t="e">
        <f t="shared" si="76"/>
        <v>#N/A</v>
      </c>
      <c r="EK90" s="6">
        <f>IF(DB90="no",0,VLOOKUP(AI90,EXPERIENCIA!$A$1:$C$2100,2,0))</f>
        <v>0</v>
      </c>
      <c r="EL90" s="6">
        <f>IF(DB90="si",VLOOKUP(A90,'5 TD'!$S$3:$T$2103,2,0),0)</f>
        <v>0</v>
      </c>
      <c r="EM90" s="6" t="str">
        <f t="shared" si="77"/>
        <v>SI</v>
      </c>
      <c r="EN90" s="6">
        <f>+('3 Planilla Preadjudicación OTIC'!BV90)</f>
        <v>0</v>
      </c>
      <c r="EO90" s="71" t="s">
        <v>4877</v>
      </c>
      <c r="EP90" s="7" t="s">
        <v>4888</v>
      </c>
      <c r="EQ90" s="77" t="s">
        <v>4890</v>
      </c>
    </row>
    <row r="91" spans="1:147" s="7" customFormat="1" ht="13.8" x14ac:dyDescent="0.3">
      <c r="A91" s="6">
        <f>+('3 Planilla Preadjudicación OTIC'!A91)</f>
        <v>0</v>
      </c>
      <c r="B91" s="6">
        <f>+('3 Planilla Preadjudicación OTIC'!B91)</f>
        <v>0</v>
      </c>
      <c r="C91" s="8">
        <f>+('3 Planilla Preadjudicación OTIC'!D91)</f>
        <v>0</v>
      </c>
      <c r="D91" s="8">
        <f>+('3 Planilla Preadjudicación OTIC'!E91)</f>
        <v>0</v>
      </c>
      <c r="E91" s="8">
        <f>+('3 Planilla Preadjudicación OTIC'!F91)</f>
        <v>0</v>
      </c>
      <c r="F91" s="8">
        <f>+('3 Planilla Preadjudicación OTIC'!G91)</f>
        <v>0</v>
      </c>
      <c r="G91" s="8">
        <f>+('3 Planilla Preadjudicación OTIC'!H91)</f>
        <v>0</v>
      </c>
      <c r="H91" s="8">
        <f>+('3 Planilla Preadjudicación OTIC'!I91)</f>
        <v>0</v>
      </c>
      <c r="I91" s="8">
        <f>+('3 Planilla Preadjudicación OTIC'!J91)</f>
        <v>0</v>
      </c>
      <c r="J91" s="8">
        <f>+('3 Planilla Preadjudicación OTIC'!K91)</f>
        <v>0</v>
      </c>
      <c r="K91" s="8">
        <f>+('3 Planilla Preadjudicación OTIC'!L91)</f>
        <v>0</v>
      </c>
      <c r="L91" s="8">
        <f>+('3 Planilla Preadjudicación OTIC'!M91)</f>
        <v>0</v>
      </c>
      <c r="M91" s="6">
        <f>+('3 Planilla Preadjudicación OTIC'!N91)</f>
        <v>0</v>
      </c>
      <c r="N91" s="8">
        <f>+('3 Planilla Preadjudicación OTIC'!O91)</f>
        <v>0</v>
      </c>
      <c r="O91" s="8">
        <f>+('3 Planilla Preadjudicación OTIC'!P91)</f>
        <v>0</v>
      </c>
      <c r="P91" s="8">
        <f>+('3 Planilla Preadjudicación OTIC'!Q91)</f>
        <v>0</v>
      </c>
      <c r="Q91" s="8">
        <f>+('3 Planilla Preadjudicación OTIC'!R91)</f>
        <v>0</v>
      </c>
      <c r="R91" s="8">
        <f>+('3 Planilla Preadjudicación OTIC'!S91)</f>
        <v>0</v>
      </c>
      <c r="S91" s="8">
        <f>+('3 Planilla Preadjudicación OTIC'!T91)</f>
        <v>0</v>
      </c>
      <c r="T91" s="6">
        <f>+('3 Planilla Preadjudicación OTIC'!U91)</f>
        <v>0</v>
      </c>
      <c r="U91" s="6">
        <f>+('3 Planilla Preadjudicación OTIC'!V91)</f>
        <v>0</v>
      </c>
      <c r="V91" s="6">
        <f>+('3 Planilla Preadjudicación OTIC'!W91)</f>
        <v>0</v>
      </c>
      <c r="W91" s="6">
        <f>+('3 Planilla Preadjudicación OTIC'!X91)</f>
        <v>0</v>
      </c>
      <c r="X91" s="6">
        <f>+('3 Planilla Preadjudicación OTIC'!Y91)</f>
        <v>0</v>
      </c>
      <c r="Y91" s="6">
        <f>+('3 Planilla Preadjudicación OTIC'!Z91)</f>
        <v>0</v>
      </c>
      <c r="Z91" s="6">
        <f>+('3 Planilla Preadjudicación OTIC'!AA91)</f>
        <v>0</v>
      </c>
      <c r="AA91" s="6">
        <f>+('3 Planilla Preadjudicación OTIC'!AB91)</f>
        <v>0</v>
      </c>
      <c r="AB91" s="8">
        <f>+('3 Planilla Preadjudicación OTIC'!AC91)</f>
        <v>0</v>
      </c>
      <c r="AC91" s="8">
        <f>+('3 Planilla Preadjudicación OTIC'!AD91)</f>
        <v>0</v>
      </c>
      <c r="AD91" s="6">
        <f>+('3 Planilla Preadjudicación OTIC'!AE91)</f>
        <v>0</v>
      </c>
      <c r="AE91" s="8">
        <f>+('3 Planilla Preadjudicación OTIC'!AF91)</f>
        <v>0</v>
      </c>
      <c r="AF91" s="6">
        <f>+('3 Planilla Preadjudicación OTIC'!AG91)</f>
        <v>0</v>
      </c>
      <c r="AG91" s="6">
        <f>+('3 Planilla Preadjudicación OTIC'!AH91)</f>
        <v>0</v>
      </c>
      <c r="AH91" s="6">
        <f>+('3 Planilla Preadjudicación OTIC'!AI91)</f>
        <v>0</v>
      </c>
      <c r="AI91" s="206">
        <f>+('3 Planilla Preadjudicación OTIC'!AJ91)</f>
        <v>0</v>
      </c>
      <c r="AJ91" s="8">
        <f>+('3 Planilla Preadjudicación OTIC'!AK91)</f>
        <v>0</v>
      </c>
      <c r="AK91" s="6">
        <f>+('3 Planilla Preadjudicación OTIC'!AL91)</f>
        <v>0</v>
      </c>
      <c r="AL91" s="6">
        <f>+('3 Planilla Preadjudicación OTIC'!AM91)</f>
        <v>0</v>
      </c>
      <c r="AM91" s="16">
        <f>+('3 Planilla Preadjudicación OTIC'!AN91)</f>
        <v>0</v>
      </c>
      <c r="AN91" s="16">
        <f>+('3 Planilla Preadjudicación OTIC'!AO91)</f>
        <v>0</v>
      </c>
      <c r="AO91" s="16">
        <f>+('3 Planilla Preadjudicación OTIC'!AP91)</f>
        <v>0</v>
      </c>
      <c r="AP91" s="16">
        <f>+('3 Planilla Preadjudicación OTIC'!AQ91)</f>
        <v>0</v>
      </c>
      <c r="AQ91" s="16">
        <f>+('3 Planilla Preadjudicación OTIC'!AR91)</f>
        <v>0</v>
      </c>
      <c r="AR91" s="16">
        <f>+('3 Planilla Preadjudicación OTIC'!AS91)</f>
        <v>0</v>
      </c>
      <c r="AS91" s="16">
        <f>+('3 Planilla Preadjudicación OTIC'!AT91)</f>
        <v>0</v>
      </c>
      <c r="AT91" s="16">
        <f>+('3 Planilla Preadjudicación OTIC'!AU91)</f>
        <v>0</v>
      </c>
      <c r="AU91" s="16">
        <f>+('3 Planilla Preadjudicación OTIC'!AV91)</f>
        <v>0</v>
      </c>
      <c r="AV91" s="6">
        <f>+('3 Planilla Preadjudicación OTIC'!AW91)</f>
        <v>0</v>
      </c>
      <c r="AW91" s="8">
        <f>+('3 Planilla Preadjudicación OTIC'!AX91)</f>
        <v>0</v>
      </c>
      <c r="AX91" s="6">
        <f>+('3 Planilla Preadjudicación OTIC'!AY91)</f>
        <v>0</v>
      </c>
      <c r="AY91" s="6">
        <f>+('3 Planilla Preadjudicación OTIC'!AZ91)</f>
        <v>0</v>
      </c>
      <c r="AZ91" s="6">
        <f>+('3 Planilla Preadjudicación OTIC'!BA91)</f>
        <v>0</v>
      </c>
      <c r="BA91" s="6">
        <f>+('3 Planilla Preadjudicación OTIC'!BB91)</f>
        <v>0</v>
      </c>
      <c r="BB91" s="6">
        <f>+('3 Planilla Preadjudicación OTIC'!BC91)</f>
        <v>0</v>
      </c>
      <c r="BC91" s="6">
        <f>+('3 Planilla Preadjudicación OTIC'!BD91)</f>
        <v>0</v>
      </c>
      <c r="BD91" s="6">
        <f>+('3 Planilla Preadjudicación OTIC'!BE91)</f>
        <v>0</v>
      </c>
      <c r="BE91" s="6">
        <f>+('3 Planilla Preadjudicación OTIC'!BF91)</f>
        <v>0</v>
      </c>
      <c r="BF91" s="6">
        <f>+('3 Planilla Preadjudicación OTIC'!BG91)</f>
        <v>0</v>
      </c>
      <c r="BG91" s="6">
        <f>+('3 Planilla Preadjudicación OTIC'!BH91)</f>
        <v>0</v>
      </c>
      <c r="BH91" s="6">
        <f>+('3 Planilla Preadjudicación OTIC'!BI91)</f>
        <v>0</v>
      </c>
      <c r="BI91" s="6">
        <f>+('3 Planilla Preadjudicación OTIC'!BJ91)</f>
        <v>0</v>
      </c>
      <c r="BJ91" s="6">
        <f>+('3 Planilla Preadjudicación OTIC'!BK91)</f>
        <v>0</v>
      </c>
      <c r="BK91" s="6">
        <f>+('3 Planilla Preadjudicación OTIC'!BL91)</f>
        <v>0</v>
      </c>
      <c r="BL91" s="6">
        <f>+('3 Planilla Preadjudicación OTIC'!BM91)</f>
        <v>0</v>
      </c>
      <c r="BM91" s="164">
        <f>ROUND(('3 Planilla Preadjudicación OTIC'!BN91),1)</f>
        <v>0</v>
      </c>
      <c r="BN91" s="8">
        <f>+('3 Planilla Preadjudicación OTIC'!BO91)</f>
        <v>0</v>
      </c>
      <c r="BO91" s="8">
        <f>+('3 Planilla Preadjudicación OTIC'!BP91)</f>
        <v>0</v>
      </c>
      <c r="BP91" s="8">
        <f>+('3 Planilla Preadjudicación OTIC'!BQ91)</f>
        <v>0</v>
      </c>
      <c r="BQ91" s="8">
        <f>+('3 Planilla Preadjudicación OTIC'!BR91)</f>
        <v>0</v>
      </c>
      <c r="BR91" s="8">
        <f>+('3 Planilla Preadjudicación OTIC'!BS91)</f>
        <v>0</v>
      </c>
      <c r="BS91" s="8">
        <f>+('3 Planilla Preadjudicación OTIC'!BT91)</f>
        <v>0</v>
      </c>
      <c r="BT91" s="8">
        <f>+('3 Planilla Preadjudicación OTIC'!BU91)</f>
        <v>0</v>
      </c>
      <c r="BU91" s="130" t="e">
        <f>IF(VLOOKUP(A91,'BD OFICIAL'!$A$1:$AK$1058,5,0)=D91,0,1)</f>
        <v>#N/A</v>
      </c>
      <c r="BV91" s="130" t="e">
        <f>IF(VLOOKUP(A91,'BD OFICIAL'!$A$1:$AK$1058,11,0)=J91,0,1)</f>
        <v>#N/A</v>
      </c>
      <c r="BW91" s="130" t="e">
        <f>IF(VLOOKUP(A91,'BD OFICIAL'!$A$1:$AK$1058,13,0)=L91,0,1)</f>
        <v>#N/A</v>
      </c>
      <c r="BX91" s="6" t="e">
        <f>IF(VLOOKUP(A91,'BD OFICIAL'!$A$1:$AK$1058,16,0)=O91,0,1)</f>
        <v>#N/A</v>
      </c>
      <c r="BY91" s="6" t="e">
        <f>IF(VLOOKUP(A91,'BD OFICIAL'!$A$1:$AK$1058,17,0)=P91,0,1)</f>
        <v>#N/A</v>
      </c>
      <c r="BZ91" s="6" t="e">
        <f>IF(VLOOKUP(A91,'BD OFICIAL'!$A$1:$AK$1058,19,0)=R91,0,1)</f>
        <v>#N/A</v>
      </c>
      <c r="CA91" s="6" t="e">
        <f>IF(VLOOKUP(A91,'BD OFICIAL'!$A$1:$AK$1058,21,0)=T91,0,1)</f>
        <v>#N/A</v>
      </c>
      <c r="CB91" s="6" t="e">
        <f>IF(VLOOKUP(A91,'BD OFICIAL'!$A$1:$AK$1058,24,0)=AK91,0,1)</f>
        <v>#N/A</v>
      </c>
      <c r="CC91" s="6" t="e">
        <f>IF(VLOOKUP(A91,'BD OFICIAL'!$A$1:$AK$1058,25,0)=X91,0,1)</f>
        <v>#N/A</v>
      </c>
      <c r="CD91" s="6" t="e">
        <f>IF(VLOOKUP(A91,'BD OFICIAL'!$A$1:$AK$1058,26,0)=Y91,0,1)</f>
        <v>#N/A</v>
      </c>
      <c r="CE91" s="6" t="e">
        <f>IF(VLOOKUP(A91,'BD OFICIAL'!$A$1:$AK$1058,27,0)=Z91,0,1)</f>
        <v>#N/A</v>
      </c>
      <c r="CF91" s="6" t="e">
        <f>IF(VLOOKUP(A91,'BD OFICIAL'!$A$1:$AK$1058,28,0)=AA91,0,1)</f>
        <v>#N/A</v>
      </c>
      <c r="CG91" s="6" t="e">
        <f>IF(VLOOKUP(A91,'BD OFICIAL'!$A$1:$AK$1058,33,0)=AF91,0,1)</f>
        <v>#N/A</v>
      </c>
      <c r="CH91" s="6" t="e">
        <f>IF(VLOOKUP(A91,'BD OFICIAL'!$A$1:$AK$1058,34,0)=AG91,0,1)</f>
        <v>#N/A</v>
      </c>
      <c r="CI91" s="11" t="e">
        <f t="shared" si="49"/>
        <v>#DIV/0!</v>
      </c>
      <c r="CJ91" s="130" t="e">
        <f t="shared" si="50"/>
        <v>#DIV/0!</v>
      </c>
      <c r="CK91" s="130" t="e">
        <f>IF(VLOOKUP(A91,'BD OFICIAL'!$A$1:$AK$1058,37,0)=AL91,0,1)</f>
        <v>#N/A</v>
      </c>
      <c r="CL91" s="130" t="e">
        <f>VLOOKUP(A91,'BD OFICIAL'!$A$1:$AL$1109,38,0)*AM91-AP91</f>
        <v>#N/A</v>
      </c>
      <c r="CM91" s="130" t="str">
        <f t="shared" si="51"/>
        <v>SSH</v>
      </c>
      <c r="CN91" s="130" t="str">
        <f t="shared" si="52"/>
        <v>SI</v>
      </c>
      <c r="CO91" s="130" t="str">
        <f t="shared" si="53"/>
        <v>NO</v>
      </c>
      <c r="CP91" s="44">
        <f t="shared" si="54"/>
        <v>1</v>
      </c>
      <c r="CQ91" s="44">
        <f t="shared" si="55"/>
        <v>1</v>
      </c>
      <c r="CR91" s="44" t="e">
        <f t="shared" si="56"/>
        <v>#N/A</v>
      </c>
      <c r="CS91" s="44" t="e">
        <f>IF(VLOOKUP(A91,'BD OFICIAL'!$A:$AS,40,0)=AQ91,0,1)</f>
        <v>#N/A</v>
      </c>
      <c r="CT91" s="44" t="e">
        <f>IF(VLOOKUP(A91,'BD OFICIAL'!$A:$AS,41,0)=AS91,0,1)</f>
        <v>#N/A</v>
      </c>
      <c r="CU91" s="44">
        <f t="shared" si="57"/>
        <v>0</v>
      </c>
      <c r="CV91" s="44">
        <f t="shared" si="58"/>
        <v>0</v>
      </c>
      <c r="CW91" s="44" t="e">
        <f>IF(VLOOKUP(A91,'BD OFICIAL'!$A$1:$AK$1058,31,0)="SI",IF(AT91&gt;0,0,1),IF(AT91=0,0,1))</f>
        <v>#N/A</v>
      </c>
      <c r="CX91" s="44">
        <f t="shared" si="59"/>
        <v>0</v>
      </c>
      <c r="CY91" s="44">
        <f t="shared" si="60"/>
        <v>0</v>
      </c>
      <c r="CZ91" s="130" t="e">
        <f t="shared" si="61"/>
        <v>#N/A</v>
      </c>
      <c r="DA91" s="44" t="e">
        <f t="shared" si="62"/>
        <v>#N/A</v>
      </c>
      <c r="DB91" s="130" t="str">
        <f>IF(ISERROR(VLOOKUP(AI91,EXPERIENCIA!$A$1:$C$2100,1,0)),"NO","SI")</f>
        <v>NO</v>
      </c>
      <c r="DC91" s="130" t="e">
        <f>IF(CZ91="no","NO APLICA",IF(AX91=0,"ERROR NOTA",IF(AND(AX91&gt;1,DB91="NO"),"ERROR NOTA",IF(AND(DB91="NO",AX91=1),0,IF(VLOOKUP(AI91,EXPERIENCIA!$A$1:$C$2100,3,0)=AX91,0,"ERROR NOTA")))))</f>
        <v>#N/A</v>
      </c>
      <c r="DD91" s="130" t="str">
        <f>IF(ISERROR(VLOOKUP(AI91,COMPORTAMIENTO!$A$1:$C$2100,1,0)),"NO","SI")</f>
        <v>NO</v>
      </c>
      <c r="DE91" s="130" t="e">
        <f>IF(CZ91="NO","NO APLICA",IF(AY91=0,"ERROR NOTA",IF(AND(DD91="NO",AY91=7),0,IF(VLOOKUP(AI91,COMPORTAMIENTO!$A$2:$C$2100,3,0)=AY91,0,"ERROR NOTA"))))</f>
        <v>#N/A</v>
      </c>
      <c r="DF91" s="164" t="e">
        <f t="shared" si="63"/>
        <v>#N/A</v>
      </c>
      <c r="DG91" s="164" t="e">
        <f t="shared" si="64"/>
        <v>#N/A</v>
      </c>
      <c r="DH91" s="130" t="str">
        <f t="shared" si="42"/>
        <v>NO</v>
      </c>
      <c r="DI91" s="130" t="e">
        <f t="shared" si="65"/>
        <v>#N/A</v>
      </c>
      <c r="DJ91" s="130" t="e">
        <f t="shared" si="66"/>
        <v>#N/A</v>
      </c>
      <c r="DK91" s="130" t="e">
        <f t="shared" si="67"/>
        <v>#N/A</v>
      </c>
      <c r="DL91" s="16" t="e" cm="1">
        <f t="array" ref="DL91">IF(CZ91="NO","NO APLICA",IF(AND(CZ91="SI",BG91=1),RECHAZADO,"APROBADO"))</f>
        <v>#N/A</v>
      </c>
      <c r="DM91" s="16" t="e">
        <f t="shared" si="68"/>
        <v>#N/A</v>
      </c>
      <c r="DN91" s="11" t="e">
        <f t="shared" si="69"/>
        <v>#N/A</v>
      </c>
      <c r="DO91" s="16">
        <f t="shared" si="70"/>
        <v>0</v>
      </c>
      <c r="DP91" s="16">
        <f>VLOOKUP(A91,'5 TD'!$A$3:$B$35,2,0)</f>
        <v>0</v>
      </c>
      <c r="DQ91" s="11" t="e">
        <f t="shared" si="71"/>
        <v>#N/A</v>
      </c>
      <c r="DR91" s="130" t="e">
        <f t="shared" si="43"/>
        <v>#N/A</v>
      </c>
      <c r="DS91" s="130" t="e">
        <f t="shared" si="44"/>
        <v>#N/A</v>
      </c>
      <c r="DT91" s="11" t="e">
        <f t="shared" si="45"/>
        <v>#N/A</v>
      </c>
      <c r="DU91" s="130" t="e">
        <f t="shared" si="46"/>
        <v>#N/A</v>
      </c>
      <c r="DV91" s="6">
        <f>+('3 Planilla Preadjudicación OTIC'!BO91)</f>
        <v>0</v>
      </c>
      <c r="DW91" s="6" t="e">
        <f>IF(DU91="APROBADO",VLOOKUP(A91,'5 TD'!$D$3:$E$270,2,0),"NO APLICA")</f>
        <v>#N/A</v>
      </c>
      <c r="DX91" s="6" t="e">
        <f t="shared" si="72"/>
        <v>#N/A</v>
      </c>
      <c r="DY91" s="6" t="e">
        <f>IF(DX91="SI",VLOOKUP(A91,'5 TD'!$G$3:$H$270,2,0),"NO APLICA ")</f>
        <v>#N/A</v>
      </c>
      <c r="DZ91" s="6" t="e">
        <f t="shared" si="47"/>
        <v>#N/A</v>
      </c>
      <c r="EA91" s="6" t="e">
        <f>IF(DZ91="SI",VLOOKUP(A91,'5 TD'!$J$4:$K$472,2,0),"NO APLICA")</f>
        <v>#N/A</v>
      </c>
      <c r="EB91" s="6" t="e">
        <f t="shared" si="73"/>
        <v>#N/A</v>
      </c>
      <c r="EC91" s="11" t="e">
        <f>IF(EB91="SI",VLOOKUP(A91,'5 TD'!$M$4:$N$350,2,0),"NO APLICA")</f>
        <v>#N/A</v>
      </c>
      <c r="ED91" s="6" t="e">
        <f t="shared" si="48"/>
        <v>#N/A</v>
      </c>
      <c r="EE91" s="16" t="e">
        <f t="shared" si="74"/>
        <v>#N/A</v>
      </c>
      <c r="EF91" s="16" t="e">
        <f>IF(ED91="SI",VLOOKUP(A91,'5 TD'!$V$4:$W$479,2,0),"NO APLICA")</f>
        <v>#N/A</v>
      </c>
      <c r="EG91" s="6" t="e">
        <f t="shared" si="75"/>
        <v>#N/A</v>
      </c>
      <c r="EH91" s="124" t="e">
        <f>IF(EG91="SI",VLOOKUP(AI91,COMPORTAMIENTO!$A$1:$C$2100,2,0),"NO APLICA")</f>
        <v>#N/A</v>
      </c>
      <c r="EI91" s="16" t="e">
        <f>IF(EG91="SI",VLOOKUP(A91,'5 TD'!$P$2:$Q$479,2,0),"NO APLICA")</f>
        <v>#N/A</v>
      </c>
      <c r="EJ91" s="6" t="e">
        <f t="shared" si="76"/>
        <v>#N/A</v>
      </c>
      <c r="EK91" s="6">
        <f>IF(DB91="no",0,VLOOKUP(AI91,EXPERIENCIA!$A$1:$C$2100,2,0))</f>
        <v>0</v>
      </c>
      <c r="EL91" s="6">
        <f>IF(DB91="si",VLOOKUP(A91,'5 TD'!$S$3:$T$2103,2,0),0)</f>
        <v>0</v>
      </c>
      <c r="EM91" s="6" t="str">
        <f t="shared" si="77"/>
        <v>SI</v>
      </c>
      <c r="EN91" s="6">
        <f>+('3 Planilla Preadjudicación OTIC'!BV91)</f>
        <v>0</v>
      </c>
      <c r="EQ91" s="77"/>
    </row>
    <row r="92" spans="1:147" s="7" customFormat="1" ht="13.8" x14ac:dyDescent="0.3">
      <c r="A92" s="6">
        <f>+('3 Planilla Preadjudicación OTIC'!A92)</f>
        <v>0</v>
      </c>
      <c r="B92" s="6">
        <f>+('3 Planilla Preadjudicación OTIC'!B92)</f>
        <v>0</v>
      </c>
      <c r="C92" s="8">
        <f>+('3 Planilla Preadjudicación OTIC'!D92)</f>
        <v>0</v>
      </c>
      <c r="D92" s="8">
        <f>+('3 Planilla Preadjudicación OTIC'!E92)</f>
        <v>0</v>
      </c>
      <c r="E92" s="8">
        <f>+('3 Planilla Preadjudicación OTIC'!F92)</f>
        <v>0</v>
      </c>
      <c r="F92" s="8">
        <f>+('3 Planilla Preadjudicación OTIC'!G92)</f>
        <v>0</v>
      </c>
      <c r="G92" s="8">
        <f>+('3 Planilla Preadjudicación OTIC'!H92)</f>
        <v>0</v>
      </c>
      <c r="H92" s="8">
        <f>+('3 Planilla Preadjudicación OTIC'!I92)</f>
        <v>0</v>
      </c>
      <c r="I92" s="8">
        <f>+('3 Planilla Preadjudicación OTIC'!J92)</f>
        <v>0</v>
      </c>
      <c r="J92" s="8">
        <f>+('3 Planilla Preadjudicación OTIC'!K92)</f>
        <v>0</v>
      </c>
      <c r="K92" s="8">
        <f>+('3 Planilla Preadjudicación OTIC'!L92)</f>
        <v>0</v>
      </c>
      <c r="L92" s="8">
        <f>+('3 Planilla Preadjudicación OTIC'!M92)</f>
        <v>0</v>
      </c>
      <c r="M92" s="6">
        <f>+('3 Planilla Preadjudicación OTIC'!N92)</f>
        <v>0</v>
      </c>
      <c r="N92" s="8">
        <f>+('3 Planilla Preadjudicación OTIC'!O92)</f>
        <v>0</v>
      </c>
      <c r="O92" s="8">
        <f>+('3 Planilla Preadjudicación OTIC'!P92)</f>
        <v>0</v>
      </c>
      <c r="P92" s="8">
        <f>+('3 Planilla Preadjudicación OTIC'!Q92)</f>
        <v>0</v>
      </c>
      <c r="Q92" s="8">
        <f>+('3 Planilla Preadjudicación OTIC'!R92)</f>
        <v>0</v>
      </c>
      <c r="R92" s="8">
        <f>+('3 Planilla Preadjudicación OTIC'!S92)</f>
        <v>0</v>
      </c>
      <c r="S92" s="8">
        <f>+('3 Planilla Preadjudicación OTIC'!T92)</f>
        <v>0</v>
      </c>
      <c r="T92" s="6">
        <f>+('3 Planilla Preadjudicación OTIC'!U92)</f>
        <v>0</v>
      </c>
      <c r="U92" s="6">
        <f>+('3 Planilla Preadjudicación OTIC'!V92)</f>
        <v>0</v>
      </c>
      <c r="V92" s="6">
        <f>+('3 Planilla Preadjudicación OTIC'!W92)</f>
        <v>0</v>
      </c>
      <c r="W92" s="6">
        <f>+('3 Planilla Preadjudicación OTIC'!X92)</f>
        <v>0</v>
      </c>
      <c r="X92" s="6">
        <f>+('3 Planilla Preadjudicación OTIC'!Y92)</f>
        <v>0</v>
      </c>
      <c r="Y92" s="6">
        <f>+('3 Planilla Preadjudicación OTIC'!Z92)</f>
        <v>0</v>
      </c>
      <c r="Z92" s="6">
        <f>+('3 Planilla Preadjudicación OTIC'!AA92)</f>
        <v>0</v>
      </c>
      <c r="AA92" s="6">
        <f>+('3 Planilla Preadjudicación OTIC'!AB92)</f>
        <v>0</v>
      </c>
      <c r="AB92" s="8">
        <f>+('3 Planilla Preadjudicación OTIC'!AC92)</f>
        <v>0</v>
      </c>
      <c r="AC92" s="8">
        <f>+('3 Planilla Preadjudicación OTIC'!AD92)</f>
        <v>0</v>
      </c>
      <c r="AD92" s="6">
        <f>+('3 Planilla Preadjudicación OTIC'!AE92)</f>
        <v>0</v>
      </c>
      <c r="AE92" s="8">
        <f>+('3 Planilla Preadjudicación OTIC'!AF92)</f>
        <v>0</v>
      </c>
      <c r="AF92" s="6">
        <f>+('3 Planilla Preadjudicación OTIC'!AG92)</f>
        <v>0</v>
      </c>
      <c r="AG92" s="6">
        <f>+('3 Planilla Preadjudicación OTIC'!AH92)</f>
        <v>0</v>
      </c>
      <c r="AH92" s="6">
        <f>+('3 Planilla Preadjudicación OTIC'!AI92)</f>
        <v>0</v>
      </c>
      <c r="AI92" s="206">
        <f>+('3 Planilla Preadjudicación OTIC'!AJ92)</f>
        <v>0</v>
      </c>
      <c r="AJ92" s="8">
        <f>+('3 Planilla Preadjudicación OTIC'!AK92)</f>
        <v>0</v>
      </c>
      <c r="AK92" s="6">
        <f>+('3 Planilla Preadjudicación OTIC'!AL92)</f>
        <v>0</v>
      </c>
      <c r="AL92" s="6">
        <f>+('3 Planilla Preadjudicación OTIC'!AM92)</f>
        <v>0</v>
      </c>
      <c r="AM92" s="16">
        <f>+('3 Planilla Preadjudicación OTIC'!AN92)</f>
        <v>0</v>
      </c>
      <c r="AN92" s="16">
        <f>+('3 Planilla Preadjudicación OTIC'!AO92)</f>
        <v>0</v>
      </c>
      <c r="AO92" s="16">
        <f>+('3 Planilla Preadjudicación OTIC'!AP92)</f>
        <v>0</v>
      </c>
      <c r="AP92" s="16">
        <f>+('3 Planilla Preadjudicación OTIC'!AQ92)</f>
        <v>0</v>
      </c>
      <c r="AQ92" s="16">
        <f>+('3 Planilla Preadjudicación OTIC'!AR92)</f>
        <v>0</v>
      </c>
      <c r="AR92" s="16">
        <f>+('3 Planilla Preadjudicación OTIC'!AS92)</f>
        <v>0</v>
      </c>
      <c r="AS92" s="16">
        <f>+('3 Planilla Preadjudicación OTIC'!AT92)</f>
        <v>0</v>
      </c>
      <c r="AT92" s="16">
        <f>+('3 Planilla Preadjudicación OTIC'!AU92)</f>
        <v>0</v>
      </c>
      <c r="AU92" s="16">
        <f>+('3 Planilla Preadjudicación OTIC'!AV92)</f>
        <v>0</v>
      </c>
      <c r="AV92" s="6">
        <f>+('3 Planilla Preadjudicación OTIC'!AW92)</f>
        <v>0</v>
      </c>
      <c r="AW92" s="8">
        <f>+('3 Planilla Preadjudicación OTIC'!AX92)</f>
        <v>0</v>
      </c>
      <c r="AX92" s="6">
        <f>+('3 Planilla Preadjudicación OTIC'!AY92)</f>
        <v>0</v>
      </c>
      <c r="AY92" s="6">
        <f>+('3 Planilla Preadjudicación OTIC'!AZ92)</f>
        <v>0</v>
      </c>
      <c r="AZ92" s="6">
        <f>+('3 Planilla Preadjudicación OTIC'!BA92)</f>
        <v>0</v>
      </c>
      <c r="BA92" s="6">
        <f>+('3 Planilla Preadjudicación OTIC'!BB92)</f>
        <v>0</v>
      </c>
      <c r="BB92" s="6">
        <f>+('3 Planilla Preadjudicación OTIC'!BC92)</f>
        <v>0</v>
      </c>
      <c r="BC92" s="6">
        <f>+('3 Planilla Preadjudicación OTIC'!BD92)</f>
        <v>0</v>
      </c>
      <c r="BD92" s="6">
        <f>+('3 Planilla Preadjudicación OTIC'!BE92)</f>
        <v>0</v>
      </c>
      <c r="BE92" s="6">
        <f>+('3 Planilla Preadjudicación OTIC'!BF92)</f>
        <v>0</v>
      </c>
      <c r="BF92" s="6">
        <f>+('3 Planilla Preadjudicación OTIC'!BG92)</f>
        <v>0</v>
      </c>
      <c r="BG92" s="6">
        <f>+('3 Planilla Preadjudicación OTIC'!BH92)</f>
        <v>0</v>
      </c>
      <c r="BH92" s="6">
        <f>+('3 Planilla Preadjudicación OTIC'!BI92)</f>
        <v>0</v>
      </c>
      <c r="BI92" s="6">
        <f>+('3 Planilla Preadjudicación OTIC'!BJ92)</f>
        <v>0</v>
      </c>
      <c r="BJ92" s="6">
        <f>+('3 Planilla Preadjudicación OTIC'!BK92)</f>
        <v>0</v>
      </c>
      <c r="BK92" s="6">
        <f>+('3 Planilla Preadjudicación OTIC'!BL92)</f>
        <v>0</v>
      </c>
      <c r="BL92" s="6">
        <f>+('3 Planilla Preadjudicación OTIC'!BM92)</f>
        <v>0</v>
      </c>
      <c r="BM92" s="164">
        <f>ROUND(('3 Planilla Preadjudicación OTIC'!BN92),1)</f>
        <v>0</v>
      </c>
      <c r="BN92" s="8">
        <f>+('3 Planilla Preadjudicación OTIC'!BO92)</f>
        <v>0</v>
      </c>
      <c r="BO92" s="8">
        <f>+('3 Planilla Preadjudicación OTIC'!BP92)</f>
        <v>0</v>
      </c>
      <c r="BP92" s="8">
        <f>+('3 Planilla Preadjudicación OTIC'!BQ92)</f>
        <v>0</v>
      </c>
      <c r="BQ92" s="8">
        <f>+('3 Planilla Preadjudicación OTIC'!BR92)</f>
        <v>0</v>
      </c>
      <c r="BR92" s="8">
        <f>+('3 Planilla Preadjudicación OTIC'!BS92)</f>
        <v>0</v>
      </c>
      <c r="BS92" s="8">
        <f>+('3 Planilla Preadjudicación OTIC'!BT92)</f>
        <v>0</v>
      </c>
      <c r="BT92" s="8">
        <f>+('3 Planilla Preadjudicación OTIC'!BU92)</f>
        <v>0</v>
      </c>
      <c r="BU92" s="130" t="e">
        <f>IF(VLOOKUP(A92,'BD OFICIAL'!$A$1:$AK$1058,5,0)=D92,0,1)</f>
        <v>#N/A</v>
      </c>
      <c r="BV92" s="130" t="e">
        <f>IF(VLOOKUP(A92,'BD OFICIAL'!$A$1:$AK$1058,11,0)=J92,0,1)</f>
        <v>#N/A</v>
      </c>
      <c r="BW92" s="130" t="e">
        <f>IF(VLOOKUP(A92,'BD OFICIAL'!$A$1:$AK$1058,13,0)=L92,0,1)</f>
        <v>#N/A</v>
      </c>
      <c r="BX92" s="6" t="e">
        <f>IF(VLOOKUP(A92,'BD OFICIAL'!$A$1:$AK$1058,16,0)=O92,0,1)</f>
        <v>#N/A</v>
      </c>
      <c r="BY92" s="6" t="e">
        <f>IF(VLOOKUP(A92,'BD OFICIAL'!$A$1:$AK$1058,17,0)=P92,0,1)</f>
        <v>#N/A</v>
      </c>
      <c r="BZ92" s="6" t="e">
        <f>IF(VLOOKUP(A92,'BD OFICIAL'!$A$1:$AK$1058,19,0)=R92,0,1)</f>
        <v>#N/A</v>
      </c>
      <c r="CA92" s="6" t="e">
        <f>IF(VLOOKUP(A92,'BD OFICIAL'!$A$1:$AK$1058,21,0)=T92,0,1)</f>
        <v>#N/A</v>
      </c>
      <c r="CB92" s="6" t="e">
        <f>IF(VLOOKUP(A92,'BD OFICIAL'!$A$1:$AK$1058,24,0)=AK92,0,1)</f>
        <v>#N/A</v>
      </c>
      <c r="CC92" s="6" t="e">
        <f>IF(VLOOKUP(A92,'BD OFICIAL'!$A$1:$AK$1058,25,0)=X92,0,1)</f>
        <v>#N/A</v>
      </c>
      <c r="CD92" s="6" t="e">
        <f>IF(VLOOKUP(A92,'BD OFICIAL'!$A$1:$AK$1058,26,0)=Y92,0,1)</f>
        <v>#N/A</v>
      </c>
      <c r="CE92" s="6" t="e">
        <f>IF(VLOOKUP(A92,'BD OFICIAL'!$A$1:$AK$1058,27,0)=Z92,0,1)</f>
        <v>#N/A</v>
      </c>
      <c r="CF92" s="6" t="e">
        <f>IF(VLOOKUP(A92,'BD OFICIAL'!$A$1:$AK$1058,28,0)=AA92,0,1)</f>
        <v>#N/A</v>
      </c>
      <c r="CG92" s="6" t="e">
        <f>IF(VLOOKUP(A92,'BD OFICIAL'!$A$1:$AK$1058,33,0)=AF92,0,1)</f>
        <v>#N/A</v>
      </c>
      <c r="CH92" s="6" t="e">
        <f>IF(VLOOKUP(A92,'BD OFICIAL'!$A$1:$AK$1058,34,0)=AG92,0,1)</f>
        <v>#N/A</v>
      </c>
      <c r="CI92" s="11" t="e">
        <f t="shared" si="49"/>
        <v>#DIV/0!</v>
      </c>
      <c r="CJ92" s="130" t="e">
        <f t="shared" si="50"/>
        <v>#DIV/0!</v>
      </c>
      <c r="CK92" s="130" t="e">
        <f>IF(VLOOKUP(A92,'BD OFICIAL'!$A$1:$AK$1058,37,0)=AL92,0,1)</f>
        <v>#N/A</v>
      </c>
      <c r="CL92" s="130" t="e">
        <f>VLOOKUP(A92,'BD OFICIAL'!$A$1:$AL$1109,38,0)*AM92-AP92</f>
        <v>#N/A</v>
      </c>
      <c r="CM92" s="130" t="str">
        <f t="shared" si="51"/>
        <v>SSH</v>
      </c>
      <c r="CN92" s="130" t="str">
        <f t="shared" si="52"/>
        <v>SI</v>
      </c>
      <c r="CO92" s="130" t="str">
        <f t="shared" si="53"/>
        <v>NO</v>
      </c>
      <c r="CP92" s="44">
        <f t="shared" si="54"/>
        <v>1</v>
      </c>
      <c r="CQ92" s="44">
        <f t="shared" si="55"/>
        <v>1</v>
      </c>
      <c r="CR92" s="44" t="e">
        <f t="shared" si="56"/>
        <v>#N/A</v>
      </c>
      <c r="CS92" s="44" t="e">
        <f>IF(VLOOKUP(A92,'BD OFICIAL'!$A:$AS,40,0)=AQ92,0,1)</f>
        <v>#N/A</v>
      </c>
      <c r="CT92" s="44" t="e">
        <f>IF(VLOOKUP(A92,'BD OFICIAL'!$A:$AS,41,0)=AS92,0,1)</f>
        <v>#N/A</v>
      </c>
      <c r="CU92" s="44">
        <f t="shared" si="57"/>
        <v>0</v>
      </c>
      <c r="CV92" s="44">
        <f t="shared" si="58"/>
        <v>0</v>
      </c>
      <c r="CW92" s="44" t="e">
        <f>IF(VLOOKUP(A92,'BD OFICIAL'!$A$1:$AK$1058,31,0)="SI",IF(AT92&gt;0,0,1),IF(AT92=0,0,1))</f>
        <v>#N/A</v>
      </c>
      <c r="CX92" s="44">
        <f t="shared" si="59"/>
        <v>0</v>
      </c>
      <c r="CY92" s="44">
        <f t="shared" si="60"/>
        <v>0</v>
      </c>
      <c r="CZ92" s="130" t="e">
        <f t="shared" si="61"/>
        <v>#N/A</v>
      </c>
      <c r="DA92" s="44" t="e">
        <f t="shared" si="62"/>
        <v>#N/A</v>
      </c>
      <c r="DB92" s="130" t="str">
        <f>IF(ISERROR(VLOOKUP(AI92,EXPERIENCIA!$A$1:$C$2100,1,0)),"NO","SI")</f>
        <v>NO</v>
      </c>
      <c r="DC92" s="130" t="e">
        <f>IF(CZ92="no","NO APLICA",IF(AX92=0,"ERROR NOTA",IF(AND(AX92&gt;1,DB92="NO"),"ERROR NOTA",IF(AND(DB92="NO",AX92=1),0,IF(VLOOKUP(AI92,EXPERIENCIA!$A$1:$C$2100,3,0)=AX92,0,"ERROR NOTA")))))</f>
        <v>#N/A</v>
      </c>
      <c r="DD92" s="130" t="str">
        <f>IF(ISERROR(VLOOKUP(AI92,COMPORTAMIENTO!$A$1:$C$2100,1,0)),"NO","SI")</f>
        <v>NO</v>
      </c>
      <c r="DE92" s="130" t="e">
        <f>IF(CZ92="NO","NO APLICA",IF(AY92=0,"ERROR NOTA",IF(AND(DD92="NO",AY92=7),0,IF(VLOOKUP(AI92,COMPORTAMIENTO!$A$2:$C$2100,3,0)=AY92,0,"ERROR NOTA"))))</f>
        <v>#N/A</v>
      </c>
      <c r="DF92" s="164" t="e">
        <f t="shared" si="63"/>
        <v>#N/A</v>
      </c>
      <c r="DG92" s="164" t="e">
        <f t="shared" si="64"/>
        <v>#N/A</v>
      </c>
      <c r="DH92" s="130" t="str">
        <f t="shared" si="42"/>
        <v>NO</v>
      </c>
      <c r="DI92" s="130" t="e">
        <f t="shared" si="65"/>
        <v>#N/A</v>
      </c>
      <c r="DJ92" s="130" t="e">
        <f t="shared" si="66"/>
        <v>#N/A</v>
      </c>
      <c r="DK92" s="130" t="e">
        <f t="shared" si="67"/>
        <v>#N/A</v>
      </c>
      <c r="DL92" s="16" t="e" cm="1">
        <f t="array" ref="DL92">IF(CZ92="NO","NO APLICA",IF(AND(CZ92="SI",BG92=1),RECHAZADO,"APROBADO"))</f>
        <v>#N/A</v>
      </c>
      <c r="DM92" s="16" t="e">
        <f t="shared" si="68"/>
        <v>#N/A</v>
      </c>
      <c r="DN92" s="11" t="e">
        <f t="shared" si="69"/>
        <v>#N/A</v>
      </c>
      <c r="DO92" s="16">
        <f t="shared" si="70"/>
        <v>0</v>
      </c>
      <c r="DP92" s="16">
        <f>VLOOKUP(A92,'5 TD'!$A$3:$B$35,2,0)</f>
        <v>0</v>
      </c>
      <c r="DQ92" s="11" t="e">
        <f t="shared" si="71"/>
        <v>#N/A</v>
      </c>
      <c r="DR92" s="130" t="e">
        <f t="shared" si="43"/>
        <v>#N/A</v>
      </c>
      <c r="DS92" s="130" t="e">
        <f t="shared" si="44"/>
        <v>#N/A</v>
      </c>
      <c r="DT92" s="11" t="e">
        <f t="shared" si="45"/>
        <v>#N/A</v>
      </c>
      <c r="DU92" s="130" t="e">
        <f t="shared" si="46"/>
        <v>#N/A</v>
      </c>
      <c r="DV92" s="6">
        <f>+('3 Planilla Preadjudicación OTIC'!BO92)</f>
        <v>0</v>
      </c>
      <c r="DW92" s="6" t="e">
        <f>IF(DU92="APROBADO",VLOOKUP(A92,'5 TD'!$D$3:$E$270,2,0),"NO APLICA")</f>
        <v>#N/A</v>
      </c>
      <c r="DX92" s="6" t="e">
        <f t="shared" si="72"/>
        <v>#N/A</v>
      </c>
      <c r="DY92" s="6" t="e">
        <f>IF(DX92="SI",VLOOKUP(A92,'5 TD'!$G$3:$H$270,2,0),"NO APLICA ")</f>
        <v>#N/A</v>
      </c>
      <c r="DZ92" s="6" t="e">
        <f t="shared" si="47"/>
        <v>#N/A</v>
      </c>
      <c r="EA92" s="6" t="e">
        <f>IF(DZ92="SI",VLOOKUP(A92,'5 TD'!$J$4:$K$472,2,0),"NO APLICA")</f>
        <v>#N/A</v>
      </c>
      <c r="EB92" s="6" t="e">
        <f t="shared" si="73"/>
        <v>#N/A</v>
      </c>
      <c r="EC92" s="11" t="e">
        <f>IF(EB92="SI",VLOOKUP(A92,'5 TD'!$M$4:$N$350,2,0),"NO APLICA")</f>
        <v>#N/A</v>
      </c>
      <c r="ED92" s="6" t="e">
        <f t="shared" si="48"/>
        <v>#N/A</v>
      </c>
      <c r="EE92" s="16" t="e">
        <f t="shared" si="74"/>
        <v>#N/A</v>
      </c>
      <c r="EF92" s="16" t="e">
        <f>IF(ED92="SI",VLOOKUP(A92,'5 TD'!$V$4:$W$479,2,0),"NO APLICA")</f>
        <v>#N/A</v>
      </c>
      <c r="EG92" s="6" t="e">
        <f t="shared" si="75"/>
        <v>#N/A</v>
      </c>
      <c r="EH92" s="124" t="e">
        <f>IF(EG92="SI",VLOOKUP(AI92,COMPORTAMIENTO!$A$1:$C$2100,2,0),"NO APLICA")</f>
        <v>#N/A</v>
      </c>
      <c r="EI92" s="16" t="e">
        <f>IF(EG92="SI",VLOOKUP(A92,'5 TD'!$P$2:$Q$479,2,0),"NO APLICA")</f>
        <v>#N/A</v>
      </c>
      <c r="EJ92" s="6" t="e">
        <f t="shared" si="76"/>
        <v>#N/A</v>
      </c>
      <c r="EK92" s="6">
        <f>IF(DB92="no",0,VLOOKUP(AI92,EXPERIENCIA!$A$1:$C$2100,2,0))</f>
        <v>0</v>
      </c>
      <c r="EL92" s="6">
        <f>IF(DB92="si",VLOOKUP(A92,'5 TD'!$S$3:$T$2103,2,0),0)</f>
        <v>0</v>
      </c>
      <c r="EM92" s="6" t="str">
        <f t="shared" si="77"/>
        <v>SI</v>
      </c>
      <c r="EN92" s="6">
        <f>+('3 Planilla Preadjudicación OTIC'!BV92)</f>
        <v>0</v>
      </c>
      <c r="EO92" s="71" t="s">
        <v>4876</v>
      </c>
      <c r="EP92" s="7" t="s">
        <v>4885</v>
      </c>
      <c r="EQ92" s="77" t="s">
        <v>4892</v>
      </c>
    </row>
    <row r="93" spans="1:147" s="7" customFormat="1" ht="13.8" x14ac:dyDescent="0.3">
      <c r="A93" s="6">
        <f>+('3 Planilla Preadjudicación OTIC'!A93)</f>
        <v>0</v>
      </c>
      <c r="B93" s="6">
        <f>+('3 Planilla Preadjudicación OTIC'!B93)</f>
        <v>0</v>
      </c>
      <c r="C93" s="8">
        <f>+('3 Planilla Preadjudicación OTIC'!D93)</f>
        <v>0</v>
      </c>
      <c r="D93" s="8">
        <f>+('3 Planilla Preadjudicación OTIC'!E93)</f>
        <v>0</v>
      </c>
      <c r="E93" s="8">
        <f>+('3 Planilla Preadjudicación OTIC'!F93)</f>
        <v>0</v>
      </c>
      <c r="F93" s="8">
        <f>+('3 Planilla Preadjudicación OTIC'!G93)</f>
        <v>0</v>
      </c>
      <c r="G93" s="8">
        <f>+('3 Planilla Preadjudicación OTIC'!H93)</f>
        <v>0</v>
      </c>
      <c r="H93" s="8">
        <f>+('3 Planilla Preadjudicación OTIC'!I93)</f>
        <v>0</v>
      </c>
      <c r="I93" s="8">
        <f>+('3 Planilla Preadjudicación OTIC'!J93)</f>
        <v>0</v>
      </c>
      <c r="J93" s="8">
        <f>+('3 Planilla Preadjudicación OTIC'!K93)</f>
        <v>0</v>
      </c>
      <c r="K93" s="8">
        <f>+('3 Planilla Preadjudicación OTIC'!L93)</f>
        <v>0</v>
      </c>
      <c r="L93" s="8">
        <f>+('3 Planilla Preadjudicación OTIC'!M93)</f>
        <v>0</v>
      </c>
      <c r="M93" s="6">
        <f>+('3 Planilla Preadjudicación OTIC'!N93)</f>
        <v>0</v>
      </c>
      <c r="N93" s="8">
        <f>+('3 Planilla Preadjudicación OTIC'!O93)</f>
        <v>0</v>
      </c>
      <c r="O93" s="8">
        <f>+('3 Planilla Preadjudicación OTIC'!P93)</f>
        <v>0</v>
      </c>
      <c r="P93" s="8">
        <f>+('3 Planilla Preadjudicación OTIC'!Q93)</f>
        <v>0</v>
      </c>
      <c r="Q93" s="8">
        <f>+('3 Planilla Preadjudicación OTIC'!R93)</f>
        <v>0</v>
      </c>
      <c r="R93" s="8">
        <f>+('3 Planilla Preadjudicación OTIC'!S93)</f>
        <v>0</v>
      </c>
      <c r="S93" s="8">
        <f>+('3 Planilla Preadjudicación OTIC'!T93)</f>
        <v>0</v>
      </c>
      <c r="T93" s="6">
        <f>+('3 Planilla Preadjudicación OTIC'!U93)</f>
        <v>0</v>
      </c>
      <c r="U93" s="6">
        <f>+('3 Planilla Preadjudicación OTIC'!V93)</f>
        <v>0</v>
      </c>
      <c r="V93" s="6">
        <f>+('3 Planilla Preadjudicación OTIC'!W93)</f>
        <v>0</v>
      </c>
      <c r="W93" s="6">
        <f>+('3 Planilla Preadjudicación OTIC'!X93)</f>
        <v>0</v>
      </c>
      <c r="X93" s="6">
        <f>+('3 Planilla Preadjudicación OTIC'!Y93)</f>
        <v>0</v>
      </c>
      <c r="Y93" s="6">
        <f>+('3 Planilla Preadjudicación OTIC'!Z93)</f>
        <v>0</v>
      </c>
      <c r="Z93" s="6">
        <f>+('3 Planilla Preadjudicación OTIC'!AA93)</f>
        <v>0</v>
      </c>
      <c r="AA93" s="6">
        <f>+('3 Planilla Preadjudicación OTIC'!AB93)</f>
        <v>0</v>
      </c>
      <c r="AB93" s="8">
        <f>+('3 Planilla Preadjudicación OTIC'!AC93)</f>
        <v>0</v>
      </c>
      <c r="AC93" s="8">
        <f>+('3 Planilla Preadjudicación OTIC'!AD93)</f>
        <v>0</v>
      </c>
      <c r="AD93" s="6">
        <f>+('3 Planilla Preadjudicación OTIC'!AE93)</f>
        <v>0</v>
      </c>
      <c r="AE93" s="8">
        <f>+('3 Planilla Preadjudicación OTIC'!AF93)</f>
        <v>0</v>
      </c>
      <c r="AF93" s="6">
        <f>+('3 Planilla Preadjudicación OTIC'!AG93)</f>
        <v>0</v>
      </c>
      <c r="AG93" s="6">
        <f>+('3 Planilla Preadjudicación OTIC'!AH93)</f>
        <v>0</v>
      </c>
      <c r="AH93" s="6">
        <f>+('3 Planilla Preadjudicación OTIC'!AI93)</f>
        <v>0</v>
      </c>
      <c r="AI93" s="206">
        <f>+('3 Planilla Preadjudicación OTIC'!AJ93)</f>
        <v>0</v>
      </c>
      <c r="AJ93" s="8">
        <f>+('3 Planilla Preadjudicación OTIC'!AK93)</f>
        <v>0</v>
      </c>
      <c r="AK93" s="6">
        <f>+('3 Planilla Preadjudicación OTIC'!AL93)</f>
        <v>0</v>
      </c>
      <c r="AL93" s="6">
        <f>+('3 Planilla Preadjudicación OTIC'!AM93)</f>
        <v>0</v>
      </c>
      <c r="AM93" s="16">
        <f>+('3 Planilla Preadjudicación OTIC'!AN93)</f>
        <v>0</v>
      </c>
      <c r="AN93" s="16">
        <f>+('3 Planilla Preadjudicación OTIC'!AO93)</f>
        <v>0</v>
      </c>
      <c r="AO93" s="16">
        <f>+('3 Planilla Preadjudicación OTIC'!AP93)</f>
        <v>0</v>
      </c>
      <c r="AP93" s="16">
        <f>+('3 Planilla Preadjudicación OTIC'!AQ93)</f>
        <v>0</v>
      </c>
      <c r="AQ93" s="16">
        <f>+('3 Planilla Preadjudicación OTIC'!AR93)</f>
        <v>0</v>
      </c>
      <c r="AR93" s="16">
        <f>+('3 Planilla Preadjudicación OTIC'!AS93)</f>
        <v>0</v>
      </c>
      <c r="AS93" s="16">
        <f>+('3 Planilla Preadjudicación OTIC'!AT93)</f>
        <v>0</v>
      </c>
      <c r="AT93" s="16">
        <f>+('3 Planilla Preadjudicación OTIC'!AU93)</f>
        <v>0</v>
      </c>
      <c r="AU93" s="16">
        <f>+('3 Planilla Preadjudicación OTIC'!AV93)</f>
        <v>0</v>
      </c>
      <c r="AV93" s="6">
        <f>+('3 Planilla Preadjudicación OTIC'!AW93)</f>
        <v>0</v>
      </c>
      <c r="AW93" s="8">
        <f>+('3 Planilla Preadjudicación OTIC'!AX93)</f>
        <v>0</v>
      </c>
      <c r="AX93" s="6">
        <f>+('3 Planilla Preadjudicación OTIC'!AY93)</f>
        <v>0</v>
      </c>
      <c r="AY93" s="6">
        <f>+('3 Planilla Preadjudicación OTIC'!AZ93)</f>
        <v>0</v>
      </c>
      <c r="AZ93" s="6">
        <f>+('3 Planilla Preadjudicación OTIC'!BA93)</f>
        <v>0</v>
      </c>
      <c r="BA93" s="6">
        <f>+('3 Planilla Preadjudicación OTIC'!BB93)</f>
        <v>0</v>
      </c>
      <c r="BB93" s="6">
        <f>+('3 Planilla Preadjudicación OTIC'!BC93)</f>
        <v>0</v>
      </c>
      <c r="BC93" s="6">
        <f>+('3 Planilla Preadjudicación OTIC'!BD93)</f>
        <v>0</v>
      </c>
      <c r="BD93" s="6">
        <f>+('3 Planilla Preadjudicación OTIC'!BE93)</f>
        <v>0</v>
      </c>
      <c r="BE93" s="6">
        <f>+('3 Planilla Preadjudicación OTIC'!BF93)</f>
        <v>0</v>
      </c>
      <c r="BF93" s="6">
        <f>+('3 Planilla Preadjudicación OTIC'!BG93)</f>
        <v>0</v>
      </c>
      <c r="BG93" s="6">
        <f>+('3 Planilla Preadjudicación OTIC'!BH93)</f>
        <v>0</v>
      </c>
      <c r="BH93" s="6">
        <f>+('3 Planilla Preadjudicación OTIC'!BI93)</f>
        <v>0</v>
      </c>
      <c r="BI93" s="6">
        <f>+('3 Planilla Preadjudicación OTIC'!BJ93)</f>
        <v>0</v>
      </c>
      <c r="BJ93" s="6">
        <f>+('3 Planilla Preadjudicación OTIC'!BK93)</f>
        <v>0</v>
      </c>
      <c r="BK93" s="6">
        <f>+('3 Planilla Preadjudicación OTIC'!BL93)</f>
        <v>0</v>
      </c>
      <c r="BL93" s="6">
        <f>+('3 Planilla Preadjudicación OTIC'!BM93)</f>
        <v>0</v>
      </c>
      <c r="BM93" s="164">
        <f>ROUND(('3 Planilla Preadjudicación OTIC'!BN93),1)</f>
        <v>0</v>
      </c>
      <c r="BN93" s="8">
        <f>+('3 Planilla Preadjudicación OTIC'!BO93)</f>
        <v>0</v>
      </c>
      <c r="BO93" s="8">
        <f>+('3 Planilla Preadjudicación OTIC'!BP93)</f>
        <v>0</v>
      </c>
      <c r="BP93" s="8">
        <f>+('3 Planilla Preadjudicación OTIC'!BQ93)</f>
        <v>0</v>
      </c>
      <c r="BQ93" s="8">
        <f>+('3 Planilla Preadjudicación OTIC'!BR93)</f>
        <v>0</v>
      </c>
      <c r="BR93" s="8">
        <f>+('3 Planilla Preadjudicación OTIC'!BS93)</f>
        <v>0</v>
      </c>
      <c r="BS93" s="8">
        <f>+('3 Planilla Preadjudicación OTIC'!BT93)</f>
        <v>0</v>
      </c>
      <c r="BT93" s="8">
        <f>+('3 Planilla Preadjudicación OTIC'!BU93)</f>
        <v>0</v>
      </c>
      <c r="BU93" s="130" t="e">
        <f>IF(VLOOKUP(A93,'BD OFICIAL'!$A$1:$AK$1058,5,0)=D93,0,1)</f>
        <v>#N/A</v>
      </c>
      <c r="BV93" s="130" t="e">
        <f>IF(VLOOKUP(A93,'BD OFICIAL'!$A$1:$AK$1058,11,0)=J93,0,1)</f>
        <v>#N/A</v>
      </c>
      <c r="BW93" s="130" t="e">
        <f>IF(VLOOKUP(A93,'BD OFICIAL'!$A$1:$AK$1058,13,0)=L93,0,1)</f>
        <v>#N/A</v>
      </c>
      <c r="BX93" s="6" t="e">
        <f>IF(VLOOKUP(A93,'BD OFICIAL'!$A$1:$AK$1058,16,0)=O93,0,1)</f>
        <v>#N/A</v>
      </c>
      <c r="BY93" s="6" t="e">
        <f>IF(VLOOKUP(A93,'BD OFICIAL'!$A$1:$AK$1058,17,0)=P93,0,1)</f>
        <v>#N/A</v>
      </c>
      <c r="BZ93" s="6" t="e">
        <f>IF(VLOOKUP(A93,'BD OFICIAL'!$A$1:$AK$1058,19,0)=R93,0,1)</f>
        <v>#N/A</v>
      </c>
      <c r="CA93" s="6" t="e">
        <f>IF(VLOOKUP(A93,'BD OFICIAL'!$A$1:$AK$1058,21,0)=T93,0,1)</f>
        <v>#N/A</v>
      </c>
      <c r="CB93" s="6" t="e">
        <f>IF(VLOOKUP(A93,'BD OFICIAL'!$A$1:$AK$1058,24,0)=AK93,0,1)</f>
        <v>#N/A</v>
      </c>
      <c r="CC93" s="6" t="e">
        <f>IF(VLOOKUP(A93,'BD OFICIAL'!$A$1:$AK$1058,25,0)=X93,0,1)</f>
        <v>#N/A</v>
      </c>
      <c r="CD93" s="6" t="e">
        <f>IF(VLOOKUP(A93,'BD OFICIAL'!$A$1:$AK$1058,26,0)=Y93,0,1)</f>
        <v>#N/A</v>
      </c>
      <c r="CE93" s="6" t="e">
        <f>IF(VLOOKUP(A93,'BD OFICIAL'!$A$1:$AK$1058,27,0)=Z93,0,1)</f>
        <v>#N/A</v>
      </c>
      <c r="CF93" s="6" t="e">
        <f>IF(VLOOKUP(A93,'BD OFICIAL'!$A$1:$AK$1058,28,0)=AA93,0,1)</f>
        <v>#N/A</v>
      </c>
      <c r="CG93" s="6" t="e">
        <f>IF(VLOOKUP(A93,'BD OFICIAL'!$A$1:$AK$1058,33,0)=AF93,0,1)</f>
        <v>#N/A</v>
      </c>
      <c r="CH93" s="6" t="e">
        <f>IF(VLOOKUP(A93,'BD OFICIAL'!$A$1:$AK$1058,34,0)=AG93,0,1)</f>
        <v>#N/A</v>
      </c>
      <c r="CI93" s="11" t="e">
        <f t="shared" si="49"/>
        <v>#DIV/0!</v>
      </c>
      <c r="CJ93" s="130" t="e">
        <f t="shared" si="50"/>
        <v>#DIV/0!</v>
      </c>
      <c r="CK93" s="130" t="e">
        <f>IF(VLOOKUP(A93,'BD OFICIAL'!$A$1:$AK$1058,37,0)=AL93,0,1)</f>
        <v>#N/A</v>
      </c>
      <c r="CL93" s="130" t="e">
        <f>VLOOKUP(A93,'BD OFICIAL'!$A$1:$AL$1109,38,0)*AM93-AP93</f>
        <v>#N/A</v>
      </c>
      <c r="CM93" s="130" t="str">
        <f t="shared" si="51"/>
        <v>SSH</v>
      </c>
      <c r="CN93" s="130" t="str">
        <f t="shared" si="52"/>
        <v>SI</v>
      </c>
      <c r="CO93" s="130" t="str">
        <f t="shared" si="53"/>
        <v>NO</v>
      </c>
      <c r="CP93" s="44">
        <f t="shared" si="54"/>
        <v>1</v>
      </c>
      <c r="CQ93" s="44">
        <f t="shared" si="55"/>
        <v>1</v>
      </c>
      <c r="CR93" s="44" t="e">
        <f t="shared" si="56"/>
        <v>#N/A</v>
      </c>
      <c r="CS93" s="44" t="e">
        <f>IF(VLOOKUP(A93,'BD OFICIAL'!$A:$AS,40,0)=AQ93,0,1)</f>
        <v>#N/A</v>
      </c>
      <c r="CT93" s="44" t="e">
        <f>IF(VLOOKUP(A93,'BD OFICIAL'!$A:$AS,41,0)=AS93,0,1)</f>
        <v>#N/A</v>
      </c>
      <c r="CU93" s="44">
        <f t="shared" si="57"/>
        <v>0</v>
      </c>
      <c r="CV93" s="44">
        <f t="shared" si="58"/>
        <v>0</v>
      </c>
      <c r="CW93" s="44" t="e">
        <f>IF(VLOOKUP(A93,'BD OFICIAL'!$A$1:$AK$1058,31,0)="SI",IF(AT93&gt;0,0,1),IF(AT93=0,0,1))</f>
        <v>#N/A</v>
      </c>
      <c r="CX93" s="44">
        <f t="shared" si="59"/>
        <v>0</v>
      </c>
      <c r="CY93" s="44">
        <f t="shared" si="60"/>
        <v>0</v>
      </c>
      <c r="CZ93" s="130" t="e">
        <f t="shared" si="61"/>
        <v>#N/A</v>
      </c>
      <c r="DA93" s="44" t="e">
        <f t="shared" si="62"/>
        <v>#N/A</v>
      </c>
      <c r="DB93" s="130" t="str">
        <f>IF(ISERROR(VLOOKUP(AI93,EXPERIENCIA!$A$1:$C$2100,1,0)),"NO","SI")</f>
        <v>NO</v>
      </c>
      <c r="DC93" s="130" t="e">
        <f>IF(CZ93="no","NO APLICA",IF(AX93=0,"ERROR NOTA",IF(AND(AX93&gt;1,DB93="NO"),"ERROR NOTA",IF(AND(DB93="NO",AX93=1),0,IF(VLOOKUP(AI93,EXPERIENCIA!$A$1:$C$2100,3,0)=AX93,0,"ERROR NOTA")))))</f>
        <v>#N/A</v>
      </c>
      <c r="DD93" s="130" t="str">
        <f>IF(ISERROR(VLOOKUP(AI93,COMPORTAMIENTO!$A$1:$C$2100,1,0)),"NO","SI")</f>
        <v>NO</v>
      </c>
      <c r="DE93" s="130" t="e">
        <f>IF(CZ93="NO","NO APLICA",IF(AY93=0,"ERROR NOTA",IF(AND(DD93="NO",AY93=7),0,IF(VLOOKUP(AI93,COMPORTAMIENTO!$A$2:$C$2100,3,0)=AY93,0,"ERROR NOTA"))))</f>
        <v>#N/A</v>
      </c>
      <c r="DF93" s="164" t="e">
        <f t="shared" si="63"/>
        <v>#N/A</v>
      </c>
      <c r="DG93" s="164" t="e">
        <f t="shared" si="64"/>
        <v>#N/A</v>
      </c>
      <c r="DH93" s="130" t="str">
        <f t="shared" si="42"/>
        <v>NO</v>
      </c>
      <c r="DI93" s="130" t="e">
        <f t="shared" si="65"/>
        <v>#N/A</v>
      </c>
      <c r="DJ93" s="130" t="e">
        <f t="shared" si="66"/>
        <v>#N/A</v>
      </c>
      <c r="DK93" s="130" t="e">
        <f t="shared" si="67"/>
        <v>#N/A</v>
      </c>
      <c r="DL93" s="16" t="e" cm="1">
        <f t="array" ref="DL93">IF(CZ93="NO","NO APLICA",IF(AND(CZ93="SI",BG93=1),RECHAZADO,"APROBADO"))</f>
        <v>#N/A</v>
      </c>
      <c r="DM93" s="16" t="e">
        <f t="shared" si="68"/>
        <v>#N/A</v>
      </c>
      <c r="DN93" s="11" t="e">
        <f t="shared" si="69"/>
        <v>#N/A</v>
      </c>
      <c r="DO93" s="16">
        <f t="shared" si="70"/>
        <v>0</v>
      </c>
      <c r="DP93" s="16">
        <f>VLOOKUP(A93,'5 TD'!$A$3:$B$35,2,0)</f>
        <v>0</v>
      </c>
      <c r="DQ93" s="11" t="e">
        <f t="shared" si="71"/>
        <v>#N/A</v>
      </c>
      <c r="DR93" s="130" t="e">
        <f t="shared" si="43"/>
        <v>#N/A</v>
      </c>
      <c r="DS93" s="130" t="e">
        <f t="shared" si="44"/>
        <v>#N/A</v>
      </c>
      <c r="DT93" s="11" t="e">
        <f t="shared" si="45"/>
        <v>#N/A</v>
      </c>
      <c r="DU93" s="130" t="e">
        <f t="shared" si="46"/>
        <v>#N/A</v>
      </c>
      <c r="DV93" s="6">
        <f>+('3 Planilla Preadjudicación OTIC'!BO93)</f>
        <v>0</v>
      </c>
      <c r="DW93" s="6" t="e">
        <f>IF(DU93="APROBADO",VLOOKUP(A93,'5 TD'!$D$3:$E$270,2,0),"NO APLICA")</f>
        <v>#N/A</v>
      </c>
      <c r="DX93" s="6" t="e">
        <f t="shared" si="72"/>
        <v>#N/A</v>
      </c>
      <c r="DY93" s="6" t="e">
        <f>IF(DX93="SI",VLOOKUP(A93,'5 TD'!$G$3:$H$270,2,0),"NO APLICA ")</f>
        <v>#N/A</v>
      </c>
      <c r="DZ93" s="6" t="e">
        <f t="shared" si="47"/>
        <v>#N/A</v>
      </c>
      <c r="EA93" s="6" t="e">
        <f>IF(DZ93="SI",VLOOKUP(A93,'5 TD'!$J$4:$K$472,2,0),"NO APLICA")</f>
        <v>#N/A</v>
      </c>
      <c r="EB93" s="6" t="e">
        <f t="shared" si="73"/>
        <v>#N/A</v>
      </c>
      <c r="EC93" s="11" t="e">
        <f>IF(EB93="SI",VLOOKUP(A93,'5 TD'!$M$4:$N$350,2,0),"NO APLICA")</f>
        <v>#N/A</v>
      </c>
      <c r="ED93" s="6" t="e">
        <f t="shared" si="48"/>
        <v>#N/A</v>
      </c>
      <c r="EE93" s="16" t="e">
        <f t="shared" si="74"/>
        <v>#N/A</v>
      </c>
      <c r="EF93" s="16" t="e">
        <f>IF(ED93="SI",VLOOKUP(A93,'5 TD'!$V$4:$W$479,2,0),"NO APLICA")</f>
        <v>#N/A</v>
      </c>
      <c r="EG93" s="6" t="e">
        <f t="shared" si="75"/>
        <v>#N/A</v>
      </c>
      <c r="EH93" s="124" t="e">
        <f>IF(EG93="SI",VLOOKUP(AI93,COMPORTAMIENTO!$A$1:$C$2100,2,0),"NO APLICA")</f>
        <v>#N/A</v>
      </c>
      <c r="EI93" s="16" t="e">
        <f>IF(EG93="SI",VLOOKUP(A93,'5 TD'!$P$2:$Q$479,2,0),"NO APLICA")</f>
        <v>#N/A</v>
      </c>
      <c r="EJ93" s="6" t="e">
        <f t="shared" si="76"/>
        <v>#N/A</v>
      </c>
      <c r="EK93" s="6">
        <f>IF(DB93="no",0,VLOOKUP(AI93,EXPERIENCIA!$A$1:$C$2100,2,0))</f>
        <v>0</v>
      </c>
      <c r="EL93" s="6">
        <f>IF(DB93="si",VLOOKUP(A93,'5 TD'!$S$3:$T$2103,2,0),0)</f>
        <v>0</v>
      </c>
      <c r="EM93" s="6" t="str">
        <f t="shared" si="77"/>
        <v>SI</v>
      </c>
      <c r="EN93" s="6">
        <f>+('3 Planilla Preadjudicación OTIC'!BV93)</f>
        <v>0</v>
      </c>
      <c r="EQ93" s="77"/>
    </row>
    <row r="94" spans="1:147" s="7" customFormat="1" ht="13.8" x14ac:dyDescent="0.3">
      <c r="A94" s="6">
        <f>+('3 Planilla Preadjudicación OTIC'!A94)</f>
        <v>0</v>
      </c>
      <c r="B94" s="6">
        <f>+('3 Planilla Preadjudicación OTIC'!B94)</f>
        <v>0</v>
      </c>
      <c r="C94" s="8">
        <f>+('3 Planilla Preadjudicación OTIC'!D94)</f>
        <v>0</v>
      </c>
      <c r="D94" s="8">
        <f>+('3 Planilla Preadjudicación OTIC'!E94)</f>
        <v>0</v>
      </c>
      <c r="E94" s="8">
        <f>+('3 Planilla Preadjudicación OTIC'!F94)</f>
        <v>0</v>
      </c>
      <c r="F94" s="8">
        <f>+('3 Planilla Preadjudicación OTIC'!G94)</f>
        <v>0</v>
      </c>
      <c r="G94" s="8">
        <f>+('3 Planilla Preadjudicación OTIC'!H94)</f>
        <v>0</v>
      </c>
      <c r="H94" s="8">
        <f>+('3 Planilla Preadjudicación OTIC'!I94)</f>
        <v>0</v>
      </c>
      <c r="I94" s="8">
        <f>+('3 Planilla Preadjudicación OTIC'!J94)</f>
        <v>0</v>
      </c>
      <c r="J94" s="8">
        <f>+('3 Planilla Preadjudicación OTIC'!K94)</f>
        <v>0</v>
      </c>
      <c r="K94" s="8">
        <f>+('3 Planilla Preadjudicación OTIC'!L94)</f>
        <v>0</v>
      </c>
      <c r="L94" s="8">
        <f>+('3 Planilla Preadjudicación OTIC'!M94)</f>
        <v>0</v>
      </c>
      <c r="M94" s="6">
        <f>+('3 Planilla Preadjudicación OTIC'!N94)</f>
        <v>0</v>
      </c>
      <c r="N94" s="8">
        <f>+('3 Planilla Preadjudicación OTIC'!O94)</f>
        <v>0</v>
      </c>
      <c r="O94" s="8">
        <f>+('3 Planilla Preadjudicación OTIC'!P94)</f>
        <v>0</v>
      </c>
      <c r="P94" s="8">
        <f>+('3 Planilla Preadjudicación OTIC'!Q94)</f>
        <v>0</v>
      </c>
      <c r="Q94" s="8">
        <f>+('3 Planilla Preadjudicación OTIC'!R94)</f>
        <v>0</v>
      </c>
      <c r="R94" s="8">
        <f>+('3 Planilla Preadjudicación OTIC'!S94)</f>
        <v>0</v>
      </c>
      <c r="S94" s="8">
        <f>+('3 Planilla Preadjudicación OTIC'!T94)</f>
        <v>0</v>
      </c>
      <c r="T94" s="6">
        <f>+('3 Planilla Preadjudicación OTIC'!U94)</f>
        <v>0</v>
      </c>
      <c r="U94" s="6">
        <f>+('3 Planilla Preadjudicación OTIC'!V94)</f>
        <v>0</v>
      </c>
      <c r="V94" s="6">
        <f>+('3 Planilla Preadjudicación OTIC'!W94)</f>
        <v>0</v>
      </c>
      <c r="W94" s="6">
        <f>+('3 Planilla Preadjudicación OTIC'!X94)</f>
        <v>0</v>
      </c>
      <c r="X94" s="6">
        <f>+('3 Planilla Preadjudicación OTIC'!Y94)</f>
        <v>0</v>
      </c>
      <c r="Y94" s="6">
        <f>+('3 Planilla Preadjudicación OTIC'!Z94)</f>
        <v>0</v>
      </c>
      <c r="Z94" s="6">
        <f>+('3 Planilla Preadjudicación OTIC'!AA94)</f>
        <v>0</v>
      </c>
      <c r="AA94" s="6">
        <f>+('3 Planilla Preadjudicación OTIC'!AB94)</f>
        <v>0</v>
      </c>
      <c r="AB94" s="8">
        <f>+('3 Planilla Preadjudicación OTIC'!AC94)</f>
        <v>0</v>
      </c>
      <c r="AC94" s="8">
        <f>+('3 Planilla Preadjudicación OTIC'!AD94)</f>
        <v>0</v>
      </c>
      <c r="AD94" s="6">
        <f>+('3 Planilla Preadjudicación OTIC'!AE94)</f>
        <v>0</v>
      </c>
      <c r="AE94" s="8">
        <f>+('3 Planilla Preadjudicación OTIC'!AF94)</f>
        <v>0</v>
      </c>
      <c r="AF94" s="6">
        <f>+('3 Planilla Preadjudicación OTIC'!AG94)</f>
        <v>0</v>
      </c>
      <c r="AG94" s="6">
        <f>+('3 Planilla Preadjudicación OTIC'!AH94)</f>
        <v>0</v>
      </c>
      <c r="AH94" s="6">
        <f>+('3 Planilla Preadjudicación OTIC'!AI94)</f>
        <v>0</v>
      </c>
      <c r="AI94" s="206">
        <f>+('3 Planilla Preadjudicación OTIC'!AJ94)</f>
        <v>0</v>
      </c>
      <c r="AJ94" s="8">
        <f>+('3 Planilla Preadjudicación OTIC'!AK94)</f>
        <v>0</v>
      </c>
      <c r="AK94" s="6">
        <f>+('3 Planilla Preadjudicación OTIC'!AL94)</f>
        <v>0</v>
      </c>
      <c r="AL94" s="6">
        <f>+('3 Planilla Preadjudicación OTIC'!AM94)</f>
        <v>0</v>
      </c>
      <c r="AM94" s="16">
        <f>+('3 Planilla Preadjudicación OTIC'!AN94)</f>
        <v>0</v>
      </c>
      <c r="AN94" s="16">
        <f>+('3 Planilla Preadjudicación OTIC'!AO94)</f>
        <v>0</v>
      </c>
      <c r="AO94" s="16">
        <f>+('3 Planilla Preadjudicación OTIC'!AP94)</f>
        <v>0</v>
      </c>
      <c r="AP94" s="16">
        <f>+('3 Planilla Preadjudicación OTIC'!AQ94)</f>
        <v>0</v>
      </c>
      <c r="AQ94" s="16">
        <f>+('3 Planilla Preadjudicación OTIC'!AR94)</f>
        <v>0</v>
      </c>
      <c r="AR94" s="16">
        <f>+('3 Planilla Preadjudicación OTIC'!AS94)</f>
        <v>0</v>
      </c>
      <c r="AS94" s="16">
        <f>+('3 Planilla Preadjudicación OTIC'!AT94)</f>
        <v>0</v>
      </c>
      <c r="AT94" s="16">
        <f>+('3 Planilla Preadjudicación OTIC'!AU94)</f>
        <v>0</v>
      </c>
      <c r="AU94" s="16">
        <f>+('3 Planilla Preadjudicación OTIC'!AV94)</f>
        <v>0</v>
      </c>
      <c r="AV94" s="6">
        <f>+('3 Planilla Preadjudicación OTIC'!AW94)</f>
        <v>0</v>
      </c>
      <c r="AW94" s="8">
        <f>+('3 Planilla Preadjudicación OTIC'!AX94)</f>
        <v>0</v>
      </c>
      <c r="AX94" s="6">
        <f>+('3 Planilla Preadjudicación OTIC'!AY94)</f>
        <v>0</v>
      </c>
      <c r="AY94" s="6">
        <f>+('3 Planilla Preadjudicación OTIC'!AZ94)</f>
        <v>0</v>
      </c>
      <c r="AZ94" s="6">
        <f>+('3 Planilla Preadjudicación OTIC'!BA94)</f>
        <v>0</v>
      </c>
      <c r="BA94" s="6">
        <f>+('3 Planilla Preadjudicación OTIC'!BB94)</f>
        <v>0</v>
      </c>
      <c r="BB94" s="6">
        <f>+('3 Planilla Preadjudicación OTIC'!BC94)</f>
        <v>0</v>
      </c>
      <c r="BC94" s="6">
        <f>+('3 Planilla Preadjudicación OTIC'!BD94)</f>
        <v>0</v>
      </c>
      <c r="BD94" s="6">
        <f>+('3 Planilla Preadjudicación OTIC'!BE94)</f>
        <v>0</v>
      </c>
      <c r="BE94" s="6">
        <f>+('3 Planilla Preadjudicación OTIC'!BF94)</f>
        <v>0</v>
      </c>
      <c r="BF94" s="6">
        <f>+('3 Planilla Preadjudicación OTIC'!BG94)</f>
        <v>0</v>
      </c>
      <c r="BG94" s="6">
        <f>+('3 Planilla Preadjudicación OTIC'!BH94)</f>
        <v>0</v>
      </c>
      <c r="BH94" s="6">
        <f>+('3 Planilla Preadjudicación OTIC'!BI94)</f>
        <v>0</v>
      </c>
      <c r="BI94" s="6">
        <f>+('3 Planilla Preadjudicación OTIC'!BJ94)</f>
        <v>0</v>
      </c>
      <c r="BJ94" s="6">
        <f>+('3 Planilla Preadjudicación OTIC'!BK94)</f>
        <v>0</v>
      </c>
      <c r="BK94" s="6">
        <f>+('3 Planilla Preadjudicación OTIC'!BL94)</f>
        <v>0</v>
      </c>
      <c r="BL94" s="6">
        <f>+('3 Planilla Preadjudicación OTIC'!BM94)</f>
        <v>0</v>
      </c>
      <c r="BM94" s="164">
        <f>ROUND(('3 Planilla Preadjudicación OTIC'!BN94),1)</f>
        <v>0</v>
      </c>
      <c r="BN94" s="8">
        <f>+('3 Planilla Preadjudicación OTIC'!BO94)</f>
        <v>0</v>
      </c>
      <c r="BO94" s="8">
        <f>+('3 Planilla Preadjudicación OTIC'!BP94)</f>
        <v>0</v>
      </c>
      <c r="BP94" s="8">
        <f>+('3 Planilla Preadjudicación OTIC'!BQ94)</f>
        <v>0</v>
      </c>
      <c r="BQ94" s="8">
        <f>+('3 Planilla Preadjudicación OTIC'!BR94)</f>
        <v>0</v>
      </c>
      <c r="BR94" s="8">
        <f>+('3 Planilla Preadjudicación OTIC'!BS94)</f>
        <v>0</v>
      </c>
      <c r="BS94" s="8">
        <f>+('3 Planilla Preadjudicación OTIC'!BT94)</f>
        <v>0</v>
      </c>
      <c r="BT94" s="8">
        <f>+('3 Planilla Preadjudicación OTIC'!BU94)</f>
        <v>0</v>
      </c>
      <c r="BU94" s="130" t="e">
        <f>IF(VLOOKUP(A94,'BD OFICIAL'!$A$1:$AK$1058,5,0)=D94,0,1)</f>
        <v>#N/A</v>
      </c>
      <c r="BV94" s="130" t="e">
        <f>IF(VLOOKUP(A94,'BD OFICIAL'!$A$1:$AK$1058,11,0)=J94,0,1)</f>
        <v>#N/A</v>
      </c>
      <c r="BW94" s="130" t="e">
        <f>IF(VLOOKUP(A94,'BD OFICIAL'!$A$1:$AK$1058,13,0)=L94,0,1)</f>
        <v>#N/A</v>
      </c>
      <c r="BX94" s="6" t="e">
        <f>IF(VLOOKUP(A94,'BD OFICIAL'!$A$1:$AK$1058,16,0)=O94,0,1)</f>
        <v>#N/A</v>
      </c>
      <c r="BY94" s="6" t="e">
        <f>IF(VLOOKUP(A94,'BD OFICIAL'!$A$1:$AK$1058,17,0)=P94,0,1)</f>
        <v>#N/A</v>
      </c>
      <c r="BZ94" s="6" t="e">
        <f>IF(VLOOKUP(A94,'BD OFICIAL'!$A$1:$AK$1058,19,0)=R94,0,1)</f>
        <v>#N/A</v>
      </c>
      <c r="CA94" s="6" t="e">
        <f>IF(VLOOKUP(A94,'BD OFICIAL'!$A$1:$AK$1058,21,0)=T94,0,1)</f>
        <v>#N/A</v>
      </c>
      <c r="CB94" s="6" t="e">
        <f>IF(VLOOKUP(A94,'BD OFICIAL'!$A$1:$AK$1058,24,0)=AK94,0,1)</f>
        <v>#N/A</v>
      </c>
      <c r="CC94" s="6" t="e">
        <f>IF(VLOOKUP(A94,'BD OFICIAL'!$A$1:$AK$1058,25,0)=X94,0,1)</f>
        <v>#N/A</v>
      </c>
      <c r="CD94" s="6" t="e">
        <f>IF(VLOOKUP(A94,'BD OFICIAL'!$A$1:$AK$1058,26,0)=Y94,0,1)</f>
        <v>#N/A</v>
      </c>
      <c r="CE94" s="6" t="e">
        <f>IF(VLOOKUP(A94,'BD OFICIAL'!$A$1:$AK$1058,27,0)=Z94,0,1)</f>
        <v>#N/A</v>
      </c>
      <c r="CF94" s="6" t="e">
        <f>IF(VLOOKUP(A94,'BD OFICIAL'!$A$1:$AK$1058,28,0)=AA94,0,1)</f>
        <v>#N/A</v>
      </c>
      <c r="CG94" s="6" t="e">
        <f>IF(VLOOKUP(A94,'BD OFICIAL'!$A$1:$AK$1058,33,0)=AF94,0,1)</f>
        <v>#N/A</v>
      </c>
      <c r="CH94" s="6" t="e">
        <f>IF(VLOOKUP(A94,'BD OFICIAL'!$A$1:$AK$1058,34,0)=AG94,0,1)</f>
        <v>#N/A</v>
      </c>
      <c r="CI94" s="11" t="e">
        <f t="shared" si="49"/>
        <v>#DIV/0!</v>
      </c>
      <c r="CJ94" s="130" t="e">
        <f t="shared" si="50"/>
        <v>#DIV/0!</v>
      </c>
      <c r="CK94" s="130" t="e">
        <f>IF(VLOOKUP(A94,'BD OFICIAL'!$A$1:$AK$1058,37,0)=AL94,0,1)</f>
        <v>#N/A</v>
      </c>
      <c r="CL94" s="130" t="e">
        <f>VLOOKUP(A94,'BD OFICIAL'!$A$1:$AL$1109,38,0)*AM94-AP94</f>
        <v>#N/A</v>
      </c>
      <c r="CM94" s="130" t="str">
        <f t="shared" si="51"/>
        <v>SSH</v>
      </c>
      <c r="CN94" s="130" t="str">
        <f t="shared" si="52"/>
        <v>SI</v>
      </c>
      <c r="CO94" s="130" t="str">
        <f t="shared" si="53"/>
        <v>NO</v>
      </c>
      <c r="CP94" s="44">
        <f t="shared" si="54"/>
        <v>1</v>
      </c>
      <c r="CQ94" s="44">
        <f t="shared" si="55"/>
        <v>1</v>
      </c>
      <c r="CR94" s="44" t="e">
        <f t="shared" si="56"/>
        <v>#N/A</v>
      </c>
      <c r="CS94" s="44" t="e">
        <f>IF(VLOOKUP(A94,'BD OFICIAL'!$A:$AS,40,0)=AQ94,0,1)</f>
        <v>#N/A</v>
      </c>
      <c r="CT94" s="44" t="e">
        <f>IF(VLOOKUP(A94,'BD OFICIAL'!$A:$AS,41,0)=AS94,0,1)</f>
        <v>#N/A</v>
      </c>
      <c r="CU94" s="44">
        <f t="shared" si="57"/>
        <v>0</v>
      </c>
      <c r="CV94" s="44">
        <f t="shared" si="58"/>
        <v>0</v>
      </c>
      <c r="CW94" s="44" t="e">
        <f>IF(VLOOKUP(A94,'BD OFICIAL'!$A$1:$AK$1058,31,0)="SI",IF(AT94&gt;0,0,1),IF(AT94=0,0,1))</f>
        <v>#N/A</v>
      </c>
      <c r="CX94" s="44">
        <f t="shared" si="59"/>
        <v>0</v>
      </c>
      <c r="CY94" s="44">
        <f t="shared" si="60"/>
        <v>0</v>
      </c>
      <c r="CZ94" s="130" t="e">
        <f t="shared" si="61"/>
        <v>#N/A</v>
      </c>
      <c r="DA94" s="44" t="e">
        <f t="shared" si="62"/>
        <v>#N/A</v>
      </c>
      <c r="DB94" s="130" t="str">
        <f>IF(ISERROR(VLOOKUP(AI94,EXPERIENCIA!$A$1:$C$2100,1,0)),"NO","SI")</f>
        <v>NO</v>
      </c>
      <c r="DC94" s="130" t="e">
        <f>IF(CZ94="no","NO APLICA",IF(AX94=0,"ERROR NOTA",IF(AND(AX94&gt;1,DB94="NO"),"ERROR NOTA",IF(AND(DB94="NO",AX94=1),0,IF(VLOOKUP(AI94,EXPERIENCIA!$A$1:$C$2100,3,0)=AX94,0,"ERROR NOTA")))))</f>
        <v>#N/A</v>
      </c>
      <c r="DD94" s="130" t="str">
        <f>IF(ISERROR(VLOOKUP(AI94,COMPORTAMIENTO!$A$1:$C$2100,1,0)),"NO","SI")</f>
        <v>NO</v>
      </c>
      <c r="DE94" s="130" t="e">
        <f>IF(CZ94="NO","NO APLICA",IF(AY94=0,"ERROR NOTA",IF(AND(DD94="NO",AY94=7),0,IF(VLOOKUP(AI94,COMPORTAMIENTO!$A$2:$C$2100,3,0)=AY94,0,"ERROR NOTA"))))</f>
        <v>#N/A</v>
      </c>
      <c r="DF94" s="164" t="e">
        <f t="shared" si="63"/>
        <v>#N/A</v>
      </c>
      <c r="DG94" s="164" t="e">
        <f t="shared" si="64"/>
        <v>#N/A</v>
      </c>
      <c r="DH94" s="130" t="str">
        <f t="shared" si="42"/>
        <v>NO</v>
      </c>
      <c r="DI94" s="130" t="e">
        <f t="shared" si="65"/>
        <v>#N/A</v>
      </c>
      <c r="DJ94" s="130" t="e">
        <f t="shared" si="66"/>
        <v>#N/A</v>
      </c>
      <c r="DK94" s="130" t="e">
        <f t="shared" si="67"/>
        <v>#N/A</v>
      </c>
      <c r="DL94" s="16" t="e" cm="1">
        <f t="array" ref="DL94">IF(CZ94="NO","NO APLICA",IF(AND(CZ94="SI",BG94=1),RECHAZADO,"APROBADO"))</f>
        <v>#N/A</v>
      </c>
      <c r="DM94" s="16" t="e">
        <f t="shared" si="68"/>
        <v>#N/A</v>
      </c>
      <c r="DN94" s="11" t="e">
        <f t="shared" si="69"/>
        <v>#N/A</v>
      </c>
      <c r="DO94" s="16">
        <f t="shared" si="70"/>
        <v>0</v>
      </c>
      <c r="DP94" s="16">
        <f>VLOOKUP(A94,'5 TD'!$A$3:$B$35,2,0)</f>
        <v>0</v>
      </c>
      <c r="DQ94" s="11" t="e">
        <f t="shared" si="71"/>
        <v>#N/A</v>
      </c>
      <c r="DR94" s="130" t="e">
        <f t="shared" si="43"/>
        <v>#N/A</v>
      </c>
      <c r="DS94" s="130" t="e">
        <f t="shared" si="44"/>
        <v>#N/A</v>
      </c>
      <c r="DT94" s="11" t="e">
        <f t="shared" si="45"/>
        <v>#N/A</v>
      </c>
      <c r="DU94" s="130" t="e">
        <f t="shared" si="46"/>
        <v>#N/A</v>
      </c>
      <c r="DV94" s="6">
        <f>+('3 Planilla Preadjudicación OTIC'!BO94)</f>
        <v>0</v>
      </c>
      <c r="DW94" s="6" t="e">
        <f>IF(DU94="APROBADO",VLOOKUP(A94,'5 TD'!$D$3:$E$270,2,0),"NO APLICA")</f>
        <v>#N/A</v>
      </c>
      <c r="DX94" s="6" t="e">
        <f t="shared" si="72"/>
        <v>#N/A</v>
      </c>
      <c r="DY94" s="6" t="e">
        <f>IF(DX94="SI",VLOOKUP(A94,'5 TD'!$G$3:$H$270,2,0),"NO APLICA ")</f>
        <v>#N/A</v>
      </c>
      <c r="DZ94" s="6" t="e">
        <f t="shared" si="47"/>
        <v>#N/A</v>
      </c>
      <c r="EA94" s="6" t="e">
        <f>IF(DZ94="SI",VLOOKUP(A94,'5 TD'!$J$4:$K$472,2,0),"NO APLICA")</f>
        <v>#N/A</v>
      </c>
      <c r="EB94" s="6" t="e">
        <f t="shared" si="73"/>
        <v>#N/A</v>
      </c>
      <c r="EC94" s="11" t="e">
        <f>IF(EB94="SI",VLOOKUP(A94,'5 TD'!$M$4:$N$350,2,0),"NO APLICA")</f>
        <v>#N/A</v>
      </c>
      <c r="ED94" s="6" t="e">
        <f t="shared" si="48"/>
        <v>#N/A</v>
      </c>
      <c r="EE94" s="16" t="e">
        <f t="shared" si="74"/>
        <v>#N/A</v>
      </c>
      <c r="EF94" s="16" t="e">
        <f>IF(ED94="SI",VLOOKUP(A94,'5 TD'!$V$4:$W$479,2,0),"NO APLICA")</f>
        <v>#N/A</v>
      </c>
      <c r="EG94" s="6" t="e">
        <f t="shared" si="75"/>
        <v>#N/A</v>
      </c>
      <c r="EH94" s="124" t="e">
        <f>IF(EG94="SI",VLOOKUP(AI94,COMPORTAMIENTO!$A$1:$C$2100,2,0),"NO APLICA")</f>
        <v>#N/A</v>
      </c>
      <c r="EI94" s="16" t="e">
        <f>IF(EG94="SI",VLOOKUP(A94,'5 TD'!$P$2:$Q$479,2,0),"NO APLICA")</f>
        <v>#N/A</v>
      </c>
      <c r="EJ94" s="6" t="e">
        <f t="shared" si="76"/>
        <v>#N/A</v>
      </c>
      <c r="EK94" s="6">
        <f>IF(DB94="no",0,VLOOKUP(AI94,EXPERIENCIA!$A$1:$C$2100,2,0))</f>
        <v>0</v>
      </c>
      <c r="EL94" s="6">
        <f>IF(DB94="si",VLOOKUP(A94,'5 TD'!$S$3:$T$2103,2,0),0)</f>
        <v>0</v>
      </c>
      <c r="EM94" s="6" t="str">
        <f t="shared" si="77"/>
        <v>SI</v>
      </c>
      <c r="EN94" s="6">
        <f>+('3 Planilla Preadjudicación OTIC'!BV94)</f>
        <v>0</v>
      </c>
      <c r="EQ94" s="77"/>
    </row>
    <row r="95" spans="1:147" s="7" customFormat="1" ht="13.8" x14ac:dyDescent="0.3">
      <c r="A95" s="6">
        <f>+('3 Planilla Preadjudicación OTIC'!A95)</f>
        <v>0</v>
      </c>
      <c r="B95" s="6">
        <f>+('3 Planilla Preadjudicación OTIC'!B95)</f>
        <v>0</v>
      </c>
      <c r="C95" s="8">
        <f>+('3 Planilla Preadjudicación OTIC'!D95)</f>
        <v>0</v>
      </c>
      <c r="D95" s="8">
        <f>+('3 Planilla Preadjudicación OTIC'!E95)</f>
        <v>0</v>
      </c>
      <c r="E95" s="8">
        <f>+('3 Planilla Preadjudicación OTIC'!F95)</f>
        <v>0</v>
      </c>
      <c r="F95" s="8">
        <f>+('3 Planilla Preadjudicación OTIC'!G95)</f>
        <v>0</v>
      </c>
      <c r="G95" s="8">
        <f>+('3 Planilla Preadjudicación OTIC'!H95)</f>
        <v>0</v>
      </c>
      <c r="H95" s="8">
        <f>+('3 Planilla Preadjudicación OTIC'!I95)</f>
        <v>0</v>
      </c>
      <c r="I95" s="8">
        <f>+('3 Planilla Preadjudicación OTIC'!J95)</f>
        <v>0</v>
      </c>
      <c r="J95" s="8">
        <f>+('3 Planilla Preadjudicación OTIC'!K95)</f>
        <v>0</v>
      </c>
      <c r="K95" s="8">
        <f>+('3 Planilla Preadjudicación OTIC'!L95)</f>
        <v>0</v>
      </c>
      <c r="L95" s="8">
        <f>+('3 Planilla Preadjudicación OTIC'!M95)</f>
        <v>0</v>
      </c>
      <c r="M95" s="6">
        <f>+('3 Planilla Preadjudicación OTIC'!N95)</f>
        <v>0</v>
      </c>
      <c r="N95" s="8">
        <f>+('3 Planilla Preadjudicación OTIC'!O95)</f>
        <v>0</v>
      </c>
      <c r="O95" s="8">
        <f>+('3 Planilla Preadjudicación OTIC'!P95)</f>
        <v>0</v>
      </c>
      <c r="P95" s="8">
        <f>+('3 Planilla Preadjudicación OTIC'!Q95)</f>
        <v>0</v>
      </c>
      <c r="Q95" s="8">
        <f>+('3 Planilla Preadjudicación OTIC'!R95)</f>
        <v>0</v>
      </c>
      <c r="R95" s="8">
        <f>+('3 Planilla Preadjudicación OTIC'!S95)</f>
        <v>0</v>
      </c>
      <c r="S95" s="8">
        <f>+('3 Planilla Preadjudicación OTIC'!T95)</f>
        <v>0</v>
      </c>
      <c r="T95" s="6">
        <f>+('3 Planilla Preadjudicación OTIC'!U95)</f>
        <v>0</v>
      </c>
      <c r="U95" s="6">
        <f>+('3 Planilla Preadjudicación OTIC'!V95)</f>
        <v>0</v>
      </c>
      <c r="V95" s="6">
        <f>+('3 Planilla Preadjudicación OTIC'!W95)</f>
        <v>0</v>
      </c>
      <c r="W95" s="6">
        <f>+('3 Planilla Preadjudicación OTIC'!X95)</f>
        <v>0</v>
      </c>
      <c r="X95" s="6">
        <f>+('3 Planilla Preadjudicación OTIC'!Y95)</f>
        <v>0</v>
      </c>
      <c r="Y95" s="6">
        <f>+('3 Planilla Preadjudicación OTIC'!Z95)</f>
        <v>0</v>
      </c>
      <c r="Z95" s="6">
        <f>+('3 Planilla Preadjudicación OTIC'!AA95)</f>
        <v>0</v>
      </c>
      <c r="AA95" s="6">
        <f>+('3 Planilla Preadjudicación OTIC'!AB95)</f>
        <v>0</v>
      </c>
      <c r="AB95" s="8">
        <f>+('3 Planilla Preadjudicación OTIC'!AC95)</f>
        <v>0</v>
      </c>
      <c r="AC95" s="8">
        <f>+('3 Planilla Preadjudicación OTIC'!AD95)</f>
        <v>0</v>
      </c>
      <c r="AD95" s="6">
        <f>+('3 Planilla Preadjudicación OTIC'!AE95)</f>
        <v>0</v>
      </c>
      <c r="AE95" s="8">
        <f>+('3 Planilla Preadjudicación OTIC'!AF95)</f>
        <v>0</v>
      </c>
      <c r="AF95" s="6">
        <f>+('3 Planilla Preadjudicación OTIC'!AG95)</f>
        <v>0</v>
      </c>
      <c r="AG95" s="6">
        <f>+('3 Planilla Preadjudicación OTIC'!AH95)</f>
        <v>0</v>
      </c>
      <c r="AH95" s="6">
        <f>+('3 Planilla Preadjudicación OTIC'!AI95)</f>
        <v>0</v>
      </c>
      <c r="AI95" s="206">
        <f>+('3 Planilla Preadjudicación OTIC'!AJ95)</f>
        <v>0</v>
      </c>
      <c r="AJ95" s="8">
        <f>+('3 Planilla Preadjudicación OTIC'!AK95)</f>
        <v>0</v>
      </c>
      <c r="AK95" s="6">
        <f>+('3 Planilla Preadjudicación OTIC'!AL95)</f>
        <v>0</v>
      </c>
      <c r="AL95" s="6">
        <f>+('3 Planilla Preadjudicación OTIC'!AM95)</f>
        <v>0</v>
      </c>
      <c r="AM95" s="16">
        <f>+('3 Planilla Preadjudicación OTIC'!AN95)</f>
        <v>0</v>
      </c>
      <c r="AN95" s="16">
        <f>+('3 Planilla Preadjudicación OTIC'!AO95)</f>
        <v>0</v>
      </c>
      <c r="AO95" s="16">
        <f>+('3 Planilla Preadjudicación OTIC'!AP95)</f>
        <v>0</v>
      </c>
      <c r="AP95" s="16">
        <f>+('3 Planilla Preadjudicación OTIC'!AQ95)</f>
        <v>0</v>
      </c>
      <c r="AQ95" s="16">
        <f>+('3 Planilla Preadjudicación OTIC'!AR95)</f>
        <v>0</v>
      </c>
      <c r="AR95" s="16">
        <f>+('3 Planilla Preadjudicación OTIC'!AS95)</f>
        <v>0</v>
      </c>
      <c r="AS95" s="16">
        <f>+('3 Planilla Preadjudicación OTIC'!AT95)</f>
        <v>0</v>
      </c>
      <c r="AT95" s="16">
        <f>+('3 Planilla Preadjudicación OTIC'!AU95)</f>
        <v>0</v>
      </c>
      <c r="AU95" s="16">
        <f>+('3 Planilla Preadjudicación OTIC'!AV95)</f>
        <v>0</v>
      </c>
      <c r="AV95" s="6">
        <f>+('3 Planilla Preadjudicación OTIC'!AW95)</f>
        <v>0</v>
      </c>
      <c r="AW95" s="8">
        <f>+('3 Planilla Preadjudicación OTIC'!AX95)</f>
        <v>0</v>
      </c>
      <c r="AX95" s="6">
        <f>+('3 Planilla Preadjudicación OTIC'!AY95)</f>
        <v>0</v>
      </c>
      <c r="AY95" s="6">
        <f>+('3 Planilla Preadjudicación OTIC'!AZ95)</f>
        <v>0</v>
      </c>
      <c r="AZ95" s="6">
        <f>+('3 Planilla Preadjudicación OTIC'!BA95)</f>
        <v>0</v>
      </c>
      <c r="BA95" s="6">
        <f>+('3 Planilla Preadjudicación OTIC'!BB95)</f>
        <v>0</v>
      </c>
      <c r="BB95" s="6">
        <f>+('3 Planilla Preadjudicación OTIC'!BC95)</f>
        <v>0</v>
      </c>
      <c r="BC95" s="6">
        <f>+('3 Planilla Preadjudicación OTIC'!BD95)</f>
        <v>0</v>
      </c>
      <c r="BD95" s="6">
        <f>+('3 Planilla Preadjudicación OTIC'!BE95)</f>
        <v>0</v>
      </c>
      <c r="BE95" s="6">
        <f>+('3 Planilla Preadjudicación OTIC'!BF95)</f>
        <v>0</v>
      </c>
      <c r="BF95" s="6">
        <f>+('3 Planilla Preadjudicación OTIC'!BG95)</f>
        <v>0</v>
      </c>
      <c r="BG95" s="6">
        <f>+('3 Planilla Preadjudicación OTIC'!BH95)</f>
        <v>0</v>
      </c>
      <c r="BH95" s="6">
        <f>+('3 Planilla Preadjudicación OTIC'!BI95)</f>
        <v>0</v>
      </c>
      <c r="BI95" s="6">
        <f>+('3 Planilla Preadjudicación OTIC'!BJ95)</f>
        <v>0</v>
      </c>
      <c r="BJ95" s="6">
        <f>+('3 Planilla Preadjudicación OTIC'!BK95)</f>
        <v>0</v>
      </c>
      <c r="BK95" s="6">
        <f>+('3 Planilla Preadjudicación OTIC'!BL95)</f>
        <v>0</v>
      </c>
      <c r="BL95" s="6">
        <f>+('3 Planilla Preadjudicación OTIC'!BM95)</f>
        <v>0</v>
      </c>
      <c r="BM95" s="164">
        <f>ROUND(('3 Planilla Preadjudicación OTIC'!BN95),1)</f>
        <v>0</v>
      </c>
      <c r="BN95" s="8">
        <f>+('3 Planilla Preadjudicación OTIC'!BO95)</f>
        <v>0</v>
      </c>
      <c r="BO95" s="8">
        <f>+('3 Planilla Preadjudicación OTIC'!BP95)</f>
        <v>0</v>
      </c>
      <c r="BP95" s="8">
        <f>+('3 Planilla Preadjudicación OTIC'!BQ95)</f>
        <v>0</v>
      </c>
      <c r="BQ95" s="8">
        <f>+('3 Planilla Preadjudicación OTIC'!BR95)</f>
        <v>0</v>
      </c>
      <c r="BR95" s="8">
        <f>+('3 Planilla Preadjudicación OTIC'!BS95)</f>
        <v>0</v>
      </c>
      <c r="BS95" s="8">
        <f>+('3 Planilla Preadjudicación OTIC'!BT95)</f>
        <v>0</v>
      </c>
      <c r="BT95" s="8">
        <f>+('3 Planilla Preadjudicación OTIC'!BU95)</f>
        <v>0</v>
      </c>
      <c r="BU95" s="130" t="e">
        <f>IF(VLOOKUP(A95,'BD OFICIAL'!$A$1:$AK$1058,5,0)=D95,0,1)</f>
        <v>#N/A</v>
      </c>
      <c r="BV95" s="130" t="e">
        <f>IF(VLOOKUP(A95,'BD OFICIAL'!$A$1:$AK$1058,11,0)=J95,0,1)</f>
        <v>#N/A</v>
      </c>
      <c r="BW95" s="130" t="e">
        <f>IF(VLOOKUP(A95,'BD OFICIAL'!$A$1:$AK$1058,13,0)=L95,0,1)</f>
        <v>#N/A</v>
      </c>
      <c r="BX95" s="6" t="e">
        <f>IF(VLOOKUP(A95,'BD OFICIAL'!$A$1:$AK$1058,16,0)=O95,0,1)</f>
        <v>#N/A</v>
      </c>
      <c r="BY95" s="6" t="e">
        <f>IF(VLOOKUP(A95,'BD OFICIAL'!$A$1:$AK$1058,17,0)=P95,0,1)</f>
        <v>#N/A</v>
      </c>
      <c r="BZ95" s="6" t="e">
        <f>IF(VLOOKUP(A95,'BD OFICIAL'!$A$1:$AK$1058,19,0)=R95,0,1)</f>
        <v>#N/A</v>
      </c>
      <c r="CA95" s="6" t="e">
        <f>IF(VLOOKUP(A95,'BD OFICIAL'!$A$1:$AK$1058,21,0)=T95,0,1)</f>
        <v>#N/A</v>
      </c>
      <c r="CB95" s="6" t="e">
        <f>IF(VLOOKUP(A95,'BD OFICIAL'!$A$1:$AK$1058,24,0)=AK95,0,1)</f>
        <v>#N/A</v>
      </c>
      <c r="CC95" s="6" t="e">
        <f>IF(VLOOKUP(A95,'BD OFICIAL'!$A$1:$AK$1058,25,0)=X95,0,1)</f>
        <v>#N/A</v>
      </c>
      <c r="CD95" s="6" t="e">
        <f>IF(VLOOKUP(A95,'BD OFICIAL'!$A$1:$AK$1058,26,0)=Y95,0,1)</f>
        <v>#N/A</v>
      </c>
      <c r="CE95" s="6" t="e">
        <f>IF(VLOOKUP(A95,'BD OFICIAL'!$A$1:$AK$1058,27,0)=Z95,0,1)</f>
        <v>#N/A</v>
      </c>
      <c r="CF95" s="6" t="e">
        <f>IF(VLOOKUP(A95,'BD OFICIAL'!$A$1:$AK$1058,28,0)=AA95,0,1)</f>
        <v>#N/A</v>
      </c>
      <c r="CG95" s="6" t="e">
        <f>IF(VLOOKUP(A95,'BD OFICIAL'!$A$1:$AK$1058,33,0)=AF95,0,1)</f>
        <v>#N/A</v>
      </c>
      <c r="CH95" s="6" t="e">
        <f>IF(VLOOKUP(A95,'BD OFICIAL'!$A$1:$AK$1058,34,0)=AG95,0,1)</f>
        <v>#N/A</v>
      </c>
      <c r="CI95" s="11" t="e">
        <f t="shared" si="49"/>
        <v>#DIV/0!</v>
      </c>
      <c r="CJ95" s="130" t="e">
        <f t="shared" si="50"/>
        <v>#DIV/0!</v>
      </c>
      <c r="CK95" s="130" t="e">
        <f>IF(VLOOKUP(A95,'BD OFICIAL'!$A$1:$AK$1058,37,0)=AL95,0,1)</f>
        <v>#N/A</v>
      </c>
      <c r="CL95" s="130" t="e">
        <f>VLOOKUP(A95,'BD OFICIAL'!$A$1:$AL$1109,38,0)*AM95-AP95</f>
        <v>#N/A</v>
      </c>
      <c r="CM95" s="130" t="str">
        <f t="shared" si="51"/>
        <v>SSH</v>
      </c>
      <c r="CN95" s="130" t="str">
        <f t="shared" si="52"/>
        <v>SI</v>
      </c>
      <c r="CO95" s="130" t="str">
        <f t="shared" si="53"/>
        <v>NO</v>
      </c>
      <c r="CP95" s="44">
        <f t="shared" si="54"/>
        <v>1</v>
      </c>
      <c r="CQ95" s="44">
        <f t="shared" si="55"/>
        <v>1</v>
      </c>
      <c r="CR95" s="44" t="e">
        <f t="shared" si="56"/>
        <v>#N/A</v>
      </c>
      <c r="CS95" s="44" t="e">
        <f>IF(VLOOKUP(A95,'BD OFICIAL'!$A:$AS,40,0)=AQ95,0,1)</f>
        <v>#N/A</v>
      </c>
      <c r="CT95" s="44" t="e">
        <f>IF(VLOOKUP(A95,'BD OFICIAL'!$A:$AS,41,0)=AS95,0,1)</f>
        <v>#N/A</v>
      </c>
      <c r="CU95" s="44">
        <f t="shared" si="57"/>
        <v>0</v>
      </c>
      <c r="CV95" s="44">
        <f t="shared" si="58"/>
        <v>0</v>
      </c>
      <c r="CW95" s="44" t="e">
        <f>IF(VLOOKUP(A95,'BD OFICIAL'!$A$1:$AK$1058,31,0)="SI",IF(AT95&gt;0,0,1),IF(AT95=0,0,1))</f>
        <v>#N/A</v>
      </c>
      <c r="CX95" s="44">
        <f t="shared" si="59"/>
        <v>0</v>
      </c>
      <c r="CY95" s="44">
        <f t="shared" si="60"/>
        <v>0</v>
      </c>
      <c r="CZ95" s="130" t="e">
        <f t="shared" si="61"/>
        <v>#N/A</v>
      </c>
      <c r="DA95" s="44" t="e">
        <f t="shared" si="62"/>
        <v>#N/A</v>
      </c>
      <c r="DB95" s="130" t="str">
        <f>IF(ISERROR(VLOOKUP(AI95,EXPERIENCIA!$A$1:$C$2100,1,0)),"NO","SI")</f>
        <v>NO</v>
      </c>
      <c r="DC95" s="130" t="e">
        <f>IF(CZ95="no","NO APLICA",IF(AX95=0,"ERROR NOTA",IF(AND(AX95&gt;1,DB95="NO"),"ERROR NOTA",IF(AND(DB95="NO",AX95=1),0,IF(VLOOKUP(AI95,EXPERIENCIA!$A$1:$C$2100,3,0)=AX95,0,"ERROR NOTA")))))</f>
        <v>#N/A</v>
      </c>
      <c r="DD95" s="130" t="str">
        <f>IF(ISERROR(VLOOKUP(AI95,COMPORTAMIENTO!$A$1:$C$2100,1,0)),"NO","SI")</f>
        <v>NO</v>
      </c>
      <c r="DE95" s="130" t="e">
        <f>IF(CZ95="NO","NO APLICA",IF(AY95=0,"ERROR NOTA",IF(AND(DD95="NO",AY95=7),0,IF(VLOOKUP(AI95,COMPORTAMIENTO!$A$2:$C$2100,3,0)=AY95,0,"ERROR NOTA"))))</f>
        <v>#N/A</v>
      </c>
      <c r="DF95" s="164" t="e">
        <f t="shared" si="63"/>
        <v>#N/A</v>
      </c>
      <c r="DG95" s="164" t="e">
        <f t="shared" si="64"/>
        <v>#N/A</v>
      </c>
      <c r="DH95" s="130" t="str">
        <f t="shared" si="42"/>
        <v>NO</v>
      </c>
      <c r="DI95" s="130" t="e">
        <f t="shared" si="65"/>
        <v>#N/A</v>
      </c>
      <c r="DJ95" s="130" t="e">
        <f t="shared" si="66"/>
        <v>#N/A</v>
      </c>
      <c r="DK95" s="130" t="e">
        <f t="shared" si="67"/>
        <v>#N/A</v>
      </c>
      <c r="DL95" s="16" t="e" cm="1">
        <f t="array" ref="DL95">IF(CZ95="NO","NO APLICA",IF(AND(CZ95="SI",BG95=1),RECHAZADO,"APROBADO"))</f>
        <v>#N/A</v>
      </c>
      <c r="DM95" s="16" t="e">
        <f t="shared" si="68"/>
        <v>#N/A</v>
      </c>
      <c r="DN95" s="11" t="e">
        <f t="shared" si="69"/>
        <v>#N/A</v>
      </c>
      <c r="DO95" s="16">
        <f t="shared" si="70"/>
        <v>0</v>
      </c>
      <c r="DP95" s="16">
        <f>VLOOKUP(A95,'5 TD'!$A$3:$B$35,2,0)</f>
        <v>0</v>
      </c>
      <c r="DQ95" s="11" t="e">
        <f t="shared" si="71"/>
        <v>#N/A</v>
      </c>
      <c r="DR95" s="130" t="e">
        <f t="shared" si="43"/>
        <v>#N/A</v>
      </c>
      <c r="DS95" s="130" t="e">
        <f t="shared" si="44"/>
        <v>#N/A</v>
      </c>
      <c r="DT95" s="11" t="e">
        <f t="shared" si="45"/>
        <v>#N/A</v>
      </c>
      <c r="DU95" s="130" t="e">
        <f t="shared" si="46"/>
        <v>#N/A</v>
      </c>
      <c r="DV95" s="6">
        <f>+('3 Planilla Preadjudicación OTIC'!BO95)</f>
        <v>0</v>
      </c>
      <c r="DW95" s="6" t="e">
        <f>IF(DU95="APROBADO",VLOOKUP(A95,'5 TD'!$D$3:$E$270,2,0),"NO APLICA")</f>
        <v>#N/A</v>
      </c>
      <c r="DX95" s="6" t="e">
        <f t="shared" si="72"/>
        <v>#N/A</v>
      </c>
      <c r="DY95" s="6" t="e">
        <f>IF(DX95="SI",VLOOKUP(A95,'5 TD'!$G$3:$H$270,2,0),"NO APLICA ")</f>
        <v>#N/A</v>
      </c>
      <c r="DZ95" s="6" t="e">
        <f t="shared" si="47"/>
        <v>#N/A</v>
      </c>
      <c r="EA95" s="6" t="e">
        <f>IF(DZ95="SI",VLOOKUP(A95,'5 TD'!$J$4:$K$472,2,0),"NO APLICA")</f>
        <v>#N/A</v>
      </c>
      <c r="EB95" s="6" t="e">
        <f t="shared" si="73"/>
        <v>#N/A</v>
      </c>
      <c r="EC95" s="11" t="e">
        <f>IF(EB95="SI",VLOOKUP(A95,'5 TD'!$M$4:$N$350,2,0),"NO APLICA")</f>
        <v>#N/A</v>
      </c>
      <c r="ED95" s="6" t="e">
        <f t="shared" si="48"/>
        <v>#N/A</v>
      </c>
      <c r="EE95" s="16" t="e">
        <f t="shared" si="74"/>
        <v>#N/A</v>
      </c>
      <c r="EF95" s="16" t="e">
        <f>IF(ED95="SI",VLOOKUP(A95,'5 TD'!$V$4:$W$479,2,0),"NO APLICA")</f>
        <v>#N/A</v>
      </c>
      <c r="EG95" s="6" t="e">
        <f t="shared" si="75"/>
        <v>#N/A</v>
      </c>
      <c r="EH95" s="124" t="e">
        <f>IF(EG95="SI",VLOOKUP(AI95,COMPORTAMIENTO!$A$1:$C$2100,2,0),"NO APLICA")</f>
        <v>#N/A</v>
      </c>
      <c r="EI95" s="16" t="e">
        <f>IF(EG95="SI",VLOOKUP(A95,'5 TD'!$P$2:$Q$479,2,0),"NO APLICA")</f>
        <v>#N/A</v>
      </c>
      <c r="EJ95" s="6" t="e">
        <f t="shared" si="76"/>
        <v>#N/A</v>
      </c>
      <c r="EK95" s="6">
        <f>IF(DB95="no",0,VLOOKUP(AI95,EXPERIENCIA!$A$1:$C$2100,2,0))</f>
        <v>0</v>
      </c>
      <c r="EL95" s="6">
        <f>IF(DB95="si",VLOOKUP(A95,'5 TD'!$S$3:$T$2103,2,0),0)</f>
        <v>0</v>
      </c>
      <c r="EM95" s="6" t="str">
        <f t="shared" si="77"/>
        <v>SI</v>
      </c>
      <c r="EN95" s="6">
        <f>+('3 Planilla Preadjudicación OTIC'!BV95)</f>
        <v>0</v>
      </c>
      <c r="EQ95" s="77"/>
    </row>
    <row r="96" spans="1:147" s="7" customFormat="1" ht="13.8" x14ac:dyDescent="0.3">
      <c r="A96" s="6">
        <f>+('3 Planilla Preadjudicación OTIC'!A96)</f>
        <v>0</v>
      </c>
      <c r="B96" s="6">
        <f>+('3 Planilla Preadjudicación OTIC'!B96)</f>
        <v>0</v>
      </c>
      <c r="C96" s="8">
        <f>+('3 Planilla Preadjudicación OTIC'!D96)</f>
        <v>0</v>
      </c>
      <c r="D96" s="8">
        <f>+('3 Planilla Preadjudicación OTIC'!E96)</f>
        <v>0</v>
      </c>
      <c r="E96" s="8">
        <f>+('3 Planilla Preadjudicación OTIC'!F96)</f>
        <v>0</v>
      </c>
      <c r="F96" s="8">
        <f>+('3 Planilla Preadjudicación OTIC'!G96)</f>
        <v>0</v>
      </c>
      <c r="G96" s="8">
        <f>+('3 Planilla Preadjudicación OTIC'!H96)</f>
        <v>0</v>
      </c>
      <c r="H96" s="8">
        <f>+('3 Planilla Preadjudicación OTIC'!I96)</f>
        <v>0</v>
      </c>
      <c r="I96" s="8">
        <f>+('3 Planilla Preadjudicación OTIC'!J96)</f>
        <v>0</v>
      </c>
      <c r="J96" s="8">
        <f>+('3 Planilla Preadjudicación OTIC'!K96)</f>
        <v>0</v>
      </c>
      <c r="K96" s="8">
        <f>+('3 Planilla Preadjudicación OTIC'!L96)</f>
        <v>0</v>
      </c>
      <c r="L96" s="8">
        <f>+('3 Planilla Preadjudicación OTIC'!M96)</f>
        <v>0</v>
      </c>
      <c r="M96" s="6">
        <f>+('3 Planilla Preadjudicación OTIC'!N96)</f>
        <v>0</v>
      </c>
      <c r="N96" s="8">
        <f>+('3 Planilla Preadjudicación OTIC'!O96)</f>
        <v>0</v>
      </c>
      <c r="O96" s="8">
        <f>+('3 Planilla Preadjudicación OTIC'!P96)</f>
        <v>0</v>
      </c>
      <c r="P96" s="8">
        <f>+('3 Planilla Preadjudicación OTIC'!Q96)</f>
        <v>0</v>
      </c>
      <c r="Q96" s="8">
        <f>+('3 Planilla Preadjudicación OTIC'!R96)</f>
        <v>0</v>
      </c>
      <c r="R96" s="8">
        <f>+('3 Planilla Preadjudicación OTIC'!S96)</f>
        <v>0</v>
      </c>
      <c r="S96" s="8">
        <f>+('3 Planilla Preadjudicación OTIC'!T96)</f>
        <v>0</v>
      </c>
      <c r="T96" s="6">
        <f>+('3 Planilla Preadjudicación OTIC'!U96)</f>
        <v>0</v>
      </c>
      <c r="U96" s="6">
        <f>+('3 Planilla Preadjudicación OTIC'!V96)</f>
        <v>0</v>
      </c>
      <c r="V96" s="6">
        <f>+('3 Planilla Preadjudicación OTIC'!W96)</f>
        <v>0</v>
      </c>
      <c r="W96" s="6">
        <f>+('3 Planilla Preadjudicación OTIC'!X96)</f>
        <v>0</v>
      </c>
      <c r="X96" s="6">
        <f>+('3 Planilla Preadjudicación OTIC'!Y96)</f>
        <v>0</v>
      </c>
      <c r="Y96" s="6">
        <f>+('3 Planilla Preadjudicación OTIC'!Z96)</f>
        <v>0</v>
      </c>
      <c r="Z96" s="6">
        <f>+('3 Planilla Preadjudicación OTIC'!AA96)</f>
        <v>0</v>
      </c>
      <c r="AA96" s="6">
        <f>+('3 Planilla Preadjudicación OTIC'!AB96)</f>
        <v>0</v>
      </c>
      <c r="AB96" s="8">
        <f>+('3 Planilla Preadjudicación OTIC'!AC96)</f>
        <v>0</v>
      </c>
      <c r="AC96" s="8">
        <f>+('3 Planilla Preadjudicación OTIC'!AD96)</f>
        <v>0</v>
      </c>
      <c r="AD96" s="6">
        <f>+('3 Planilla Preadjudicación OTIC'!AE96)</f>
        <v>0</v>
      </c>
      <c r="AE96" s="8">
        <f>+('3 Planilla Preadjudicación OTIC'!AF96)</f>
        <v>0</v>
      </c>
      <c r="AF96" s="6">
        <f>+('3 Planilla Preadjudicación OTIC'!AG96)</f>
        <v>0</v>
      </c>
      <c r="AG96" s="6">
        <f>+('3 Planilla Preadjudicación OTIC'!AH96)</f>
        <v>0</v>
      </c>
      <c r="AH96" s="6">
        <f>+('3 Planilla Preadjudicación OTIC'!AI96)</f>
        <v>0</v>
      </c>
      <c r="AI96" s="206">
        <f>+('3 Planilla Preadjudicación OTIC'!AJ96)</f>
        <v>0</v>
      </c>
      <c r="AJ96" s="8">
        <f>+('3 Planilla Preadjudicación OTIC'!AK96)</f>
        <v>0</v>
      </c>
      <c r="AK96" s="6">
        <f>+('3 Planilla Preadjudicación OTIC'!AL96)</f>
        <v>0</v>
      </c>
      <c r="AL96" s="6">
        <f>+('3 Planilla Preadjudicación OTIC'!AM96)</f>
        <v>0</v>
      </c>
      <c r="AM96" s="16">
        <f>+('3 Planilla Preadjudicación OTIC'!AN96)</f>
        <v>0</v>
      </c>
      <c r="AN96" s="16">
        <f>+('3 Planilla Preadjudicación OTIC'!AO96)</f>
        <v>0</v>
      </c>
      <c r="AO96" s="16">
        <f>+('3 Planilla Preadjudicación OTIC'!AP96)</f>
        <v>0</v>
      </c>
      <c r="AP96" s="16">
        <f>+('3 Planilla Preadjudicación OTIC'!AQ96)</f>
        <v>0</v>
      </c>
      <c r="AQ96" s="16">
        <f>+('3 Planilla Preadjudicación OTIC'!AR96)</f>
        <v>0</v>
      </c>
      <c r="AR96" s="16">
        <f>+('3 Planilla Preadjudicación OTIC'!AS96)</f>
        <v>0</v>
      </c>
      <c r="AS96" s="16">
        <f>+('3 Planilla Preadjudicación OTIC'!AT96)</f>
        <v>0</v>
      </c>
      <c r="AT96" s="16">
        <f>+('3 Planilla Preadjudicación OTIC'!AU96)</f>
        <v>0</v>
      </c>
      <c r="AU96" s="16">
        <f>+('3 Planilla Preadjudicación OTIC'!AV96)</f>
        <v>0</v>
      </c>
      <c r="AV96" s="6">
        <f>+('3 Planilla Preadjudicación OTIC'!AW96)</f>
        <v>0</v>
      </c>
      <c r="AW96" s="8">
        <f>+('3 Planilla Preadjudicación OTIC'!AX96)</f>
        <v>0</v>
      </c>
      <c r="AX96" s="6">
        <f>+('3 Planilla Preadjudicación OTIC'!AY96)</f>
        <v>0</v>
      </c>
      <c r="AY96" s="6">
        <f>+('3 Planilla Preadjudicación OTIC'!AZ96)</f>
        <v>0</v>
      </c>
      <c r="AZ96" s="6">
        <f>+('3 Planilla Preadjudicación OTIC'!BA96)</f>
        <v>0</v>
      </c>
      <c r="BA96" s="6">
        <f>+('3 Planilla Preadjudicación OTIC'!BB96)</f>
        <v>0</v>
      </c>
      <c r="BB96" s="6">
        <f>+('3 Planilla Preadjudicación OTIC'!BC96)</f>
        <v>0</v>
      </c>
      <c r="BC96" s="6">
        <f>+('3 Planilla Preadjudicación OTIC'!BD96)</f>
        <v>0</v>
      </c>
      <c r="BD96" s="6">
        <f>+('3 Planilla Preadjudicación OTIC'!BE96)</f>
        <v>0</v>
      </c>
      <c r="BE96" s="6">
        <f>+('3 Planilla Preadjudicación OTIC'!BF96)</f>
        <v>0</v>
      </c>
      <c r="BF96" s="6">
        <f>+('3 Planilla Preadjudicación OTIC'!BG96)</f>
        <v>0</v>
      </c>
      <c r="BG96" s="6">
        <f>+('3 Planilla Preadjudicación OTIC'!BH96)</f>
        <v>0</v>
      </c>
      <c r="BH96" s="6">
        <f>+('3 Planilla Preadjudicación OTIC'!BI96)</f>
        <v>0</v>
      </c>
      <c r="BI96" s="6">
        <f>+('3 Planilla Preadjudicación OTIC'!BJ96)</f>
        <v>0</v>
      </c>
      <c r="BJ96" s="6">
        <f>+('3 Planilla Preadjudicación OTIC'!BK96)</f>
        <v>0</v>
      </c>
      <c r="BK96" s="6">
        <f>+('3 Planilla Preadjudicación OTIC'!BL96)</f>
        <v>0</v>
      </c>
      <c r="BL96" s="6">
        <f>+('3 Planilla Preadjudicación OTIC'!BM96)</f>
        <v>0</v>
      </c>
      <c r="BM96" s="164">
        <f>ROUND(('3 Planilla Preadjudicación OTIC'!BN96),1)</f>
        <v>0</v>
      </c>
      <c r="BN96" s="8">
        <f>+('3 Planilla Preadjudicación OTIC'!BO96)</f>
        <v>0</v>
      </c>
      <c r="BO96" s="8">
        <f>+('3 Planilla Preadjudicación OTIC'!BP96)</f>
        <v>0</v>
      </c>
      <c r="BP96" s="8">
        <f>+('3 Planilla Preadjudicación OTIC'!BQ96)</f>
        <v>0</v>
      </c>
      <c r="BQ96" s="8">
        <f>+('3 Planilla Preadjudicación OTIC'!BR96)</f>
        <v>0</v>
      </c>
      <c r="BR96" s="8">
        <f>+('3 Planilla Preadjudicación OTIC'!BS96)</f>
        <v>0</v>
      </c>
      <c r="BS96" s="8">
        <f>+('3 Planilla Preadjudicación OTIC'!BT96)</f>
        <v>0</v>
      </c>
      <c r="BT96" s="8">
        <f>+('3 Planilla Preadjudicación OTIC'!BU96)</f>
        <v>0</v>
      </c>
      <c r="BU96" s="130" t="e">
        <f>IF(VLOOKUP(A96,'BD OFICIAL'!$A$1:$AK$1058,5,0)=D96,0,1)</f>
        <v>#N/A</v>
      </c>
      <c r="BV96" s="130" t="e">
        <f>IF(VLOOKUP(A96,'BD OFICIAL'!$A$1:$AK$1058,11,0)=J96,0,1)</f>
        <v>#N/A</v>
      </c>
      <c r="BW96" s="130" t="e">
        <f>IF(VLOOKUP(A96,'BD OFICIAL'!$A$1:$AK$1058,13,0)=L96,0,1)</f>
        <v>#N/A</v>
      </c>
      <c r="BX96" s="6" t="e">
        <f>IF(VLOOKUP(A96,'BD OFICIAL'!$A$1:$AK$1058,16,0)=O96,0,1)</f>
        <v>#N/A</v>
      </c>
      <c r="BY96" s="6" t="e">
        <f>IF(VLOOKUP(A96,'BD OFICIAL'!$A$1:$AK$1058,17,0)=P96,0,1)</f>
        <v>#N/A</v>
      </c>
      <c r="BZ96" s="6" t="e">
        <f>IF(VLOOKUP(A96,'BD OFICIAL'!$A$1:$AK$1058,19,0)=R96,0,1)</f>
        <v>#N/A</v>
      </c>
      <c r="CA96" s="6" t="e">
        <f>IF(VLOOKUP(A96,'BD OFICIAL'!$A$1:$AK$1058,21,0)=T96,0,1)</f>
        <v>#N/A</v>
      </c>
      <c r="CB96" s="6" t="e">
        <f>IF(VLOOKUP(A96,'BD OFICIAL'!$A$1:$AK$1058,24,0)=AK96,0,1)</f>
        <v>#N/A</v>
      </c>
      <c r="CC96" s="6" t="e">
        <f>IF(VLOOKUP(A96,'BD OFICIAL'!$A$1:$AK$1058,25,0)=X96,0,1)</f>
        <v>#N/A</v>
      </c>
      <c r="CD96" s="6" t="e">
        <f>IF(VLOOKUP(A96,'BD OFICIAL'!$A$1:$AK$1058,26,0)=Y96,0,1)</f>
        <v>#N/A</v>
      </c>
      <c r="CE96" s="6" t="e">
        <f>IF(VLOOKUP(A96,'BD OFICIAL'!$A$1:$AK$1058,27,0)=Z96,0,1)</f>
        <v>#N/A</v>
      </c>
      <c r="CF96" s="6" t="e">
        <f>IF(VLOOKUP(A96,'BD OFICIAL'!$A$1:$AK$1058,28,0)=AA96,0,1)</f>
        <v>#N/A</v>
      </c>
      <c r="CG96" s="6" t="e">
        <f>IF(VLOOKUP(A96,'BD OFICIAL'!$A$1:$AK$1058,33,0)=AF96,0,1)</f>
        <v>#N/A</v>
      </c>
      <c r="CH96" s="6" t="e">
        <f>IF(VLOOKUP(A96,'BD OFICIAL'!$A$1:$AK$1058,34,0)=AG96,0,1)</f>
        <v>#N/A</v>
      </c>
      <c r="CI96" s="11" t="e">
        <f t="shared" si="49"/>
        <v>#DIV/0!</v>
      </c>
      <c r="CJ96" s="130" t="e">
        <f t="shared" si="50"/>
        <v>#DIV/0!</v>
      </c>
      <c r="CK96" s="130" t="e">
        <f>IF(VLOOKUP(A96,'BD OFICIAL'!$A$1:$AK$1058,37,0)=AL96,0,1)</f>
        <v>#N/A</v>
      </c>
      <c r="CL96" s="130" t="e">
        <f>VLOOKUP(A96,'BD OFICIAL'!$A$1:$AL$1109,38,0)*AM96-AP96</f>
        <v>#N/A</v>
      </c>
      <c r="CM96" s="130" t="str">
        <f t="shared" si="51"/>
        <v>SSH</v>
      </c>
      <c r="CN96" s="130" t="str">
        <f t="shared" si="52"/>
        <v>SI</v>
      </c>
      <c r="CO96" s="130" t="str">
        <f t="shared" si="53"/>
        <v>NO</v>
      </c>
      <c r="CP96" s="44">
        <f t="shared" si="54"/>
        <v>1</v>
      </c>
      <c r="CQ96" s="44">
        <f t="shared" si="55"/>
        <v>1</v>
      </c>
      <c r="CR96" s="44" t="e">
        <f t="shared" si="56"/>
        <v>#N/A</v>
      </c>
      <c r="CS96" s="44" t="e">
        <f>IF(VLOOKUP(A96,'BD OFICIAL'!$A:$AS,40,0)=AQ96,0,1)</f>
        <v>#N/A</v>
      </c>
      <c r="CT96" s="44" t="e">
        <f>IF(VLOOKUP(A96,'BD OFICIAL'!$A:$AS,41,0)=AS96,0,1)</f>
        <v>#N/A</v>
      </c>
      <c r="CU96" s="44">
        <f t="shared" si="57"/>
        <v>0</v>
      </c>
      <c r="CV96" s="44">
        <f t="shared" si="58"/>
        <v>0</v>
      </c>
      <c r="CW96" s="44" t="e">
        <f>IF(VLOOKUP(A96,'BD OFICIAL'!$A$1:$AK$1058,31,0)="SI",IF(AT96&gt;0,0,1),IF(AT96=0,0,1))</f>
        <v>#N/A</v>
      </c>
      <c r="CX96" s="44">
        <f t="shared" si="59"/>
        <v>0</v>
      </c>
      <c r="CY96" s="44">
        <f t="shared" si="60"/>
        <v>0</v>
      </c>
      <c r="CZ96" s="130" t="e">
        <f t="shared" si="61"/>
        <v>#N/A</v>
      </c>
      <c r="DA96" s="44" t="e">
        <f t="shared" si="62"/>
        <v>#N/A</v>
      </c>
      <c r="DB96" s="130" t="str">
        <f>IF(ISERROR(VLOOKUP(AI96,EXPERIENCIA!$A$1:$C$2100,1,0)),"NO","SI")</f>
        <v>NO</v>
      </c>
      <c r="DC96" s="130" t="e">
        <f>IF(CZ96="no","NO APLICA",IF(AX96=0,"ERROR NOTA",IF(AND(AX96&gt;1,DB96="NO"),"ERROR NOTA",IF(AND(DB96="NO",AX96=1),0,IF(VLOOKUP(AI96,EXPERIENCIA!$A$1:$C$2100,3,0)=AX96,0,"ERROR NOTA")))))</f>
        <v>#N/A</v>
      </c>
      <c r="DD96" s="130" t="str">
        <f>IF(ISERROR(VLOOKUP(AI96,COMPORTAMIENTO!$A$1:$C$2100,1,0)),"NO","SI")</f>
        <v>NO</v>
      </c>
      <c r="DE96" s="130" t="e">
        <f>IF(CZ96="NO","NO APLICA",IF(AY96=0,"ERROR NOTA",IF(AND(DD96="NO",AY96=7),0,IF(VLOOKUP(AI96,COMPORTAMIENTO!$A$2:$C$2100,3,0)=AY96,0,"ERROR NOTA"))))</f>
        <v>#N/A</v>
      </c>
      <c r="DF96" s="164" t="e">
        <f t="shared" si="63"/>
        <v>#N/A</v>
      </c>
      <c r="DG96" s="164" t="e">
        <f t="shared" si="64"/>
        <v>#N/A</v>
      </c>
      <c r="DH96" s="130" t="str">
        <f t="shared" si="42"/>
        <v>NO</v>
      </c>
      <c r="DI96" s="130" t="e">
        <f t="shared" si="65"/>
        <v>#N/A</v>
      </c>
      <c r="DJ96" s="130" t="e">
        <f t="shared" si="66"/>
        <v>#N/A</v>
      </c>
      <c r="DK96" s="130" t="e">
        <f t="shared" si="67"/>
        <v>#N/A</v>
      </c>
      <c r="DL96" s="16" t="e" cm="1">
        <f t="array" ref="DL96">IF(CZ96="NO","NO APLICA",IF(AND(CZ96="SI",BG96=1),RECHAZADO,"APROBADO"))</f>
        <v>#N/A</v>
      </c>
      <c r="DM96" s="16" t="e">
        <f t="shared" si="68"/>
        <v>#N/A</v>
      </c>
      <c r="DN96" s="11" t="e">
        <f t="shared" si="69"/>
        <v>#N/A</v>
      </c>
      <c r="DO96" s="16">
        <f t="shared" si="70"/>
        <v>0</v>
      </c>
      <c r="DP96" s="16">
        <f>VLOOKUP(A96,'5 TD'!$A$3:$B$35,2,0)</f>
        <v>0</v>
      </c>
      <c r="DQ96" s="11" t="e">
        <f t="shared" si="71"/>
        <v>#N/A</v>
      </c>
      <c r="DR96" s="130" t="e">
        <f t="shared" si="43"/>
        <v>#N/A</v>
      </c>
      <c r="DS96" s="130" t="e">
        <f t="shared" si="44"/>
        <v>#N/A</v>
      </c>
      <c r="DT96" s="11" t="e">
        <f t="shared" si="45"/>
        <v>#N/A</v>
      </c>
      <c r="DU96" s="130" t="e">
        <f t="shared" si="46"/>
        <v>#N/A</v>
      </c>
      <c r="DV96" s="6">
        <f>+('3 Planilla Preadjudicación OTIC'!BO96)</f>
        <v>0</v>
      </c>
      <c r="DW96" s="6" t="e">
        <f>IF(DU96="APROBADO",VLOOKUP(A96,'5 TD'!$D$3:$E$270,2,0),"NO APLICA")</f>
        <v>#N/A</v>
      </c>
      <c r="DX96" s="6" t="e">
        <f t="shared" si="72"/>
        <v>#N/A</v>
      </c>
      <c r="DY96" s="6" t="e">
        <f>IF(DX96="SI",VLOOKUP(A96,'5 TD'!$G$3:$H$270,2,0),"NO APLICA ")</f>
        <v>#N/A</v>
      </c>
      <c r="DZ96" s="6" t="e">
        <f t="shared" si="47"/>
        <v>#N/A</v>
      </c>
      <c r="EA96" s="6" t="e">
        <f>IF(DZ96="SI",VLOOKUP(A96,'5 TD'!$J$4:$K$472,2,0),"NO APLICA")</f>
        <v>#N/A</v>
      </c>
      <c r="EB96" s="6" t="e">
        <f t="shared" si="73"/>
        <v>#N/A</v>
      </c>
      <c r="EC96" s="11" t="e">
        <f>IF(EB96="SI",VLOOKUP(A96,'5 TD'!$M$4:$N$350,2,0),"NO APLICA")</f>
        <v>#N/A</v>
      </c>
      <c r="ED96" s="6" t="e">
        <f t="shared" si="48"/>
        <v>#N/A</v>
      </c>
      <c r="EE96" s="16" t="e">
        <f t="shared" si="74"/>
        <v>#N/A</v>
      </c>
      <c r="EF96" s="16" t="e">
        <f>IF(ED96="SI",VLOOKUP(A96,'5 TD'!$V$4:$W$479,2,0),"NO APLICA")</f>
        <v>#N/A</v>
      </c>
      <c r="EG96" s="6" t="e">
        <f t="shared" si="75"/>
        <v>#N/A</v>
      </c>
      <c r="EH96" s="124" t="e">
        <f>IF(EG96="SI",VLOOKUP(AI96,COMPORTAMIENTO!$A$1:$C$2100,2,0),"NO APLICA")</f>
        <v>#N/A</v>
      </c>
      <c r="EI96" s="16" t="e">
        <f>IF(EG96="SI",VLOOKUP(A96,'5 TD'!$P$2:$Q$479,2,0),"NO APLICA")</f>
        <v>#N/A</v>
      </c>
      <c r="EJ96" s="6" t="e">
        <f t="shared" si="76"/>
        <v>#N/A</v>
      </c>
      <c r="EK96" s="6">
        <f>IF(DB96="no",0,VLOOKUP(AI96,EXPERIENCIA!$A$1:$C$2100,2,0))</f>
        <v>0</v>
      </c>
      <c r="EL96" s="6">
        <f>IF(DB96="si",VLOOKUP(A96,'5 TD'!$S$3:$T$2103,2,0),0)</f>
        <v>0</v>
      </c>
      <c r="EM96" s="6" t="str">
        <f t="shared" si="77"/>
        <v>SI</v>
      </c>
      <c r="EN96" s="6">
        <f>+('3 Planilla Preadjudicación OTIC'!BV96)</f>
        <v>0</v>
      </c>
      <c r="EQ96" s="77"/>
    </row>
    <row r="97" spans="1:147" s="7" customFormat="1" ht="13.8" x14ac:dyDescent="0.3">
      <c r="A97" s="6">
        <f>+('3 Planilla Preadjudicación OTIC'!A97)</f>
        <v>0</v>
      </c>
      <c r="B97" s="6">
        <f>+('3 Planilla Preadjudicación OTIC'!B97)</f>
        <v>0</v>
      </c>
      <c r="C97" s="8">
        <f>+('3 Planilla Preadjudicación OTIC'!D97)</f>
        <v>0</v>
      </c>
      <c r="D97" s="8">
        <f>+('3 Planilla Preadjudicación OTIC'!E97)</f>
        <v>0</v>
      </c>
      <c r="E97" s="8">
        <f>+('3 Planilla Preadjudicación OTIC'!F97)</f>
        <v>0</v>
      </c>
      <c r="F97" s="8">
        <f>+('3 Planilla Preadjudicación OTIC'!G97)</f>
        <v>0</v>
      </c>
      <c r="G97" s="8">
        <f>+('3 Planilla Preadjudicación OTIC'!H97)</f>
        <v>0</v>
      </c>
      <c r="H97" s="8">
        <f>+('3 Planilla Preadjudicación OTIC'!I97)</f>
        <v>0</v>
      </c>
      <c r="I97" s="8">
        <f>+('3 Planilla Preadjudicación OTIC'!J97)</f>
        <v>0</v>
      </c>
      <c r="J97" s="8">
        <f>+('3 Planilla Preadjudicación OTIC'!K97)</f>
        <v>0</v>
      </c>
      <c r="K97" s="8">
        <f>+('3 Planilla Preadjudicación OTIC'!L97)</f>
        <v>0</v>
      </c>
      <c r="L97" s="8">
        <f>+('3 Planilla Preadjudicación OTIC'!M97)</f>
        <v>0</v>
      </c>
      <c r="M97" s="6">
        <f>+('3 Planilla Preadjudicación OTIC'!N97)</f>
        <v>0</v>
      </c>
      <c r="N97" s="8">
        <f>+('3 Planilla Preadjudicación OTIC'!O97)</f>
        <v>0</v>
      </c>
      <c r="O97" s="8">
        <f>+('3 Planilla Preadjudicación OTIC'!P97)</f>
        <v>0</v>
      </c>
      <c r="P97" s="8">
        <f>+('3 Planilla Preadjudicación OTIC'!Q97)</f>
        <v>0</v>
      </c>
      <c r="Q97" s="8">
        <f>+('3 Planilla Preadjudicación OTIC'!R97)</f>
        <v>0</v>
      </c>
      <c r="R97" s="8">
        <f>+('3 Planilla Preadjudicación OTIC'!S97)</f>
        <v>0</v>
      </c>
      <c r="S97" s="8">
        <f>+('3 Planilla Preadjudicación OTIC'!T97)</f>
        <v>0</v>
      </c>
      <c r="T97" s="6">
        <f>+('3 Planilla Preadjudicación OTIC'!U97)</f>
        <v>0</v>
      </c>
      <c r="U97" s="6">
        <f>+('3 Planilla Preadjudicación OTIC'!V97)</f>
        <v>0</v>
      </c>
      <c r="V97" s="6">
        <f>+('3 Planilla Preadjudicación OTIC'!W97)</f>
        <v>0</v>
      </c>
      <c r="W97" s="6">
        <f>+('3 Planilla Preadjudicación OTIC'!X97)</f>
        <v>0</v>
      </c>
      <c r="X97" s="6">
        <f>+('3 Planilla Preadjudicación OTIC'!Y97)</f>
        <v>0</v>
      </c>
      <c r="Y97" s="6">
        <f>+('3 Planilla Preadjudicación OTIC'!Z97)</f>
        <v>0</v>
      </c>
      <c r="Z97" s="6">
        <f>+('3 Planilla Preadjudicación OTIC'!AA97)</f>
        <v>0</v>
      </c>
      <c r="AA97" s="6">
        <f>+('3 Planilla Preadjudicación OTIC'!AB97)</f>
        <v>0</v>
      </c>
      <c r="AB97" s="8">
        <f>+('3 Planilla Preadjudicación OTIC'!AC97)</f>
        <v>0</v>
      </c>
      <c r="AC97" s="8">
        <f>+('3 Planilla Preadjudicación OTIC'!AD97)</f>
        <v>0</v>
      </c>
      <c r="AD97" s="6">
        <f>+('3 Planilla Preadjudicación OTIC'!AE97)</f>
        <v>0</v>
      </c>
      <c r="AE97" s="8">
        <f>+('3 Planilla Preadjudicación OTIC'!AF97)</f>
        <v>0</v>
      </c>
      <c r="AF97" s="6">
        <f>+('3 Planilla Preadjudicación OTIC'!AG97)</f>
        <v>0</v>
      </c>
      <c r="AG97" s="6">
        <f>+('3 Planilla Preadjudicación OTIC'!AH97)</f>
        <v>0</v>
      </c>
      <c r="AH97" s="6">
        <f>+('3 Planilla Preadjudicación OTIC'!AI97)</f>
        <v>0</v>
      </c>
      <c r="AI97" s="206">
        <f>+('3 Planilla Preadjudicación OTIC'!AJ97)</f>
        <v>0</v>
      </c>
      <c r="AJ97" s="8">
        <f>+('3 Planilla Preadjudicación OTIC'!AK97)</f>
        <v>0</v>
      </c>
      <c r="AK97" s="6">
        <f>+('3 Planilla Preadjudicación OTIC'!AL97)</f>
        <v>0</v>
      </c>
      <c r="AL97" s="6">
        <f>+('3 Planilla Preadjudicación OTIC'!AM97)</f>
        <v>0</v>
      </c>
      <c r="AM97" s="16">
        <f>+('3 Planilla Preadjudicación OTIC'!AN97)</f>
        <v>0</v>
      </c>
      <c r="AN97" s="16">
        <f>+('3 Planilla Preadjudicación OTIC'!AO97)</f>
        <v>0</v>
      </c>
      <c r="AO97" s="16">
        <f>+('3 Planilla Preadjudicación OTIC'!AP97)</f>
        <v>0</v>
      </c>
      <c r="AP97" s="16">
        <f>+('3 Planilla Preadjudicación OTIC'!AQ97)</f>
        <v>0</v>
      </c>
      <c r="AQ97" s="16">
        <f>+('3 Planilla Preadjudicación OTIC'!AR97)</f>
        <v>0</v>
      </c>
      <c r="AR97" s="16">
        <f>+('3 Planilla Preadjudicación OTIC'!AS97)</f>
        <v>0</v>
      </c>
      <c r="AS97" s="16">
        <f>+('3 Planilla Preadjudicación OTIC'!AT97)</f>
        <v>0</v>
      </c>
      <c r="AT97" s="16">
        <f>+('3 Planilla Preadjudicación OTIC'!AU97)</f>
        <v>0</v>
      </c>
      <c r="AU97" s="16">
        <f>+('3 Planilla Preadjudicación OTIC'!AV97)</f>
        <v>0</v>
      </c>
      <c r="AV97" s="6">
        <f>+('3 Planilla Preadjudicación OTIC'!AW97)</f>
        <v>0</v>
      </c>
      <c r="AW97" s="8">
        <f>+('3 Planilla Preadjudicación OTIC'!AX97)</f>
        <v>0</v>
      </c>
      <c r="AX97" s="6">
        <f>+('3 Planilla Preadjudicación OTIC'!AY97)</f>
        <v>0</v>
      </c>
      <c r="AY97" s="6">
        <f>+('3 Planilla Preadjudicación OTIC'!AZ97)</f>
        <v>0</v>
      </c>
      <c r="AZ97" s="6">
        <f>+('3 Planilla Preadjudicación OTIC'!BA97)</f>
        <v>0</v>
      </c>
      <c r="BA97" s="6">
        <f>+('3 Planilla Preadjudicación OTIC'!BB97)</f>
        <v>0</v>
      </c>
      <c r="BB97" s="6">
        <f>+('3 Planilla Preadjudicación OTIC'!BC97)</f>
        <v>0</v>
      </c>
      <c r="BC97" s="6">
        <f>+('3 Planilla Preadjudicación OTIC'!BD97)</f>
        <v>0</v>
      </c>
      <c r="BD97" s="6">
        <f>+('3 Planilla Preadjudicación OTIC'!BE97)</f>
        <v>0</v>
      </c>
      <c r="BE97" s="6">
        <f>+('3 Planilla Preadjudicación OTIC'!BF97)</f>
        <v>0</v>
      </c>
      <c r="BF97" s="6">
        <f>+('3 Planilla Preadjudicación OTIC'!BG97)</f>
        <v>0</v>
      </c>
      <c r="BG97" s="6">
        <f>+('3 Planilla Preadjudicación OTIC'!BH97)</f>
        <v>0</v>
      </c>
      <c r="BH97" s="6">
        <f>+('3 Planilla Preadjudicación OTIC'!BI97)</f>
        <v>0</v>
      </c>
      <c r="BI97" s="6">
        <f>+('3 Planilla Preadjudicación OTIC'!BJ97)</f>
        <v>0</v>
      </c>
      <c r="BJ97" s="6">
        <f>+('3 Planilla Preadjudicación OTIC'!BK97)</f>
        <v>0</v>
      </c>
      <c r="BK97" s="6">
        <f>+('3 Planilla Preadjudicación OTIC'!BL97)</f>
        <v>0</v>
      </c>
      <c r="BL97" s="6">
        <f>+('3 Planilla Preadjudicación OTIC'!BM97)</f>
        <v>0</v>
      </c>
      <c r="BM97" s="164">
        <f>ROUND(('3 Planilla Preadjudicación OTIC'!BN97),1)</f>
        <v>0</v>
      </c>
      <c r="BN97" s="8">
        <f>+('3 Planilla Preadjudicación OTIC'!BO97)</f>
        <v>0</v>
      </c>
      <c r="BO97" s="8">
        <f>+('3 Planilla Preadjudicación OTIC'!BP97)</f>
        <v>0</v>
      </c>
      <c r="BP97" s="8">
        <f>+('3 Planilla Preadjudicación OTIC'!BQ97)</f>
        <v>0</v>
      </c>
      <c r="BQ97" s="8">
        <f>+('3 Planilla Preadjudicación OTIC'!BR97)</f>
        <v>0</v>
      </c>
      <c r="BR97" s="8">
        <f>+('3 Planilla Preadjudicación OTIC'!BS97)</f>
        <v>0</v>
      </c>
      <c r="BS97" s="8">
        <f>+('3 Planilla Preadjudicación OTIC'!BT97)</f>
        <v>0</v>
      </c>
      <c r="BT97" s="8">
        <f>+('3 Planilla Preadjudicación OTIC'!BU97)</f>
        <v>0</v>
      </c>
      <c r="BU97" s="130" t="e">
        <f>IF(VLOOKUP(A97,'BD OFICIAL'!$A$1:$AK$1058,5,0)=D97,0,1)</f>
        <v>#N/A</v>
      </c>
      <c r="BV97" s="130" t="e">
        <f>IF(VLOOKUP(A97,'BD OFICIAL'!$A$1:$AK$1058,11,0)=J97,0,1)</f>
        <v>#N/A</v>
      </c>
      <c r="BW97" s="130" t="e">
        <f>IF(VLOOKUP(A97,'BD OFICIAL'!$A$1:$AK$1058,13,0)=L97,0,1)</f>
        <v>#N/A</v>
      </c>
      <c r="BX97" s="6" t="e">
        <f>IF(VLOOKUP(A97,'BD OFICIAL'!$A$1:$AK$1058,16,0)=O97,0,1)</f>
        <v>#N/A</v>
      </c>
      <c r="BY97" s="6" t="e">
        <f>IF(VLOOKUP(A97,'BD OFICIAL'!$A$1:$AK$1058,17,0)=P97,0,1)</f>
        <v>#N/A</v>
      </c>
      <c r="BZ97" s="6" t="e">
        <f>IF(VLOOKUP(A97,'BD OFICIAL'!$A$1:$AK$1058,19,0)=R97,0,1)</f>
        <v>#N/A</v>
      </c>
      <c r="CA97" s="6" t="e">
        <f>IF(VLOOKUP(A97,'BD OFICIAL'!$A$1:$AK$1058,21,0)=T97,0,1)</f>
        <v>#N/A</v>
      </c>
      <c r="CB97" s="6" t="e">
        <f>IF(VLOOKUP(A97,'BD OFICIAL'!$A$1:$AK$1058,24,0)=AK97,0,1)</f>
        <v>#N/A</v>
      </c>
      <c r="CC97" s="6" t="e">
        <f>IF(VLOOKUP(A97,'BD OFICIAL'!$A$1:$AK$1058,25,0)=X97,0,1)</f>
        <v>#N/A</v>
      </c>
      <c r="CD97" s="6" t="e">
        <f>IF(VLOOKUP(A97,'BD OFICIAL'!$A$1:$AK$1058,26,0)=Y97,0,1)</f>
        <v>#N/A</v>
      </c>
      <c r="CE97" s="6" t="e">
        <f>IF(VLOOKUP(A97,'BD OFICIAL'!$A$1:$AK$1058,27,0)=Z97,0,1)</f>
        <v>#N/A</v>
      </c>
      <c r="CF97" s="6" t="e">
        <f>IF(VLOOKUP(A97,'BD OFICIAL'!$A$1:$AK$1058,28,0)=AA97,0,1)</f>
        <v>#N/A</v>
      </c>
      <c r="CG97" s="6" t="e">
        <f>IF(VLOOKUP(A97,'BD OFICIAL'!$A$1:$AK$1058,33,0)=AF97,0,1)</f>
        <v>#N/A</v>
      </c>
      <c r="CH97" s="6" t="e">
        <f>IF(VLOOKUP(A97,'BD OFICIAL'!$A$1:$AK$1058,34,0)=AG97,0,1)</f>
        <v>#N/A</v>
      </c>
      <c r="CI97" s="11" t="e">
        <f t="shared" si="49"/>
        <v>#DIV/0!</v>
      </c>
      <c r="CJ97" s="130" t="e">
        <f t="shared" si="50"/>
        <v>#DIV/0!</v>
      </c>
      <c r="CK97" s="130" t="e">
        <f>IF(VLOOKUP(A97,'BD OFICIAL'!$A$1:$AK$1058,37,0)=AL97,0,1)</f>
        <v>#N/A</v>
      </c>
      <c r="CL97" s="130" t="e">
        <f>VLOOKUP(A97,'BD OFICIAL'!$A$1:$AL$1109,38,0)*AM97-AP97</f>
        <v>#N/A</v>
      </c>
      <c r="CM97" s="130" t="str">
        <f t="shared" si="51"/>
        <v>SSH</v>
      </c>
      <c r="CN97" s="130" t="str">
        <f t="shared" si="52"/>
        <v>SI</v>
      </c>
      <c r="CO97" s="130" t="str">
        <f t="shared" si="53"/>
        <v>NO</v>
      </c>
      <c r="CP97" s="44">
        <f t="shared" si="54"/>
        <v>1</v>
      </c>
      <c r="CQ97" s="44">
        <f t="shared" si="55"/>
        <v>1</v>
      </c>
      <c r="CR97" s="44" t="e">
        <f t="shared" si="56"/>
        <v>#N/A</v>
      </c>
      <c r="CS97" s="44" t="e">
        <f>IF(VLOOKUP(A97,'BD OFICIAL'!$A:$AS,40,0)=AQ97,0,1)</f>
        <v>#N/A</v>
      </c>
      <c r="CT97" s="44" t="e">
        <f>IF(VLOOKUP(A97,'BD OFICIAL'!$A:$AS,41,0)=AS97,0,1)</f>
        <v>#N/A</v>
      </c>
      <c r="CU97" s="44">
        <f t="shared" si="57"/>
        <v>0</v>
      </c>
      <c r="CV97" s="44">
        <f t="shared" si="58"/>
        <v>0</v>
      </c>
      <c r="CW97" s="44" t="e">
        <f>IF(VLOOKUP(A97,'BD OFICIAL'!$A$1:$AK$1058,31,0)="SI",IF(AT97&gt;0,0,1),IF(AT97=0,0,1))</f>
        <v>#N/A</v>
      </c>
      <c r="CX97" s="44">
        <f t="shared" si="59"/>
        <v>0</v>
      </c>
      <c r="CY97" s="44">
        <f t="shared" si="60"/>
        <v>0</v>
      </c>
      <c r="CZ97" s="130" t="e">
        <f t="shared" si="61"/>
        <v>#N/A</v>
      </c>
      <c r="DA97" s="44" t="e">
        <f t="shared" si="62"/>
        <v>#N/A</v>
      </c>
      <c r="DB97" s="130" t="str">
        <f>IF(ISERROR(VLOOKUP(AI97,EXPERIENCIA!$A$1:$C$2100,1,0)),"NO","SI")</f>
        <v>NO</v>
      </c>
      <c r="DC97" s="130" t="e">
        <f>IF(CZ97="no","NO APLICA",IF(AX97=0,"ERROR NOTA",IF(AND(AX97&gt;1,DB97="NO"),"ERROR NOTA",IF(AND(DB97="NO",AX97=1),0,IF(VLOOKUP(AI97,EXPERIENCIA!$A$1:$C$2100,3,0)=AX97,0,"ERROR NOTA")))))</f>
        <v>#N/A</v>
      </c>
      <c r="DD97" s="130" t="str">
        <f>IF(ISERROR(VLOOKUP(AI97,COMPORTAMIENTO!$A$1:$C$2100,1,0)),"NO","SI")</f>
        <v>NO</v>
      </c>
      <c r="DE97" s="130" t="e">
        <f>IF(CZ97="NO","NO APLICA",IF(AY97=0,"ERROR NOTA",IF(AND(DD97="NO",AY97=7),0,IF(VLOOKUP(AI97,COMPORTAMIENTO!$A$2:$C$2100,3,0)=AY97,0,"ERROR NOTA"))))</f>
        <v>#N/A</v>
      </c>
      <c r="DF97" s="164" t="e">
        <f t="shared" si="63"/>
        <v>#N/A</v>
      </c>
      <c r="DG97" s="164" t="e">
        <f t="shared" si="64"/>
        <v>#N/A</v>
      </c>
      <c r="DH97" s="130" t="str">
        <f t="shared" si="42"/>
        <v>NO</v>
      </c>
      <c r="DI97" s="130" t="e">
        <f t="shared" si="65"/>
        <v>#N/A</v>
      </c>
      <c r="DJ97" s="130" t="e">
        <f t="shared" si="66"/>
        <v>#N/A</v>
      </c>
      <c r="DK97" s="130" t="e">
        <f t="shared" si="67"/>
        <v>#N/A</v>
      </c>
      <c r="DL97" s="16" t="e" cm="1">
        <f t="array" ref="DL97">IF(CZ97="NO","NO APLICA",IF(AND(CZ97="SI",BG97=1),RECHAZADO,"APROBADO"))</f>
        <v>#N/A</v>
      </c>
      <c r="DM97" s="16" t="e">
        <f t="shared" si="68"/>
        <v>#N/A</v>
      </c>
      <c r="DN97" s="11" t="e">
        <f t="shared" si="69"/>
        <v>#N/A</v>
      </c>
      <c r="DO97" s="16">
        <f t="shared" si="70"/>
        <v>0</v>
      </c>
      <c r="DP97" s="16">
        <f>VLOOKUP(A97,'5 TD'!$A$3:$B$35,2,0)</f>
        <v>0</v>
      </c>
      <c r="DQ97" s="11" t="e">
        <f t="shared" si="71"/>
        <v>#N/A</v>
      </c>
      <c r="DR97" s="130" t="e">
        <f t="shared" si="43"/>
        <v>#N/A</v>
      </c>
      <c r="DS97" s="130" t="e">
        <f t="shared" si="44"/>
        <v>#N/A</v>
      </c>
      <c r="DT97" s="11" t="e">
        <f t="shared" si="45"/>
        <v>#N/A</v>
      </c>
      <c r="DU97" s="130" t="e">
        <f t="shared" si="46"/>
        <v>#N/A</v>
      </c>
      <c r="DV97" s="6">
        <f>+('3 Planilla Preadjudicación OTIC'!BO97)</f>
        <v>0</v>
      </c>
      <c r="DW97" s="6" t="e">
        <f>IF(DU97="APROBADO",VLOOKUP(A97,'5 TD'!$D$3:$E$270,2,0),"NO APLICA")</f>
        <v>#N/A</v>
      </c>
      <c r="DX97" s="6" t="e">
        <f t="shared" si="72"/>
        <v>#N/A</v>
      </c>
      <c r="DY97" s="6" t="e">
        <f>IF(DX97="SI",VLOOKUP(A97,'5 TD'!$G$3:$H$270,2,0),"NO APLICA ")</f>
        <v>#N/A</v>
      </c>
      <c r="DZ97" s="6" t="e">
        <f t="shared" si="47"/>
        <v>#N/A</v>
      </c>
      <c r="EA97" s="6" t="e">
        <f>IF(DZ97="SI",VLOOKUP(A97,'5 TD'!$J$4:$K$472,2,0),"NO APLICA")</f>
        <v>#N/A</v>
      </c>
      <c r="EB97" s="6" t="e">
        <f t="shared" si="73"/>
        <v>#N/A</v>
      </c>
      <c r="EC97" s="11" t="e">
        <f>IF(EB97="SI",VLOOKUP(A97,'5 TD'!$M$4:$N$350,2,0),"NO APLICA")</f>
        <v>#N/A</v>
      </c>
      <c r="ED97" s="6" t="e">
        <f t="shared" si="48"/>
        <v>#N/A</v>
      </c>
      <c r="EE97" s="16" t="e">
        <f t="shared" si="74"/>
        <v>#N/A</v>
      </c>
      <c r="EF97" s="16" t="e">
        <f>IF(ED97="SI",VLOOKUP(A97,'5 TD'!$V$4:$W$479,2,0),"NO APLICA")</f>
        <v>#N/A</v>
      </c>
      <c r="EG97" s="6" t="e">
        <f t="shared" si="75"/>
        <v>#N/A</v>
      </c>
      <c r="EH97" s="124" t="e">
        <f>IF(EG97="SI",VLOOKUP(AI97,COMPORTAMIENTO!$A$1:$C$2100,2,0),"NO APLICA")</f>
        <v>#N/A</v>
      </c>
      <c r="EI97" s="16" t="e">
        <f>IF(EG97="SI",VLOOKUP(A97,'5 TD'!$P$2:$Q$479,2,0),"NO APLICA")</f>
        <v>#N/A</v>
      </c>
      <c r="EJ97" s="6" t="e">
        <f t="shared" si="76"/>
        <v>#N/A</v>
      </c>
      <c r="EK97" s="6">
        <f>IF(DB97="no",0,VLOOKUP(AI97,EXPERIENCIA!$A$1:$C$2100,2,0))</f>
        <v>0</v>
      </c>
      <c r="EL97" s="6">
        <f>IF(DB97="si",VLOOKUP(A97,'5 TD'!$S$3:$T$2103,2,0),0)</f>
        <v>0</v>
      </c>
      <c r="EM97" s="6" t="str">
        <f t="shared" si="77"/>
        <v>SI</v>
      </c>
      <c r="EN97" s="6">
        <f>+('3 Planilla Preadjudicación OTIC'!BV97)</f>
        <v>0</v>
      </c>
      <c r="EQ97" s="77"/>
    </row>
    <row r="98" spans="1:147" s="7" customFormat="1" ht="13.8" x14ac:dyDescent="0.3">
      <c r="A98" s="6">
        <f>+('3 Planilla Preadjudicación OTIC'!A98)</f>
        <v>0</v>
      </c>
      <c r="B98" s="6">
        <f>+('3 Planilla Preadjudicación OTIC'!B98)</f>
        <v>0</v>
      </c>
      <c r="C98" s="8">
        <f>+('3 Planilla Preadjudicación OTIC'!D98)</f>
        <v>0</v>
      </c>
      <c r="D98" s="8">
        <f>+('3 Planilla Preadjudicación OTIC'!E98)</f>
        <v>0</v>
      </c>
      <c r="E98" s="8">
        <f>+('3 Planilla Preadjudicación OTIC'!F98)</f>
        <v>0</v>
      </c>
      <c r="F98" s="8">
        <f>+('3 Planilla Preadjudicación OTIC'!G98)</f>
        <v>0</v>
      </c>
      <c r="G98" s="8">
        <f>+('3 Planilla Preadjudicación OTIC'!H98)</f>
        <v>0</v>
      </c>
      <c r="H98" s="8">
        <f>+('3 Planilla Preadjudicación OTIC'!I98)</f>
        <v>0</v>
      </c>
      <c r="I98" s="8">
        <f>+('3 Planilla Preadjudicación OTIC'!J98)</f>
        <v>0</v>
      </c>
      <c r="J98" s="8">
        <f>+('3 Planilla Preadjudicación OTIC'!K98)</f>
        <v>0</v>
      </c>
      <c r="K98" s="8">
        <f>+('3 Planilla Preadjudicación OTIC'!L98)</f>
        <v>0</v>
      </c>
      <c r="L98" s="8">
        <f>+('3 Planilla Preadjudicación OTIC'!M98)</f>
        <v>0</v>
      </c>
      <c r="M98" s="6">
        <f>+('3 Planilla Preadjudicación OTIC'!N98)</f>
        <v>0</v>
      </c>
      <c r="N98" s="8">
        <f>+('3 Planilla Preadjudicación OTIC'!O98)</f>
        <v>0</v>
      </c>
      <c r="O98" s="8">
        <f>+('3 Planilla Preadjudicación OTIC'!P98)</f>
        <v>0</v>
      </c>
      <c r="P98" s="8">
        <f>+('3 Planilla Preadjudicación OTIC'!Q98)</f>
        <v>0</v>
      </c>
      <c r="Q98" s="8">
        <f>+('3 Planilla Preadjudicación OTIC'!R98)</f>
        <v>0</v>
      </c>
      <c r="R98" s="8">
        <f>+('3 Planilla Preadjudicación OTIC'!S98)</f>
        <v>0</v>
      </c>
      <c r="S98" s="8">
        <f>+('3 Planilla Preadjudicación OTIC'!T98)</f>
        <v>0</v>
      </c>
      <c r="T98" s="6">
        <f>+('3 Planilla Preadjudicación OTIC'!U98)</f>
        <v>0</v>
      </c>
      <c r="U98" s="6">
        <f>+('3 Planilla Preadjudicación OTIC'!V98)</f>
        <v>0</v>
      </c>
      <c r="V98" s="6">
        <f>+('3 Planilla Preadjudicación OTIC'!W98)</f>
        <v>0</v>
      </c>
      <c r="W98" s="6">
        <f>+('3 Planilla Preadjudicación OTIC'!X98)</f>
        <v>0</v>
      </c>
      <c r="X98" s="6">
        <f>+('3 Planilla Preadjudicación OTIC'!Y98)</f>
        <v>0</v>
      </c>
      <c r="Y98" s="6">
        <f>+('3 Planilla Preadjudicación OTIC'!Z98)</f>
        <v>0</v>
      </c>
      <c r="Z98" s="6">
        <f>+('3 Planilla Preadjudicación OTIC'!AA98)</f>
        <v>0</v>
      </c>
      <c r="AA98" s="6">
        <f>+('3 Planilla Preadjudicación OTIC'!AB98)</f>
        <v>0</v>
      </c>
      <c r="AB98" s="8">
        <f>+('3 Planilla Preadjudicación OTIC'!AC98)</f>
        <v>0</v>
      </c>
      <c r="AC98" s="8">
        <f>+('3 Planilla Preadjudicación OTIC'!AD98)</f>
        <v>0</v>
      </c>
      <c r="AD98" s="6">
        <f>+('3 Planilla Preadjudicación OTIC'!AE98)</f>
        <v>0</v>
      </c>
      <c r="AE98" s="8">
        <f>+('3 Planilla Preadjudicación OTIC'!AF98)</f>
        <v>0</v>
      </c>
      <c r="AF98" s="6">
        <f>+('3 Planilla Preadjudicación OTIC'!AG98)</f>
        <v>0</v>
      </c>
      <c r="AG98" s="6">
        <f>+('3 Planilla Preadjudicación OTIC'!AH98)</f>
        <v>0</v>
      </c>
      <c r="AH98" s="6">
        <f>+('3 Planilla Preadjudicación OTIC'!AI98)</f>
        <v>0</v>
      </c>
      <c r="AI98" s="206">
        <f>+('3 Planilla Preadjudicación OTIC'!AJ98)</f>
        <v>0</v>
      </c>
      <c r="AJ98" s="8">
        <f>+('3 Planilla Preadjudicación OTIC'!AK98)</f>
        <v>0</v>
      </c>
      <c r="AK98" s="6">
        <f>+('3 Planilla Preadjudicación OTIC'!AL98)</f>
        <v>0</v>
      </c>
      <c r="AL98" s="6">
        <f>+('3 Planilla Preadjudicación OTIC'!AM98)</f>
        <v>0</v>
      </c>
      <c r="AM98" s="16">
        <f>+('3 Planilla Preadjudicación OTIC'!AN98)</f>
        <v>0</v>
      </c>
      <c r="AN98" s="16">
        <f>+('3 Planilla Preadjudicación OTIC'!AO98)</f>
        <v>0</v>
      </c>
      <c r="AO98" s="16">
        <f>+('3 Planilla Preadjudicación OTIC'!AP98)</f>
        <v>0</v>
      </c>
      <c r="AP98" s="16">
        <f>+('3 Planilla Preadjudicación OTIC'!AQ98)</f>
        <v>0</v>
      </c>
      <c r="AQ98" s="16">
        <f>+('3 Planilla Preadjudicación OTIC'!AR98)</f>
        <v>0</v>
      </c>
      <c r="AR98" s="16">
        <f>+('3 Planilla Preadjudicación OTIC'!AS98)</f>
        <v>0</v>
      </c>
      <c r="AS98" s="16">
        <f>+('3 Planilla Preadjudicación OTIC'!AT98)</f>
        <v>0</v>
      </c>
      <c r="AT98" s="16">
        <f>+('3 Planilla Preadjudicación OTIC'!AU98)</f>
        <v>0</v>
      </c>
      <c r="AU98" s="16">
        <f>+('3 Planilla Preadjudicación OTIC'!AV98)</f>
        <v>0</v>
      </c>
      <c r="AV98" s="6">
        <f>+('3 Planilla Preadjudicación OTIC'!AW98)</f>
        <v>0</v>
      </c>
      <c r="AW98" s="8">
        <f>+('3 Planilla Preadjudicación OTIC'!AX98)</f>
        <v>0</v>
      </c>
      <c r="AX98" s="6">
        <f>+('3 Planilla Preadjudicación OTIC'!AY98)</f>
        <v>0</v>
      </c>
      <c r="AY98" s="6">
        <f>+('3 Planilla Preadjudicación OTIC'!AZ98)</f>
        <v>0</v>
      </c>
      <c r="AZ98" s="6">
        <f>+('3 Planilla Preadjudicación OTIC'!BA98)</f>
        <v>0</v>
      </c>
      <c r="BA98" s="6">
        <f>+('3 Planilla Preadjudicación OTIC'!BB98)</f>
        <v>0</v>
      </c>
      <c r="BB98" s="6">
        <f>+('3 Planilla Preadjudicación OTIC'!BC98)</f>
        <v>0</v>
      </c>
      <c r="BC98" s="6">
        <f>+('3 Planilla Preadjudicación OTIC'!BD98)</f>
        <v>0</v>
      </c>
      <c r="BD98" s="6">
        <f>+('3 Planilla Preadjudicación OTIC'!BE98)</f>
        <v>0</v>
      </c>
      <c r="BE98" s="6">
        <f>+('3 Planilla Preadjudicación OTIC'!BF98)</f>
        <v>0</v>
      </c>
      <c r="BF98" s="6">
        <f>+('3 Planilla Preadjudicación OTIC'!BG98)</f>
        <v>0</v>
      </c>
      <c r="BG98" s="6">
        <f>+('3 Planilla Preadjudicación OTIC'!BH98)</f>
        <v>0</v>
      </c>
      <c r="BH98" s="6">
        <f>+('3 Planilla Preadjudicación OTIC'!BI98)</f>
        <v>0</v>
      </c>
      <c r="BI98" s="6">
        <f>+('3 Planilla Preadjudicación OTIC'!BJ98)</f>
        <v>0</v>
      </c>
      <c r="BJ98" s="6">
        <f>+('3 Planilla Preadjudicación OTIC'!BK98)</f>
        <v>0</v>
      </c>
      <c r="BK98" s="6">
        <f>+('3 Planilla Preadjudicación OTIC'!BL98)</f>
        <v>0</v>
      </c>
      <c r="BL98" s="6">
        <f>+('3 Planilla Preadjudicación OTIC'!BM98)</f>
        <v>0</v>
      </c>
      <c r="BM98" s="164">
        <f>ROUND(('3 Planilla Preadjudicación OTIC'!BN98),1)</f>
        <v>0</v>
      </c>
      <c r="BN98" s="8">
        <f>+('3 Planilla Preadjudicación OTIC'!BO98)</f>
        <v>0</v>
      </c>
      <c r="BO98" s="8">
        <f>+('3 Planilla Preadjudicación OTIC'!BP98)</f>
        <v>0</v>
      </c>
      <c r="BP98" s="8">
        <f>+('3 Planilla Preadjudicación OTIC'!BQ98)</f>
        <v>0</v>
      </c>
      <c r="BQ98" s="8">
        <f>+('3 Planilla Preadjudicación OTIC'!BR98)</f>
        <v>0</v>
      </c>
      <c r="BR98" s="8">
        <f>+('3 Planilla Preadjudicación OTIC'!BS98)</f>
        <v>0</v>
      </c>
      <c r="BS98" s="8">
        <f>+('3 Planilla Preadjudicación OTIC'!BT98)</f>
        <v>0</v>
      </c>
      <c r="BT98" s="8">
        <f>+('3 Planilla Preadjudicación OTIC'!BU98)</f>
        <v>0</v>
      </c>
      <c r="BU98" s="130" t="e">
        <f>IF(VLOOKUP(A98,'BD OFICIAL'!$A$1:$AK$1058,5,0)=D98,0,1)</f>
        <v>#N/A</v>
      </c>
      <c r="BV98" s="130" t="e">
        <f>IF(VLOOKUP(A98,'BD OFICIAL'!$A$1:$AK$1058,11,0)=J98,0,1)</f>
        <v>#N/A</v>
      </c>
      <c r="BW98" s="130" t="e">
        <f>IF(VLOOKUP(A98,'BD OFICIAL'!$A$1:$AK$1058,13,0)=L98,0,1)</f>
        <v>#N/A</v>
      </c>
      <c r="BX98" s="6" t="e">
        <f>IF(VLOOKUP(A98,'BD OFICIAL'!$A$1:$AK$1058,16,0)=O98,0,1)</f>
        <v>#N/A</v>
      </c>
      <c r="BY98" s="6" t="e">
        <f>IF(VLOOKUP(A98,'BD OFICIAL'!$A$1:$AK$1058,17,0)=P98,0,1)</f>
        <v>#N/A</v>
      </c>
      <c r="BZ98" s="6" t="e">
        <f>IF(VLOOKUP(A98,'BD OFICIAL'!$A$1:$AK$1058,19,0)=R98,0,1)</f>
        <v>#N/A</v>
      </c>
      <c r="CA98" s="6" t="e">
        <f>IF(VLOOKUP(A98,'BD OFICIAL'!$A$1:$AK$1058,21,0)=T98,0,1)</f>
        <v>#N/A</v>
      </c>
      <c r="CB98" s="6" t="e">
        <f>IF(VLOOKUP(A98,'BD OFICIAL'!$A$1:$AK$1058,24,0)=AK98,0,1)</f>
        <v>#N/A</v>
      </c>
      <c r="CC98" s="6" t="e">
        <f>IF(VLOOKUP(A98,'BD OFICIAL'!$A$1:$AK$1058,25,0)=X98,0,1)</f>
        <v>#N/A</v>
      </c>
      <c r="CD98" s="6" t="e">
        <f>IF(VLOOKUP(A98,'BD OFICIAL'!$A$1:$AK$1058,26,0)=Y98,0,1)</f>
        <v>#N/A</v>
      </c>
      <c r="CE98" s="6" t="e">
        <f>IF(VLOOKUP(A98,'BD OFICIAL'!$A$1:$AK$1058,27,0)=Z98,0,1)</f>
        <v>#N/A</v>
      </c>
      <c r="CF98" s="6" t="e">
        <f>IF(VLOOKUP(A98,'BD OFICIAL'!$A$1:$AK$1058,28,0)=AA98,0,1)</f>
        <v>#N/A</v>
      </c>
      <c r="CG98" s="6" t="e">
        <f>IF(VLOOKUP(A98,'BD OFICIAL'!$A$1:$AK$1058,33,0)=AF98,0,1)</f>
        <v>#N/A</v>
      </c>
      <c r="CH98" s="6" t="e">
        <f>IF(VLOOKUP(A98,'BD OFICIAL'!$A$1:$AK$1058,34,0)=AG98,0,1)</f>
        <v>#N/A</v>
      </c>
      <c r="CI98" s="11" t="e">
        <f t="shared" si="49"/>
        <v>#DIV/0!</v>
      </c>
      <c r="CJ98" s="130" t="e">
        <f t="shared" si="50"/>
        <v>#DIV/0!</v>
      </c>
      <c r="CK98" s="130" t="e">
        <f>IF(VLOOKUP(A98,'BD OFICIAL'!$A$1:$AK$1058,37,0)=AL98,0,1)</f>
        <v>#N/A</v>
      </c>
      <c r="CL98" s="130" t="e">
        <f>VLOOKUP(A98,'BD OFICIAL'!$A$1:$AL$1109,38,0)*AM98-AP98</f>
        <v>#N/A</v>
      </c>
      <c r="CM98" s="130" t="str">
        <f t="shared" si="51"/>
        <v>SSH</v>
      </c>
      <c r="CN98" s="130" t="str">
        <f t="shared" si="52"/>
        <v>SI</v>
      </c>
      <c r="CO98" s="130" t="str">
        <f t="shared" si="53"/>
        <v>NO</v>
      </c>
      <c r="CP98" s="44">
        <f t="shared" si="54"/>
        <v>1</v>
      </c>
      <c r="CQ98" s="44">
        <f t="shared" si="55"/>
        <v>1</v>
      </c>
      <c r="CR98" s="44" t="e">
        <f t="shared" si="56"/>
        <v>#N/A</v>
      </c>
      <c r="CS98" s="44" t="e">
        <f>IF(VLOOKUP(A98,'BD OFICIAL'!$A:$AS,40,0)=AQ98,0,1)</f>
        <v>#N/A</v>
      </c>
      <c r="CT98" s="44" t="e">
        <f>IF(VLOOKUP(A98,'BD OFICIAL'!$A:$AS,41,0)=AS98,0,1)</f>
        <v>#N/A</v>
      </c>
      <c r="CU98" s="44">
        <f t="shared" si="57"/>
        <v>0</v>
      </c>
      <c r="CV98" s="44">
        <f t="shared" si="58"/>
        <v>0</v>
      </c>
      <c r="CW98" s="44" t="e">
        <f>IF(VLOOKUP(A98,'BD OFICIAL'!$A$1:$AK$1058,31,0)="SI",IF(AT98&gt;0,0,1),IF(AT98=0,0,1))</f>
        <v>#N/A</v>
      </c>
      <c r="CX98" s="44">
        <f t="shared" si="59"/>
        <v>0</v>
      </c>
      <c r="CY98" s="44">
        <f t="shared" si="60"/>
        <v>0</v>
      </c>
      <c r="CZ98" s="130" t="e">
        <f t="shared" si="61"/>
        <v>#N/A</v>
      </c>
      <c r="DA98" s="44" t="e">
        <f t="shared" si="62"/>
        <v>#N/A</v>
      </c>
      <c r="DB98" s="130" t="str">
        <f>IF(ISERROR(VLOOKUP(AI98,EXPERIENCIA!$A$1:$C$2100,1,0)),"NO","SI")</f>
        <v>NO</v>
      </c>
      <c r="DC98" s="130" t="e">
        <f>IF(CZ98="no","NO APLICA",IF(AX98=0,"ERROR NOTA",IF(AND(AX98&gt;1,DB98="NO"),"ERROR NOTA",IF(AND(DB98="NO",AX98=1),0,IF(VLOOKUP(AI98,EXPERIENCIA!$A$1:$C$2100,3,0)=AX98,0,"ERROR NOTA")))))</f>
        <v>#N/A</v>
      </c>
      <c r="DD98" s="130" t="str">
        <f>IF(ISERROR(VLOOKUP(AI98,COMPORTAMIENTO!$A$1:$C$2100,1,0)),"NO","SI")</f>
        <v>NO</v>
      </c>
      <c r="DE98" s="130" t="e">
        <f>IF(CZ98="NO","NO APLICA",IF(AY98=0,"ERROR NOTA",IF(AND(DD98="NO",AY98=7),0,IF(VLOOKUP(AI98,COMPORTAMIENTO!$A$2:$C$2100,3,0)=AY98,0,"ERROR NOTA"))))</f>
        <v>#N/A</v>
      </c>
      <c r="DF98" s="164" t="e">
        <f t="shared" si="63"/>
        <v>#N/A</v>
      </c>
      <c r="DG98" s="164" t="e">
        <f t="shared" si="64"/>
        <v>#N/A</v>
      </c>
      <c r="DH98" s="130" t="str">
        <f t="shared" ref="DH98:DH129" si="101">IF(J98="","NO",IF(J98=0,"NO","SI"))</f>
        <v>NO</v>
      </c>
      <c r="DI98" s="130" t="e">
        <f t="shared" si="65"/>
        <v>#N/A</v>
      </c>
      <c r="DJ98" s="130" t="e">
        <f t="shared" si="66"/>
        <v>#N/A</v>
      </c>
      <c r="DK98" s="130" t="e">
        <f t="shared" si="67"/>
        <v>#N/A</v>
      </c>
      <c r="DL98" s="16" t="e" cm="1">
        <f t="array" ref="DL98">IF(CZ98="NO","NO APLICA",IF(AND(CZ98="SI",BG98=1),RECHAZADO,"APROBADO"))</f>
        <v>#N/A</v>
      </c>
      <c r="DM98" s="16" t="e">
        <f t="shared" si="68"/>
        <v>#N/A</v>
      </c>
      <c r="DN98" s="11" t="e">
        <f t="shared" si="69"/>
        <v>#N/A</v>
      </c>
      <c r="DO98" s="16">
        <f t="shared" si="70"/>
        <v>0</v>
      </c>
      <c r="DP98" s="16">
        <f>VLOOKUP(A98,'5 TD'!$A$3:$B$35,2,0)</f>
        <v>0</v>
      </c>
      <c r="DQ98" s="11" t="e">
        <f t="shared" si="71"/>
        <v>#N/A</v>
      </c>
      <c r="DR98" s="130" t="e">
        <f t="shared" ref="DR98:DR129" si="102">IF(DL98="NO APLICA","NO APLICA",IF(AND(DL98="APROBADO",DQ98=BL98),"APROBADO","ERROR NOTA"))</f>
        <v>#N/A</v>
      </c>
      <c r="DS98" s="130" t="e">
        <f t="shared" ref="DS98:DS129" si="103">IF(DL98="NO APLICA","NO APLICA",IF(AND(DL98&lt;&gt;"NO APLICA",DC98&lt;&gt;"ERROR NOTA",DE98&lt;&gt;"ERROR NOTA",DR98&lt;&gt;"ERROR NOTA"),"APROBADO",IF(DL98="RECHAZADO","NO APLICA","ERROR NOTA")))</f>
        <v>#N/A</v>
      </c>
      <c r="DT98" s="11" t="e">
        <f t="shared" ref="DT98:DT129" si="104">IF(DS98="APROBADO",ROUND((DF98+DG98+0.75*DN98+DQ98*0.05),1),IF(DS98="ERROR NOTA","ERROR NOTA","NO APLICA"))</f>
        <v>#N/A</v>
      </c>
      <c r="DU98" s="130" t="e">
        <f t="shared" ref="DU98:DU129" si="105">IF(AND(DS98="APROBADO",DT98=BM98),"APROBADO",IF(AND(DS98="APROBADO",DT98&lt;&gt;BM98),"ERROR NOTA","NO APLICA"))</f>
        <v>#N/A</v>
      </c>
      <c r="DV98" s="6">
        <f>+('3 Planilla Preadjudicación OTIC'!BO98)</f>
        <v>0</v>
      </c>
      <c r="DW98" s="6" t="e">
        <f>IF(DU98="APROBADO",VLOOKUP(A98,'5 TD'!$D$3:$E$270,2,0),"NO APLICA")</f>
        <v>#N/A</v>
      </c>
      <c r="DX98" s="6" t="e">
        <f t="shared" si="72"/>
        <v>#N/A</v>
      </c>
      <c r="DY98" s="6" t="e">
        <f>IF(DX98="SI",VLOOKUP(A98,'5 TD'!$G$3:$H$270,2,0),"NO APLICA ")</f>
        <v>#N/A</v>
      </c>
      <c r="DZ98" s="6" t="e">
        <f t="shared" ref="DZ98:DZ129" si="106">IF(DY98="NO APLICA","NO",IF(DY98=DM98,"SI","NO"))</f>
        <v>#N/A</v>
      </c>
      <c r="EA98" s="6" t="e">
        <f>IF(DZ98="SI",VLOOKUP(A98,'5 TD'!$J$4:$K$472,2,0),"NO APLICA")</f>
        <v>#N/A</v>
      </c>
      <c r="EB98" s="6" t="e">
        <f t="shared" si="73"/>
        <v>#N/A</v>
      </c>
      <c r="EC98" s="11" t="e">
        <f>IF(EB98="SI",VLOOKUP(A98,'5 TD'!$M$4:$N$350,2,0),"NO APLICA")</f>
        <v>#N/A</v>
      </c>
      <c r="ED98" s="6" t="e">
        <f t="shared" si="48"/>
        <v>#N/A</v>
      </c>
      <c r="EE98" s="16" t="e">
        <f t="shared" si="74"/>
        <v>#N/A</v>
      </c>
      <c r="EF98" s="16" t="e">
        <f>IF(ED98="SI",VLOOKUP(A98,'5 TD'!$V$4:$W$479,2,0),"NO APLICA")</f>
        <v>#N/A</v>
      </c>
      <c r="EG98" s="6" t="e">
        <f t="shared" si="75"/>
        <v>#N/A</v>
      </c>
      <c r="EH98" s="124" t="e">
        <f>IF(EG98="SI",VLOOKUP(AI98,COMPORTAMIENTO!$A$1:$C$2100,2,0),"NO APLICA")</f>
        <v>#N/A</v>
      </c>
      <c r="EI98" s="16" t="e">
        <f>IF(EG98="SI",VLOOKUP(A98,'5 TD'!$P$2:$Q$479,2,0),"NO APLICA")</f>
        <v>#N/A</v>
      </c>
      <c r="EJ98" s="6" t="e">
        <f t="shared" si="76"/>
        <v>#N/A</v>
      </c>
      <c r="EK98" s="6">
        <f>IF(DB98="no",0,VLOOKUP(AI98,EXPERIENCIA!$A$1:$C$2100,2,0))</f>
        <v>0</v>
      </c>
      <c r="EL98" s="6">
        <f>IF(DB98="si",VLOOKUP(A98,'5 TD'!$S$3:$T$2103,2,0),0)</f>
        <v>0</v>
      </c>
      <c r="EM98" s="6" t="str">
        <f t="shared" si="77"/>
        <v>SI</v>
      </c>
      <c r="EN98" s="6">
        <f>+('3 Planilla Preadjudicación OTIC'!BV98)</f>
        <v>0</v>
      </c>
      <c r="EQ98" s="77"/>
    </row>
    <row r="99" spans="1:147" s="7" customFormat="1" ht="13.8" x14ac:dyDescent="0.3">
      <c r="A99" s="6">
        <f>+('3 Planilla Preadjudicación OTIC'!A99)</f>
        <v>0</v>
      </c>
      <c r="B99" s="6">
        <f>+('3 Planilla Preadjudicación OTIC'!B99)</f>
        <v>0</v>
      </c>
      <c r="C99" s="8">
        <f>+('3 Planilla Preadjudicación OTIC'!D99)</f>
        <v>0</v>
      </c>
      <c r="D99" s="8">
        <f>+('3 Planilla Preadjudicación OTIC'!E99)</f>
        <v>0</v>
      </c>
      <c r="E99" s="8">
        <f>+('3 Planilla Preadjudicación OTIC'!F99)</f>
        <v>0</v>
      </c>
      <c r="F99" s="8">
        <f>+('3 Planilla Preadjudicación OTIC'!G99)</f>
        <v>0</v>
      </c>
      <c r="G99" s="8">
        <f>+('3 Planilla Preadjudicación OTIC'!H99)</f>
        <v>0</v>
      </c>
      <c r="H99" s="8">
        <f>+('3 Planilla Preadjudicación OTIC'!I99)</f>
        <v>0</v>
      </c>
      <c r="I99" s="8">
        <f>+('3 Planilla Preadjudicación OTIC'!J99)</f>
        <v>0</v>
      </c>
      <c r="J99" s="8">
        <f>+('3 Planilla Preadjudicación OTIC'!K99)</f>
        <v>0</v>
      </c>
      <c r="K99" s="8">
        <f>+('3 Planilla Preadjudicación OTIC'!L99)</f>
        <v>0</v>
      </c>
      <c r="L99" s="8">
        <f>+('3 Planilla Preadjudicación OTIC'!M99)</f>
        <v>0</v>
      </c>
      <c r="M99" s="6">
        <f>+('3 Planilla Preadjudicación OTIC'!N99)</f>
        <v>0</v>
      </c>
      <c r="N99" s="8">
        <f>+('3 Planilla Preadjudicación OTIC'!O99)</f>
        <v>0</v>
      </c>
      <c r="O99" s="8">
        <f>+('3 Planilla Preadjudicación OTIC'!P99)</f>
        <v>0</v>
      </c>
      <c r="P99" s="8">
        <f>+('3 Planilla Preadjudicación OTIC'!Q99)</f>
        <v>0</v>
      </c>
      <c r="Q99" s="8">
        <f>+('3 Planilla Preadjudicación OTIC'!R99)</f>
        <v>0</v>
      </c>
      <c r="R99" s="8">
        <f>+('3 Planilla Preadjudicación OTIC'!S99)</f>
        <v>0</v>
      </c>
      <c r="S99" s="8">
        <f>+('3 Planilla Preadjudicación OTIC'!T99)</f>
        <v>0</v>
      </c>
      <c r="T99" s="6">
        <f>+('3 Planilla Preadjudicación OTIC'!U99)</f>
        <v>0</v>
      </c>
      <c r="U99" s="6">
        <f>+('3 Planilla Preadjudicación OTIC'!V99)</f>
        <v>0</v>
      </c>
      <c r="V99" s="6">
        <f>+('3 Planilla Preadjudicación OTIC'!W99)</f>
        <v>0</v>
      </c>
      <c r="W99" s="6">
        <f>+('3 Planilla Preadjudicación OTIC'!X99)</f>
        <v>0</v>
      </c>
      <c r="X99" s="6">
        <f>+('3 Planilla Preadjudicación OTIC'!Y99)</f>
        <v>0</v>
      </c>
      <c r="Y99" s="6">
        <f>+('3 Planilla Preadjudicación OTIC'!Z99)</f>
        <v>0</v>
      </c>
      <c r="Z99" s="6">
        <f>+('3 Planilla Preadjudicación OTIC'!AA99)</f>
        <v>0</v>
      </c>
      <c r="AA99" s="6">
        <f>+('3 Planilla Preadjudicación OTIC'!AB99)</f>
        <v>0</v>
      </c>
      <c r="AB99" s="8">
        <f>+('3 Planilla Preadjudicación OTIC'!AC99)</f>
        <v>0</v>
      </c>
      <c r="AC99" s="8">
        <f>+('3 Planilla Preadjudicación OTIC'!AD99)</f>
        <v>0</v>
      </c>
      <c r="AD99" s="6">
        <f>+('3 Planilla Preadjudicación OTIC'!AE99)</f>
        <v>0</v>
      </c>
      <c r="AE99" s="8">
        <f>+('3 Planilla Preadjudicación OTIC'!AF99)</f>
        <v>0</v>
      </c>
      <c r="AF99" s="6">
        <f>+('3 Planilla Preadjudicación OTIC'!AG99)</f>
        <v>0</v>
      </c>
      <c r="AG99" s="6">
        <f>+('3 Planilla Preadjudicación OTIC'!AH99)</f>
        <v>0</v>
      </c>
      <c r="AH99" s="6">
        <f>+('3 Planilla Preadjudicación OTIC'!AI99)</f>
        <v>0</v>
      </c>
      <c r="AI99" s="206">
        <f>+('3 Planilla Preadjudicación OTIC'!AJ99)</f>
        <v>0</v>
      </c>
      <c r="AJ99" s="8">
        <f>+('3 Planilla Preadjudicación OTIC'!AK99)</f>
        <v>0</v>
      </c>
      <c r="AK99" s="6">
        <f>+('3 Planilla Preadjudicación OTIC'!AL99)</f>
        <v>0</v>
      </c>
      <c r="AL99" s="6">
        <f>+('3 Planilla Preadjudicación OTIC'!AM99)</f>
        <v>0</v>
      </c>
      <c r="AM99" s="16">
        <f>+('3 Planilla Preadjudicación OTIC'!AN99)</f>
        <v>0</v>
      </c>
      <c r="AN99" s="16">
        <f>+('3 Planilla Preadjudicación OTIC'!AO99)</f>
        <v>0</v>
      </c>
      <c r="AO99" s="16">
        <f>+('3 Planilla Preadjudicación OTIC'!AP99)</f>
        <v>0</v>
      </c>
      <c r="AP99" s="16">
        <f>+('3 Planilla Preadjudicación OTIC'!AQ99)</f>
        <v>0</v>
      </c>
      <c r="AQ99" s="16">
        <f>+('3 Planilla Preadjudicación OTIC'!AR99)</f>
        <v>0</v>
      </c>
      <c r="AR99" s="16">
        <f>+('3 Planilla Preadjudicación OTIC'!AS99)</f>
        <v>0</v>
      </c>
      <c r="AS99" s="16">
        <f>+('3 Planilla Preadjudicación OTIC'!AT99)</f>
        <v>0</v>
      </c>
      <c r="AT99" s="16">
        <f>+('3 Planilla Preadjudicación OTIC'!AU99)</f>
        <v>0</v>
      </c>
      <c r="AU99" s="16">
        <f>+('3 Planilla Preadjudicación OTIC'!AV99)</f>
        <v>0</v>
      </c>
      <c r="AV99" s="6">
        <f>+('3 Planilla Preadjudicación OTIC'!AW99)</f>
        <v>0</v>
      </c>
      <c r="AW99" s="8">
        <f>+('3 Planilla Preadjudicación OTIC'!AX99)</f>
        <v>0</v>
      </c>
      <c r="AX99" s="6">
        <f>+('3 Planilla Preadjudicación OTIC'!AY99)</f>
        <v>0</v>
      </c>
      <c r="AY99" s="6">
        <f>+('3 Planilla Preadjudicación OTIC'!AZ99)</f>
        <v>0</v>
      </c>
      <c r="AZ99" s="6">
        <f>+('3 Planilla Preadjudicación OTIC'!BA99)</f>
        <v>0</v>
      </c>
      <c r="BA99" s="6">
        <f>+('3 Planilla Preadjudicación OTIC'!BB99)</f>
        <v>0</v>
      </c>
      <c r="BB99" s="6">
        <f>+('3 Planilla Preadjudicación OTIC'!BC99)</f>
        <v>0</v>
      </c>
      <c r="BC99" s="6">
        <f>+('3 Planilla Preadjudicación OTIC'!BD99)</f>
        <v>0</v>
      </c>
      <c r="BD99" s="6">
        <f>+('3 Planilla Preadjudicación OTIC'!BE99)</f>
        <v>0</v>
      </c>
      <c r="BE99" s="6">
        <f>+('3 Planilla Preadjudicación OTIC'!BF99)</f>
        <v>0</v>
      </c>
      <c r="BF99" s="6">
        <f>+('3 Planilla Preadjudicación OTIC'!BG99)</f>
        <v>0</v>
      </c>
      <c r="BG99" s="6">
        <f>+('3 Planilla Preadjudicación OTIC'!BH99)</f>
        <v>0</v>
      </c>
      <c r="BH99" s="6">
        <f>+('3 Planilla Preadjudicación OTIC'!BI99)</f>
        <v>0</v>
      </c>
      <c r="BI99" s="6">
        <f>+('3 Planilla Preadjudicación OTIC'!BJ99)</f>
        <v>0</v>
      </c>
      <c r="BJ99" s="6">
        <f>+('3 Planilla Preadjudicación OTIC'!BK99)</f>
        <v>0</v>
      </c>
      <c r="BK99" s="6">
        <f>+('3 Planilla Preadjudicación OTIC'!BL99)</f>
        <v>0</v>
      </c>
      <c r="BL99" s="6">
        <f>+('3 Planilla Preadjudicación OTIC'!BM99)</f>
        <v>0</v>
      </c>
      <c r="BM99" s="164">
        <f>ROUND(('3 Planilla Preadjudicación OTIC'!BN99),1)</f>
        <v>0</v>
      </c>
      <c r="BN99" s="8">
        <f>+('3 Planilla Preadjudicación OTIC'!BO99)</f>
        <v>0</v>
      </c>
      <c r="BO99" s="8">
        <f>+('3 Planilla Preadjudicación OTIC'!BP99)</f>
        <v>0</v>
      </c>
      <c r="BP99" s="8">
        <f>+('3 Planilla Preadjudicación OTIC'!BQ99)</f>
        <v>0</v>
      </c>
      <c r="BQ99" s="8">
        <f>+('3 Planilla Preadjudicación OTIC'!BR99)</f>
        <v>0</v>
      </c>
      <c r="BR99" s="8">
        <f>+('3 Planilla Preadjudicación OTIC'!BS99)</f>
        <v>0</v>
      </c>
      <c r="BS99" s="8">
        <f>+('3 Planilla Preadjudicación OTIC'!BT99)</f>
        <v>0</v>
      </c>
      <c r="BT99" s="8">
        <f>+('3 Planilla Preadjudicación OTIC'!BU99)</f>
        <v>0</v>
      </c>
      <c r="BU99" s="130" t="e">
        <f>IF(VLOOKUP(A99,'BD OFICIAL'!$A$1:$AK$1058,5,0)=D99,0,1)</f>
        <v>#N/A</v>
      </c>
      <c r="BV99" s="130" t="e">
        <f>IF(VLOOKUP(A99,'BD OFICIAL'!$A$1:$AK$1058,11,0)=J99,0,1)</f>
        <v>#N/A</v>
      </c>
      <c r="BW99" s="130" t="e">
        <f>IF(VLOOKUP(A99,'BD OFICIAL'!$A$1:$AK$1058,13,0)=L99,0,1)</f>
        <v>#N/A</v>
      </c>
      <c r="BX99" s="6" t="e">
        <f>IF(VLOOKUP(A99,'BD OFICIAL'!$A$1:$AK$1058,16,0)=O99,0,1)</f>
        <v>#N/A</v>
      </c>
      <c r="BY99" s="6" t="e">
        <f>IF(VLOOKUP(A99,'BD OFICIAL'!$A$1:$AK$1058,17,0)=P99,0,1)</f>
        <v>#N/A</v>
      </c>
      <c r="BZ99" s="6" t="e">
        <f>IF(VLOOKUP(A99,'BD OFICIAL'!$A$1:$AK$1058,19,0)=R99,0,1)</f>
        <v>#N/A</v>
      </c>
      <c r="CA99" s="6" t="e">
        <f>IF(VLOOKUP(A99,'BD OFICIAL'!$A$1:$AK$1058,21,0)=T99,0,1)</f>
        <v>#N/A</v>
      </c>
      <c r="CB99" s="6" t="e">
        <f>IF(VLOOKUP(A99,'BD OFICIAL'!$A$1:$AK$1058,24,0)=AK99,0,1)</f>
        <v>#N/A</v>
      </c>
      <c r="CC99" s="6" t="e">
        <f>IF(VLOOKUP(A99,'BD OFICIAL'!$A$1:$AK$1058,25,0)=X99,0,1)</f>
        <v>#N/A</v>
      </c>
      <c r="CD99" s="6" t="e">
        <f>IF(VLOOKUP(A99,'BD OFICIAL'!$A$1:$AK$1058,26,0)=Y99,0,1)</f>
        <v>#N/A</v>
      </c>
      <c r="CE99" s="6" t="e">
        <f>IF(VLOOKUP(A99,'BD OFICIAL'!$A$1:$AK$1058,27,0)=Z99,0,1)</f>
        <v>#N/A</v>
      </c>
      <c r="CF99" s="6" t="e">
        <f>IF(VLOOKUP(A99,'BD OFICIAL'!$A$1:$AK$1058,28,0)=AA99,0,1)</f>
        <v>#N/A</v>
      </c>
      <c r="CG99" s="6" t="e">
        <f>IF(VLOOKUP(A99,'BD OFICIAL'!$A$1:$AK$1058,33,0)=AF99,0,1)</f>
        <v>#N/A</v>
      </c>
      <c r="CH99" s="6" t="e">
        <f>IF(VLOOKUP(A99,'BD OFICIAL'!$A$1:$AK$1058,34,0)=AG99,0,1)</f>
        <v>#N/A</v>
      </c>
      <c r="CI99" s="11" t="e">
        <f t="shared" si="49"/>
        <v>#DIV/0!</v>
      </c>
      <c r="CJ99" s="130" t="e">
        <f t="shared" si="50"/>
        <v>#DIV/0!</v>
      </c>
      <c r="CK99" s="130" t="e">
        <f>IF(VLOOKUP(A99,'BD OFICIAL'!$A$1:$AK$1058,37,0)=AL99,0,1)</f>
        <v>#N/A</v>
      </c>
      <c r="CL99" s="130" t="e">
        <f>VLOOKUP(A99,'BD OFICIAL'!$A$1:$AL$1109,38,0)*AM99-AP99</f>
        <v>#N/A</v>
      </c>
      <c r="CM99" s="130" t="str">
        <f t="shared" si="51"/>
        <v>SSH</v>
      </c>
      <c r="CN99" s="130" t="str">
        <f t="shared" si="52"/>
        <v>SI</v>
      </c>
      <c r="CO99" s="130" t="str">
        <f t="shared" si="53"/>
        <v>NO</v>
      </c>
      <c r="CP99" s="44">
        <f t="shared" si="54"/>
        <v>1</v>
      </c>
      <c r="CQ99" s="44">
        <f t="shared" si="55"/>
        <v>1</v>
      </c>
      <c r="CR99" s="44" t="e">
        <f t="shared" si="56"/>
        <v>#N/A</v>
      </c>
      <c r="CS99" s="44" t="e">
        <f>IF(VLOOKUP(A99,'BD OFICIAL'!$A:$AS,40,0)=AQ99,0,1)</f>
        <v>#N/A</v>
      </c>
      <c r="CT99" s="44" t="e">
        <f>IF(VLOOKUP(A99,'BD OFICIAL'!$A:$AS,41,0)=AS99,0,1)</f>
        <v>#N/A</v>
      </c>
      <c r="CU99" s="44">
        <f t="shared" si="57"/>
        <v>0</v>
      </c>
      <c r="CV99" s="44">
        <f t="shared" si="58"/>
        <v>0</v>
      </c>
      <c r="CW99" s="44" t="e">
        <f>IF(VLOOKUP(A99,'BD OFICIAL'!$A$1:$AK$1058,31,0)="SI",IF(AT99&gt;0,0,1),IF(AT99=0,0,1))</f>
        <v>#N/A</v>
      </c>
      <c r="CX99" s="44">
        <f t="shared" si="59"/>
        <v>0</v>
      </c>
      <c r="CY99" s="44">
        <f t="shared" si="60"/>
        <v>0</v>
      </c>
      <c r="CZ99" s="130" t="e">
        <f t="shared" si="61"/>
        <v>#N/A</v>
      </c>
      <c r="DA99" s="44" t="e">
        <f t="shared" si="62"/>
        <v>#N/A</v>
      </c>
      <c r="DB99" s="130" t="str">
        <f>IF(ISERROR(VLOOKUP(AI99,EXPERIENCIA!$A$1:$C$2100,1,0)),"NO","SI")</f>
        <v>NO</v>
      </c>
      <c r="DC99" s="130" t="e">
        <f>IF(CZ99="no","NO APLICA",IF(AX99=0,"ERROR NOTA",IF(AND(AX99&gt;1,DB99="NO"),"ERROR NOTA",IF(AND(DB99="NO",AX99=1),0,IF(VLOOKUP(AI99,EXPERIENCIA!$A$1:$C$2100,3,0)=AX99,0,"ERROR NOTA")))))</f>
        <v>#N/A</v>
      </c>
      <c r="DD99" s="130" t="str">
        <f>IF(ISERROR(VLOOKUP(AI99,COMPORTAMIENTO!$A$1:$C$2100,1,0)),"NO","SI")</f>
        <v>NO</v>
      </c>
      <c r="DE99" s="130" t="e">
        <f>IF(CZ99="NO","NO APLICA",IF(AY99=0,"ERROR NOTA",IF(AND(DD99="NO",AY99=7),0,IF(VLOOKUP(AI99,COMPORTAMIENTO!$A$2:$C$2100,3,0)=AY99,0,"ERROR NOTA"))))</f>
        <v>#N/A</v>
      </c>
      <c r="DF99" s="164" t="e">
        <f t="shared" si="63"/>
        <v>#N/A</v>
      </c>
      <c r="DG99" s="164" t="e">
        <f t="shared" si="64"/>
        <v>#N/A</v>
      </c>
      <c r="DH99" s="130" t="str">
        <f t="shared" si="101"/>
        <v>NO</v>
      </c>
      <c r="DI99" s="130" t="e">
        <f t="shared" si="65"/>
        <v>#N/A</v>
      </c>
      <c r="DJ99" s="130" t="e">
        <f t="shared" si="66"/>
        <v>#N/A</v>
      </c>
      <c r="DK99" s="130" t="e">
        <f t="shared" si="67"/>
        <v>#N/A</v>
      </c>
      <c r="DL99" s="16" t="e" cm="1">
        <f t="array" ref="DL99">IF(CZ99="NO","NO APLICA",IF(AND(CZ99="SI",BG99=1),RECHAZADO,"APROBADO"))</f>
        <v>#N/A</v>
      </c>
      <c r="DM99" s="16" t="e">
        <f t="shared" si="68"/>
        <v>#N/A</v>
      </c>
      <c r="DN99" s="11" t="e">
        <f t="shared" si="69"/>
        <v>#N/A</v>
      </c>
      <c r="DO99" s="16">
        <f t="shared" si="70"/>
        <v>0</v>
      </c>
      <c r="DP99" s="16">
        <f>VLOOKUP(A99,'5 TD'!$A$3:$B$35,2,0)</f>
        <v>0</v>
      </c>
      <c r="DQ99" s="11" t="e">
        <f t="shared" si="71"/>
        <v>#N/A</v>
      </c>
      <c r="DR99" s="130" t="e">
        <f t="shared" si="102"/>
        <v>#N/A</v>
      </c>
      <c r="DS99" s="130" t="e">
        <f t="shared" si="103"/>
        <v>#N/A</v>
      </c>
      <c r="DT99" s="11" t="e">
        <f t="shared" si="104"/>
        <v>#N/A</v>
      </c>
      <c r="DU99" s="130" t="e">
        <f t="shared" si="105"/>
        <v>#N/A</v>
      </c>
      <c r="DV99" s="6">
        <f>+('3 Planilla Preadjudicación OTIC'!BO99)</f>
        <v>0</v>
      </c>
      <c r="DW99" s="6" t="e">
        <f>IF(DU99="APROBADO",VLOOKUP(A99,'5 TD'!$D$3:$E$270,2,0),"NO APLICA")</f>
        <v>#N/A</v>
      </c>
      <c r="DX99" s="6" t="e">
        <f t="shared" si="72"/>
        <v>#N/A</v>
      </c>
      <c r="DY99" s="6" t="e">
        <f>IF(DX99="SI",VLOOKUP(A99,'5 TD'!$G$3:$H$270,2,0),"NO APLICA ")</f>
        <v>#N/A</v>
      </c>
      <c r="DZ99" s="6" t="e">
        <f t="shared" si="106"/>
        <v>#N/A</v>
      </c>
      <c r="EA99" s="6" t="e">
        <f>IF(DZ99="SI",VLOOKUP(A99,'5 TD'!$J$4:$K$472,2,0),"NO APLICA")</f>
        <v>#N/A</v>
      </c>
      <c r="EB99" s="6" t="e">
        <f t="shared" si="73"/>
        <v>#N/A</v>
      </c>
      <c r="EC99" s="11" t="e">
        <f>IF(EB99="SI",VLOOKUP(A99,'5 TD'!$M$4:$N$350,2,0),"NO APLICA")</f>
        <v>#N/A</v>
      </c>
      <c r="ED99" s="6" t="e">
        <f t="shared" si="48"/>
        <v>#N/A</v>
      </c>
      <c r="EE99" s="16" t="e">
        <f t="shared" si="74"/>
        <v>#N/A</v>
      </c>
      <c r="EF99" s="16" t="e">
        <f>IF(ED99="SI",VLOOKUP(A99,'5 TD'!$V$4:$W$479,2,0),"NO APLICA")</f>
        <v>#N/A</v>
      </c>
      <c r="EG99" s="6" t="e">
        <f t="shared" si="75"/>
        <v>#N/A</v>
      </c>
      <c r="EH99" s="124" t="e">
        <f>IF(EG99="SI",VLOOKUP(AI99,COMPORTAMIENTO!$A$1:$C$2100,2,0),"NO APLICA")</f>
        <v>#N/A</v>
      </c>
      <c r="EI99" s="16" t="e">
        <f>IF(EG99="SI",VLOOKUP(A99,'5 TD'!$P$2:$Q$479,2,0),"NO APLICA")</f>
        <v>#N/A</v>
      </c>
      <c r="EJ99" s="6" t="e">
        <f t="shared" si="76"/>
        <v>#N/A</v>
      </c>
      <c r="EK99" s="6">
        <f>IF(DB99="no",0,VLOOKUP(AI99,EXPERIENCIA!$A$1:$C$2100,2,0))</f>
        <v>0</v>
      </c>
      <c r="EL99" s="6">
        <f>IF(DB99="si",VLOOKUP(A99,'5 TD'!$S$3:$T$2103,2,0),0)</f>
        <v>0</v>
      </c>
      <c r="EM99" s="6" t="str">
        <f t="shared" si="77"/>
        <v>SI</v>
      </c>
      <c r="EN99" s="6">
        <f>+('3 Planilla Preadjudicación OTIC'!BV99)</f>
        <v>0</v>
      </c>
      <c r="EQ99" s="77"/>
    </row>
    <row r="100" spans="1:147" s="7" customFormat="1" ht="13.8" x14ac:dyDescent="0.3">
      <c r="A100" s="6">
        <f>+('3 Planilla Preadjudicación OTIC'!A100)</f>
        <v>0</v>
      </c>
      <c r="B100" s="6">
        <f>+('3 Planilla Preadjudicación OTIC'!B100)</f>
        <v>0</v>
      </c>
      <c r="C100" s="8">
        <f>+('3 Planilla Preadjudicación OTIC'!D100)</f>
        <v>0</v>
      </c>
      <c r="D100" s="8">
        <f>+('3 Planilla Preadjudicación OTIC'!E100)</f>
        <v>0</v>
      </c>
      <c r="E100" s="8">
        <f>+('3 Planilla Preadjudicación OTIC'!F100)</f>
        <v>0</v>
      </c>
      <c r="F100" s="8">
        <f>+('3 Planilla Preadjudicación OTIC'!G100)</f>
        <v>0</v>
      </c>
      <c r="G100" s="8">
        <f>+('3 Planilla Preadjudicación OTIC'!H100)</f>
        <v>0</v>
      </c>
      <c r="H100" s="8">
        <f>+('3 Planilla Preadjudicación OTIC'!I100)</f>
        <v>0</v>
      </c>
      <c r="I100" s="8">
        <f>+('3 Planilla Preadjudicación OTIC'!J100)</f>
        <v>0</v>
      </c>
      <c r="J100" s="8">
        <f>+('3 Planilla Preadjudicación OTIC'!K100)</f>
        <v>0</v>
      </c>
      <c r="K100" s="8">
        <f>+('3 Planilla Preadjudicación OTIC'!L100)</f>
        <v>0</v>
      </c>
      <c r="L100" s="8">
        <f>+('3 Planilla Preadjudicación OTIC'!M100)</f>
        <v>0</v>
      </c>
      <c r="M100" s="6">
        <f>+('3 Planilla Preadjudicación OTIC'!N100)</f>
        <v>0</v>
      </c>
      <c r="N100" s="8">
        <f>+('3 Planilla Preadjudicación OTIC'!O100)</f>
        <v>0</v>
      </c>
      <c r="O100" s="8">
        <f>+('3 Planilla Preadjudicación OTIC'!P100)</f>
        <v>0</v>
      </c>
      <c r="P100" s="8">
        <f>+('3 Planilla Preadjudicación OTIC'!Q100)</f>
        <v>0</v>
      </c>
      <c r="Q100" s="8">
        <f>+('3 Planilla Preadjudicación OTIC'!R100)</f>
        <v>0</v>
      </c>
      <c r="R100" s="8">
        <f>+('3 Planilla Preadjudicación OTIC'!S100)</f>
        <v>0</v>
      </c>
      <c r="S100" s="8">
        <f>+('3 Planilla Preadjudicación OTIC'!T100)</f>
        <v>0</v>
      </c>
      <c r="T100" s="6">
        <f>+('3 Planilla Preadjudicación OTIC'!U100)</f>
        <v>0</v>
      </c>
      <c r="U100" s="6">
        <f>+('3 Planilla Preadjudicación OTIC'!V100)</f>
        <v>0</v>
      </c>
      <c r="V100" s="6">
        <f>+('3 Planilla Preadjudicación OTIC'!W100)</f>
        <v>0</v>
      </c>
      <c r="W100" s="6">
        <f>+('3 Planilla Preadjudicación OTIC'!X100)</f>
        <v>0</v>
      </c>
      <c r="X100" s="6">
        <f>+('3 Planilla Preadjudicación OTIC'!Y100)</f>
        <v>0</v>
      </c>
      <c r="Y100" s="6">
        <f>+('3 Planilla Preadjudicación OTIC'!Z100)</f>
        <v>0</v>
      </c>
      <c r="Z100" s="6">
        <f>+('3 Planilla Preadjudicación OTIC'!AA100)</f>
        <v>0</v>
      </c>
      <c r="AA100" s="6">
        <f>+('3 Planilla Preadjudicación OTIC'!AB100)</f>
        <v>0</v>
      </c>
      <c r="AB100" s="8">
        <f>+('3 Planilla Preadjudicación OTIC'!AC100)</f>
        <v>0</v>
      </c>
      <c r="AC100" s="8">
        <f>+('3 Planilla Preadjudicación OTIC'!AD100)</f>
        <v>0</v>
      </c>
      <c r="AD100" s="6">
        <f>+('3 Planilla Preadjudicación OTIC'!AE100)</f>
        <v>0</v>
      </c>
      <c r="AE100" s="8">
        <f>+('3 Planilla Preadjudicación OTIC'!AF100)</f>
        <v>0</v>
      </c>
      <c r="AF100" s="6">
        <f>+('3 Planilla Preadjudicación OTIC'!AG100)</f>
        <v>0</v>
      </c>
      <c r="AG100" s="6">
        <f>+('3 Planilla Preadjudicación OTIC'!AH100)</f>
        <v>0</v>
      </c>
      <c r="AH100" s="6">
        <f>+('3 Planilla Preadjudicación OTIC'!AI100)</f>
        <v>0</v>
      </c>
      <c r="AI100" s="206">
        <f>+('3 Planilla Preadjudicación OTIC'!AJ100)</f>
        <v>0</v>
      </c>
      <c r="AJ100" s="8">
        <f>+('3 Planilla Preadjudicación OTIC'!AK100)</f>
        <v>0</v>
      </c>
      <c r="AK100" s="6">
        <f>+('3 Planilla Preadjudicación OTIC'!AL100)</f>
        <v>0</v>
      </c>
      <c r="AL100" s="6">
        <f>+('3 Planilla Preadjudicación OTIC'!AM100)</f>
        <v>0</v>
      </c>
      <c r="AM100" s="16">
        <f>+('3 Planilla Preadjudicación OTIC'!AN100)</f>
        <v>0</v>
      </c>
      <c r="AN100" s="16">
        <f>+('3 Planilla Preadjudicación OTIC'!AO100)</f>
        <v>0</v>
      </c>
      <c r="AO100" s="16">
        <f>+('3 Planilla Preadjudicación OTIC'!AP100)</f>
        <v>0</v>
      </c>
      <c r="AP100" s="16">
        <f>+('3 Planilla Preadjudicación OTIC'!AQ100)</f>
        <v>0</v>
      </c>
      <c r="AQ100" s="16">
        <f>+('3 Planilla Preadjudicación OTIC'!AR100)</f>
        <v>0</v>
      </c>
      <c r="AR100" s="16">
        <f>+('3 Planilla Preadjudicación OTIC'!AS100)</f>
        <v>0</v>
      </c>
      <c r="AS100" s="16">
        <f>+('3 Planilla Preadjudicación OTIC'!AT100)</f>
        <v>0</v>
      </c>
      <c r="AT100" s="16">
        <f>+('3 Planilla Preadjudicación OTIC'!AU100)</f>
        <v>0</v>
      </c>
      <c r="AU100" s="16">
        <f>+('3 Planilla Preadjudicación OTIC'!AV100)</f>
        <v>0</v>
      </c>
      <c r="AV100" s="6">
        <f>+('3 Planilla Preadjudicación OTIC'!AW100)</f>
        <v>0</v>
      </c>
      <c r="AW100" s="8">
        <f>+('3 Planilla Preadjudicación OTIC'!AX100)</f>
        <v>0</v>
      </c>
      <c r="AX100" s="6">
        <f>+('3 Planilla Preadjudicación OTIC'!AY100)</f>
        <v>0</v>
      </c>
      <c r="AY100" s="6">
        <f>+('3 Planilla Preadjudicación OTIC'!AZ100)</f>
        <v>0</v>
      </c>
      <c r="AZ100" s="6">
        <f>+('3 Planilla Preadjudicación OTIC'!BA100)</f>
        <v>0</v>
      </c>
      <c r="BA100" s="6">
        <f>+('3 Planilla Preadjudicación OTIC'!BB100)</f>
        <v>0</v>
      </c>
      <c r="BB100" s="6">
        <f>+('3 Planilla Preadjudicación OTIC'!BC100)</f>
        <v>0</v>
      </c>
      <c r="BC100" s="6">
        <f>+('3 Planilla Preadjudicación OTIC'!BD100)</f>
        <v>0</v>
      </c>
      <c r="BD100" s="6">
        <f>+('3 Planilla Preadjudicación OTIC'!BE100)</f>
        <v>0</v>
      </c>
      <c r="BE100" s="6">
        <f>+('3 Planilla Preadjudicación OTIC'!BF100)</f>
        <v>0</v>
      </c>
      <c r="BF100" s="6">
        <f>+('3 Planilla Preadjudicación OTIC'!BG100)</f>
        <v>0</v>
      </c>
      <c r="BG100" s="6">
        <f>+('3 Planilla Preadjudicación OTIC'!BH100)</f>
        <v>0</v>
      </c>
      <c r="BH100" s="6">
        <f>+('3 Planilla Preadjudicación OTIC'!BI100)</f>
        <v>0</v>
      </c>
      <c r="BI100" s="6">
        <f>+('3 Planilla Preadjudicación OTIC'!BJ100)</f>
        <v>0</v>
      </c>
      <c r="BJ100" s="6">
        <f>+('3 Planilla Preadjudicación OTIC'!BK100)</f>
        <v>0</v>
      </c>
      <c r="BK100" s="6">
        <f>+('3 Planilla Preadjudicación OTIC'!BL100)</f>
        <v>0</v>
      </c>
      <c r="BL100" s="6">
        <f>+('3 Planilla Preadjudicación OTIC'!BM100)</f>
        <v>0</v>
      </c>
      <c r="BM100" s="164">
        <f>ROUND(('3 Planilla Preadjudicación OTIC'!BN100),1)</f>
        <v>0</v>
      </c>
      <c r="BN100" s="8">
        <f>+('3 Planilla Preadjudicación OTIC'!BO100)</f>
        <v>0</v>
      </c>
      <c r="BO100" s="8">
        <f>+('3 Planilla Preadjudicación OTIC'!BP100)</f>
        <v>0</v>
      </c>
      <c r="BP100" s="8">
        <f>+('3 Planilla Preadjudicación OTIC'!BQ100)</f>
        <v>0</v>
      </c>
      <c r="BQ100" s="8">
        <f>+('3 Planilla Preadjudicación OTIC'!BR100)</f>
        <v>0</v>
      </c>
      <c r="BR100" s="8">
        <f>+('3 Planilla Preadjudicación OTIC'!BS100)</f>
        <v>0</v>
      </c>
      <c r="BS100" s="8">
        <f>+('3 Planilla Preadjudicación OTIC'!BT100)</f>
        <v>0</v>
      </c>
      <c r="BT100" s="8">
        <f>+('3 Planilla Preadjudicación OTIC'!BU100)</f>
        <v>0</v>
      </c>
      <c r="BU100" s="130" t="e">
        <f>IF(VLOOKUP(A100,'BD OFICIAL'!$A$1:$AK$1058,5,0)=D100,0,1)</f>
        <v>#N/A</v>
      </c>
      <c r="BV100" s="130" t="e">
        <f>IF(VLOOKUP(A100,'BD OFICIAL'!$A$1:$AK$1058,11,0)=J100,0,1)</f>
        <v>#N/A</v>
      </c>
      <c r="BW100" s="130" t="e">
        <f>IF(VLOOKUP(A100,'BD OFICIAL'!$A$1:$AK$1058,13,0)=L100,0,1)</f>
        <v>#N/A</v>
      </c>
      <c r="BX100" s="6" t="e">
        <f>IF(VLOOKUP(A100,'BD OFICIAL'!$A$1:$AK$1058,16,0)=O100,0,1)</f>
        <v>#N/A</v>
      </c>
      <c r="BY100" s="6" t="e">
        <f>IF(VLOOKUP(A100,'BD OFICIAL'!$A$1:$AK$1058,17,0)=P100,0,1)</f>
        <v>#N/A</v>
      </c>
      <c r="BZ100" s="6" t="e">
        <f>IF(VLOOKUP(A100,'BD OFICIAL'!$A$1:$AK$1058,19,0)=R100,0,1)</f>
        <v>#N/A</v>
      </c>
      <c r="CA100" s="6" t="e">
        <f>IF(VLOOKUP(A100,'BD OFICIAL'!$A$1:$AK$1058,21,0)=T100,0,1)</f>
        <v>#N/A</v>
      </c>
      <c r="CB100" s="6" t="e">
        <f>IF(VLOOKUP(A100,'BD OFICIAL'!$A$1:$AK$1058,24,0)=AK100,0,1)</f>
        <v>#N/A</v>
      </c>
      <c r="CC100" s="6" t="e">
        <f>IF(VLOOKUP(A100,'BD OFICIAL'!$A$1:$AK$1058,25,0)=X100,0,1)</f>
        <v>#N/A</v>
      </c>
      <c r="CD100" s="6" t="e">
        <f>IF(VLOOKUP(A100,'BD OFICIAL'!$A$1:$AK$1058,26,0)=Y100,0,1)</f>
        <v>#N/A</v>
      </c>
      <c r="CE100" s="6" t="e">
        <f>IF(VLOOKUP(A100,'BD OFICIAL'!$A$1:$AK$1058,27,0)=Z100,0,1)</f>
        <v>#N/A</v>
      </c>
      <c r="CF100" s="6" t="e">
        <f>IF(VLOOKUP(A100,'BD OFICIAL'!$A$1:$AK$1058,28,0)=AA100,0,1)</f>
        <v>#N/A</v>
      </c>
      <c r="CG100" s="6" t="e">
        <f>IF(VLOOKUP(A100,'BD OFICIAL'!$A$1:$AK$1058,33,0)=AF100,0,1)</f>
        <v>#N/A</v>
      </c>
      <c r="CH100" s="6" t="e">
        <f>IF(VLOOKUP(A100,'BD OFICIAL'!$A$1:$AK$1058,34,0)=AG100,0,1)</f>
        <v>#N/A</v>
      </c>
      <c r="CI100" s="11" t="e">
        <f t="shared" si="49"/>
        <v>#DIV/0!</v>
      </c>
      <c r="CJ100" s="130" t="e">
        <f t="shared" si="50"/>
        <v>#DIV/0!</v>
      </c>
      <c r="CK100" s="130" t="e">
        <f>IF(VLOOKUP(A100,'BD OFICIAL'!$A$1:$AK$1058,37,0)=AL100,0,1)</f>
        <v>#N/A</v>
      </c>
      <c r="CL100" s="130" t="e">
        <f>VLOOKUP(A100,'BD OFICIAL'!$A$1:$AL$1109,38,0)*AM100-AP100</f>
        <v>#N/A</v>
      </c>
      <c r="CM100" s="130" t="str">
        <f t="shared" si="51"/>
        <v>SSH</v>
      </c>
      <c r="CN100" s="130" t="str">
        <f t="shared" si="52"/>
        <v>SI</v>
      </c>
      <c r="CO100" s="130" t="str">
        <f t="shared" si="53"/>
        <v>NO</v>
      </c>
      <c r="CP100" s="44">
        <f t="shared" si="54"/>
        <v>1</v>
      </c>
      <c r="CQ100" s="44">
        <f t="shared" si="55"/>
        <v>1</v>
      </c>
      <c r="CR100" s="44" t="e">
        <f t="shared" si="56"/>
        <v>#N/A</v>
      </c>
      <c r="CS100" s="44" t="e">
        <f>IF(VLOOKUP(A100,'BD OFICIAL'!$A:$AS,40,0)=AQ100,0,1)</f>
        <v>#N/A</v>
      </c>
      <c r="CT100" s="44" t="e">
        <f>IF(VLOOKUP(A100,'BD OFICIAL'!$A:$AS,41,0)=AS100,0,1)</f>
        <v>#N/A</v>
      </c>
      <c r="CU100" s="44">
        <f t="shared" si="57"/>
        <v>0</v>
      </c>
      <c r="CV100" s="44">
        <f t="shared" si="58"/>
        <v>0</v>
      </c>
      <c r="CW100" s="44" t="e">
        <f>IF(VLOOKUP(A100,'BD OFICIAL'!$A$1:$AK$1058,31,0)="SI",IF(AT100&gt;0,0,1),IF(AT100=0,0,1))</f>
        <v>#N/A</v>
      </c>
      <c r="CX100" s="44">
        <f t="shared" si="59"/>
        <v>0</v>
      </c>
      <c r="CY100" s="44">
        <f t="shared" si="60"/>
        <v>0</v>
      </c>
      <c r="CZ100" s="130" t="e">
        <f t="shared" si="61"/>
        <v>#N/A</v>
      </c>
      <c r="DA100" s="44" t="e">
        <f t="shared" si="62"/>
        <v>#N/A</v>
      </c>
      <c r="DB100" s="130" t="str">
        <f>IF(ISERROR(VLOOKUP(AI100,EXPERIENCIA!$A$1:$C$2100,1,0)),"NO","SI")</f>
        <v>NO</v>
      </c>
      <c r="DC100" s="130" t="e">
        <f>IF(CZ100="no","NO APLICA",IF(AX100=0,"ERROR NOTA",IF(AND(AX100&gt;1,DB100="NO"),"ERROR NOTA",IF(AND(DB100="NO",AX100=1),0,IF(VLOOKUP(AI100,EXPERIENCIA!$A$1:$C$2100,3,0)=AX100,0,"ERROR NOTA")))))</f>
        <v>#N/A</v>
      </c>
      <c r="DD100" s="130" t="str">
        <f>IF(ISERROR(VLOOKUP(AI100,COMPORTAMIENTO!$A$1:$C$2100,1,0)),"NO","SI")</f>
        <v>NO</v>
      </c>
      <c r="DE100" s="130" t="e">
        <f>IF(CZ100="NO","NO APLICA",IF(AY100=0,"ERROR NOTA",IF(AND(DD100="NO",AY100=7),0,IF(VLOOKUP(AI100,COMPORTAMIENTO!$A$2:$C$2100,3,0)=AY100,0,"ERROR NOTA"))))</f>
        <v>#N/A</v>
      </c>
      <c r="DF100" s="164" t="e">
        <f t="shared" si="63"/>
        <v>#N/A</v>
      </c>
      <c r="DG100" s="164" t="e">
        <f t="shared" si="64"/>
        <v>#N/A</v>
      </c>
      <c r="DH100" s="130" t="str">
        <f t="shared" si="101"/>
        <v>NO</v>
      </c>
      <c r="DI100" s="130" t="e">
        <f t="shared" si="65"/>
        <v>#N/A</v>
      </c>
      <c r="DJ100" s="130" t="e">
        <f t="shared" si="66"/>
        <v>#N/A</v>
      </c>
      <c r="DK100" s="130" t="e">
        <f t="shared" si="67"/>
        <v>#N/A</v>
      </c>
      <c r="DL100" s="16" t="e" cm="1">
        <f t="array" ref="DL100">IF(CZ100="NO","NO APLICA",IF(AND(CZ100="SI",BG100=1),RECHAZADO,"APROBADO"))</f>
        <v>#N/A</v>
      </c>
      <c r="DM100" s="16" t="e">
        <f t="shared" si="68"/>
        <v>#N/A</v>
      </c>
      <c r="DN100" s="11" t="e">
        <f t="shared" si="69"/>
        <v>#N/A</v>
      </c>
      <c r="DO100" s="16">
        <f t="shared" si="70"/>
        <v>0</v>
      </c>
      <c r="DP100" s="16">
        <f>VLOOKUP(A100,'5 TD'!$A$3:$B$35,2,0)</f>
        <v>0</v>
      </c>
      <c r="DQ100" s="11" t="e">
        <f t="shared" si="71"/>
        <v>#N/A</v>
      </c>
      <c r="DR100" s="130" t="e">
        <f t="shared" si="102"/>
        <v>#N/A</v>
      </c>
      <c r="DS100" s="130" t="e">
        <f t="shared" si="103"/>
        <v>#N/A</v>
      </c>
      <c r="DT100" s="11" t="e">
        <f t="shared" si="104"/>
        <v>#N/A</v>
      </c>
      <c r="DU100" s="130" t="e">
        <f t="shared" si="105"/>
        <v>#N/A</v>
      </c>
      <c r="DV100" s="6">
        <f>+('3 Planilla Preadjudicación OTIC'!BO100)</f>
        <v>0</v>
      </c>
      <c r="DW100" s="6" t="e">
        <f>IF(DU100="APROBADO",VLOOKUP(A100,'5 TD'!$D$3:$E$270,2,0),"NO APLICA")</f>
        <v>#N/A</v>
      </c>
      <c r="DX100" s="6" t="e">
        <f t="shared" si="72"/>
        <v>#N/A</v>
      </c>
      <c r="DY100" s="6" t="e">
        <f>IF(DX100="SI",VLOOKUP(A100,'5 TD'!$G$3:$H$270,2,0),"NO APLICA ")</f>
        <v>#N/A</v>
      </c>
      <c r="DZ100" s="6" t="e">
        <f t="shared" si="106"/>
        <v>#N/A</v>
      </c>
      <c r="EA100" s="6" t="e">
        <f>IF(DZ100="SI",VLOOKUP(A100,'5 TD'!$J$4:$K$472,2,0),"NO APLICA")</f>
        <v>#N/A</v>
      </c>
      <c r="EB100" s="6" t="e">
        <f t="shared" si="73"/>
        <v>#N/A</v>
      </c>
      <c r="EC100" s="11" t="e">
        <f>IF(EB100="SI",VLOOKUP(A100,'5 TD'!$M$4:$N$350,2,0),"NO APLICA")</f>
        <v>#N/A</v>
      </c>
      <c r="ED100" s="6" t="e">
        <f t="shared" si="48"/>
        <v>#N/A</v>
      </c>
      <c r="EE100" s="16" t="e">
        <f t="shared" si="74"/>
        <v>#N/A</v>
      </c>
      <c r="EF100" s="16" t="e">
        <f>IF(ED100="SI",VLOOKUP(A100,'5 TD'!$V$4:$W$479,2,0),"NO APLICA")</f>
        <v>#N/A</v>
      </c>
      <c r="EG100" s="6" t="e">
        <f t="shared" si="75"/>
        <v>#N/A</v>
      </c>
      <c r="EH100" s="124" t="e">
        <f>IF(EG100="SI",VLOOKUP(AI100,COMPORTAMIENTO!$A$1:$C$2100,2,0),"NO APLICA")</f>
        <v>#N/A</v>
      </c>
      <c r="EI100" s="16" t="e">
        <f>IF(EG100="SI",VLOOKUP(A100,'5 TD'!$P$2:$Q$479,2,0),"NO APLICA")</f>
        <v>#N/A</v>
      </c>
      <c r="EJ100" s="6" t="e">
        <f t="shared" si="76"/>
        <v>#N/A</v>
      </c>
      <c r="EK100" s="6">
        <f>IF(DB100="no",0,VLOOKUP(AI100,EXPERIENCIA!$A$1:$C$2100,2,0))</f>
        <v>0</v>
      </c>
      <c r="EL100" s="6">
        <f>IF(DB100="si",VLOOKUP(A100,'5 TD'!$S$3:$T$2103,2,0),0)</f>
        <v>0</v>
      </c>
      <c r="EM100" s="6" t="str">
        <f t="shared" si="77"/>
        <v>SI</v>
      </c>
      <c r="EN100" s="6">
        <f>+('3 Planilla Preadjudicación OTIC'!BV100)</f>
        <v>0</v>
      </c>
      <c r="EQ100" s="77"/>
    </row>
    <row r="101" spans="1:147" s="7" customFormat="1" ht="13.8" x14ac:dyDescent="0.3">
      <c r="A101" s="6">
        <f>+('3 Planilla Preadjudicación OTIC'!A101)</f>
        <v>0</v>
      </c>
      <c r="B101" s="6">
        <f>+('3 Planilla Preadjudicación OTIC'!B101)</f>
        <v>0</v>
      </c>
      <c r="C101" s="8">
        <f>+('3 Planilla Preadjudicación OTIC'!D101)</f>
        <v>0</v>
      </c>
      <c r="D101" s="8">
        <f>+('3 Planilla Preadjudicación OTIC'!E101)</f>
        <v>0</v>
      </c>
      <c r="E101" s="8">
        <f>+('3 Planilla Preadjudicación OTIC'!F101)</f>
        <v>0</v>
      </c>
      <c r="F101" s="8">
        <f>+('3 Planilla Preadjudicación OTIC'!G101)</f>
        <v>0</v>
      </c>
      <c r="G101" s="8">
        <f>+('3 Planilla Preadjudicación OTIC'!H101)</f>
        <v>0</v>
      </c>
      <c r="H101" s="8">
        <f>+('3 Planilla Preadjudicación OTIC'!I101)</f>
        <v>0</v>
      </c>
      <c r="I101" s="8">
        <f>+('3 Planilla Preadjudicación OTIC'!J101)</f>
        <v>0</v>
      </c>
      <c r="J101" s="8">
        <f>+('3 Planilla Preadjudicación OTIC'!K101)</f>
        <v>0</v>
      </c>
      <c r="K101" s="8">
        <f>+('3 Planilla Preadjudicación OTIC'!L101)</f>
        <v>0</v>
      </c>
      <c r="L101" s="8">
        <f>+('3 Planilla Preadjudicación OTIC'!M101)</f>
        <v>0</v>
      </c>
      <c r="M101" s="6">
        <f>+('3 Planilla Preadjudicación OTIC'!N101)</f>
        <v>0</v>
      </c>
      <c r="N101" s="8">
        <f>+('3 Planilla Preadjudicación OTIC'!O101)</f>
        <v>0</v>
      </c>
      <c r="O101" s="8">
        <f>+('3 Planilla Preadjudicación OTIC'!P101)</f>
        <v>0</v>
      </c>
      <c r="P101" s="8">
        <f>+('3 Planilla Preadjudicación OTIC'!Q101)</f>
        <v>0</v>
      </c>
      <c r="Q101" s="8">
        <f>+('3 Planilla Preadjudicación OTIC'!R101)</f>
        <v>0</v>
      </c>
      <c r="R101" s="8">
        <f>+('3 Planilla Preadjudicación OTIC'!S101)</f>
        <v>0</v>
      </c>
      <c r="S101" s="8">
        <f>+('3 Planilla Preadjudicación OTIC'!T101)</f>
        <v>0</v>
      </c>
      <c r="T101" s="6">
        <f>+('3 Planilla Preadjudicación OTIC'!U101)</f>
        <v>0</v>
      </c>
      <c r="U101" s="6">
        <f>+('3 Planilla Preadjudicación OTIC'!V101)</f>
        <v>0</v>
      </c>
      <c r="V101" s="6">
        <f>+('3 Planilla Preadjudicación OTIC'!W101)</f>
        <v>0</v>
      </c>
      <c r="W101" s="6">
        <f>+('3 Planilla Preadjudicación OTIC'!X101)</f>
        <v>0</v>
      </c>
      <c r="X101" s="6">
        <f>+('3 Planilla Preadjudicación OTIC'!Y101)</f>
        <v>0</v>
      </c>
      <c r="Y101" s="6">
        <f>+('3 Planilla Preadjudicación OTIC'!Z101)</f>
        <v>0</v>
      </c>
      <c r="Z101" s="6">
        <f>+('3 Planilla Preadjudicación OTIC'!AA101)</f>
        <v>0</v>
      </c>
      <c r="AA101" s="6">
        <f>+('3 Planilla Preadjudicación OTIC'!AB101)</f>
        <v>0</v>
      </c>
      <c r="AB101" s="8">
        <f>+('3 Planilla Preadjudicación OTIC'!AC101)</f>
        <v>0</v>
      </c>
      <c r="AC101" s="8">
        <f>+('3 Planilla Preadjudicación OTIC'!AD101)</f>
        <v>0</v>
      </c>
      <c r="AD101" s="6">
        <f>+('3 Planilla Preadjudicación OTIC'!AE101)</f>
        <v>0</v>
      </c>
      <c r="AE101" s="8">
        <f>+('3 Planilla Preadjudicación OTIC'!AF101)</f>
        <v>0</v>
      </c>
      <c r="AF101" s="6">
        <f>+('3 Planilla Preadjudicación OTIC'!AG101)</f>
        <v>0</v>
      </c>
      <c r="AG101" s="6">
        <f>+('3 Planilla Preadjudicación OTIC'!AH101)</f>
        <v>0</v>
      </c>
      <c r="AH101" s="6">
        <f>+('3 Planilla Preadjudicación OTIC'!AI101)</f>
        <v>0</v>
      </c>
      <c r="AI101" s="206">
        <f>+('3 Planilla Preadjudicación OTIC'!AJ101)</f>
        <v>0</v>
      </c>
      <c r="AJ101" s="8">
        <f>+('3 Planilla Preadjudicación OTIC'!AK101)</f>
        <v>0</v>
      </c>
      <c r="AK101" s="6">
        <f>+('3 Planilla Preadjudicación OTIC'!AL101)</f>
        <v>0</v>
      </c>
      <c r="AL101" s="6">
        <f>+('3 Planilla Preadjudicación OTIC'!AM101)</f>
        <v>0</v>
      </c>
      <c r="AM101" s="16">
        <f>+('3 Planilla Preadjudicación OTIC'!AN101)</f>
        <v>0</v>
      </c>
      <c r="AN101" s="16">
        <f>+('3 Planilla Preadjudicación OTIC'!AO101)</f>
        <v>0</v>
      </c>
      <c r="AO101" s="16">
        <f>+('3 Planilla Preadjudicación OTIC'!AP101)</f>
        <v>0</v>
      </c>
      <c r="AP101" s="16">
        <f>+('3 Planilla Preadjudicación OTIC'!AQ101)</f>
        <v>0</v>
      </c>
      <c r="AQ101" s="16">
        <f>+('3 Planilla Preadjudicación OTIC'!AR101)</f>
        <v>0</v>
      </c>
      <c r="AR101" s="16">
        <f>+('3 Planilla Preadjudicación OTIC'!AS101)</f>
        <v>0</v>
      </c>
      <c r="AS101" s="16">
        <f>+('3 Planilla Preadjudicación OTIC'!AT101)</f>
        <v>0</v>
      </c>
      <c r="AT101" s="16">
        <f>+('3 Planilla Preadjudicación OTIC'!AU101)</f>
        <v>0</v>
      </c>
      <c r="AU101" s="16">
        <f>+('3 Planilla Preadjudicación OTIC'!AV101)</f>
        <v>0</v>
      </c>
      <c r="AV101" s="6">
        <f>+('3 Planilla Preadjudicación OTIC'!AW101)</f>
        <v>0</v>
      </c>
      <c r="AW101" s="8">
        <f>+('3 Planilla Preadjudicación OTIC'!AX101)</f>
        <v>0</v>
      </c>
      <c r="AX101" s="6">
        <f>+('3 Planilla Preadjudicación OTIC'!AY101)</f>
        <v>0</v>
      </c>
      <c r="AY101" s="6">
        <f>+('3 Planilla Preadjudicación OTIC'!AZ101)</f>
        <v>0</v>
      </c>
      <c r="AZ101" s="6">
        <f>+('3 Planilla Preadjudicación OTIC'!BA101)</f>
        <v>0</v>
      </c>
      <c r="BA101" s="6">
        <f>+('3 Planilla Preadjudicación OTIC'!BB101)</f>
        <v>0</v>
      </c>
      <c r="BB101" s="6">
        <f>+('3 Planilla Preadjudicación OTIC'!BC101)</f>
        <v>0</v>
      </c>
      <c r="BC101" s="6">
        <f>+('3 Planilla Preadjudicación OTIC'!BD101)</f>
        <v>0</v>
      </c>
      <c r="BD101" s="6">
        <f>+('3 Planilla Preadjudicación OTIC'!BE101)</f>
        <v>0</v>
      </c>
      <c r="BE101" s="6">
        <f>+('3 Planilla Preadjudicación OTIC'!BF101)</f>
        <v>0</v>
      </c>
      <c r="BF101" s="6">
        <f>+('3 Planilla Preadjudicación OTIC'!BG101)</f>
        <v>0</v>
      </c>
      <c r="BG101" s="6">
        <f>+('3 Planilla Preadjudicación OTIC'!BH101)</f>
        <v>0</v>
      </c>
      <c r="BH101" s="6">
        <f>+('3 Planilla Preadjudicación OTIC'!BI101)</f>
        <v>0</v>
      </c>
      <c r="BI101" s="6">
        <f>+('3 Planilla Preadjudicación OTIC'!BJ101)</f>
        <v>0</v>
      </c>
      <c r="BJ101" s="6">
        <f>+('3 Planilla Preadjudicación OTIC'!BK101)</f>
        <v>0</v>
      </c>
      <c r="BK101" s="6">
        <f>+('3 Planilla Preadjudicación OTIC'!BL101)</f>
        <v>0</v>
      </c>
      <c r="BL101" s="6">
        <f>+('3 Planilla Preadjudicación OTIC'!BM101)</f>
        <v>0</v>
      </c>
      <c r="BM101" s="164">
        <f>ROUND(('3 Planilla Preadjudicación OTIC'!BN101),1)</f>
        <v>0</v>
      </c>
      <c r="BN101" s="8">
        <f>+('3 Planilla Preadjudicación OTIC'!BO101)</f>
        <v>0</v>
      </c>
      <c r="BO101" s="8">
        <f>+('3 Planilla Preadjudicación OTIC'!BP101)</f>
        <v>0</v>
      </c>
      <c r="BP101" s="8">
        <f>+('3 Planilla Preadjudicación OTIC'!BQ101)</f>
        <v>0</v>
      </c>
      <c r="BQ101" s="8">
        <f>+('3 Planilla Preadjudicación OTIC'!BR101)</f>
        <v>0</v>
      </c>
      <c r="BR101" s="8">
        <f>+('3 Planilla Preadjudicación OTIC'!BS101)</f>
        <v>0</v>
      </c>
      <c r="BS101" s="8">
        <f>+('3 Planilla Preadjudicación OTIC'!BT101)</f>
        <v>0</v>
      </c>
      <c r="BT101" s="8">
        <f>+('3 Planilla Preadjudicación OTIC'!BU101)</f>
        <v>0</v>
      </c>
      <c r="BU101" s="130" t="e">
        <f>IF(VLOOKUP(A101,'BD OFICIAL'!$A$1:$AK$1058,5,0)=D101,0,1)</f>
        <v>#N/A</v>
      </c>
      <c r="BV101" s="130" t="e">
        <f>IF(VLOOKUP(A101,'BD OFICIAL'!$A$1:$AK$1058,11,0)=J101,0,1)</f>
        <v>#N/A</v>
      </c>
      <c r="BW101" s="130" t="e">
        <f>IF(VLOOKUP(A101,'BD OFICIAL'!$A$1:$AK$1058,13,0)=L101,0,1)</f>
        <v>#N/A</v>
      </c>
      <c r="BX101" s="6" t="e">
        <f>IF(VLOOKUP(A101,'BD OFICIAL'!$A$1:$AK$1058,16,0)=O101,0,1)</f>
        <v>#N/A</v>
      </c>
      <c r="BY101" s="6" t="e">
        <f>IF(VLOOKUP(A101,'BD OFICIAL'!$A$1:$AK$1058,17,0)=P101,0,1)</f>
        <v>#N/A</v>
      </c>
      <c r="BZ101" s="6" t="e">
        <f>IF(VLOOKUP(A101,'BD OFICIAL'!$A$1:$AK$1058,19,0)=R101,0,1)</f>
        <v>#N/A</v>
      </c>
      <c r="CA101" s="6" t="e">
        <f>IF(VLOOKUP(A101,'BD OFICIAL'!$A$1:$AK$1058,21,0)=T101,0,1)</f>
        <v>#N/A</v>
      </c>
      <c r="CB101" s="6" t="e">
        <f>IF(VLOOKUP(A101,'BD OFICIAL'!$A$1:$AK$1058,24,0)=AK101,0,1)</f>
        <v>#N/A</v>
      </c>
      <c r="CC101" s="6" t="e">
        <f>IF(VLOOKUP(A101,'BD OFICIAL'!$A$1:$AK$1058,25,0)=X101,0,1)</f>
        <v>#N/A</v>
      </c>
      <c r="CD101" s="6" t="e">
        <f>IF(VLOOKUP(A101,'BD OFICIAL'!$A$1:$AK$1058,26,0)=Y101,0,1)</f>
        <v>#N/A</v>
      </c>
      <c r="CE101" s="6" t="e">
        <f>IF(VLOOKUP(A101,'BD OFICIAL'!$A$1:$AK$1058,27,0)=Z101,0,1)</f>
        <v>#N/A</v>
      </c>
      <c r="CF101" s="6" t="e">
        <f>IF(VLOOKUP(A101,'BD OFICIAL'!$A$1:$AK$1058,28,0)=AA101,0,1)</f>
        <v>#N/A</v>
      </c>
      <c r="CG101" s="6" t="e">
        <f>IF(VLOOKUP(A101,'BD OFICIAL'!$A$1:$AK$1058,33,0)=AF101,0,1)</f>
        <v>#N/A</v>
      </c>
      <c r="CH101" s="6" t="e">
        <f>IF(VLOOKUP(A101,'BD OFICIAL'!$A$1:$AK$1058,34,0)=AG101,0,1)</f>
        <v>#N/A</v>
      </c>
      <c r="CI101" s="11" t="e">
        <f t="shared" si="49"/>
        <v>#DIV/0!</v>
      </c>
      <c r="CJ101" s="130" t="e">
        <f t="shared" si="50"/>
        <v>#DIV/0!</v>
      </c>
      <c r="CK101" s="130" t="e">
        <f>IF(VLOOKUP(A101,'BD OFICIAL'!$A$1:$AK$1058,37,0)=AL101,0,1)</f>
        <v>#N/A</v>
      </c>
      <c r="CL101" s="130" t="e">
        <f>VLOOKUP(A101,'BD OFICIAL'!$A$1:$AL$1109,38,0)*AM101-AP101</f>
        <v>#N/A</v>
      </c>
      <c r="CM101" s="130" t="str">
        <f t="shared" si="51"/>
        <v>SSH</v>
      </c>
      <c r="CN101" s="130" t="str">
        <f t="shared" si="52"/>
        <v>SI</v>
      </c>
      <c r="CO101" s="130" t="str">
        <f t="shared" si="53"/>
        <v>NO</v>
      </c>
      <c r="CP101" s="44">
        <f t="shared" si="54"/>
        <v>1</v>
      </c>
      <c r="CQ101" s="44">
        <f t="shared" si="55"/>
        <v>1</v>
      </c>
      <c r="CR101" s="44" t="e">
        <f t="shared" si="56"/>
        <v>#N/A</v>
      </c>
      <c r="CS101" s="44" t="e">
        <f>IF(VLOOKUP(A101,'BD OFICIAL'!$A:$AS,40,0)=AQ101,0,1)</f>
        <v>#N/A</v>
      </c>
      <c r="CT101" s="44" t="e">
        <f>IF(VLOOKUP(A101,'BD OFICIAL'!$A:$AS,41,0)=AS101,0,1)</f>
        <v>#N/A</v>
      </c>
      <c r="CU101" s="44">
        <f t="shared" si="57"/>
        <v>0</v>
      </c>
      <c r="CV101" s="44">
        <f t="shared" si="58"/>
        <v>0</v>
      </c>
      <c r="CW101" s="44" t="e">
        <f>IF(VLOOKUP(A101,'BD OFICIAL'!$A$1:$AK$1058,31,0)="SI",IF(AT101&gt;0,0,1),IF(AT101=0,0,1))</f>
        <v>#N/A</v>
      </c>
      <c r="CX101" s="44">
        <f t="shared" si="59"/>
        <v>0</v>
      </c>
      <c r="CY101" s="44">
        <f t="shared" si="60"/>
        <v>0</v>
      </c>
      <c r="CZ101" s="130" t="e">
        <f t="shared" si="61"/>
        <v>#N/A</v>
      </c>
      <c r="DA101" s="44" t="e">
        <f t="shared" si="62"/>
        <v>#N/A</v>
      </c>
      <c r="DB101" s="130" t="str">
        <f>IF(ISERROR(VLOOKUP(AI101,EXPERIENCIA!$A$1:$C$2100,1,0)),"NO","SI")</f>
        <v>NO</v>
      </c>
      <c r="DC101" s="130" t="e">
        <f>IF(CZ101="no","NO APLICA",IF(AX101=0,"ERROR NOTA",IF(AND(AX101&gt;1,DB101="NO"),"ERROR NOTA",IF(AND(DB101="NO",AX101=1),0,IF(VLOOKUP(AI101,EXPERIENCIA!$A$1:$C$2100,3,0)=AX101,0,"ERROR NOTA")))))</f>
        <v>#N/A</v>
      </c>
      <c r="DD101" s="130" t="str">
        <f>IF(ISERROR(VLOOKUP(AI101,COMPORTAMIENTO!$A$1:$C$2100,1,0)),"NO","SI")</f>
        <v>NO</v>
      </c>
      <c r="DE101" s="130" t="e">
        <f>IF(CZ101="NO","NO APLICA",IF(AY101=0,"ERROR NOTA",IF(AND(DD101="NO",AY101=7),0,IF(VLOOKUP(AI101,COMPORTAMIENTO!$A$2:$C$2100,3,0)=AY101,0,"ERROR NOTA"))))</f>
        <v>#N/A</v>
      </c>
      <c r="DF101" s="164" t="e">
        <f t="shared" si="63"/>
        <v>#N/A</v>
      </c>
      <c r="DG101" s="164" t="e">
        <f t="shared" si="64"/>
        <v>#N/A</v>
      </c>
      <c r="DH101" s="130" t="str">
        <f t="shared" si="101"/>
        <v>NO</v>
      </c>
      <c r="DI101" s="130" t="e">
        <f t="shared" si="65"/>
        <v>#N/A</v>
      </c>
      <c r="DJ101" s="130" t="e">
        <f t="shared" si="66"/>
        <v>#N/A</v>
      </c>
      <c r="DK101" s="130" t="e">
        <f t="shared" si="67"/>
        <v>#N/A</v>
      </c>
      <c r="DL101" s="16" t="e" cm="1">
        <f t="array" ref="DL101">IF(CZ101="NO","NO APLICA",IF(AND(CZ101="SI",BG101=1),RECHAZADO,"APROBADO"))</f>
        <v>#N/A</v>
      </c>
      <c r="DM101" s="16" t="e">
        <f t="shared" si="68"/>
        <v>#N/A</v>
      </c>
      <c r="DN101" s="11" t="e">
        <f t="shared" si="69"/>
        <v>#N/A</v>
      </c>
      <c r="DO101" s="16">
        <f t="shared" si="70"/>
        <v>0</v>
      </c>
      <c r="DP101" s="16">
        <f>VLOOKUP(A101,'5 TD'!$A$3:$B$35,2,0)</f>
        <v>0</v>
      </c>
      <c r="DQ101" s="11" t="e">
        <f t="shared" si="71"/>
        <v>#N/A</v>
      </c>
      <c r="DR101" s="130" t="e">
        <f t="shared" si="102"/>
        <v>#N/A</v>
      </c>
      <c r="DS101" s="130" t="e">
        <f t="shared" si="103"/>
        <v>#N/A</v>
      </c>
      <c r="DT101" s="11" t="e">
        <f t="shared" si="104"/>
        <v>#N/A</v>
      </c>
      <c r="DU101" s="130" t="e">
        <f t="shared" si="105"/>
        <v>#N/A</v>
      </c>
      <c r="DV101" s="6">
        <f>+('3 Planilla Preadjudicación OTIC'!BO101)</f>
        <v>0</v>
      </c>
      <c r="DW101" s="6" t="e">
        <f>IF(DU101="APROBADO",VLOOKUP(A101,'5 TD'!$D$3:$E$270,2,0),"NO APLICA")</f>
        <v>#N/A</v>
      </c>
      <c r="DX101" s="6" t="e">
        <f t="shared" si="72"/>
        <v>#N/A</v>
      </c>
      <c r="DY101" s="6" t="e">
        <f>IF(DX101="SI",VLOOKUP(A101,'5 TD'!$G$3:$H$270,2,0),"NO APLICA ")</f>
        <v>#N/A</v>
      </c>
      <c r="DZ101" s="6" t="e">
        <f t="shared" si="106"/>
        <v>#N/A</v>
      </c>
      <c r="EA101" s="6" t="e">
        <f>IF(DZ101="SI",VLOOKUP(A101,'5 TD'!$J$4:$K$472,2,0),"NO APLICA")</f>
        <v>#N/A</v>
      </c>
      <c r="EB101" s="6" t="e">
        <f t="shared" si="73"/>
        <v>#N/A</v>
      </c>
      <c r="EC101" s="11" t="e">
        <f>IF(EB101="SI",VLOOKUP(A101,'5 TD'!$M$4:$N$350,2,0),"NO APLICA")</f>
        <v>#N/A</v>
      </c>
      <c r="ED101" s="6" t="e">
        <f t="shared" si="48"/>
        <v>#N/A</v>
      </c>
      <c r="EE101" s="16" t="e">
        <f t="shared" si="74"/>
        <v>#N/A</v>
      </c>
      <c r="EF101" s="16" t="e">
        <f>IF(ED101="SI",VLOOKUP(A101,'5 TD'!$V$4:$W$479,2,0),"NO APLICA")</f>
        <v>#N/A</v>
      </c>
      <c r="EG101" s="6" t="e">
        <f t="shared" si="75"/>
        <v>#N/A</v>
      </c>
      <c r="EH101" s="124" t="e">
        <f>IF(EG101="SI",VLOOKUP(AI101,COMPORTAMIENTO!$A$1:$C$2100,2,0),"NO APLICA")</f>
        <v>#N/A</v>
      </c>
      <c r="EI101" s="16" t="e">
        <f>IF(EG101="SI",VLOOKUP(A101,'5 TD'!$P$2:$Q$479,2,0),"NO APLICA")</f>
        <v>#N/A</v>
      </c>
      <c r="EJ101" s="6" t="e">
        <f t="shared" si="76"/>
        <v>#N/A</v>
      </c>
      <c r="EK101" s="6">
        <f>IF(DB101="no",0,VLOOKUP(AI101,EXPERIENCIA!$A$1:$C$2100,2,0))</f>
        <v>0</v>
      </c>
      <c r="EL101" s="6">
        <f>IF(DB101="si",VLOOKUP(A101,'5 TD'!$S$3:$T$2103,2,0),0)</f>
        <v>0</v>
      </c>
      <c r="EM101" s="6" t="str">
        <f t="shared" si="77"/>
        <v>SI</v>
      </c>
      <c r="EN101" s="6">
        <f>+('3 Planilla Preadjudicación OTIC'!BV101)</f>
        <v>0</v>
      </c>
      <c r="EQ101" s="77"/>
    </row>
    <row r="102" spans="1:147" s="7" customFormat="1" ht="13.8" x14ac:dyDescent="0.3">
      <c r="A102" s="6">
        <f>+('3 Planilla Preadjudicación OTIC'!A102)</f>
        <v>0</v>
      </c>
      <c r="B102" s="6">
        <f>+('3 Planilla Preadjudicación OTIC'!B102)</f>
        <v>0</v>
      </c>
      <c r="C102" s="8">
        <f>+('3 Planilla Preadjudicación OTIC'!D102)</f>
        <v>0</v>
      </c>
      <c r="D102" s="8">
        <f>+('3 Planilla Preadjudicación OTIC'!E102)</f>
        <v>0</v>
      </c>
      <c r="E102" s="8">
        <f>+('3 Planilla Preadjudicación OTIC'!F102)</f>
        <v>0</v>
      </c>
      <c r="F102" s="8">
        <f>+('3 Planilla Preadjudicación OTIC'!G102)</f>
        <v>0</v>
      </c>
      <c r="G102" s="8">
        <f>+('3 Planilla Preadjudicación OTIC'!H102)</f>
        <v>0</v>
      </c>
      <c r="H102" s="8">
        <f>+('3 Planilla Preadjudicación OTIC'!I102)</f>
        <v>0</v>
      </c>
      <c r="I102" s="8">
        <f>+('3 Planilla Preadjudicación OTIC'!J102)</f>
        <v>0</v>
      </c>
      <c r="J102" s="8">
        <f>+('3 Planilla Preadjudicación OTIC'!K102)</f>
        <v>0</v>
      </c>
      <c r="K102" s="8">
        <f>+('3 Planilla Preadjudicación OTIC'!L102)</f>
        <v>0</v>
      </c>
      <c r="L102" s="8">
        <f>+('3 Planilla Preadjudicación OTIC'!M102)</f>
        <v>0</v>
      </c>
      <c r="M102" s="6">
        <f>+('3 Planilla Preadjudicación OTIC'!N102)</f>
        <v>0</v>
      </c>
      <c r="N102" s="8">
        <f>+('3 Planilla Preadjudicación OTIC'!O102)</f>
        <v>0</v>
      </c>
      <c r="O102" s="8">
        <f>+('3 Planilla Preadjudicación OTIC'!P102)</f>
        <v>0</v>
      </c>
      <c r="P102" s="8">
        <f>+('3 Planilla Preadjudicación OTIC'!Q102)</f>
        <v>0</v>
      </c>
      <c r="Q102" s="8">
        <f>+('3 Planilla Preadjudicación OTIC'!R102)</f>
        <v>0</v>
      </c>
      <c r="R102" s="8">
        <f>+('3 Planilla Preadjudicación OTIC'!S102)</f>
        <v>0</v>
      </c>
      <c r="S102" s="8">
        <f>+('3 Planilla Preadjudicación OTIC'!T102)</f>
        <v>0</v>
      </c>
      <c r="T102" s="6">
        <f>+('3 Planilla Preadjudicación OTIC'!U102)</f>
        <v>0</v>
      </c>
      <c r="U102" s="6">
        <f>+('3 Planilla Preadjudicación OTIC'!V102)</f>
        <v>0</v>
      </c>
      <c r="V102" s="6">
        <f>+('3 Planilla Preadjudicación OTIC'!W102)</f>
        <v>0</v>
      </c>
      <c r="W102" s="6">
        <f>+('3 Planilla Preadjudicación OTIC'!X102)</f>
        <v>0</v>
      </c>
      <c r="X102" s="6">
        <f>+('3 Planilla Preadjudicación OTIC'!Y102)</f>
        <v>0</v>
      </c>
      <c r="Y102" s="6">
        <f>+('3 Planilla Preadjudicación OTIC'!Z102)</f>
        <v>0</v>
      </c>
      <c r="Z102" s="6">
        <f>+('3 Planilla Preadjudicación OTIC'!AA102)</f>
        <v>0</v>
      </c>
      <c r="AA102" s="6">
        <f>+('3 Planilla Preadjudicación OTIC'!AB102)</f>
        <v>0</v>
      </c>
      <c r="AB102" s="8">
        <f>+('3 Planilla Preadjudicación OTIC'!AC102)</f>
        <v>0</v>
      </c>
      <c r="AC102" s="8">
        <f>+('3 Planilla Preadjudicación OTIC'!AD102)</f>
        <v>0</v>
      </c>
      <c r="AD102" s="6">
        <f>+('3 Planilla Preadjudicación OTIC'!AE102)</f>
        <v>0</v>
      </c>
      <c r="AE102" s="8">
        <f>+('3 Planilla Preadjudicación OTIC'!AF102)</f>
        <v>0</v>
      </c>
      <c r="AF102" s="6">
        <f>+('3 Planilla Preadjudicación OTIC'!AG102)</f>
        <v>0</v>
      </c>
      <c r="AG102" s="6">
        <f>+('3 Planilla Preadjudicación OTIC'!AH102)</f>
        <v>0</v>
      </c>
      <c r="AH102" s="6">
        <f>+('3 Planilla Preadjudicación OTIC'!AI102)</f>
        <v>0</v>
      </c>
      <c r="AI102" s="206">
        <f>+('3 Planilla Preadjudicación OTIC'!AJ102)</f>
        <v>0</v>
      </c>
      <c r="AJ102" s="8">
        <f>+('3 Planilla Preadjudicación OTIC'!AK102)</f>
        <v>0</v>
      </c>
      <c r="AK102" s="6">
        <f>+('3 Planilla Preadjudicación OTIC'!AL102)</f>
        <v>0</v>
      </c>
      <c r="AL102" s="6">
        <f>+('3 Planilla Preadjudicación OTIC'!AM102)</f>
        <v>0</v>
      </c>
      <c r="AM102" s="16">
        <f>+('3 Planilla Preadjudicación OTIC'!AN102)</f>
        <v>0</v>
      </c>
      <c r="AN102" s="16">
        <f>+('3 Planilla Preadjudicación OTIC'!AO102)</f>
        <v>0</v>
      </c>
      <c r="AO102" s="16">
        <f>+('3 Planilla Preadjudicación OTIC'!AP102)</f>
        <v>0</v>
      </c>
      <c r="AP102" s="16">
        <f>+('3 Planilla Preadjudicación OTIC'!AQ102)</f>
        <v>0</v>
      </c>
      <c r="AQ102" s="16">
        <f>+('3 Planilla Preadjudicación OTIC'!AR102)</f>
        <v>0</v>
      </c>
      <c r="AR102" s="16">
        <f>+('3 Planilla Preadjudicación OTIC'!AS102)</f>
        <v>0</v>
      </c>
      <c r="AS102" s="16">
        <f>+('3 Planilla Preadjudicación OTIC'!AT102)</f>
        <v>0</v>
      </c>
      <c r="AT102" s="16">
        <f>+('3 Planilla Preadjudicación OTIC'!AU102)</f>
        <v>0</v>
      </c>
      <c r="AU102" s="16">
        <f>+('3 Planilla Preadjudicación OTIC'!AV102)</f>
        <v>0</v>
      </c>
      <c r="AV102" s="6">
        <f>+('3 Planilla Preadjudicación OTIC'!AW102)</f>
        <v>0</v>
      </c>
      <c r="AW102" s="8">
        <f>+('3 Planilla Preadjudicación OTIC'!AX102)</f>
        <v>0</v>
      </c>
      <c r="AX102" s="6">
        <f>+('3 Planilla Preadjudicación OTIC'!AY102)</f>
        <v>0</v>
      </c>
      <c r="AY102" s="6">
        <f>+('3 Planilla Preadjudicación OTIC'!AZ102)</f>
        <v>0</v>
      </c>
      <c r="AZ102" s="6">
        <f>+('3 Planilla Preadjudicación OTIC'!BA102)</f>
        <v>0</v>
      </c>
      <c r="BA102" s="6">
        <f>+('3 Planilla Preadjudicación OTIC'!BB102)</f>
        <v>0</v>
      </c>
      <c r="BB102" s="6">
        <f>+('3 Planilla Preadjudicación OTIC'!BC102)</f>
        <v>0</v>
      </c>
      <c r="BC102" s="6">
        <f>+('3 Planilla Preadjudicación OTIC'!BD102)</f>
        <v>0</v>
      </c>
      <c r="BD102" s="6">
        <f>+('3 Planilla Preadjudicación OTIC'!BE102)</f>
        <v>0</v>
      </c>
      <c r="BE102" s="6">
        <f>+('3 Planilla Preadjudicación OTIC'!BF102)</f>
        <v>0</v>
      </c>
      <c r="BF102" s="6">
        <f>+('3 Planilla Preadjudicación OTIC'!BG102)</f>
        <v>0</v>
      </c>
      <c r="BG102" s="6">
        <f>+('3 Planilla Preadjudicación OTIC'!BH102)</f>
        <v>0</v>
      </c>
      <c r="BH102" s="6">
        <f>+('3 Planilla Preadjudicación OTIC'!BI102)</f>
        <v>0</v>
      </c>
      <c r="BI102" s="6">
        <f>+('3 Planilla Preadjudicación OTIC'!BJ102)</f>
        <v>0</v>
      </c>
      <c r="BJ102" s="6">
        <f>+('3 Planilla Preadjudicación OTIC'!BK102)</f>
        <v>0</v>
      </c>
      <c r="BK102" s="6">
        <f>+('3 Planilla Preadjudicación OTIC'!BL102)</f>
        <v>0</v>
      </c>
      <c r="BL102" s="6">
        <f>+('3 Planilla Preadjudicación OTIC'!BM102)</f>
        <v>0</v>
      </c>
      <c r="BM102" s="164">
        <f>ROUND(('3 Planilla Preadjudicación OTIC'!BN102),1)</f>
        <v>0</v>
      </c>
      <c r="BN102" s="8">
        <f>+('3 Planilla Preadjudicación OTIC'!BO102)</f>
        <v>0</v>
      </c>
      <c r="BO102" s="8">
        <f>+('3 Planilla Preadjudicación OTIC'!BP102)</f>
        <v>0</v>
      </c>
      <c r="BP102" s="8">
        <f>+('3 Planilla Preadjudicación OTIC'!BQ102)</f>
        <v>0</v>
      </c>
      <c r="BQ102" s="8">
        <f>+('3 Planilla Preadjudicación OTIC'!BR102)</f>
        <v>0</v>
      </c>
      <c r="BR102" s="8">
        <f>+('3 Planilla Preadjudicación OTIC'!BS102)</f>
        <v>0</v>
      </c>
      <c r="BS102" s="8">
        <f>+('3 Planilla Preadjudicación OTIC'!BT102)</f>
        <v>0</v>
      </c>
      <c r="BT102" s="8">
        <f>+('3 Planilla Preadjudicación OTIC'!BU102)</f>
        <v>0</v>
      </c>
      <c r="BU102" s="130" t="e">
        <f>IF(VLOOKUP(A102,'BD OFICIAL'!$A$1:$AK$1058,5,0)=D102,0,1)</f>
        <v>#N/A</v>
      </c>
      <c r="BV102" s="130" t="e">
        <f>IF(VLOOKUP(A102,'BD OFICIAL'!$A$1:$AK$1058,11,0)=J102,0,1)</f>
        <v>#N/A</v>
      </c>
      <c r="BW102" s="130" t="e">
        <f>IF(VLOOKUP(A102,'BD OFICIAL'!$A$1:$AK$1058,13,0)=L102,0,1)</f>
        <v>#N/A</v>
      </c>
      <c r="BX102" s="6" t="e">
        <f>IF(VLOOKUP(A102,'BD OFICIAL'!$A$1:$AK$1058,16,0)=O102,0,1)</f>
        <v>#N/A</v>
      </c>
      <c r="BY102" s="6" t="e">
        <f>IF(VLOOKUP(A102,'BD OFICIAL'!$A$1:$AK$1058,17,0)=P102,0,1)</f>
        <v>#N/A</v>
      </c>
      <c r="BZ102" s="6" t="e">
        <f>IF(VLOOKUP(A102,'BD OFICIAL'!$A$1:$AK$1058,19,0)=R102,0,1)</f>
        <v>#N/A</v>
      </c>
      <c r="CA102" s="6" t="e">
        <f>IF(VLOOKUP(A102,'BD OFICIAL'!$A$1:$AK$1058,21,0)=T102,0,1)</f>
        <v>#N/A</v>
      </c>
      <c r="CB102" s="6" t="e">
        <f>IF(VLOOKUP(A102,'BD OFICIAL'!$A$1:$AK$1058,24,0)=AK102,0,1)</f>
        <v>#N/A</v>
      </c>
      <c r="CC102" s="6" t="e">
        <f>IF(VLOOKUP(A102,'BD OFICIAL'!$A$1:$AK$1058,25,0)=X102,0,1)</f>
        <v>#N/A</v>
      </c>
      <c r="CD102" s="6" t="e">
        <f>IF(VLOOKUP(A102,'BD OFICIAL'!$A$1:$AK$1058,26,0)=Y102,0,1)</f>
        <v>#N/A</v>
      </c>
      <c r="CE102" s="6" t="e">
        <f>IF(VLOOKUP(A102,'BD OFICIAL'!$A$1:$AK$1058,27,0)=Z102,0,1)</f>
        <v>#N/A</v>
      </c>
      <c r="CF102" s="6" t="e">
        <f>IF(VLOOKUP(A102,'BD OFICIAL'!$A$1:$AK$1058,28,0)=AA102,0,1)</f>
        <v>#N/A</v>
      </c>
      <c r="CG102" s="6" t="e">
        <f>IF(VLOOKUP(A102,'BD OFICIAL'!$A$1:$AK$1058,33,0)=AF102,0,1)</f>
        <v>#N/A</v>
      </c>
      <c r="CH102" s="6" t="e">
        <f>IF(VLOOKUP(A102,'BD OFICIAL'!$A$1:$AK$1058,34,0)=AG102,0,1)</f>
        <v>#N/A</v>
      </c>
      <c r="CI102" s="11" t="e">
        <f t="shared" si="49"/>
        <v>#DIV/0!</v>
      </c>
      <c r="CJ102" s="130" t="e">
        <f t="shared" si="50"/>
        <v>#DIV/0!</v>
      </c>
      <c r="CK102" s="130" t="e">
        <f>IF(VLOOKUP(A102,'BD OFICIAL'!$A$1:$AK$1058,37,0)=AL102,0,1)</f>
        <v>#N/A</v>
      </c>
      <c r="CL102" s="130" t="e">
        <f>VLOOKUP(A102,'BD OFICIAL'!$A$1:$AL$1109,38,0)*AM102-AP102</f>
        <v>#N/A</v>
      </c>
      <c r="CM102" s="130" t="str">
        <f t="shared" si="51"/>
        <v>SSH</v>
      </c>
      <c r="CN102" s="130" t="str">
        <f t="shared" si="52"/>
        <v>SI</v>
      </c>
      <c r="CO102" s="130" t="str">
        <f t="shared" si="53"/>
        <v>NO</v>
      </c>
      <c r="CP102" s="44">
        <f t="shared" si="54"/>
        <v>1</v>
      </c>
      <c r="CQ102" s="44">
        <f t="shared" si="55"/>
        <v>1</v>
      </c>
      <c r="CR102" s="44" t="e">
        <f t="shared" si="56"/>
        <v>#N/A</v>
      </c>
      <c r="CS102" s="44" t="e">
        <f>IF(VLOOKUP(A102,'BD OFICIAL'!$A:$AS,40,0)=AQ102,0,1)</f>
        <v>#N/A</v>
      </c>
      <c r="CT102" s="44" t="e">
        <f>IF(VLOOKUP(A102,'BD OFICIAL'!$A:$AS,41,0)=AS102,0,1)</f>
        <v>#N/A</v>
      </c>
      <c r="CU102" s="44">
        <f t="shared" si="57"/>
        <v>0</v>
      </c>
      <c r="CV102" s="44">
        <f t="shared" si="58"/>
        <v>0</v>
      </c>
      <c r="CW102" s="44" t="e">
        <f>IF(VLOOKUP(A102,'BD OFICIAL'!$A$1:$AK$1058,31,0)="SI",IF(AT102&gt;0,0,1),IF(AT102=0,0,1))</f>
        <v>#N/A</v>
      </c>
      <c r="CX102" s="44">
        <f t="shared" si="59"/>
        <v>0</v>
      </c>
      <c r="CY102" s="44">
        <f t="shared" si="60"/>
        <v>0</v>
      </c>
      <c r="CZ102" s="130" t="e">
        <f t="shared" si="61"/>
        <v>#N/A</v>
      </c>
      <c r="DA102" s="44" t="e">
        <f t="shared" si="62"/>
        <v>#N/A</v>
      </c>
      <c r="DB102" s="130" t="str">
        <f>IF(ISERROR(VLOOKUP(AI102,EXPERIENCIA!$A$1:$C$2100,1,0)),"NO","SI")</f>
        <v>NO</v>
      </c>
      <c r="DC102" s="130" t="e">
        <f>IF(CZ102="no","NO APLICA",IF(AX102=0,"ERROR NOTA",IF(AND(AX102&gt;1,DB102="NO"),"ERROR NOTA",IF(AND(DB102="NO",AX102=1),0,IF(VLOOKUP(AI102,EXPERIENCIA!$A$1:$C$2100,3,0)=AX102,0,"ERROR NOTA")))))</f>
        <v>#N/A</v>
      </c>
      <c r="DD102" s="130" t="str">
        <f>IF(ISERROR(VLOOKUP(AI102,COMPORTAMIENTO!$A$1:$C$2100,1,0)),"NO","SI")</f>
        <v>NO</v>
      </c>
      <c r="DE102" s="130" t="e">
        <f>IF(CZ102="NO","NO APLICA",IF(AY102=0,"ERROR NOTA",IF(AND(DD102="NO",AY102=7),0,IF(VLOOKUP(AI102,COMPORTAMIENTO!$A$2:$C$2100,3,0)=AY102,0,"ERROR NOTA"))))</f>
        <v>#N/A</v>
      </c>
      <c r="DF102" s="164" t="e">
        <f t="shared" si="63"/>
        <v>#N/A</v>
      </c>
      <c r="DG102" s="164" t="e">
        <f t="shared" si="64"/>
        <v>#N/A</v>
      </c>
      <c r="DH102" s="130" t="str">
        <f t="shared" si="101"/>
        <v>NO</v>
      </c>
      <c r="DI102" s="130" t="e">
        <f t="shared" si="65"/>
        <v>#N/A</v>
      </c>
      <c r="DJ102" s="130" t="e">
        <f t="shared" si="66"/>
        <v>#N/A</v>
      </c>
      <c r="DK102" s="130" t="e">
        <f t="shared" si="67"/>
        <v>#N/A</v>
      </c>
      <c r="DL102" s="16" t="e" cm="1">
        <f t="array" ref="DL102">IF(CZ102="NO","NO APLICA",IF(AND(CZ102="SI",BG102=1),RECHAZADO,"APROBADO"))</f>
        <v>#N/A</v>
      </c>
      <c r="DM102" s="16" t="e">
        <f t="shared" si="68"/>
        <v>#N/A</v>
      </c>
      <c r="DN102" s="11" t="e">
        <f t="shared" si="69"/>
        <v>#N/A</v>
      </c>
      <c r="DO102" s="16">
        <f t="shared" si="70"/>
        <v>0</v>
      </c>
      <c r="DP102" s="16">
        <f>VLOOKUP(A102,'5 TD'!$A$3:$B$35,2,0)</f>
        <v>0</v>
      </c>
      <c r="DQ102" s="11" t="e">
        <f t="shared" si="71"/>
        <v>#N/A</v>
      </c>
      <c r="DR102" s="130" t="e">
        <f t="shared" si="102"/>
        <v>#N/A</v>
      </c>
      <c r="DS102" s="130" t="e">
        <f t="shared" si="103"/>
        <v>#N/A</v>
      </c>
      <c r="DT102" s="11" t="e">
        <f t="shared" si="104"/>
        <v>#N/A</v>
      </c>
      <c r="DU102" s="130" t="e">
        <f t="shared" si="105"/>
        <v>#N/A</v>
      </c>
      <c r="DV102" s="6">
        <f>+('3 Planilla Preadjudicación OTIC'!BO102)</f>
        <v>0</v>
      </c>
      <c r="DW102" s="6" t="e">
        <f>IF(DU102="APROBADO",VLOOKUP(A102,'5 TD'!$D$3:$E$270,2,0),"NO APLICA")</f>
        <v>#N/A</v>
      </c>
      <c r="DX102" s="6" t="e">
        <f t="shared" si="72"/>
        <v>#N/A</v>
      </c>
      <c r="DY102" s="6" t="e">
        <f>IF(DX102="SI",VLOOKUP(A102,'5 TD'!$G$3:$H$270,2,0),"NO APLICA ")</f>
        <v>#N/A</v>
      </c>
      <c r="DZ102" s="6" t="e">
        <f t="shared" si="106"/>
        <v>#N/A</v>
      </c>
      <c r="EA102" s="6" t="e">
        <f>IF(DZ102="SI",VLOOKUP(A102,'5 TD'!$J$4:$K$472,2,0),"NO APLICA")</f>
        <v>#N/A</v>
      </c>
      <c r="EB102" s="6" t="e">
        <f t="shared" si="73"/>
        <v>#N/A</v>
      </c>
      <c r="EC102" s="11" t="e">
        <f>IF(EB102="SI",VLOOKUP(A102,'5 TD'!$M$4:$N$350,2,0),"NO APLICA")</f>
        <v>#N/A</v>
      </c>
      <c r="ED102" s="6" t="e">
        <f t="shared" si="48"/>
        <v>#N/A</v>
      </c>
      <c r="EE102" s="16" t="e">
        <f t="shared" si="74"/>
        <v>#N/A</v>
      </c>
      <c r="EF102" s="16" t="e">
        <f>IF(ED102="SI",VLOOKUP(A102,'5 TD'!$V$4:$W$479,2,0),"NO APLICA")</f>
        <v>#N/A</v>
      </c>
      <c r="EG102" s="6" t="e">
        <f t="shared" si="75"/>
        <v>#N/A</v>
      </c>
      <c r="EH102" s="124" t="e">
        <f>IF(EG102="SI",VLOOKUP(AI102,COMPORTAMIENTO!$A$1:$C$2100,2,0),"NO APLICA")</f>
        <v>#N/A</v>
      </c>
      <c r="EI102" s="16" t="e">
        <f>IF(EG102="SI",VLOOKUP(A102,'5 TD'!$P$2:$Q$479,2,0),"NO APLICA")</f>
        <v>#N/A</v>
      </c>
      <c r="EJ102" s="6" t="e">
        <f t="shared" si="76"/>
        <v>#N/A</v>
      </c>
      <c r="EK102" s="6">
        <f>IF(DB102="no",0,VLOOKUP(AI102,EXPERIENCIA!$A$1:$C$2100,2,0))</f>
        <v>0</v>
      </c>
      <c r="EL102" s="6">
        <f>IF(DB102="si",VLOOKUP(A102,'5 TD'!$S$3:$T$2103,2,0),0)</f>
        <v>0</v>
      </c>
      <c r="EM102" s="6" t="str">
        <f t="shared" si="77"/>
        <v>SI</v>
      </c>
      <c r="EN102" s="6">
        <f>+('3 Planilla Preadjudicación OTIC'!BV102)</f>
        <v>0</v>
      </c>
      <c r="EQ102" s="77"/>
    </row>
    <row r="103" spans="1:147" s="7" customFormat="1" ht="13.8" x14ac:dyDescent="0.3">
      <c r="A103" s="6">
        <f>+('3 Planilla Preadjudicación OTIC'!A103)</f>
        <v>0</v>
      </c>
      <c r="B103" s="6">
        <f>+('3 Planilla Preadjudicación OTIC'!B103)</f>
        <v>0</v>
      </c>
      <c r="C103" s="8">
        <f>+('3 Planilla Preadjudicación OTIC'!D103)</f>
        <v>0</v>
      </c>
      <c r="D103" s="8">
        <f>+('3 Planilla Preadjudicación OTIC'!E103)</f>
        <v>0</v>
      </c>
      <c r="E103" s="8">
        <f>+('3 Planilla Preadjudicación OTIC'!F103)</f>
        <v>0</v>
      </c>
      <c r="F103" s="8">
        <f>+('3 Planilla Preadjudicación OTIC'!G103)</f>
        <v>0</v>
      </c>
      <c r="G103" s="8">
        <f>+('3 Planilla Preadjudicación OTIC'!H103)</f>
        <v>0</v>
      </c>
      <c r="H103" s="8">
        <f>+('3 Planilla Preadjudicación OTIC'!I103)</f>
        <v>0</v>
      </c>
      <c r="I103" s="8">
        <f>+('3 Planilla Preadjudicación OTIC'!J103)</f>
        <v>0</v>
      </c>
      <c r="J103" s="8">
        <f>+('3 Planilla Preadjudicación OTIC'!K103)</f>
        <v>0</v>
      </c>
      <c r="K103" s="8">
        <f>+('3 Planilla Preadjudicación OTIC'!L103)</f>
        <v>0</v>
      </c>
      <c r="L103" s="8">
        <f>+('3 Planilla Preadjudicación OTIC'!M103)</f>
        <v>0</v>
      </c>
      <c r="M103" s="6">
        <f>+('3 Planilla Preadjudicación OTIC'!N103)</f>
        <v>0</v>
      </c>
      <c r="N103" s="8">
        <f>+('3 Planilla Preadjudicación OTIC'!O103)</f>
        <v>0</v>
      </c>
      <c r="O103" s="8">
        <f>+('3 Planilla Preadjudicación OTIC'!P103)</f>
        <v>0</v>
      </c>
      <c r="P103" s="8">
        <f>+('3 Planilla Preadjudicación OTIC'!Q103)</f>
        <v>0</v>
      </c>
      <c r="Q103" s="8">
        <f>+('3 Planilla Preadjudicación OTIC'!R103)</f>
        <v>0</v>
      </c>
      <c r="R103" s="8">
        <f>+('3 Planilla Preadjudicación OTIC'!S103)</f>
        <v>0</v>
      </c>
      <c r="S103" s="8">
        <f>+('3 Planilla Preadjudicación OTIC'!T103)</f>
        <v>0</v>
      </c>
      <c r="T103" s="6">
        <f>+('3 Planilla Preadjudicación OTIC'!U103)</f>
        <v>0</v>
      </c>
      <c r="U103" s="6">
        <f>+('3 Planilla Preadjudicación OTIC'!V103)</f>
        <v>0</v>
      </c>
      <c r="V103" s="6">
        <f>+('3 Planilla Preadjudicación OTIC'!W103)</f>
        <v>0</v>
      </c>
      <c r="W103" s="6">
        <f>+('3 Planilla Preadjudicación OTIC'!X103)</f>
        <v>0</v>
      </c>
      <c r="X103" s="6">
        <f>+('3 Planilla Preadjudicación OTIC'!Y103)</f>
        <v>0</v>
      </c>
      <c r="Y103" s="6">
        <f>+('3 Planilla Preadjudicación OTIC'!Z103)</f>
        <v>0</v>
      </c>
      <c r="Z103" s="6">
        <f>+('3 Planilla Preadjudicación OTIC'!AA103)</f>
        <v>0</v>
      </c>
      <c r="AA103" s="6">
        <f>+('3 Planilla Preadjudicación OTIC'!AB103)</f>
        <v>0</v>
      </c>
      <c r="AB103" s="8">
        <f>+('3 Planilla Preadjudicación OTIC'!AC103)</f>
        <v>0</v>
      </c>
      <c r="AC103" s="8">
        <f>+('3 Planilla Preadjudicación OTIC'!AD103)</f>
        <v>0</v>
      </c>
      <c r="AD103" s="6">
        <f>+('3 Planilla Preadjudicación OTIC'!AE103)</f>
        <v>0</v>
      </c>
      <c r="AE103" s="8">
        <f>+('3 Planilla Preadjudicación OTIC'!AF103)</f>
        <v>0</v>
      </c>
      <c r="AF103" s="6">
        <f>+('3 Planilla Preadjudicación OTIC'!AG103)</f>
        <v>0</v>
      </c>
      <c r="AG103" s="6">
        <f>+('3 Planilla Preadjudicación OTIC'!AH103)</f>
        <v>0</v>
      </c>
      <c r="AH103" s="6">
        <f>+('3 Planilla Preadjudicación OTIC'!AI103)</f>
        <v>0</v>
      </c>
      <c r="AI103" s="206">
        <f>+('3 Planilla Preadjudicación OTIC'!AJ103)</f>
        <v>0</v>
      </c>
      <c r="AJ103" s="8">
        <f>+('3 Planilla Preadjudicación OTIC'!AK103)</f>
        <v>0</v>
      </c>
      <c r="AK103" s="6">
        <f>+('3 Planilla Preadjudicación OTIC'!AL103)</f>
        <v>0</v>
      </c>
      <c r="AL103" s="6">
        <f>+('3 Planilla Preadjudicación OTIC'!AM103)</f>
        <v>0</v>
      </c>
      <c r="AM103" s="16">
        <f>+('3 Planilla Preadjudicación OTIC'!AN103)</f>
        <v>0</v>
      </c>
      <c r="AN103" s="16">
        <f>+('3 Planilla Preadjudicación OTIC'!AO103)</f>
        <v>0</v>
      </c>
      <c r="AO103" s="16">
        <f>+('3 Planilla Preadjudicación OTIC'!AP103)</f>
        <v>0</v>
      </c>
      <c r="AP103" s="16">
        <f>+('3 Planilla Preadjudicación OTIC'!AQ103)</f>
        <v>0</v>
      </c>
      <c r="AQ103" s="16">
        <f>+('3 Planilla Preadjudicación OTIC'!AR103)</f>
        <v>0</v>
      </c>
      <c r="AR103" s="16">
        <f>+('3 Planilla Preadjudicación OTIC'!AS103)</f>
        <v>0</v>
      </c>
      <c r="AS103" s="16">
        <f>+('3 Planilla Preadjudicación OTIC'!AT103)</f>
        <v>0</v>
      </c>
      <c r="AT103" s="16">
        <f>+('3 Planilla Preadjudicación OTIC'!AU103)</f>
        <v>0</v>
      </c>
      <c r="AU103" s="16">
        <f>+('3 Planilla Preadjudicación OTIC'!AV103)</f>
        <v>0</v>
      </c>
      <c r="AV103" s="6">
        <f>+('3 Planilla Preadjudicación OTIC'!AW103)</f>
        <v>0</v>
      </c>
      <c r="AW103" s="8">
        <f>+('3 Planilla Preadjudicación OTIC'!AX103)</f>
        <v>0</v>
      </c>
      <c r="AX103" s="6">
        <f>+('3 Planilla Preadjudicación OTIC'!AY103)</f>
        <v>0</v>
      </c>
      <c r="AY103" s="6">
        <f>+('3 Planilla Preadjudicación OTIC'!AZ103)</f>
        <v>0</v>
      </c>
      <c r="AZ103" s="6">
        <f>+('3 Planilla Preadjudicación OTIC'!BA103)</f>
        <v>0</v>
      </c>
      <c r="BA103" s="6">
        <f>+('3 Planilla Preadjudicación OTIC'!BB103)</f>
        <v>0</v>
      </c>
      <c r="BB103" s="6">
        <f>+('3 Planilla Preadjudicación OTIC'!BC103)</f>
        <v>0</v>
      </c>
      <c r="BC103" s="6">
        <f>+('3 Planilla Preadjudicación OTIC'!BD103)</f>
        <v>0</v>
      </c>
      <c r="BD103" s="6">
        <f>+('3 Planilla Preadjudicación OTIC'!BE103)</f>
        <v>0</v>
      </c>
      <c r="BE103" s="6">
        <f>+('3 Planilla Preadjudicación OTIC'!BF103)</f>
        <v>0</v>
      </c>
      <c r="BF103" s="6">
        <f>+('3 Planilla Preadjudicación OTIC'!BG103)</f>
        <v>0</v>
      </c>
      <c r="BG103" s="6">
        <f>+('3 Planilla Preadjudicación OTIC'!BH103)</f>
        <v>0</v>
      </c>
      <c r="BH103" s="6">
        <f>+('3 Planilla Preadjudicación OTIC'!BI103)</f>
        <v>0</v>
      </c>
      <c r="BI103" s="6">
        <f>+('3 Planilla Preadjudicación OTIC'!BJ103)</f>
        <v>0</v>
      </c>
      <c r="BJ103" s="6">
        <f>+('3 Planilla Preadjudicación OTIC'!BK103)</f>
        <v>0</v>
      </c>
      <c r="BK103" s="6">
        <f>+('3 Planilla Preadjudicación OTIC'!BL103)</f>
        <v>0</v>
      </c>
      <c r="BL103" s="6">
        <f>+('3 Planilla Preadjudicación OTIC'!BM103)</f>
        <v>0</v>
      </c>
      <c r="BM103" s="164">
        <f>ROUND(('3 Planilla Preadjudicación OTIC'!BN103),1)</f>
        <v>0</v>
      </c>
      <c r="BN103" s="8">
        <f>+('3 Planilla Preadjudicación OTIC'!BO103)</f>
        <v>0</v>
      </c>
      <c r="BO103" s="8">
        <f>+('3 Planilla Preadjudicación OTIC'!BP103)</f>
        <v>0</v>
      </c>
      <c r="BP103" s="8">
        <f>+('3 Planilla Preadjudicación OTIC'!BQ103)</f>
        <v>0</v>
      </c>
      <c r="BQ103" s="8">
        <f>+('3 Planilla Preadjudicación OTIC'!BR103)</f>
        <v>0</v>
      </c>
      <c r="BR103" s="8">
        <f>+('3 Planilla Preadjudicación OTIC'!BS103)</f>
        <v>0</v>
      </c>
      <c r="BS103" s="8">
        <f>+('3 Planilla Preadjudicación OTIC'!BT103)</f>
        <v>0</v>
      </c>
      <c r="BT103" s="8">
        <f>+('3 Planilla Preadjudicación OTIC'!BU103)</f>
        <v>0</v>
      </c>
      <c r="BU103" s="130" t="e">
        <f>IF(VLOOKUP(A103,'BD OFICIAL'!$A$1:$AK$1058,5,0)=D103,0,1)</f>
        <v>#N/A</v>
      </c>
      <c r="BV103" s="130" t="e">
        <f>IF(VLOOKUP(A103,'BD OFICIAL'!$A$1:$AK$1058,11,0)=J103,0,1)</f>
        <v>#N/A</v>
      </c>
      <c r="BW103" s="130" t="e">
        <f>IF(VLOOKUP(A103,'BD OFICIAL'!$A$1:$AK$1058,13,0)=L103,0,1)</f>
        <v>#N/A</v>
      </c>
      <c r="BX103" s="6" t="e">
        <f>IF(VLOOKUP(A103,'BD OFICIAL'!$A$1:$AK$1058,16,0)=O103,0,1)</f>
        <v>#N/A</v>
      </c>
      <c r="BY103" s="6" t="e">
        <f>IF(VLOOKUP(A103,'BD OFICIAL'!$A$1:$AK$1058,17,0)=P103,0,1)</f>
        <v>#N/A</v>
      </c>
      <c r="BZ103" s="6" t="e">
        <f>IF(VLOOKUP(A103,'BD OFICIAL'!$A$1:$AK$1058,19,0)=R103,0,1)</f>
        <v>#N/A</v>
      </c>
      <c r="CA103" s="6" t="e">
        <f>IF(VLOOKUP(A103,'BD OFICIAL'!$A$1:$AK$1058,21,0)=T103,0,1)</f>
        <v>#N/A</v>
      </c>
      <c r="CB103" s="6" t="e">
        <f>IF(VLOOKUP(A103,'BD OFICIAL'!$A$1:$AK$1058,24,0)=AK103,0,1)</f>
        <v>#N/A</v>
      </c>
      <c r="CC103" s="6" t="e">
        <f>IF(VLOOKUP(A103,'BD OFICIAL'!$A$1:$AK$1058,25,0)=X103,0,1)</f>
        <v>#N/A</v>
      </c>
      <c r="CD103" s="6" t="e">
        <f>IF(VLOOKUP(A103,'BD OFICIAL'!$A$1:$AK$1058,26,0)=Y103,0,1)</f>
        <v>#N/A</v>
      </c>
      <c r="CE103" s="6" t="e">
        <f>IF(VLOOKUP(A103,'BD OFICIAL'!$A$1:$AK$1058,27,0)=Z103,0,1)</f>
        <v>#N/A</v>
      </c>
      <c r="CF103" s="6" t="e">
        <f>IF(VLOOKUP(A103,'BD OFICIAL'!$A$1:$AK$1058,28,0)=AA103,0,1)</f>
        <v>#N/A</v>
      </c>
      <c r="CG103" s="6" t="e">
        <f>IF(VLOOKUP(A103,'BD OFICIAL'!$A$1:$AK$1058,33,0)=AF103,0,1)</f>
        <v>#N/A</v>
      </c>
      <c r="CH103" s="6" t="e">
        <f>IF(VLOOKUP(A103,'BD OFICIAL'!$A$1:$AK$1058,34,0)=AG103,0,1)</f>
        <v>#N/A</v>
      </c>
      <c r="CI103" s="11" t="e">
        <f t="shared" si="49"/>
        <v>#DIV/0!</v>
      </c>
      <c r="CJ103" s="130" t="e">
        <f t="shared" si="50"/>
        <v>#DIV/0!</v>
      </c>
      <c r="CK103" s="130" t="e">
        <f>IF(VLOOKUP(A103,'BD OFICIAL'!$A$1:$AK$1058,37,0)=AL103,0,1)</f>
        <v>#N/A</v>
      </c>
      <c r="CL103" s="130" t="e">
        <f>VLOOKUP(A103,'BD OFICIAL'!$A$1:$AL$1109,38,0)*AM103-AP103</f>
        <v>#N/A</v>
      </c>
      <c r="CM103" s="130" t="str">
        <f t="shared" si="51"/>
        <v>SSH</v>
      </c>
      <c r="CN103" s="130" t="str">
        <f t="shared" si="52"/>
        <v>SI</v>
      </c>
      <c r="CO103" s="130" t="str">
        <f t="shared" si="53"/>
        <v>NO</v>
      </c>
      <c r="CP103" s="44">
        <f t="shared" si="54"/>
        <v>1</v>
      </c>
      <c r="CQ103" s="44">
        <f t="shared" si="55"/>
        <v>1</v>
      </c>
      <c r="CR103" s="44" t="e">
        <f t="shared" si="56"/>
        <v>#N/A</v>
      </c>
      <c r="CS103" s="44" t="e">
        <f>IF(VLOOKUP(A103,'BD OFICIAL'!$A:$AS,40,0)=AQ103,0,1)</f>
        <v>#N/A</v>
      </c>
      <c r="CT103" s="44" t="e">
        <f>IF(VLOOKUP(A103,'BD OFICIAL'!$A:$AS,41,0)=AS103,0,1)</f>
        <v>#N/A</v>
      </c>
      <c r="CU103" s="44">
        <f t="shared" si="57"/>
        <v>0</v>
      </c>
      <c r="CV103" s="44">
        <f t="shared" si="58"/>
        <v>0</v>
      </c>
      <c r="CW103" s="44" t="e">
        <f>IF(VLOOKUP(A103,'BD OFICIAL'!$A$1:$AK$1058,31,0)="SI",IF(AT103&gt;0,0,1),IF(AT103=0,0,1))</f>
        <v>#N/A</v>
      </c>
      <c r="CX103" s="44">
        <f t="shared" si="59"/>
        <v>0</v>
      </c>
      <c r="CY103" s="44">
        <f t="shared" si="60"/>
        <v>0</v>
      </c>
      <c r="CZ103" s="130" t="e">
        <f t="shared" si="61"/>
        <v>#N/A</v>
      </c>
      <c r="DA103" s="44" t="e">
        <f t="shared" si="62"/>
        <v>#N/A</v>
      </c>
      <c r="DB103" s="130" t="str">
        <f>IF(ISERROR(VLOOKUP(AI103,EXPERIENCIA!$A$1:$C$2100,1,0)),"NO","SI")</f>
        <v>NO</v>
      </c>
      <c r="DC103" s="130" t="e">
        <f>IF(CZ103="no","NO APLICA",IF(AX103=0,"ERROR NOTA",IF(AND(AX103&gt;1,DB103="NO"),"ERROR NOTA",IF(AND(DB103="NO",AX103=1),0,IF(VLOOKUP(AI103,EXPERIENCIA!$A$1:$C$2100,3,0)=AX103,0,"ERROR NOTA")))))</f>
        <v>#N/A</v>
      </c>
      <c r="DD103" s="130" t="str">
        <f>IF(ISERROR(VLOOKUP(AI103,COMPORTAMIENTO!$A$1:$C$2100,1,0)),"NO","SI")</f>
        <v>NO</v>
      </c>
      <c r="DE103" s="130" t="e">
        <f>IF(CZ103="NO","NO APLICA",IF(AY103=0,"ERROR NOTA",IF(AND(DD103="NO",AY103=7),0,IF(VLOOKUP(AI103,COMPORTAMIENTO!$A$2:$C$2100,3,0)=AY103,0,"ERROR NOTA"))))</f>
        <v>#N/A</v>
      </c>
      <c r="DF103" s="164" t="e">
        <f t="shared" si="63"/>
        <v>#N/A</v>
      </c>
      <c r="DG103" s="164" t="e">
        <f t="shared" si="64"/>
        <v>#N/A</v>
      </c>
      <c r="DH103" s="130" t="str">
        <f t="shared" si="101"/>
        <v>NO</v>
      </c>
      <c r="DI103" s="130" t="e">
        <f t="shared" si="65"/>
        <v>#N/A</v>
      </c>
      <c r="DJ103" s="130" t="e">
        <f t="shared" si="66"/>
        <v>#N/A</v>
      </c>
      <c r="DK103" s="130" t="e">
        <f t="shared" si="67"/>
        <v>#N/A</v>
      </c>
      <c r="DL103" s="16" t="e" cm="1">
        <f t="array" ref="DL103">IF(CZ103="NO","NO APLICA",IF(AND(CZ103="SI",BG103=1),RECHAZADO,"APROBADO"))</f>
        <v>#N/A</v>
      </c>
      <c r="DM103" s="16" t="e">
        <f t="shared" si="68"/>
        <v>#N/A</v>
      </c>
      <c r="DN103" s="11" t="e">
        <f t="shared" si="69"/>
        <v>#N/A</v>
      </c>
      <c r="DO103" s="16">
        <f t="shared" si="70"/>
        <v>0</v>
      </c>
      <c r="DP103" s="16">
        <f>VLOOKUP(A103,'5 TD'!$A$3:$B$35,2,0)</f>
        <v>0</v>
      </c>
      <c r="DQ103" s="11" t="e">
        <f t="shared" si="71"/>
        <v>#N/A</v>
      </c>
      <c r="DR103" s="130" t="e">
        <f t="shared" si="102"/>
        <v>#N/A</v>
      </c>
      <c r="DS103" s="130" t="e">
        <f t="shared" si="103"/>
        <v>#N/A</v>
      </c>
      <c r="DT103" s="11" t="e">
        <f t="shared" si="104"/>
        <v>#N/A</v>
      </c>
      <c r="DU103" s="130" t="e">
        <f t="shared" si="105"/>
        <v>#N/A</v>
      </c>
      <c r="DV103" s="6">
        <f>+('3 Planilla Preadjudicación OTIC'!BO103)</f>
        <v>0</v>
      </c>
      <c r="DW103" s="6" t="e">
        <f>IF(DU103="APROBADO",VLOOKUP(A103,'5 TD'!$D$3:$E$270,2,0),"NO APLICA")</f>
        <v>#N/A</v>
      </c>
      <c r="DX103" s="6" t="e">
        <f t="shared" si="72"/>
        <v>#N/A</v>
      </c>
      <c r="DY103" s="6" t="e">
        <f>IF(DX103="SI",VLOOKUP(A103,'5 TD'!$G$3:$H$270,2,0),"NO APLICA ")</f>
        <v>#N/A</v>
      </c>
      <c r="DZ103" s="6" t="e">
        <f t="shared" si="106"/>
        <v>#N/A</v>
      </c>
      <c r="EA103" s="6" t="e">
        <f>IF(DZ103="SI",VLOOKUP(A103,'5 TD'!$J$4:$K$472,2,0),"NO APLICA")</f>
        <v>#N/A</v>
      </c>
      <c r="EB103" s="6" t="e">
        <f t="shared" si="73"/>
        <v>#N/A</v>
      </c>
      <c r="EC103" s="11" t="e">
        <f>IF(EB103="SI",VLOOKUP(A103,'5 TD'!$M$4:$N$350,2,0),"NO APLICA")</f>
        <v>#N/A</v>
      </c>
      <c r="ED103" s="6" t="e">
        <f t="shared" si="48"/>
        <v>#N/A</v>
      </c>
      <c r="EE103" s="16" t="e">
        <f t="shared" si="74"/>
        <v>#N/A</v>
      </c>
      <c r="EF103" s="16" t="e">
        <f>IF(ED103="SI",VLOOKUP(A103,'5 TD'!$V$4:$W$479,2,0),"NO APLICA")</f>
        <v>#N/A</v>
      </c>
      <c r="EG103" s="6" t="e">
        <f t="shared" si="75"/>
        <v>#N/A</v>
      </c>
      <c r="EH103" s="124" t="e">
        <f>IF(EG103="SI",VLOOKUP(AI103,COMPORTAMIENTO!$A$1:$C$2100,2,0),"NO APLICA")</f>
        <v>#N/A</v>
      </c>
      <c r="EI103" s="16" t="e">
        <f>IF(EG103="SI",VLOOKUP(A103,'5 TD'!$P$2:$Q$479,2,0),"NO APLICA")</f>
        <v>#N/A</v>
      </c>
      <c r="EJ103" s="6" t="e">
        <f t="shared" si="76"/>
        <v>#N/A</v>
      </c>
      <c r="EK103" s="6">
        <f>IF(DB103="no",0,VLOOKUP(AI103,EXPERIENCIA!$A$1:$C$2100,2,0))</f>
        <v>0</v>
      </c>
      <c r="EL103" s="6">
        <f>IF(DB103="si",VLOOKUP(A103,'5 TD'!$S$3:$T$2103,2,0),0)</f>
        <v>0</v>
      </c>
      <c r="EM103" s="6" t="str">
        <f t="shared" si="77"/>
        <v>SI</v>
      </c>
      <c r="EN103" s="6">
        <f>+('3 Planilla Preadjudicación OTIC'!BV103)</f>
        <v>0</v>
      </c>
      <c r="EQ103" s="77"/>
    </row>
    <row r="104" spans="1:147" s="7" customFormat="1" ht="13.8" x14ac:dyDescent="0.3">
      <c r="A104" s="6">
        <f>+('3 Planilla Preadjudicación OTIC'!A104)</f>
        <v>0</v>
      </c>
      <c r="B104" s="6">
        <f>+('3 Planilla Preadjudicación OTIC'!B104)</f>
        <v>0</v>
      </c>
      <c r="C104" s="8">
        <f>+('3 Planilla Preadjudicación OTIC'!D104)</f>
        <v>0</v>
      </c>
      <c r="D104" s="8">
        <f>+('3 Planilla Preadjudicación OTIC'!E104)</f>
        <v>0</v>
      </c>
      <c r="E104" s="8">
        <f>+('3 Planilla Preadjudicación OTIC'!F104)</f>
        <v>0</v>
      </c>
      <c r="F104" s="8">
        <f>+('3 Planilla Preadjudicación OTIC'!G104)</f>
        <v>0</v>
      </c>
      <c r="G104" s="8">
        <f>+('3 Planilla Preadjudicación OTIC'!H104)</f>
        <v>0</v>
      </c>
      <c r="H104" s="8">
        <f>+('3 Planilla Preadjudicación OTIC'!I104)</f>
        <v>0</v>
      </c>
      <c r="I104" s="8">
        <f>+('3 Planilla Preadjudicación OTIC'!J104)</f>
        <v>0</v>
      </c>
      <c r="J104" s="8">
        <f>+('3 Planilla Preadjudicación OTIC'!K104)</f>
        <v>0</v>
      </c>
      <c r="K104" s="8">
        <f>+('3 Planilla Preadjudicación OTIC'!L104)</f>
        <v>0</v>
      </c>
      <c r="L104" s="8">
        <f>+('3 Planilla Preadjudicación OTIC'!M104)</f>
        <v>0</v>
      </c>
      <c r="M104" s="6">
        <f>+('3 Planilla Preadjudicación OTIC'!N104)</f>
        <v>0</v>
      </c>
      <c r="N104" s="8">
        <f>+('3 Planilla Preadjudicación OTIC'!O104)</f>
        <v>0</v>
      </c>
      <c r="O104" s="8">
        <f>+('3 Planilla Preadjudicación OTIC'!P104)</f>
        <v>0</v>
      </c>
      <c r="P104" s="8">
        <f>+('3 Planilla Preadjudicación OTIC'!Q104)</f>
        <v>0</v>
      </c>
      <c r="Q104" s="8">
        <f>+('3 Planilla Preadjudicación OTIC'!R104)</f>
        <v>0</v>
      </c>
      <c r="R104" s="8">
        <f>+('3 Planilla Preadjudicación OTIC'!S104)</f>
        <v>0</v>
      </c>
      <c r="S104" s="8">
        <f>+('3 Planilla Preadjudicación OTIC'!T104)</f>
        <v>0</v>
      </c>
      <c r="T104" s="6">
        <f>+('3 Planilla Preadjudicación OTIC'!U104)</f>
        <v>0</v>
      </c>
      <c r="U104" s="6">
        <f>+('3 Planilla Preadjudicación OTIC'!V104)</f>
        <v>0</v>
      </c>
      <c r="V104" s="6">
        <f>+('3 Planilla Preadjudicación OTIC'!W104)</f>
        <v>0</v>
      </c>
      <c r="W104" s="6">
        <f>+('3 Planilla Preadjudicación OTIC'!X104)</f>
        <v>0</v>
      </c>
      <c r="X104" s="6">
        <f>+('3 Planilla Preadjudicación OTIC'!Y104)</f>
        <v>0</v>
      </c>
      <c r="Y104" s="6">
        <f>+('3 Planilla Preadjudicación OTIC'!Z104)</f>
        <v>0</v>
      </c>
      <c r="Z104" s="6">
        <f>+('3 Planilla Preadjudicación OTIC'!AA104)</f>
        <v>0</v>
      </c>
      <c r="AA104" s="6">
        <f>+('3 Planilla Preadjudicación OTIC'!AB104)</f>
        <v>0</v>
      </c>
      <c r="AB104" s="8">
        <f>+('3 Planilla Preadjudicación OTIC'!AC104)</f>
        <v>0</v>
      </c>
      <c r="AC104" s="8">
        <f>+('3 Planilla Preadjudicación OTIC'!AD104)</f>
        <v>0</v>
      </c>
      <c r="AD104" s="6">
        <f>+('3 Planilla Preadjudicación OTIC'!AE104)</f>
        <v>0</v>
      </c>
      <c r="AE104" s="8">
        <f>+('3 Planilla Preadjudicación OTIC'!AF104)</f>
        <v>0</v>
      </c>
      <c r="AF104" s="6">
        <f>+('3 Planilla Preadjudicación OTIC'!AG104)</f>
        <v>0</v>
      </c>
      <c r="AG104" s="6">
        <f>+('3 Planilla Preadjudicación OTIC'!AH104)</f>
        <v>0</v>
      </c>
      <c r="AH104" s="6">
        <f>+('3 Planilla Preadjudicación OTIC'!AI104)</f>
        <v>0</v>
      </c>
      <c r="AI104" s="206">
        <f>+('3 Planilla Preadjudicación OTIC'!AJ104)</f>
        <v>0</v>
      </c>
      <c r="AJ104" s="8">
        <f>+('3 Planilla Preadjudicación OTIC'!AK104)</f>
        <v>0</v>
      </c>
      <c r="AK104" s="6">
        <f>+('3 Planilla Preadjudicación OTIC'!AL104)</f>
        <v>0</v>
      </c>
      <c r="AL104" s="6">
        <f>+('3 Planilla Preadjudicación OTIC'!AM104)</f>
        <v>0</v>
      </c>
      <c r="AM104" s="16">
        <f>+('3 Planilla Preadjudicación OTIC'!AN104)</f>
        <v>0</v>
      </c>
      <c r="AN104" s="16">
        <f>+('3 Planilla Preadjudicación OTIC'!AO104)</f>
        <v>0</v>
      </c>
      <c r="AO104" s="16">
        <f>+('3 Planilla Preadjudicación OTIC'!AP104)</f>
        <v>0</v>
      </c>
      <c r="AP104" s="16">
        <f>+('3 Planilla Preadjudicación OTIC'!AQ104)</f>
        <v>0</v>
      </c>
      <c r="AQ104" s="16">
        <f>+('3 Planilla Preadjudicación OTIC'!AR104)</f>
        <v>0</v>
      </c>
      <c r="AR104" s="16">
        <f>+('3 Planilla Preadjudicación OTIC'!AS104)</f>
        <v>0</v>
      </c>
      <c r="AS104" s="16">
        <f>+('3 Planilla Preadjudicación OTIC'!AT104)</f>
        <v>0</v>
      </c>
      <c r="AT104" s="16">
        <f>+('3 Planilla Preadjudicación OTIC'!AU104)</f>
        <v>0</v>
      </c>
      <c r="AU104" s="16">
        <f>+('3 Planilla Preadjudicación OTIC'!AV104)</f>
        <v>0</v>
      </c>
      <c r="AV104" s="6">
        <f>+('3 Planilla Preadjudicación OTIC'!AW104)</f>
        <v>0</v>
      </c>
      <c r="AW104" s="8">
        <f>+('3 Planilla Preadjudicación OTIC'!AX104)</f>
        <v>0</v>
      </c>
      <c r="AX104" s="6">
        <f>+('3 Planilla Preadjudicación OTIC'!AY104)</f>
        <v>0</v>
      </c>
      <c r="AY104" s="6">
        <f>+('3 Planilla Preadjudicación OTIC'!AZ104)</f>
        <v>0</v>
      </c>
      <c r="AZ104" s="6">
        <f>+('3 Planilla Preadjudicación OTIC'!BA104)</f>
        <v>0</v>
      </c>
      <c r="BA104" s="6">
        <f>+('3 Planilla Preadjudicación OTIC'!BB104)</f>
        <v>0</v>
      </c>
      <c r="BB104" s="6">
        <f>+('3 Planilla Preadjudicación OTIC'!BC104)</f>
        <v>0</v>
      </c>
      <c r="BC104" s="6">
        <f>+('3 Planilla Preadjudicación OTIC'!BD104)</f>
        <v>0</v>
      </c>
      <c r="BD104" s="6">
        <f>+('3 Planilla Preadjudicación OTIC'!BE104)</f>
        <v>0</v>
      </c>
      <c r="BE104" s="6">
        <f>+('3 Planilla Preadjudicación OTIC'!BF104)</f>
        <v>0</v>
      </c>
      <c r="BF104" s="6">
        <f>+('3 Planilla Preadjudicación OTIC'!BG104)</f>
        <v>0</v>
      </c>
      <c r="BG104" s="6">
        <f>+('3 Planilla Preadjudicación OTIC'!BH104)</f>
        <v>0</v>
      </c>
      <c r="BH104" s="6">
        <f>+('3 Planilla Preadjudicación OTIC'!BI104)</f>
        <v>0</v>
      </c>
      <c r="BI104" s="6">
        <f>+('3 Planilla Preadjudicación OTIC'!BJ104)</f>
        <v>0</v>
      </c>
      <c r="BJ104" s="6">
        <f>+('3 Planilla Preadjudicación OTIC'!BK104)</f>
        <v>0</v>
      </c>
      <c r="BK104" s="6">
        <f>+('3 Planilla Preadjudicación OTIC'!BL104)</f>
        <v>0</v>
      </c>
      <c r="BL104" s="6">
        <f>+('3 Planilla Preadjudicación OTIC'!BM104)</f>
        <v>0</v>
      </c>
      <c r="BM104" s="164">
        <f>ROUND(('3 Planilla Preadjudicación OTIC'!BN104),1)</f>
        <v>0</v>
      </c>
      <c r="BN104" s="8">
        <f>+('3 Planilla Preadjudicación OTIC'!BO104)</f>
        <v>0</v>
      </c>
      <c r="BO104" s="8">
        <f>+('3 Planilla Preadjudicación OTIC'!BP104)</f>
        <v>0</v>
      </c>
      <c r="BP104" s="8">
        <f>+('3 Planilla Preadjudicación OTIC'!BQ104)</f>
        <v>0</v>
      </c>
      <c r="BQ104" s="8">
        <f>+('3 Planilla Preadjudicación OTIC'!BR104)</f>
        <v>0</v>
      </c>
      <c r="BR104" s="8">
        <f>+('3 Planilla Preadjudicación OTIC'!BS104)</f>
        <v>0</v>
      </c>
      <c r="BS104" s="8">
        <f>+('3 Planilla Preadjudicación OTIC'!BT104)</f>
        <v>0</v>
      </c>
      <c r="BT104" s="8">
        <f>+('3 Planilla Preadjudicación OTIC'!BU104)</f>
        <v>0</v>
      </c>
      <c r="BU104" s="130" t="e">
        <f>IF(VLOOKUP(A104,'BD OFICIAL'!$A$1:$AK$1058,5,0)=D104,0,1)</f>
        <v>#N/A</v>
      </c>
      <c r="BV104" s="130" t="e">
        <f>IF(VLOOKUP(A104,'BD OFICIAL'!$A$1:$AK$1058,11,0)=J104,0,1)</f>
        <v>#N/A</v>
      </c>
      <c r="BW104" s="130" t="e">
        <f>IF(VLOOKUP(A104,'BD OFICIAL'!$A$1:$AK$1058,13,0)=L104,0,1)</f>
        <v>#N/A</v>
      </c>
      <c r="BX104" s="6" t="e">
        <f>IF(VLOOKUP(A104,'BD OFICIAL'!$A$1:$AK$1058,16,0)=O104,0,1)</f>
        <v>#N/A</v>
      </c>
      <c r="BY104" s="6" t="e">
        <f>IF(VLOOKUP(A104,'BD OFICIAL'!$A$1:$AK$1058,17,0)=P104,0,1)</f>
        <v>#N/A</v>
      </c>
      <c r="BZ104" s="6" t="e">
        <f>IF(VLOOKUP(A104,'BD OFICIAL'!$A$1:$AK$1058,19,0)=R104,0,1)</f>
        <v>#N/A</v>
      </c>
      <c r="CA104" s="6" t="e">
        <f>IF(VLOOKUP(A104,'BD OFICIAL'!$A$1:$AK$1058,21,0)=T104,0,1)</f>
        <v>#N/A</v>
      </c>
      <c r="CB104" s="6" t="e">
        <f>IF(VLOOKUP(A104,'BD OFICIAL'!$A$1:$AK$1058,24,0)=AK104,0,1)</f>
        <v>#N/A</v>
      </c>
      <c r="CC104" s="6" t="e">
        <f>IF(VLOOKUP(A104,'BD OFICIAL'!$A$1:$AK$1058,25,0)=X104,0,1)</f>
        <v>#N/A</v>
      </c>
      <c r="CD104" s="6" t="e">
        <f>IF(VLOOKUP(A104,'BD OFICIAL'!$A$1:$AK$1058,26,0)=Y104,0,1)</f>
        <v>#N/A</v>
      </c>
      <c r="CE104" s="6" t="e">
        <f>IF(VLOOKUP(A104,'BD OFICIAL'!$A$1:$AK$1058,27,0)=Z104,0,1)</f>
        <v>#N/A</v>
      </c>
      <c r="CF104" s="6" t="e">
        <f>IF(VLOOKUP(A104,'BD OFICIAL'!$A$1:$AK$1058,28,0)=AA104,0,1)</f>
        <v>#N/A</v>
      </c>
      <c r="CG104" s="6" t="e">
        <f>IF(VLOOKUP(A104,'BD OFICIAL'!$A$1:$AK$1058,33,0)=AF104,0,1)</f>
        <v>#N/A</v>
      </c>
      <c r="CH104" s="6" t="e">
        <f>IF(VLOOKUP(A104,'BD OFICIAL'!$A$1:$AK$1058,34,0)=AG104,0,1)</f>
        <v>#N/A</v>
      </c>
      <c r="CI104" s="11" t="e">
        <f t="shared" si="49"/>
        <v>#DIV/0!</v>
      </c>
      <c r="CJ104" s="130" t="e">
        <f t="shared" si="50"/>
        <v>#DIV/0!</v>
      </c>
      <c r="CK104" s="130" t="e">
        <f>IF(VLOOKUP(A104,'BD OFICIAL'!$A$1:$AK$1058,37,0)=AL104,0,1)</f>
        <v>#N/A</v>
      </c>
      <c r="CL104" s="130" t="e">
        <f>VLOOKUP(A104,'BD OFICIAL'!$A$1:$AL$1109,38,0)*AM104-AP104</f>
        <v>#N/A</v>
      </c>
      <c r="CM104" s="130" t="str">
        <f t="shared" si="51"/>
        <v>SSH</v>
      </c>
      <c r="CN104" s="130" t="str">
        <f t="shared" si="52"/>
        <v>SI</v>
      </c>
      <c r="CO104" s="130" t="str">
        <f t="shared" si="53"/>
        <v>NO</v>
      </c>
      <c r="CP104" s="44">
        <f t="shared" si="54"/>
        <v>1</v>
      </c>
      <c r="CQ104" s="44">
        <f t="shared" si="55"/>
        <v>1</v>
      </c>
      <c r="CR104" s="44" t="e">
        <f t="shared" si="56"/>
        <v>#N/A</v>
      </c>
      <c r="CS104" s="44" t="e">
        <f>IF(VLOOKUP(A104,'BD OFICIAL'!$A:$AS,40,0)=AQ104,0,1)</f>
        <v>#N/A</v>
      </c>
      <c r="CT104" s="44" t="e">
        <f>IF(VLOOKUP(A104,'BD OFICIAL'!$A:$AS,41,0)=AS104,0,1)</f>
        <v>#N/A</v>
      </c>
      <c r="CU104" s="44">
        <f t="shared" si="57"/>
        <v>0</v>
      </c>
      <c r="CV104" s="44">
        <f t="shared" si="58"/>
        <v>0</v>
      </c>
      <c r="CW104" s="44" t="e">
        <f>IF(VLOOKUP(A104,'BD OFICIAL'!$A$1:$AK$1058,31,0)="SI",IF(AT104&gt;0,0,1),IF(AT104=0,0,1))</f>
        <v>#N/A</v>
      </c>
      <c r="CX104" s="44">
        <f t="shared" si="59"/>
        <v>0</v>
      </c>
      <c r="CY104" s="44">
        <f t="shared" si="60"/>
        <v>0</v>
      </c>
      <c r="CZ104" s="130" t="e">
        <f t="shared" si="61"/>
        <v>#N/A</v>
      </c>
      <c r="DA104" s="44" t="e">
        <f t="shared" si="62"/>
        <v>#N/A</v>
      </c>
      <c r="DB104" s="130" t="str">
        <f>IF(ISERROR(VLOOKUP(AI104,EXPERIENCIA!$A$1:$C$2100,1,0)),"NO","SI")</f>
        <v>NO</v>
      </c>
      <c r="DC104" s="130" t="e">
        <f>IF(CZ104="no","NO APLICA",IF(AX104=0,"ERROR NOTA",IF(AND(AX104&gt;1,DB104="NO"),"ERROR NOTA",IF(AND(DB104="NO",AX104=1),0,IF(VLOOKUP(AI104,EXPERIENCIA!$A$1:$C$2100,3,0)=AX104,0,"ERROR NOTA")))))</f>
        <v>#N/A</v>
      </c>
      <c r="DD104" s="130" t="str">
        <f>IF(ISERROR(VLOOKUP(AI104,COMPORTAMIENTO!$A$1:$C$2100,1,0)),"NO","SI")</f>
        <v>NO</v>
      </c>
      <c r="DE104" s="130" t="e">
        <f>IF(CZ104="NO","NO APLICA",IF(AY104=0,"ERROR NOTA",IF(AND(DD104="NO",AY104=7),0,IF(VLOOKUP(AI104,COMPORTAMIENTO!$A$2:$C$2100,3,0)=AY104,0,"ERROR NOTA"))))</f>
        <v>#N/A</v>
      </c>
      <c r="DF104" s="164" t="e">
        <f t="shared" si="63"/>
        <v>#N/A</v>
      </c>
      <c r="DG104" s="164" t="e">
        <f t="shared" si="64"/>
        <v>#N/A</v>
      </c>
      <c r="DH104" s="130" t="str">
        <f t="shared" si="101"/>
        <v>NO</v>
      </c>
      <c r="DI104" s="130" t="e">
        <f t="shared" si="65"/>
        <v>#N/A</v>
      </c>
      <c r="DJ104" s="130" t="e">
        <f t="shared" si="66"/>
        <v>#N/A</v>
      </c>
      <c r="DK104" s="130" t="e">
        <f t="shared" si="67"/>
        <v>#N/A</v>
      </c>
      <c r="DL104" s="16" t="e" cm="1">
        <f t="array" ref="DL104">IF(CZ104="NO","NO APLICA",IF(AND(CZ104="SI",BG104=1),RECHAZADO,"APROBADO"))</f>
        <v>#N/A</v>
      </c>
      <c r="DM104" s="16" t="e">
        <f t="shared" si="68"/>
        <v>#N/A</v>
      </c>
      <c r="DN104" s="11" t="e">
        <f t="shared" si="69"/>
        <v>#N/A</v>
      </c>
      <c r="DO104" s="16">
        <f t="shared" si="70"/>
        <v>0</v>
      </c>
      <c r="DP104" s="16">
        <f>VLOOKUP(A104,'5 TD'!$A$3:$B$35,2,0)</f>
        <v>0</v>
      </c>
      <c r="DQ104" s="11" t="e">
        <f t="shared" si="71"/>
        <v>#N/A</v>
      </c>
      <c r="DR104" s="130" t="e">
        <f t="shared" si="102"/>
        <v>#N/A</v>
      </c>
      <c r="DS104" s="130" t="e">
        <f t="shared" si="103"/>
        <v>#N/A</v>
      </c>
      <c r="DT104" s="11" t="e">
        <f t="shared" si="104"/>
        <v>#N/A</v>
      </c>
      <c r="DU104" s="130" t="e">
        <f t="shared" si="105"/>
        <v>#N/A</v>
      </c>
      <c r="DV104" s="6">
        <f>+('3 Planilla Preadjudicación OTIC'!BO104)</f>
        <v>0</v>
      </c>
      <c r="DW104" s="6" t="e">
        <f>IF(DU104="APROBADO",VLOOKUP(A104,'5 TD'!$D$3:$E$270,2,0),"NO APLICA")</f>
        <v>#N/A</v>
      </c>
      <c r="DX104" s="6" t="e">
        <f t="shared" si="72"/>
        <v>#N/A</v>
      </c>
      <c r="DY104" s="6" t="e">
        <f>IF(DX104="SI",VLOOKUP(A104,'5 TD'!$G$3:$H$270,2,0),"NO APLICA ")</f>
        <v>#N/A</v>
      </c>
      <c r="DZ104" s="6" t="e">
        <f t="shared" si="106"/>
        <v>#N/A</v>
      </c>
      <c r="EA104" s="6" t="e">
        <f>IF(DZ104="SI",VLOOKUP(A104,'5 TD'!$J$4:$K$472,2,0),"NO APLICA")</f>
        <v>#N/A</v>
      </c>
      <c r="EB104" s="6" t="e">
        <f t="shared" si="73"/>
        <v>#N/A</v>
      </c>
      <c r="EC104" s="11" t="e">
        <f>IF(EB104="SI",VLOOKUP(A104,'5 TD'!$M$4:$N$350,2,0),"NO APLICA")</f>
        <v>#N/A</v>
      </c>
      <c r="ED104" s="6" t="e">
        <f t="shared" si="48"/>
        <v>#N/A</v>
      </c>
      <c r="EE104" s="16" t="e">
        <f t="shared" si="74"/>
        <v>#N/A</v>
      </c>
      <c r="EF104" s="16" t="e">
        <f>IF(ED104="SI",VLOOKUP(A104,'5 TD'!$V$4:$W$479,2,0),"NO APLICA")</f>
        <v>#N/A</v>
      </c>
      <c r="EG104" s="6" t="e">
        <f t="shared" si="75"/>
        <v>#N/A</v>
      </c>
      <c r="EH104" s="124" t="e">
        <f>IF(EG104="SI",VLOOKUP(AI104,COMPORTAMIENTO!$A$1:$C$2100,2,0),"NO APLICA")</f>
        <v>#N/A</v>
      </c>
      <c r="EI104" s="16" t="e">
        <f>IF(EG104="SI",VLOOKUP(A104,'5 TD'!$P$2:$Q$479,2,0),"NO APLICA")</f>
        <v>#N/A</v>
      </c>
      <c r="EJ104" s="6" t="e">
        <f t="shared" si="76"/>
        <v>#N/A</v>
      </c>
      <c r="EK104" s="6">
        <f>IF(DB104="no",0,VLOOKUP(AI104,EXPERIENCIA!$A$1:$C$2100,2,0))</f>
        <v>0</v>
      </c>
      <c r="EL104" s="6">
        <f>IF(DB104="si",VLOOKUP(A104,'5 TD'!$S$3:$T$2103,2,0),0)</f>
        <v>0</v>
      </c>
      <c r="EM104" s="6" t="str">
        <f t="shared" si="77"/>
        <v>SI</v>
      </c>
      <c r="EN104" s="6">
        <f>+('3 Planilla Preadjudicación OTIC'!BV104)</f>
        <v>0</v>
      </c>
      <c r="EQ104" s="77"/>
    </row>
    <row r="105" spans="1:147" s="7" customFormat="1" ht="13.8" x14ac:dyDescent="0.3">
      <c r="A105" s="6">
        <f>+('3 Planilla Preadjudicación OTIC'!A105)</f>
        <v>0</v>
      </c>
      <c r="B105" s="6">
        <f>+('3 Planilla Preadjudicación OTIC'!B105)</f>
        <v>0</v>
      </c>
      <c r="C105" s="8">
        <f>+('3 Planilla Preadjudicación OTIC'!D105)</f>
        <v>0</v>
      </c>
      <c r="D105" s="8">
        <f>+('3 Planilla Preadjudicación OTIC'!E105)</f>
        <v>0</v>
      </c>
      <c r="E105" s="8">
        <f>+('3 Planilla Preadjudicación OTIC'!F105)</f>
        <v>0</v>
      </c>
      <c r="F105" s="8">
        <f>+('3 Planilla Preadjudicación OTIC'!G105)</f>
        <v>0</v>
      </c>
      <c r="G105" s="8">
        <f>+('3 Planilla Preadjudicación OTIC'!H105)</f>
        <v>0</v>
      </c>
      <c r="H105" s="8">
        <f>+('3 Planilla Preadjudicación OTIC'!I105)</f>
        <v>0</v>
      </c>
      <c r="I105" s="8">
        <f>+('3 Planilla Preadjudicación OTIC'!J105)</f>
        <v>0</v>
      </c>
      <c r="J105" s="8">
        <f>+('3 Planilla Preadjudicación OTIC'!K105)</f>
        <v>0</v>
      </c>
      <c r="K105" s="8">
        <f>+('3 Planilla Preadjudicación OTIC'!L105)</f>
        <v>0</v>
      </c>
      <c r="L105" s="8">
        <f>+('3 Planilla Preadjudicación OTIC'!M105)</f>
        <v>0</v>
      </c>
      <c r="M105" s="6">
        <f>+('3 Planilla Preadjudicación OTIC'!N105)</f>
        <v>0</v>
      </c>
      <c r="N105" s="8">
        <f>+('3 Planilla Preadjudicación OTIC'!O105)</f>
        <v>0</v>
      </c>
      <c r="O105" s="8">
        <f>+('3 Planilla Preadjudicación OTIC'!P105)</f>
        <v>0</v>
      </c>
      <c r="P105" s="8">
        <f>+('3 Planilla Preadjudicación OTIC'!Q105)</f>
        <v>0</v>
      </c>
      <c r="Q105" s="8">
        <f>+('3 Planilla Preadjudicación OTIC'!R105)</f>
        <v>0</v>
      </c>
      <c r="R105" s="8">
        <f>+('3 Planilla Preadjudicación OTIC'!S105)</f>
        <v>0</v>
      </c>
      <c r="S105" s="8">
        <f>+('3 Planilla Preadjudicación OTIC'!T105)</f>
        <v>0</v>
      </c>
      <c r="T105" s="6">
        <f>+('3 Planilla Preadjudicación OTIC'!U105)</f>
        <v>0</v>
      </c>
      <c r="U105" s="6">
        <f>+('3 Planilla Preadjudicación OTIC'!V105)</f>
        <v>0</v>
      </c>
      <c r="V105" s="6">
        <f>+('3 Planilla Preadjudicación OTIC'!W105)</f>
        <v>0</v>
      </c>
      <c r="W105" s="6">
        <f>+('3 Planilla Preadjudicación OTIC'!X105)</f>
        <v>0</v>
      </c>
      <c r="X105" s="6">
        <f>+('3 Planilla Preadjudicación OTIC'!Y105)</f>
        <v>0</v>
      </c>
      <c r="Y105" s="6">
        <f>+('3 Planilla Preadjudicación OTIC'!Z105)</f>
        <v>0</v>
      </c>
      <c r="Z105" s="6">
        <f>+('3 Planilla Preadjudicación OTIC'!AA105)</f>
        <v>0</v>
      </c>
      <c r="AA105" s="6">
        <f>+('3 Planilla Preadjudicación OTIC'!AB105)</f>
        <v>0</v>
      </c>
      <c r="AB105" s="8">
        <f>+('3 Planilla Preadjudicación OTIC'!AC105)</f>
        <v>0</v>
      </c>
      <c r="AC105" s="8">
        <f>+('3 Planilla Preadjudicación OTIC'!AD105)</f>
        <v>0</v>
      </c>
      <c r="AD105" s="6">
        <f>+('3 Planilla Preadjudicación OTIC'!AE105)</f>
        <v>0</v>
      </c>
      <c r="AE105" s="8">
        <f>+('3 Planilla Preadjudicación OTIC'!AF105)</f>
        <v>0</v>
      </c>
      <c r="AF105" s="6">
        <f>+('3 Planilla Preadjudicación OTIC'!AG105)</f>
        <v>0</v>
      </c>
      <c r="AG105" s="6">
        <f>+('3 Planilla Preadjudicación OTIC'!AH105)</f>
        <v>0</v>
      </c>
      <c r="AH105" s="6">
        <f>+('3 Planilla Preadjudicación OTIC'!AI105)</f>
        <v>0</v>
      </c>
      <c r="AI105" s="206">
        <f>+('3 Planilla Preadjudicación OTIC'!AJ105)</f>
        <v>0</v>
      </c>
      <c r="AJ105" s="8">
        <f>+('3 Planilla Preadjudicación OTIC'!AK105)</f>
        <v>0</v>
      </c>
      <c r="AK105" s="6">
        <f>+('3 Planilla Preadjudicación OTIC'!AL105)</f>
        <v>0</v>
      </c>
      <c r="AL105" s="6">
        <f>+('3 Planilla Preadjudicación OTIC'!AM105)</f>
        <v>0</v>
      </c>
      <c r="AM105" s="16">
        <f>+('3 Planilla Preadjudicación OTIC'!AN105)</f>
        <v>0</v>
      </c>
      <c r="AN105" s="16">
        <f>+('3 Planilla Preadjudicación OTIC'!AO105)</f>
        <v>0</v>
      </c>
      <c r="AO105" s="16">
        <f>+('3 Planilla Preadjudicación OTIC'!AP105)</f>
        <v>0</v>
      </c>
      <c r="AP105" s="16">
        <f>+('3 Planilla Preadjudicación OTIC'!AQ105)</f>
        <v>0</v>
      </c>
      <c r="AQ105" s="16">
        <f>+('3 Planilla Preadjudicación OTIC'!AR105)</f>
        <v>0</v>
      </c>
      <c r="AR105" s="16">
        <f>+('3 Planilla Preadjudicación OTIC'!AS105)</f>
        <v>0</v>
      </c>
      <c r="AS105" s="16">
        <f>+('3 Planilla Preadjudicación OTIC'!AT105)</f>
        <v>0</v>
      </c>
      <c r="AT105" s="16">
        <f>+('3 Planilla Preadjudicación OTIC'!AU105)</f>
        <v>0</v>
      </c>
      <c r="AU105" s="16">
        <f>+('3 Planilla Preadjudicación OTIC'!AV105)</f>
        <v>0</v>
      </c>
      <c r="AV105" s="6">
        <f>+('3 Planilla Preadjudicación OTIC'!AW105)</f>
        <v>0</v>
      </c>
      <c r="AW105" s="8">
        <f>+('3 Planilla Preadjudicación OTIC'!AX105)</f>
        <v>0</v>
      </c>
      <c r="AX105" s="6">
        <f>+('3 Planilla Preadjudicación OTIC'!AY105)</f>
        <v>0</v>
      </c>
      <c r="AY105" s="6">
        <f>+('3 Planilla Preadjudicación OTIC'!AZ105)</f>
        <v>0</v>
      </c>
      <c r="AZ105" s="6">
        <f>+('3 Planilla Preadjudicación OTIC'!BA105)</f>
        <v>0</v>
      </c>
      <c r="BA105" s="6">
        <f>+('3 Planilla Preadjudicación OTIC'!BB105)</f>
        <v>0</v>
      </c>
      <c r="BB105" s="6">
        <f>+('3 Planilla Preadjudicación OTIC'!BC105)</f>
        <v>0</v>
      </c>
      <c r="BC105" s="6">
        <f>+('3 Planilla Preadjudicación OTIC'!BD105)</f>
        <v>0</v>
      </c>
      <c r="BD105" s="6">
        <f>+('3 Planilla Preadjudicación OTIC'!BE105)</f>
        <v>0</v>
      </c>
      <c r="BE105" s="6">
        <f>+('3 Planilla Preadjudicación OTIC'!BF105)</f>
        <v>0</v>
      </c>
      <c r="BF105" s="6">
        <f>+('3 Planilla Preadjudicación OTIC'!BG105)</f>
        <v>0</v>
      </c>
      <c r="BG105" s="6">
        <f>+('3 Planilla Preadjudicación OTIC'!BH105)</f>
        <v>0</v>
      </c>
      <c r="BH105" s="6">
        <f>+('3 Planilla Preadjudicación OTIC'!BI105)</f>
        <v>0</v>
      </c>
      <c r="BI105" s="6">
        <f>+('3 Planilla Preadjudicación OTIC'!BJ105)</f>
        <v>0</v>
      </c>
      <c r="BJ105" s="6">
        <f>+('3 Planilla Preadjudicación OTIC'!BK105)</f>
        <v>0</v>
      </c>
      <c r="BK105" s="6">
        <f>+('3 Planilla Preadjudicación OTIC'!BL105)</f>
        <v>0</v>
      </c>
      <c r="BL105" s="6">
        <f>+('3 Planilla Preadjudicación OTIC'!BM105)</f>
        <v>0</v>
      </c>
      <c r="BM105" s="164">
        <f>ROUND(('3 Planilla Preadjudicación OTIC'!BN105),1)</f>
        <v>0</v>
      </c>
      <c r="BN105" s="8">
        <f>+('3 Planilla Preadjudicación OTIC'!BO105)</f>
        <v>0</v>
      </c>
      <c r="BO105" s="8">
        <f>+('3 Planilla Preadjudicación OTIC'!BP105)</f>
        <v>0</v>
      </c>
      <c r="BP105" s="8">
        <f>+('3 Planilla Preadjudicación OTIC'!BQ105)</f>
        <v>0</v>
      </c>
      <c r="BQ105" s="8">
        <f>+('3 Planilla Preadjudicación OTIC'!BR105)</f>
        <v>0</v>
      </c>
      <c r="BR105" s="8">
        <f>+('3 Planilla Preadjudicación OTIC'!BS105)</f>
        <v>0</v>
      </c>
      <c r="BS105" s="8">
        <f>+('3 Planilla Preadjudicación OTIC'!BT105)</f>
        <v>0</v>
      </c>
      <c r="BT105" s="8">
        <f>+('3 Planilla Preadjudicación OTIC'!BU105)</f>
        <v>0</v>
      </c>
      <c r="BU105" s="130" t="e">
        <f>IF(VLOOKUP(A105,'BD OFICIAL'!$A$1:$AK$1058,5,0)=D105,0,1)</f>
        <v>#N/A</v>
      </c>
      <c r="BV105" s="130" t="e">
        <f>IF(VLOOKUP(A105,'BD OFICIAL'!$A$1:$AK$1058,11,0)=J105,0,1)</f>
        <v>#N/A</v>
      </c>
      <c r="BW105" s="130" t="e">
        <f>IF(VLOOKUP(A105,'BD OFICIAL'!$A$1:$AK$1058,13,0)=L105,0,1)</f>
        <v>#N/A</v>
      </c>
      <c r="BX105" s="6" t="e">
        <f>IF(VLOOKUP(A105,'BD OFICIAL'!$A$1:$AK$1058,16,0)=O105,0,1)</f>
        <v>#N/A</v>
      </c>
      <c r="BY105" s="6" t="e">
        <f>IF(VLOOKUP(A105,'BD OFICIAL'!$A$1:$AK$1058,17,0)=P105,0,1)</f>
        <v>#N/A</v>
      </c>
      <c r="BZ105" s="6" t="e">
        <f>IF(VLOOKUP(A105,'BD OFICIAL'!$A$1:$AK$1058,19,0)=R105,0,1)</f>
        <v>#N/A</v>
      </c>
      <c r="CA105" s="6" t="e">
        <f>IF(VLOOKUP(A105,'BD OFICIAL'!$A$1:$AK$1058,21,0)=T105,0,1)</f>
        <v>#N/A</v>
      </c>
      <c r="CB105" s="6" t="e">
        <f>IF(VLOOKUP(A105,'BD OFICIAL'!$A$1:$AK$1058,24,0)=AK105,0,1)</f>
        <v>#N/A</v>
      </c>
      <c r="CC105" s="6" t="e">
        <f>IF(VLOOKUP(A105,'BD OFICIAL'!$A$1:$AK$1058,25,0)=X105,0,1)</f>
        <v>#N/A</v>
      </c>
      <c r="CD105" s="6" t="e">
        <f>IF(VLOOKUP(A105,'BD OFICIAL'!$A$1:$AK$1058,26,0)=Y105,0,1)</f>
        <v>#N/A</v>
      </c>
      <c r="CE105" s="6" t="e">
        <f>IF(VLOOKUP(A105,'BD OFICIAL'!$A$1:$AK$1058,27,0)=Z105,0,1)</f>
        <v>#N/A</v>
      </c>
      <c r="CF105" s="6" t="e">
        <f>IF(VLOOKUP(A105,'BD OFICIAL'!$A$1:$AK$1058,28,0)=AA105,0,1)</f>
        <v>#N/A</v>
      </c>
      <c r="CG105" s="6" t="e">
        <f>IF(VLOOKUP(A105,'BD OFICIAL'!$A$1:$AK$1058,33,0)=AF105,0,1)</f>
        <v>#N/A</v>
      </c>
      <c r="CH105" s="6" t="e">
        <f>IF(VLOOKUP(A105,'BD OFICIAL'!$A$1:$AK$1058,34,0)=AG105,0,1)</f>
        <v>#N/A</v>
      </c>
      <c r="CI105" s="11" t="e">
        <f t="shared" si="49"/>
        <v>#DIV/0!</v>
      </c>
      <c r="CJ105" s="130" t="e">
        <f t="shared" si="50"/>
        <v>#DIV/0!</v>
      </c>
      <c r="CK105" s="130" t="e">
        <f>IF(VLOOKUP(A105,'BD OFICIAL'!$A$1:$AK$1058,37,0)=AL105,0,1)</f>
        <v>#N/A</v>
      </c>
      <c r="CL105" s="130" t="e">
        <f>VLOOKUP(A105,'BD OFICIAL'!$A$1:$AL$1109,38,0)*AM105-AP105</f>
        <v>#N/A</v>
      </c>
      <c r="CM105" s="130" t="str">
        <f t="shared" si="51"/>
        <v>SSH</v>
      </c>
      <c r="CN105" s="130" t="str">
        <f t="shared" si="52"/>
        <v>SI</v>
      </c>
      <c r="CO105" s="130" t="str">
        <f t="shared" si="53"/>
        <v>NO</v>
      </c>
      <c r="CP105" s="44">
        <f t="shared" si="54"/>
        <v>1</v>
      </c>
      <c r="CQ105" s="44">
        <f t="shared" si="55"/>
        <v>1</v>
      </c>
      <c r="CR105" s="44" t="e">
        <f t="shared" si="56"/>
        <v>#N/A</v>
      </c>
      <c r="CS105" s="44" t="e">
        <f>IF(VLOOKUP(A105,'BD OFICIAL'!$A:$AS,40,0)=AQ105,0,1)</f>
        <v>#N/A</v>
      </c>
      <c r="CT105" s="44" t="e">
        <f>IF(VLOOKUP(A105,'BD OFICIAL'!$A:$AS,41,0)=AS105,0,1)</f>
        <v>#N/A</v>
      </c>
      <c r="CU105" s="44">
        <f t="shared" si="57"/>
        <v>0</v>
      </c>
      <c r="CV105" s="44">
        <f t="shared" si="58"/>
        <v>0</v>
      </c>
      <c r="CW105" s="44" t="e">
        <f>IF(VLOOKUP(A105,'BD OFICIAL'!$A$1:$AK$1058,31,0)="SI",IF(AT105&gt;0,0,1),IF(AT105=0,0,1))</f>
        <v>#N/A</v>
      </c>
      <c r="CX105" s="44">
        <f t="shared" si="59"/>
        <v>0</v>
      </c>
      <c r="CY105" s="44">
        <f t="shared" si="60"/>
        <v>0</v>
      </c>
      <c r="CZ105" s="130" t="e">
        <f t="shared" si="61"/>
        <v>#N/A</v>
      </c>
      <c r="DA105" s="44" t="e">
        <f t="shared" si="62"/>
        <v>#N/A</v>
      </c>
      <c r="DB105" s="130" t="str">
        <f>IF(ISERROR(VLOOKUP(AI105,EXPERIENCIA!$A$1:$C$2100,1,0)),"NO","SI")</f>
        <v>NO</v>
      </c>
      <c r="DC105" s="130" t="e">
        <f>IF(CZ105="no","NO APLICA",IF(AX105=0,"ERROR NOTA",IF(AND(AX105&gt;1,DB105="NO"),"ERROR NOTA",IF(AND(DB105="NO",AX105=1),0,IF(VLOOKUP(AI105,EXPERIENCIA!$A$1:$C$2100,3,0)=AX105,0,"ERROR NOTA")))))</f>
        <v>#N/A</v>
      </c>
      <c r="DD105" s="130" t="str">
        <f>IF(ISERROR(VLOOKUP(AI105,COMPORTAMIENTO!$A$1:$C$2100,1,0)),"NO","SI")</f>
        <v>NO</v>
      </c>
      <c r="DE105" s="130" t="e">
        <f>IF(CZ105="NO","NO APLICA",IF(AY105=0,"ERROR NOTA",IF(AND(DD105="NO",AY105=7),0,IF(VLOOKUP(AI105,COMPORTAMIENTO!$A$2:$C$2100,3,0)=AY105,0,"ERROR NOTA"))))</f>
        <v>#N/A</v>
      </c>
      <c r="DF105" s="164" t="e">
        <f t="shared" si="63"/>
        <v>#N/A</v>
      </c>
      <c r="DG105" s="164" t="e">
        <f t="shared" si="64"/>
        <v>#N/A</v>
      </c>
      <c r="DH105" s="130" t="str">
        <f t="shared" si="101"/>
        <v>NO</v>
      </c>
      <c r="DI105" s="130" t="e">
        <f t="shared" si="65"/>
        <v>#N/A</v>
      </c>
      <c r="DJ105" s="130" t="e">
        <f t="shared" si="66"/>
        <v>#N/A</v>
      </c>
      <c r="DK105" s="130" t="e">
        <f t="shared" si="67"/>
        <v>#N/A</v>
      </c>
      <c r="DL105" s="16" t="e" cm="1">
        <f t="array" ref="DL105">IF(CZ105="NO","NO APLICA",IF(AND(CZ105="SI",BG105=1),RECHAZADO,"APROBADO"))</f>
        <v>#N/A</v>
      </c>
      <c r="DM105" s="16" t="e">
        <f t="shared" si="68"/>
        <v>#N/A</v>
      </c>
      <c r="DN105" s="11" t="e">
        <f t="shared" si="69"/>
        <v>#N/A</v>
      </c>
      <c r="DO105" s="16">
        <f t="shared" si="70"/>
        <v>0</v>
      </c>
      <c r="DP105" s="16">
        <f>VLOOKUP(A105,'5 TD'!$A$3:$B$35,2,0)</f>
        <v>0</v>
      </c>
      <c r="DQ105" s="11" t="e">
        <f t="shared" si="71"/>
        <v>#N/A</v>
      </c>
      <c r="DR105" s="130" t="e">
        <f t="shared" si="102"/>
        <v>#N/A</v>
      </c>
      <c r="DS105" s="130" t="e">
        <f t="shared" si="103"/>
        <v>#N/A</v>
      </c>
      <c r="DT105" s="11" t="e">
        <f t="shared" si="104"/>
        <v>#N/A</v>
      </c>
      <c r="DU105" s="130" t="e">
        <f t="shared" si="105"/>
        <v>#N/A</v>
      </c>
      <c r="DV105" s="6">
        <f>+('3 Planilla Preadjudicación OTIC'!BO105)</f>
        <v>0</v>
      </c>
      <c r="DW105" s="6" t="e">
        <f>IF(DU105="APROBADO",VLOOKUP(A105,'5 TD'!$D$3:$E$270,2,0),"NO APLICA")</f>
        <v>#N/A</v>
      </c>
      <c r="DX105" s="6" t="e">
        <f t="shared" si="72"/>
        <v>#N/A</v>
      </c>
      <c r="DY105" s="6" t="e">
        <f>IF(DX105="SI",VLOOKUP(A105,'5 TD'!$G$3:$H$270,2,0),"NO APLICA ")</f>
        <v>#N/A</v>
      </c>
      <c r="DZ105" s="6" t="e">
        <f t="shared" si="106"/>
        <v>#N/A</v>
      </c>
      <c r="EA105" s="6" t="e">
        <f>IF(DZ105="SI",VLOOKUP(A105,'5 TD'!$J$4:$K$472,2,0),"NO APLICA")</f>
        <v>#N/A</v>
      </c>
      <c r="EB105" s="6" t="e">
        <f t="shared" si="73"/>
        <v>#N/A</v>
      </c>
      <c r="EC105" s="11" t="e">
        <f>IF(EB105="SI",VLOOKUP(A105,'5 TD'!$M$4:$N$350,2,0),"NO APLICA")</f>
        <v>#N/A</v>
      </c>
      <c r="ED105" s="6" t="e">
        <f t="shared" si="48"/>
        <v>#N/A</v>
      </c>
      <c r="EE105" s="16" t="e">
        <f t="shared" si="74"/>
        <v>#N/A</v>
      </c>
      <c r="EF105" s="16" t="e">
        <f>IF(ED105="SI",VLOOKUP(A105,'5 TD'!$V$4:$W$479,2,0),"NO APLICA")</f>
        <v>#N/A</v>
      </c>
      <c r="EG105" s="6" t="e">
        <f t="shared" si="75"/>
        <v>#N/A</v>
      </c>
      <c r="EH105" s="124" t="e">
        <f>IF(EG105="SI",VLOOKUP(AI105,COMPORTAMIENTO!$A$1:$C$2100,2,0),"NO APLICA")</f>
        <v>#N/A</v>
      </c>
      <c r="EI105" s="16" t="e">
        <f>IF(EG105="SI",VLOOKUP(A105,'5 TD'!$P$2:$Q$479,2,0),"NO APLICA")</f>
        <v>#N/A</v>
      </c>
      <c r="EJ105" s="6" t="e">
        <f t="shared" si="76"/>
        <v>#N/A</v>
      </c>
      <c r="EK105" s="6">
        <f>IF(DB105="no",0,VLOOKUP(AI105,EXPERIENCIA!$A$1:$C$2100,2,0))</f>
        <v>0</v>
      </c>
      <c r="EL105" s="6">
        <f>IF(DB105="si",VLOOKUP(A105,'5 TD'!$S$3:$T$2103,2,0),0)</f>
        <v>0</v>
      </c>
      <c r="EM105" s="6" t="str">
        <f t="shared" si="77"/>
        <v>SI</v>
      </c>
      <c r="EN105" s="6">
        <f>+('3 Planilla Preadjudicación OTIC'!BV105)</f>
        <v>0</v>
      </c>
      <c r="EQ105" s="77"/>
    </row>
    <row r="106" spans="1:147" s="7" customFormat="1" ht="13.8" x14ac:dyDescent="0.3">
      <c r="A106" s="6">
        <f>+('3 Planilla Preadjudicación OTIC'!A106)</f>
        <v>0</v>
      </c>
      <c r="B106" s="6">
        <f>+('3 Planilla Preadjudicación OTIC'!B106)</f>
        <v>0</v>
      </c>
      <c r="C106" s="8">
        <f>+('3 Planilla Preadjudicación OTIC'!D106)</f>
        <v>0</v>
      </c>
      <c r="D106" s="8">
        <f>+('3 Planilla Preadjudicación OTIC'!E106)</f>
        <v>0</v>
      </c>
      <c r="E106" s="8">
        <f>+('3 Planilla Preadjudicación OTIC'!F106)</f>
        <v>0</v>
      </c>
      <c r="F106" s="8">
        <f>+('3 Planilla Preadjudicación OTIC'!G106)</f>
        <v>0</v>
      </c>
      <c r="G106" s="8">
        <f>+('3 Planilla Preadjudicación OTIC'!H106)</f>
        <v>0</v>
      </c>
      <c r="H106" s="8">
        <f>+('3 Planilla Preadjudicación OTIC'!I106)</f>
        <v>0</v>
      </c>
      <c r="I106" s="8">
        <f>+('3 Planilla Preadjudicación OTIC'!J106)</f>
        <v>0</v>
      </c>
      <c r="J106" s="8">
        <f>+('3 Planilla Preadjudicación OTIC'!K106)</f>
        <v>0</v>
      </c>
      <c r="K106" s="8">
        <f>+('3 Planilla Preadjudicación OTIC'!L106)</f>
        <v>0</v>
      </c>
      <c r="L106" s="8">
        <f>+('3 Planilla Preadjudicación OTIC'!M106)</f>
        <v>0</v>
      </c>
      <c r="M106" s="6">
        <f>+('3 Planilla Preadjudicación OTIC'!N106)</f>
        <v>0</v>
      </c>
      <c r="N106" s="8">
        <f>+('3 Planilla Preadjudicación OTIC'!O106)</f>
        <v>0</v>
      </c>
      <c r="O106" s="8">
        <f>+('3 Planilla Preadjudicación OTIC'!P106)</f>
        <v>0</v>
      </c>
      <c r="P106" s="8">
        <f>+('3 Planilla Preadjudicación OTIC'!Q106)</f>
        <v>0</v>
      </c>
      <c r="Q106" s="8">
        <f>+('3 Planilla Preadjudicación OTIC'!R106)</f>
        <v>0</v>
      </c>
      <c r="R106" s="8">
        <f>+('3 Planilla Preadjudicación OTIC'!S106)</f>
        <v>0</v>
      </c>
      <c r="S106" s="8">
        <f>+('3 Planilla Preadjudicación OTIC'!T106)</f>
        <v>0</v>
      </c>
      <c r="T106" s="6">
        <f>+('3 Planilla Preadjudicación OTIC'!U106)</f>
        <v>0</v>
      </c>
      <c r="U106" s="6">
        <f>+('3 Planilla Preadjudicación OTIC'!V106)</f>
        <v>0</v>
      </c>
      <c r="V106" s="6">
        <f>+('3 Planilla Preadjudicación OTIC'!W106)</f>
        <v>0</v>
      </c>
      <c r="W106" s="6">
        <f>+('3 Planilla Preadjudicación OTIC'!X106)</f>
        <v>0</v>
      </c>
      <c r="X106" s="6">
        <f>+('3 Planilla Preadjudicación OTIC'!Y106)</f>
        <v>0</v>
      </c>
      <c r="Y106" s="6">
        <f>+('3 Planilla Preadjudicación OTIC'!Z106)</f>
        <v>0</v>
      </c>
      <c r="Z106" s="6">
        <f>+('3 Planilla Preadjudicación OTIC'!AA106)</f>
        <v>0</v>
      </c>
      <c r="AA106" s="6">
        <f>+('3 Planilla Preadjudicación OTIC'!AB106)</f>
        <v>0</v>
      </c>
      <c r="AB106" s="8">
        <f>+('3 Planilla Preadjudicación OTIC'!AC106)</f>
        <v>0</v>
      </c>
      <c r="AC106" s="8">
        <f>+('3 Planilla Preadjudicación OTIC'!AD106)</f>
        <v>0</v>
      </c>
      <c r="AD106" s="6">
        <f>+('3 Planilla Preadjudicación OTIC'!AE106)</f>
        <v>0</v>
      </c>
      <c r="AE106" s="8">
        <f>+('3 Planilla Preadjudicación OTIC'!AF106)</f>
        <v>0</v>
      </c>
      <c r="AF106" s="6">
        <f>+('3 Planilla Preadjudicación OTIC'!AG106)</f>
        <v>0</v>
      </c>
      <c r="AG106" s="6">
        <f>+('3 Planilla Preadjudicación OTIC'!AH106)</f>
        <v>0</v>
      </c>
      <c r="AH106" s="6">
        <f>+('3 Planilla Preadjudicación OTIC'!AI106)</f>
        <v>0</v>
      </c>
      <c r="AI106" s="206">
        <f>+('3 Planilla Preadjudicación OTIC'!AJ106)</f>
        <v>0</v>
      </c>
      <c r="AJ106" s="8">
        <f>+('3 Planilla Preadjudicación OTIC'!AK106)</f>
        <v>0</v>
      </c>
      <c r="AK106" s="6">
        <f>+('3 Planilla Preadjudicación OTIC'!AL106)</f>
        <v>0</v>
      </c>
      <c r="AL106" s="6">
        <f>+('3 Planilla Preadjudicación OTIC'!AM106)</f>
        <v>0</v>
      </c>
      <c r="AM106" s="16">
        <f>+('3 Planilla Preadjudicación OTIC'!AN106)</f>
        <v>0</v>
      </c>
      <c r="AN106" s="16">
        <f>+('3 Planilla Preadjudicación OTIC'!AO106)</f>
        <v>0</v>
      </c>
      <c r="AO106" s="16">
        <f>+('3 Planilla Preadjudicación OTIC'!AP106)</f>
        <v>0</v>
      </c>
      <c r="AP106" s="16">
        <f>+('3 Planilla Preadjudicación OTIC'!AQ106)</f>
        <v>0</v>
      </c>
      <c r="AQ106" s="16">
        <f>+('3 Planilla Preadjudicación OTIC'!AR106)</f>
        <v>0</v>
      </c>
      <c r="AR106" s="16">
        <f>+('3 Planilla Preadjudicación OTIC'!AS106)</f>
        <v>0</v>
      </c>
      <c r="AS106" s="16">
        <f>+('3 Planilla Preadjudicación OTIC'!AT106)</f>
        <v>0</v>
      </c>
      <c r="AT106" s="16">
        <f>+('3 Planilla Preadjudicación OTIC'!AU106)</f>
        <v>0</v>
      </c>
      <c r="AU106" s="16">
        <f>+('3 Planilla Preadjudicación OTIC'!AV106)</f>
        <v>0</v>
      </c>
      <c r="AV106" s="6">
        <f>+('3 Planilla Preadjudicación OTIC'!AW106)</f>
        <v>0</v>
      </c>
      <c r="AW106" s="8">
        <f>+('3 Planilla Preadjudicación OTIC'!AX106)</f>
        <v>0</v>
      </c>
      <c r="AX106" s="6">
        <f>+('3 Planilla Preadjudicación OTIC'!AY106)</f>
        <v>0</v>
      </c>
      <c r="AY106" s="6">
        <f>+('3 Planilla Preadjudicación OTIC'!AZ106)</f>
        <v>0</v>
      </c>
      <c r="AZ106" s="6">
        <f>+('3 Planilla Preadjudicación OTIC'!BA106)</f>
        <v>0</v>
      </c>
      <c r="BA106" s="6">
        <f>+('3 Planilla Preadjudicación OTIC'!BB106)</f>
        <v>0</v>
      </c>
      <c r="BB106" s="6">
        <f>+('3 Planilla Preadjudicación OTIC'!BC106)</f>
        <v>0</v>
      </c>
      <c r="BC106" s="6">
        <f>+('3 Planilla Preadjudicación OTIC'!BD106)</f>
        <v>0</v>
      </c>
      <c r="BD106" s="6">
        <f>+('3 Planilla Preadjudicación OTIC'!BE106)</f>
        <v>0</v>
      </c>
      <c r="BE106" s="6">
        <f>+('3 Planilla Preadjudicación OTIC'!BF106)</f>
        <v>0</v>
      </c>
      <c r="BF106" s="6">
        <f>+('3 Planilla Preadjudicación OTIC'!BG106)</f>
        <v>0</v>
      </c>
      <c r="BG106" s="6">
        <f>+('3 Planilla Preadjudicación OTIC'!BH106)</f>
        <v>0</v>
      </c>
      <c r="BH106" s="6">
        <f>+('3 Planilla Preadjudicación OTIC'!BI106)</f>
        <v>0</v>
      </c>
      <c r="BI106" s="6">
        <f>+('3 Planilla Preadjudicación OTIC'!BJ106)</f>
        <v>0</v>
      </c>
      <c r="BJ106" s="6">
        <f>+('3 Planilla Preadjudicación OTIC'!BK106)</f>
        <v>0</v>
      </c>
      <c r="BK106" s="6">
        <f>+('3 Planilla Preadjudicación OTIC'!BL106)</f>
        <v>0</v>
      </c>
      <c r="BL106" s="6">
        <f>+('3 Planilla Preadjudicación OTIC'!BM106)</f>
        <v>0</v>
      </c>
      <c r="BM106" s="164">
        <f>ROUND(('3 Planilla Preadjudicación OTIC'!BN106),1)</f>
        <v>0</v>
      </c>
      <c r="BN106" s="8">
        <f>+('3 Planilla Preadjudicación OTIC'!BO106)</f>
        <v>0</v>
      </c>
      <c r="BO106" s="8">
        <f>+('3 Planilla Preadjudicación OTIC'!BP106)</f>
        <v>0</v>
      </c>
      <c r="BP106" s="8">
        <f>+('3 Planilla Preadjudicación OTIC'!BQ106)</f>
        <v>0</v>
      </c>
      <c r="BQ106" s="8">
        <f>+('3 Planilla Preadjudicación OTIC'!BR106)</f>
        <v>0</v>
      </c>
      <c r="BR106" s="8">
        <f>+('3 Planilla Preadjudicación OTIC'!BS106)</f>
        <v>0</v>
      </c>
      <c r="BS106" s="8">
        <f>+('3 Planilla Preadjudicación OTIC'!BT106)</f>
        <v>0</v>
      </c>
      <c r="BT106" s="8">
        <f>+('3 Planilla Preadjudicación OTIC'!BU106)</f>
        <v>0</v>
      </c>
      <c r="BU106" s="130" t="e">
        <f>IF(VLOOKUP(A106,'BD OFICIAL'!$A$1:$AK$1058,5,0)=D106,0,1)</f>
        <v>#N/A</v>
      </c>
      <c r="BV106" s="130" t="e">
        <f>IF(VLOOKUP(A106,'BD OFICIAL'!$A$1:$AK$1058,11,0)=J106,0,1)</f>
        <v>#N/A</v>
      </c>
      <c r="BW106" s="130" t="e">
        <f>IF(VLOOKUP(A106,'BD OFICIAL'!$A$1:$AK$1058,13,0)=L106,0,1)</f>
        <v>#N/A</v>
      </c>
      <c r="BX106" s="6" t="e">
        <f>IF(VLOOKUP(A106,'BD OFICIAL'!$A$1:$AK$1058,16,0)=O106,0,1)</f>
        <v>#N/A</v>
      </c>
      <c r="BY106" s="6" t="e">
        <f>IF(VLOOKUP(A106,'BD OFICIAL'!$A$1:$AK$1058,17,0)=P106,0,1)</f>
        <v>#N/A</v>
      </c>
      <c r="BZ106" s="6" t="e">
        <f>IF(VLOOKUP(A106,'BD OFICIAL'!$A$1:$AK$1058,19,0)=R106,0,1)</f>
        <v>#N/A</v>
      </c>
      <c r="CA106" s="6" t="e">
        <f>IF(VLOOKUP(A106,'BD OFICIAL'!$A$1:$AK$1058,21,0)=T106,0,1)</f>
        <v>#N/A</v>
      </c>
      <c r="CB106" s="6" t="e">
        <f>IF(VLOOKUP(A106,'BD OFICIAL'!$A$1:$AK$1058,24,0)=AK106,0,1)</f>
        <v>#N/A</v>
      </c>
      <c r="CC106" s="6" t="e">
        <f>IF(VLOOKUP(A106,'BD OFICIAL'!$A$1:$AK$1058,25,0)=X106,0,1)</f>
        <v>#N/A</v>
      </c>
      <c r="CD106" s="6" t="e">
        <f>IF(VLOOKUP(A106,'BD OFICIAL'!$A$1:$AK$1058,26,0)=Y106,0,1)</f>
        <v>#N/A</v>
      </c>
      <c r="CE106" s="6" t="e">
        <f>IF(VLOOKUP(A106,'BD OFICIAL'!$A$1:$AK$1058,27,0)=Z106,0,1)</f>
        <v>#N/A</v>
      </c>
      <c r="CF106" s="6" t="e">
        <f>IF(VLOOKUP(A106,'BD OFICIAL'!$A$1:$AK$1058,28,0)=AA106,0,1)</f>
        <v>#N/A</v>
      </c>
      <c r="CG106" s="6" t="e">
        <f>IF(VLOOKUP(A106,'BD OFICIAL'!$A$1:$AK$1058,33,0)=AF106,0,1)</f>
        <v>#N/A</v>
      </c>
      <c r="CH106" s="6" t="e">
        <f>IF(VLOOKUP(A106,'BD OFICIAL'!$A$1:$AK$1058,34,0)=AG106,0,1)</f>
        <v>#N/A</v>
      </c>
      <c r="CI106" s="11" t="e">
        <f t="shared" si="49"/>
        <v>#DIV/0!</v>
      </c>
      <c r="CJ106" s="130" t="e">
        <f t="shared" si="50"/>
        <v>#DIV/0!</v>
      </c>
      <c r="CK106" s="130" t="e">
        <f>IF(VLOOKUP(A106,'BD OFICIAL'!$A$1:$AK$1058,37,0)=AL106,0,1)</f>
        <v>#N/A</v>
      </c>
      <c r="CL106" s="130" t="e">
        <f>VLOOKUP(A106,'BD OFICIAL'!$A$1:$AL$1109,38,0)*AM106-AP106</f>
        <v>#N/A</v>
      </c>
      <c r="CM106" s="130" t="str">
        <f t="shared" si="51"/>
        <v>SSH</v>
      </c>
      <c r="CN106" s="130" t="str">
        <f t="shared" si="52"/>
        <v>SI</v>
      </c>
      <c r="CO106" s="130" t="str">
        <f t="shared" si="53"/>
        <v>NO</v>
      </c>
      <c r="CP106" s="44">
        <f t="shared" si="54"/>
        <v>1</v>
      </c>
      <c r="CQ106" s="44">
        <f t="shared" si="55"/>
        <v>1</v>
      </c>
      <c r="CR106" s="44" t="e">
        <f t="shared" si="56"/>
        <v>#N/A</v>
      </c>
      <c r="CS106" s="44" t="e">
        <f>IF(VLOOKUP(A106,'BD OFICIAL'!$A:$AS,40,0)=AQ106,0,1)</f>
        <v>#N/A</v>
      </c>
      <c r="CT106" s="44" t="e">
        <f>IF(VLOOKUP(A106,'BD OFICIAL'!$A:$AS,41,0)=AS106,0,1)</f>
        <v>#N/A</v>
      </c>
      <c r="CU106" s="44">
        <f t="shared" si="57"/>
        <v>0</v>
      </c>
      <c r="CV106" s="44">
        <f t="shared" si="58"/>
        <v>0</v>
      </c>
      <c r="CW106" s="44" t="e">
        <f>IF(VLOOKUP(A106,'BD OFICIAL'!$A$1:$AK$1058,31,0)="SI",IF(AT106&gt;0,0,1),IF(AT106=0,0,1))</f>
        <v>#N/A</v>
      </c>
      <c r="CX106" s="44">
        <f t="shared" si="59"/>
        <v>0</v>
      </c>
      <c r="CY106" s="44">
        <f t="shared" si="60"/>
        <v>0</v>
      </c>
      <c r="CZ106" s="130" t="e">
        <f t="shared" si="61"/>
        <v>#N/A</v>
      </c>
      <c r="DA106" s="44" t="e">
        <f t="shared" si="62"/>
        <v>#N/A</v>
      </c>
      <c r="DB106" s="130" t="str">
        <f>IF(ISERROR(VLOOKUP(AI106,EXPERIENCIA!$A$1:$C$2100,1,0)),"NO","SI")</f>
        <v>NO</v>
      </c>
      <c r="DC106" s="130" t="e">
        <f>IF(CZ106="no","NO APLICA",IF(AX106=0,"ERROR NOTA",IF(AND(AX106&gt;1,DB106="NO"),"ERROR NOTA",IF(AND(DB106="NO",AX106=1),0,IF(VLOOKUP(AI106,EXPERIENCIA!$A$1:$C$2100,3,0)=AX106,0,"ERROR NOTA")))))</f>
        <v>#N/A</v>
      </c>
      <c r="DD106" s="130" t="str">
        <f>IF(ISERROR(VLOOKUP(AI106,COMPORTAMIENTO!$A$1:$C$2100,1,0)),"NO","SI")</f>
        <v>NO</v>
      </c>
      <c r="DE106" s="130" t="e">
        <f>IF(CZ106="NO","NO APLICA",IF(AY106=0,"ERROR NOTA",IF(AND(DD106="NO",AY106=7),0,IF(VLOOKUP(AI106,COMPORTAMIENTO!$A$2:$C$2100,3,0)=AY106,0,"ERROR NOTA"))))</f>
        <v>#N/A</v>
      </c>
      <c r="DF106" s="164" t="e">
        <f t="shared" si="63"/>
        <v>#N/A</v>
      </c>
      <c r="DG106" s="164" t="e">
        <f t="shared" si="64"/>
        <v>#N/A</v>
      </c>
      <c r="DH106" s="130" t="str">
        <f t="shared" si="101"/>
        <v>NO</v>
      </c>
      <c r="DI106" s="130" t="e">
        <f t="shared" si="65"/>
        <v>#N/A</v>
      </c>
      <c r="DJ106" s="130" t="e">
        <f t="shared" si="66"/>
        <v>#N/A</v>
      </c>
      <c r="DK106" s="130" t="e">
        <f t="shared" si="67"/>
        <v>#N/A</v>
      </c>
      <c r="DL106" s="16" t="e" cm="1">
        <f t="array" ref="DL106">IF(CZ106="NO","NO APLICA",IF(AND(CZ106="SI",BG106=1),RECHAZADO,"APROBADO"))</f>
        <v>#N/A</v>
      </c>
      <c r="DM106" s="16" t="e">
        <f t="shared" si="68"/>
        <v>#N/A</v>
      </c>
      <c r="DN106" s="11" t="e">
        <f t="shared" si="69"/>
        <v>#N/A</v>
      </c>
      <c r="DO106" s="16">
        <f t="shared" si="70"/>
        <v>0</v>
      </c>
      <c r="DP106" s="16">
        <f>VLOOKUP(A106,'5 TD'!$A$3:$B$35,2,0)</f>
        <v>0</v>
      </c>
      <c r="DQ106" s="11" t="e">
        <f t="shared" si="71"/>
        <v>#N/A</v>
      </c>
      <c r="DR106" s="130" t="e">
        <f t="shared" si="102"/>
        <v>#N/A</v>
      </c>
      <c r="DS106" s="130" t="e">
        <f t="shared" si="103"/>
        <v>#N/A</v>
      </c>
      <c r="DT106" s="11" t="e">
        <f t="shared" si="104"/>
        <v>#N/A</v>
      </c>
      <c r="DU106" s="130" t="e">
        <f t="shared" si="105"/>
        <v>#N/A</v>
      </c>
      <c r="DV106" s="6">
        <f>+('3 Planilla Preadjudicación OTIC'!BO106)</f>
        <v>0</v>
      </c>
      <c r="DW106" s="6" t="e">
        <f>IF(DU106="APROBADO",VLOOKUP(A106,'5 TD'!$D$3:$E$270,2,0),"NO APLICA")</f>
        <v>#N/A</v>
      </c>
      <c r="DX106" s="6" t="e">
        <f t="shared" si="72"/>
        <v>#N/A</v>
      </c>
      <c r="DY106" s="6" t="e">
        <f>IF(DX106="SI",VLOOKUP(A106,'5 TD'!$G$3:$H$270,2,0),"NO APLICA ")</f>
        <v>#N/A</v>
      </c>
      <c r="DZ106" s="6" t="e">
        <f t="shared" si="106"/>
        <v>#N/A</v>
      </c>
      <c r="EA106" s="6" t="e">
        <f>IF(DZ106="SI",VLOOKUP(A106,'5 TD'!$J$4:$K$472,2,0),"NO APLICA")</f>
        <v>#N/A</v>
      </c>
      <c r="EB106" s="6" t="e">
        <f t="shared" si="73"/>
        <v>#N/A</v>
      </c>
      <c r="EC106" s="11" t="e">
        <f>IF(EB106="SI",VLOOKUP(A106,'5 TD'!$M$4:$N$350,2,0),"NO APLICA")</f>
        <v>#N/A</v>
      </c>
      <c r="ED106" s="6" t="e">
        <f t="shared" si="48"/>
        <v>#N/A</v>
      </c>
      <c r="EE106" s="16" t="e">
        <f t="shared" si="74"/>
        <v>#N/A</v>
      </c>
      <c r="EF106" s="16" t="e">
        <f>IF(ED106="SI",VLOOKUP(A106,'5 TD'!$V$4:$W$479,2,0),"NO APLICA")</f>
        <v>#N/A</v>
      </c>
      <c r="EG106" s="6" t="e">
        <f t="shared" si="75"/>
        <v>#N/A</v>
      </c>
      <c r="EH106" s="124" t="e">
        <f>IF(EG106="SI",VLOOKUP(AI106,COMPORTAMIENTO!$A$1:$C$2100,2,0),"NO APLICA")</f>
        <v>#N/A</v>
      </c>
      <c r="EI106" s="16" t="e">
        <f>IF(EG106="SI",VLOOKUP(A106,'5 TD'!$P$2:$Q$479,2,0),"NO APLICA")</f>
        <v>#N/A</v>
      </c>
      <c r="EJ106" s="6" t="e">
        <f t="shared" si="76"/>
        <v>#N/A</v>
      </c>
      <c r="EK106" s="6">
        <f>IF(DB106="no",0,VLOOKUP(AI106,EXPERIENCIA!$A$1:$C$2100,2,0))</f>
        <v>0</v>
      </c>
      <c r="EL106" s="6">
        <f>IF(DB106="si",VLOOKUP(A106,'5 TD'!$S$3:$T$2103,2,0),0)</f>
        <v>0</v>
      </c>
      <c r="EM106" s="6" t="str">
        <f t="shared" si="77"/>
        <v>SI</v>
      </c>
      <c r="EN106" s="6">
        <f>+('3 Planilla Preadjudicación OTIC'!BV106)</f>
        <v>0</v>
      </c>
      <c r="EQ106" s="77"/>
    </row>
    <row r="107" spans="1:147" s="7" customFormat="1" ht="13.8" x14ac:dyDescent="0.3">
      <c r="A107" s="6">
        <f>+('3 Planilla Preadjudicación OTIC'!A107)</f>
        <v>0</v>
      </c>
      <c r="B107" s="6">
        <f>+('3 Planilla Preadjudicación OTIC'!B107)</f>
        <v>0</v>
      </c>
      <c r="C107" s="8">
        <f>+('3 Planilla Preadjudicación OTIC'!D107)</f>
        <v>0</v>
      </c>
      <c r="D107" s="8">
        <f>+('3 Planilla Preadjudicación OTIC'!E107)</f>
        <v>0</v>
      </c>
      <c r="E107" s="8">
        <f>+('3 Planilla Preadjudicación OTIC'!F107)</f>
        <v>0</v>
      </c>
      <c r="F107" s="8">
        <f>+('3 Planilla Preadjudicación OTIC'!G107)</f>
        <v>0</v>
      </c>
      <c r="G107" s="8">
        <f>+('3 Planilla Preadjudicación OTIC'!H107)</f>
        <v>0</v>
      </c>
      <c r="H107" s="8">
        <f>+('3 Planilla Preadjudicación OTIC'!I107)</f>
        <v>0</v>
      </c>
      <c r="I107" s="8">
        <f>+('3 Planilla Preadjudicación OTIC'!J107)</f>
        <v>0</v>
      </c>
      <c r="J107" s="8">
        <f>+('3 Planilla Preadjudicación OTIC'!K107)</f>
        <v>0</v>
      </c>
      <c r="K107" s="8">
        <f>+('3 Planilla Preadjudicación OTIC'!L107)</f>
        <v>0</v>
      </c>
      <c r="L107" s="8">
        <f>+('3 Planilla Preadjudicación OTIC'!M107)</f>
        <v>0</v>
      </c>
      <c r="M107" s="6">
        <f>+('3 Planilla Preadjudicación OTIC'!N107)</f>
        <v>0</v>
      </c>
      <c r="N107" s="8">
        <f>+('3 Planilla Preadjudicación OTIC'!O107)</f>
        <v>0</v>
      </c>
      <c r="O107" s="8">
        <f>+('3 Planilla Preadjudicación OTIC'!P107)</f>
        <v>0</v>
      </c>
      <c r="P107" s="8">
        <f>+('3 Planilla Preadjudicación OTIC'!Q107)</f>
        <v>0</v>
      </c>
      <c r="Q107" s="8">
        <f>+('3 Planilla Preadjudicación OTIC'!R107)</f>
        <v>0</v>
      </c>
      <c r="R107" s="8">
        <f>+('3 Planilla Preadjudicación OTIC'!S107)</f>
        <v>0</v>
      </c>
      <c r="S107" s="8">
        <f>+('3 Planilla Preadjudicación OTIC'!T107)</f>
        <v>0</v>
      </c>
      <c r="T107" s="6">
        <f>+('3 Planilla Preadjudicación OTIC'!U107)</f>
        <v>0</v>
      </c>
      <c r="U107" s="6">
        <f>+('3 Planilla Preadjudicación OTIC'!V107)</f>
        <v>0</v>
      </c>
      <c r="V107" s="6">
        <f>+('3 Planilla Preadjudicación OTIC'!W107)</f>
        <v>0</v>
      </c>
      <c r="W107" s="6">
        <f>+('3 Planilla Preadjudicación OTIC'!X107)</f>
        <v>0</v>
      </c>
      <c r="X107" s="6">
        <f>+('3 Planilla Preadjudicación OTIC'!Y107)</f>
        <v>0</v>
      </c>
      <c r="Y107" s="6">
        <f>+('3 Planilla Preadjudicación OTIC'!Z107)</f>
        <v>0</v>
      </c>
      <c r="Z107" s="6">
        <f>+('3 Planilla Preadjudicación OTIC'!AA107)</f>
        <v>0</v>
      </c>
      <c r="AA107" s="6">
        <f>+('3 Planilla Preadjudicación OTIC'!AB107)</f>
        <v>0</v>
      </c>
      <c r="AB107" s="8">
        <f>+('3 Planilla Preadjudicación OTIC'!AC107)</f>
        <v>0</v>
      </c>
      <c r="AC107" s="8">
        <f>+('3 Planilla Preadjudicación OTIC'!AD107)</f>
        <v>0</v>
      </c>
      <c r="AD107" s="6">
        <f>+('3 Planilla Preadjudicación OTIC'!AE107)</f>
        <v>0</v>
      </c>
      <c r="AE107" s="8">
        <f>+('3 Planilla Preadjudicación OTIC'!AF107)</f>
        <v>0</v>
      </c>
      <c r="AF107" s="6">
        <f>+('3 Planilla Preadjudicación OTIC'!AG107)</f>
        <v>0</v>
      </c>
      <c r="AG107" s="6">
        <f>+('3 Planilla Preadjudicación OTIC'!AH107)</f>
        <v>0</v>
      </c>
      <c r="AH107" s="6">
        <f>+('3 Planilla Preadjudicación OTIC'!AI107)</f>
        <v>0</v>
      </c>
      <c r="AI107" s="206">
        <f>+('3 Planilla Preadjudicación OTIC'!AJ107)</f>
        <v>0</v>
      </c>
      <c r="AJ107" s="8">
        <f>+('3 Planilla Preadjudicación OTIC'!AK107)</f>
        <v>0</v>
      </c>
      <c r="AK107" s="6">
        <f>+('3 Planilla Preadjudicación OTIC'!AL107)</f>
        <v>0</v>
      </c>
      <c r="AL107" s="6">
        <f>+('3 Planilla Preadjudicación OTIC'!AM107)</f>
        <v>0</v>
      </c>
      <c r="AM107" s="16">
        <f>+('3 Planilla Preadjudicación OTIC'!AN107)</f>
        <v>0</v>
      </c>
      <c r="AN107" s="16">
        <f>+('3 Planilla Preadjudicación OTIC'!AO107)</f>
        <v>0</v>
      </c>
      <c r="AO107" s="16">
        <f>+('3 Planilla Preadjudicación OTIC'!AP107)</f>
        <v>0</v>
      </c>
      <c r="AP107" s="16">
        <f>+('3 Planilla Preadjudicación OTIC'!AQ107)</f>
        <v>0</v>
      </c>
      <c r="AQ107" s="16">
        <f>+('3 Planilla Preadjudicación OTIC'!AR107)</f>
        <v>0</v>
      </c>
      <c r="AR107" s="16">
        <f>+('3 Planilla Preadjudicación OTIC'!AS107)</f>
        <v>0</v>
      </c>
      <c r="AS107" s="16">
        <f>+('3 Planilla Preadjudicación OTIC'!AT107)</f>
        <v>0</v>
      </c>
      <c r="AT107" s="16">
        <f>+('3 Planilla Preadjudicación OTIC'!AU107)</f>
        <v>0</v>
      </c>
      <c r="AU107" s="16">
        <f>+('3 Planilla Preadjudicación OTIC'!AV107)</f>
        <v>0</v>
      </c>
      <c r="AV107" s="6">
        <f>+('3 Planilla Preadjudicación OTIC'!AW107)</f>
        <v>0</v>
      </c>
      <c r="AW107" s="8">
        <f>+('3 Planilla Preadjudicación OTIC'!AX107)</f>
        <v>0</v>
      </c>
      <c r="AX107" s="6">
        <f>+('3 Planilla Preadjudicación OTIC'!AY107)</f>
        <v>0</v>
      </c>
      <c r="AY107" s="6">
        <f>+('3 Planilla Preadjudicación OTIC'!AZ107)</f>
        <v>0</v>
      </c>
      <c r="AZ107" s="6">
        <f>+('3 Planilla Preadjudicación OTIC'!BA107)</f>
        <v>0</v>
      </c>
      <c r="BA107" s="6">
        <f>+('3 Planilla Preadjudicación OTIC'!BB107)</f>
        <v>0</v>
      </c>
      <c r="BB107" s="6">
        <f>+('3 Planilla Preadjudicación OTIC'!BC107)</f>
        <v>0</v>
      </c>
      <c r="BC107" s="6">
        <f>+('3 Planilla Preadjudicación OTIC'!BD107)</f>
        <v>0</v>
      </c>
      <c r="BD107" s="6">
        <f>+('3 Planilla Preadjudicación OTIC'!BE107)</f>
        <v>0</v>
      </c>
      <c r="BE107" s="6">
        <f>+('3 Planilla Preadjudicación OTIC'!BF107)</f>
        <v>0</v>
      </c>
      <c r="BF107" s="6">
        <f>+('3 Planilla Preadjudicación OTIC'!BG107)</f>
        <v>0</v>
      </c>
      <c r="BG107" s="6">
        <f>+('3 Planilla Preadjudicación OTIC'!BH107)</f>
        <v>0</v>
      </c>
      <c r="BH107" s="6">
        <f>+('3 Planilla Preadjudicación OTIC'!BI107)</f>
        <v>0</v>
      </c>
      <c r="BI107" s="6">
        <f>+('3 Planilla Preadjudicación OTIC'!BJ107)</f>
        <v>0</v>
      </c>
      <c r="BJ107" s="6">
        <f>+('3 Planilla Preadjudicación OTIC'!BK107)</f>
        <v>0</v>
      </c>
      <c r="BK107" s="6">
        <f>+('3 Planilla Preadjudicación OTIC'!BL107)</f>
        <v>0</v>
      </c>
      <c r="BL107" s="6">
        <f>+('3 Planilla Preadjudicación OTIC'!BM107)</f>
        <v>0</v>
      </c>
      <c r="BM107" s="164">
        <f>ROUND(('3 Planilla Preadjudicación OTIC'!BN107),1)</f>
        <v>0</v>
      </c>
      <c r="BN107" s="8">
        <f>+('3 Planilla Preadjudicación OTIC'!BO107)</f>
        <v>0</v>
      </c>
      <c r="BO107" s="8">
        <f>+('3 Planilla Preadjudicación OTIC'!BP107)</f>
        <v>0</v>
      </c>
      <c r="BP107" s="8">
        <f>+('3 Planilla Preadjudicación OTIC'!BQ107)</f>
        <v>0</v>
      </c>
      <c r="BQ107" s="8">
        <f>+('3 Planilla Preadjudicación OTIC'!BR107)</f>
        <v>0</v>
      </c>
      <c r="BR107" s="8">
        <f>+('3 Planilla Preadjudicación OTIC'!BS107)</f>
        <v>0</v>
      </c>
      <c r="BS107" s="8">
        <f>+('3 Planilla Preadjudicación OTIC'!BT107)</f>
        <v>0</v>
      </c>
      <c r="BT107" s="8">
        <f>+('3 Planilla Preadjudicación OTIC'!BU107)</f>
        <v>0</v>
      </c>
      <c r="BU107" s="130" t="e">
        <f>IF(VLOOKUP(A107,'BD OFICIAL'!$A$1:$AK$1058,5,0)=D107,0,1)</f>
        <v>#N/A</v>
      </c>
      <c r="BV107" s="130" t="e">
        <f>IF(VLOOKUP(A107,'BD OFICIAL'!$A$1:$AK$1058,11,0)=J107,0,1)</f>
        <v>#N/A</v>
      </c>
      <c r="BW107" s="130" t="e">
        <f>IF(VLOOKUP(A107,'BD OFICIAL'!$A$1:$AK$1058,13,0)=L107,0,1)</f>
        <v>#N/A</v>
      </c>
      <c r="BX107" s="6" t="e">
        <f>IF(VLOOKUP(A107,'BD OFICIAL'!$A$1:$AK$1058,16,0)=O107,0,1)</f>
        <v>#N/A</v>
      </c>
      <c r="BY107" s="6" t="e">
        <f>IF(VLOOKUP(A107,'BD OFICIAL'!$A$1:$AK$1058,17,0)=P107,0,1)</f>
        <v>#N/A</v>
      </c>
      <c r="BZ107" s="6" t="e">
        <f>IF(VLOOKUP(A107,'BD OFICIAL'!$A$1:$AK$1058,19,0)=R107,0,1)</f>
        <v>#N/A</v>
      </c>
      <c r="CA107" s="6" t="e">
        <f>IF(VLOOKUP(A107,'BD OFICIAL'!$A$1:$AK$1058,21,0)=T107,0,1)</f>
        <v>#N/A</v>
      </c>
      <c r="CB107" s="6" t="e">
        <f>IF(VLOOKUP(A107,'BD OFICIAL'!$A$1:$AK$1058,24,0)=AK107,0,1)</f>
        <v>#N/A</v>
      </c>
      <c r="CC107" s="6" t="e">
        <f>IF(VLOOKUP(A107,'BD OFICIAL'!$A$1:$AK$1058,25,0)=X107,0,1)</f>
        <v>#N/A</v>
      </c>
      <c r="CD107" s="6" t="e">
        <f>IF(VLOOKUP(A107,'BD OFICIAL'!$A$1:$AK$1058,26,0)=Y107,0,1)</f>
        <v>#N/A</v>
      </c>
      <c r="CE107" s="6" t="e">
        <f>IF(VLOOKUP(A107,'BD OFICIAL'!$A$1:$AK$1058,27,0)=Z107,0,1)</f>
        <v>#N/A</v>
      </c>
      <c r="CF107" s="6" t="e">
        <f>IF(VLOOKUP(A107,'BD OFICIAL'!$A$1:$AK$1058,28,0)=AA107,0,1)</f>
        <v>#N/A</v>
      </c>
      <c r="CG107" s="6" t="e">
        <f>IF(VLOOKUP(A107,'BD OFICIAL'!$A$1:$AK$1058,33,0)=AF107,0,1)</f>
        <v>#N/A</v>
      </c>
      <c r="CH107" s="6" t="e">
        <f>IF(VLOOKUP(A107,'BD OFICIAL'!$A$1:$AK$1058,34,0)=AG107,0,1)</f>
        <v>#N/A</v>
      </c>
      <c r="CI107" s="11" t="e">
        <f t="shared" si="49"/>
        <v>#DIV/0!</v>
      </c>
      <c r="CJ107" s="130" t="e">
        <f t="shared" si="50"/>
        <v>#DIV/0!</v>
      </c>
      <c r="CK107" s="130" t="e">
        <f>IF(VLOOKUP(A107,'BD OFICIAL'!$A$1:$AK$1058,37,0)=AL107,0,1)</f>
        <v>#N/A</v>
      </c>
      <c r="CL107" s="130" t="e">
        <f>VLOOKUP(A107,'BD OFICIAL'!$A$1:$AL$1109,38,0)*AM107-AP107</f>
        <v>#N/A</v>
      </c>
      <c r="CM107" s="130" t="str">
        <f t="shared" si="51"/>
        <v>SSH</v>
      </c>
      <c r="CN107" s="130" t="str">
        <f t="shared" si="52"/>
        <v>SI</v>
      </c>
      <c r="CO107" s="130" t="str">
        <f t="shared" si="53"/>
        <v>NO</v>
      </c>
      <c r="CP107" s="44">
        <f t="shared" si="54"/>
        <v>1</v>
      </c>
      <c r="CQ107" s="44">
        <f t="shared" si="55"/>
        <v>1</v>
      </c>
      <c r="CR107" s="44" t="e">
        <f t="shared" si="56"/>
        <v>#N/A</v>
      </c>
      <c r="CS107" s="44" t="e">
        <f>IF(VLOOKUP(A107,'BD OFICIAL'!$A:$AS,40,0)=AQ107,0,1)</f>
        <v>#N/A</v>
      </c>
      <c r="CT107" s="44" t="e">
        <f>IF(VLOOKUP(A107,'BD OFICIAL'!$A:$AS,41,0)=AS107,0,1)</f>
        <v>#N/A</v>
      </c>
      <c r="CU107" s="44">
        <f t="shared" si="57"/>
        <v>0</v>
      </c>
      <c r="CV107" s="44">
        <f t="shared" si="58"/>
        <v>0</v>
      </c>
      <c r="CW107" s="44" t="e">
        <f>IF(VLOOKUP(A107,'BD OFICIAL'!$A$1:$AK$1058,31,0)="SI",IF(AT107&gt;0,0,1),IF(AT107=0,0,1))</f>
        <v>#N/A</v>
      </c>
      <c r="CX107" s="44">
        <f t="shared" si="59"/>
        <v>0</v>
      </c>
      <c r="CY107" s="44">
        <f t="shared" si="60"/>
        <v>0</v>
      </c>
      <c r="CZ107" s="130" t="e">
        <f t="shared" si="61"/>
        <v>#N/A</v>
      </c>
      <c r="DA107" s="44" t="e">
        <f t="shared" si="62"/>
        <v>#N/A</v>
      </c>
      <c r="DB107" s="130" t="str">
        <f>IF(ISERROR(VLOOKUP(AI107,EXPERIENCIA!$A$1:$C$2100,1,0)),"NO","SI")</f>
        <v>NO</v>
      </c>
      <c r="DC107" s="130" t="e">
        <f>IF(CZ107="no","NO APLICA",IF(AX107=0,"ERROR NOTA",IF(AND(AX107&gt;1,DB107="NO"),"ERROR NOTA",IF(AND(DB107="NO",AX107=1),0,IF(VLOOKUP(AI107,EXPERIENCIA!$A$1:$C$2100,3,0)=AX107,0,"ERROR NOTA")))))</f>
        <v>#N/A</v>
      </c>
      <c r="DD107" s="130" t="str">
        <f>IF(ISERROR(VLOOKUP(AI107,COMPORTAMIENTO!$A$1:$C$2100,1,0)),"NO","SI")</f>
        <v>NO</v>
      </c>
      <c r="DE107" s="130" t="e">
        <f>IF(CZ107="NO","NO APLICA",IF(AY107=0,"ERROR NOTA",IF(AND(DD107="NO",AY107=7),0,IF(VLOOKUP(AI107,COMPORTAMIENTO!$A$2:$C$2100,3,0)=AY107,0,"ERROR NOTA"))))</f>
        <v>#N/A</v>
      </c>
      <c r="DF107" s="164" t="e">
        <f t="shared" si="63"/>
        <v>#N/A</v>
      </c>
      <c r="DG107" s="164" t="e">
        <f t="shared" si="64"/>
        <v>#N/A</v>
      </c>
      <c r="DH107" s="130" t="str">
        <f t="shared" si="101"/>
        <v>NO</v>
      </c>
      <c r="DI107" s="130" t="e">
        <f t="shared" si="65"/>
        <v>#N/A</v>
      </c>
      <c r="DJ107" s="130" t="e">
        <f t="shared" si="66"/>
        <v>#N/A</v>
      </c>
      <c r="DK107" s="130" t="e">
        <f t="shared" si="67"/>
        <v>#N/A</v>
      </c>
      <c r="DL107" s="16" t="e" cm="1">
        <f t="array" ref="DL107">IF(CZ107="NO","NO APLICA",IF(AND(CZ107="SI",BG107=1),RECHAZADO,"APROBADO"))</f>
        <v>#N/A</v>
      </c>
      <c r="DM107" s="16" t="e">
        <f t="shared" si="68"/>
        <v>#N/A</v>
      </c>
      <c r="DN107" s="11" t="e">
        <f t="shared" si="69"/>
        <v>#N/A</v>
      </c>
      <c r="DO107" s="16">
        <f t="shared" si="70"/>
        <v>0</v>
      </c>
      <c r="DP107" s="16">
        <f>VLOOKUP(A107,'5 TD'!$A$3:$B$35,2,0)</f>
        <v>0</v>
      </c>
      <c r="DQ107" s="11" t="e">
        <f t="shared" si="71"/>
        <v>#N/A</v>
      </c>
      <c r="DR107" s="130" t="e">
        <f t="shared" si="102"/>
        <v>#N/A</v>
      </c>
      <c r="DS107" s="130" t="e">
        <f t="shared" si="103"/>
        <v>#N/A</v>
      </c>
      <c r="DT107" s="11" t="e">
        <f t="shared" si="104"/>
        <v>#N/A</v>
      </c>
      <c r="DU107" s="130" t="e">
        <f t="shared" si="105"/>
        <v>#N/A</v>
      </c>
      <c r="DV107" s="6">
        <f>+('3 Planilla Preadjudicación OTIC'!BO107)</f>
        <v>0</v>
      </c>
      <c r="DW107" s="6" t="e">
        <f>IF(DU107="APROBADO",VLOOKUP(A107,'5 TD'!$D$3:$E$270,2,0),"NO APLICA")</f>
        <v>#N/A</v>
      </c>
      <c r="DX107" s="6" t="e">
        <f t="shared" si="72"/>
        <v>#N/A</v>
      </c>
      <c r="DY107" s="6" t="e">
        <f>IF(DX107="SI",VLOOKUP(A107,'5 TD'!$G$3:$H$270,2,0),"NO APLICA ")</f>
        <v>#N/A</v>
      </c>
      <c r="DZ107" s="6" t="e">
        <f t="shared" si="106"/>
        <v>#N/A</v>
      </c>
      <c r="EA107" s="6" t="e">
        <f>IF(DZ107="SI",VLOOKUP(A107,'5 TD'!$J$4:$K$472,2,0),"NO APLICA")</f>
        <v>#N/A</v>
      </c>
      <c r="EB107" s="6" t="e">
        <f t="shared" si="73"/>
        <v>#N/A</v>
      </c>
      <c r="EC107" s="11" t="e">
        <f>IF(EB107="SI",VLOOKUP(A107,'5 TD'!$M$4:$N$350,2,0),"NO APLICA")</f>
        <v>#N/A</v>
      </c>
      <c r="ED107" s="6" t="e">
        <f t="shared" si="48"/>
        <v>#N/A</v>
      </c>
      <c r="EE107" s="16" t="e">
        <f t="shared" si="74"/>
        <v>#N/A</v>
      </c>
      <c r="EF107" s="16" t="e">
        <f>IF(ED107="SI",VLOOKUP(A107,'5 TD'!$V$4:$W$479,2,0),"NO APLICA")</f>
        <v>#N/A</v>
      </c>
      <c r="EG107" s="6" t="e">
        <f t="shared" si="75"/>
        <v>#N/A</v>
      </c>
      <c r="EH107" s="124" t="e">
        <f>IF(EG107="SI",VLOOKUP(AI107,COMPORTAMIENTO!$A$1:$C$2100,2,0),"NO APLICA")</f>
        <v>#N/A</v>
      </c>
      <c r="EI107" s="16" t="e">
        <f>IF(EG107="SI",VLOOKUP(A107,'5 TD'!$P$2:$Q$479,2,0),"NO APLICA")</f>
        <v>#N/A</v>
      </c>
      <c r="EJ107" s="6" t="e">
        <f t="shared" si="76"/>
        <v>#N/A</v>
      </c>
      <c r="EK107" s="6">
        <f>IF(DB107="no",0,VLOOKUP(AI107,EXPERIENCIA!$A$1:$C$2100,2,0))</f>
        <v>0</v>
      </c>
      <c r="EL107" s="6">
        <f>IF(DB107="si",VLOOKUP(A107,'5 TD'!$S$3:$T$2103,2,0),0)</f>
        <v>0</v>
      </c>
      <c r="EM107" s="6" t="str">
        <f t="shared" si="77"/>
        <v>SI</v>
      </c>
      <c r="EN107" s="6">
        <f>+('3 Planilla Preadjudicación OTIC'!BV107)</f>
        <v>0</v>
      </c>
      <c r="EQ107" s="77"/>
    </row>
    <row r="108" spans="1:147" s="7" customFormat="1" ht="13.8" x14ac:dyDescent="0.3">
      <c r="A108" s="6">
        <f>+('3 Planilla Preadjudicación OTIC'!A108)</f>
        <v>0</v>
      </c>
      <c r="B108" s="6">
        <f>+('3 Planilla Preadjudicación OTIC'!B108)</f>
        <v>0</v>
      </c>
      <c r="C108" s="8">
        <f>+('3 Planilla Preadjudicación OTIC'!D108)</f>
        <v>0</v>
      </c>
      <c r="D108" s="8">
        <f>+('3 Planilla Preadjudicación OTIC'!E108)</f>
        <v>0</v>
      </c>
      <c r="E108" s="8">
        <f>+('3 Planilla Preadjudicación OTIC'!F108)</f>
        <v>0</v>
      </c>
      <c r="F108" s="8">
        <f>+('3 Planilla Preadjudicación OTIC'!G108)</f>
        <v>0</v>
      </c>
      <c r="G108" s="8">
        <f>+('3 Planilla Preadjudicación OTIC'!H108)</f>
        <v>0</v>
      </c>
      <c r="H108" s="8">
        <f>+('3 Planilla Preadjudicación OTIC'!I108)</f>
        <v>0</v>
      </c>
      <c r="I108" s="8">
        <f>+('3 Planilla Preadjudicación OTIC'!J108)</f>
        <v>0</v>
      </c>
      <c r="J108" s="8">
        <f>+('3 Planilla Preadjudicación OTIC'!K108)</f>
        <v>0</v>
      </c>
      <c r="K108" s="8">
        <f>+('3 Planilla Preadjudicación OTIC'!L108)</f>
        <v>0</v>
      </c>
      <c r="L108" s="8">
        <f>+('3 Planilla Preadjudicación OTIC'!M108)</f>
        <v>0</v>
      </c>
      <c r="M108" s="6">
        <f>+('3 Planilla Preadjudicación OTIC'!N108)</f>
        <v>0</v>
      </c>
      <c r="N108" s="8">
        <f>+('3 Planilla Preadjudicación OTIC'!O108)</f>
        <v>0</v>
      </c>
      <c r="O108" s="8">
        <f>+('3 Planilla Preadjudicación OTIC'!P108)</f>
        <v>0</v>
      </c>
      <c r="P108" s="8">
        <f>+('3 Planilla Preadjudicación OTIC'!Q108)</f>
        <v>0</v>
      </c>
      <c r="Q108" s="8">
        <f>+('3 Planilla Preadjudicación OTIC'!R108)</f>
        <v>0</v>
      </c>
      <c r="R108" s="8">
        <f>+('3 Planilla Preadjudicación OTIC'!S108)</f>
        <v>0</v>
      </c>
      <c r="S108" s="8">
        <f>+('3 Planilla Preadjudicación OTIC'!T108)</f>
        <v>0</v>
      </c>
      <c r="T108" s="6">
        <f>+('3 Planilla Preadjudicación OTIC'!U108)</f>
        <v>0</v>
      </c>
      <c r="U108" s="6">
        <f>+('3 Planilla Preadjudicación OTIC'!V108)</f>
        <v>0</v>
      </c>
      <c r="V108" s="6">
        <f>+('3 Planilla Preadjudicación OTIC'!W108)</f>
        <v>0</v>
      </c>
      <c r="W108" s="6">
        <f>+('3 Planilla Preadjudicación OTIC'!X108)</f>
        <v>0</v>
      </c>
      <c r="X108" s="6">
        <f>+('3 Planilla Preadjudicación OTIC'!Y108)</f>
        <v>0</v>
      </c>
      <c r="Y108" s="6">
        <f>+('3 Planilla Preadjudicación OTIC'!Z108)</f>
        <v>0</v>
      </c>
      <c r="Z108" s="6">
        <f>+('3 Planilla Preadjudicación OTIC'!AA108)</f>
        <v>0</v>
      </c>
      <c r="AA108" s="6">
        <f>+('3 Planilla Preadjudicación OTIC'!AB108)</f>
        <v>0</v>
      </c>
      <c r="AB108" s="8">
        <f>+('3 Planilla Preadjudicación OTIC'!AC108)</f>
        <v>0</v>
      </c>
      <c r="AC108" s="8">
        <f>+('3 Planilla Preadjudicación OTIC'!AD108)</f>
        <v>0</v>
      </c>
      <c r="AD108" s="6">
        <f>+('3 Planilla Preadjudicación OTIC'!AE108)</f>
        <v>0</v>
      </c>
      <c r="AE108" s="8">
        <f>+('3 Planilla Preadjudicación OTIC'!AF108)</f>
        <v>0</v>
      </c>
      <c r="AF108" s="6">
        <f>+('3 Planilla Preadjudicación OTIC'!AG108)</f>
        <v>0</v>
      </c>
      <c r="AG108" s="6">
        <f>+('3 Planilla Preadjudicación OTIC'!AH108)</f>
        <v>0</v>
      </c>
      <c r="AH108" s="6">
        <f>+('3 Planilla Preadjudicación OTIC'!AI108)</f>
        <v>0</v>
      </c>
      <c r="AI108" s="206">
        <f>+('3 Planilla Preadjudicación OTIC'!AJ108)</f>
        <v>0</v>
      </c>
      <c r="AJ108" s="8">
        <f>+('3 Planilla Preadjudicación OTIC'!AK108)</f>
        <v>0</v>
      </c>
      <c r="AK108" s="6">
        <f>+('3 Planilla Preadjudicación OTIC'!AL108)</f>
        <v>0</v>
      </c>
      <c r="AL108" s="6">
        <f>+('3 Planilla Preadjudicación OTIC'!AM108)</f>
        <v>0</v>
      </c>
      <c r="AM108" s="16">
        <f>+('3 Planilla Preadjudicación OTIC'!AN108)</f>
        <v>0</v>
      </c>
      <c r="AN108" s="16">
        <f>+('3 Planilla Preadjudicación OTIC'!AO108)</f>
        <v>0</v>
      </c>
      <c r="AO108" s="16">
        <f>+('3 Planilla Preadjudicación OTIC'!AP108)</f>
        <v>0</v>
      </c>
      <c r="AP108" s="16">
        <f>+('3 Planilla Preadjudicación OTIC'!AQ108)</f>
        <v>0</v>
      </c>
      <c r="AQ108" s="16">
        <f>+('3 Planilla Preadjudicación OTIC'!AR108)</f>
        <v>0</v>
      </c>
      <c r="AR108" s="16">
        <f>+('3 Planilla Preadjudicación OTIC'!AS108)</f>
        <v>0</v>
      </c>
      <c r="AS108" s="16">
        <f>+('3 Planilla Preadjudicación OTIC'!AT108)</f>
        <v>0</v>
      </c>
      <c r="AT108" s="16">
        <f>+('3 Planilla Preadjudicación OTIC'!AU108)</f>
        <v>0</v>
      </c>
      <c r="AU108" s="16">
        <f>+('3 Planilla Preadjudicación OTIC'!AV108)</f>
        <v>0</v>
      </c>
      <c r="AV108" s="6">
        <f>+('3 Planilla Preadjudicación OTIC'!AW108)</f>
        <v>0</v>
      </c>
      <c r="AW108" s="8">
        <f>+('3 Planilla Preadjudicación OTIC'!AX108)</f>
        <v>0</v>
      </c>
      <c r="AX108" s="6">
        <f>+('3 Planilla Preadjudicación OTIC'!AY108)</f>
        <v>0</v>
      </c>
      <c r="AY108" s="6">
        <f>+('3 Planilla Preadjudicación OTIC'!AZ108)</f>
        <v>0</v>
      </c>
      <c r="AZ108" s="6">
        <f>+('3 Planilla Preadjudicación OTIC'!BA108)</f>
        <v>0</v>
      </c>
      <c r="BA108" s="6">
        <f>+('3 Planilla Preadjudicación OTIC'!BB108)</f>
        <v>0</v>
      </c>
      <c r="BB108" s="6">
        <f>+('3 Planilla Preadjudicación OTIC'!BC108)</f>
        <v>0</v>
      </c>
      <c r="BC108" s="6">
        <f>+('3 Planilla Preadjudicación OTIC'!BD108)</f>
        <v>0</v>
      </c>
      <c r="BD108" s="6">
        <f>+('3 Planilla Preadjudicación OTIC'!BE108)</f>
        <v>0</v>
      </c>
      <c r="BE108" s="6">
        <f>+('3 Planilla Preadjudicación OTIC'!BF108)</f>
        <v>0</v>
      </c>
      <c r="BF108" s="6">
        <f>+('3 Planilla Preadjudicación OTIC'!BG108)</f>
        <v>0</v>
      </c>
      <c r="BG108" s="6">
        <f>+('3 Planilla Preadjudicación OTIC'!BH108)</f>
        <v>0</v>
      </c>
      <c r="BH108" s="6">
        <f>+('3 Planilla Preadjudicación OTIC'!BI108)</f>
        <v>0</v>
      </c>
      <c r="BI108" s="6">
        <f>+('3 Planilla Preadjudicación OTIC'!BJ108)</f>
        <v>0</v>
      </c>
      <c r="BJ108" s="6">
        <f>+('3 Planilla Preadjudicación OTIC'!BK108)</f>
        <v>0</v>
      </c>
      <c r="BK108" s="6">
        <f>+('3 Planilla Preadjudicación OTIC'!BL108)</f>
        <v>0</v>
      </c>
      <c r="BL108" s="6">
        <f>+('3 Planilla Preadjudicación OTIC'!BM108)</f>
        <v>0</v>
      </c>
      <c r="BM108" s="164">
        <f>ROUND(('3 Planilla Preadjudicación OTIC'!BN108),1)</f>
        <v>0</v>
      </c>
      <c r="BN108" s="8">
        <f>+('3 Planilla Preadjudicación OTIC'!BO108)</f>
        <v>0</v>
      </c>
      <c r="BO108" s="8">
        <f>+('3 Planilla Preadjudicación OTIC'!BP108)</f>
        <v>0</v>
      </c>
      <c r="BP108" s="8">
        <f>+('3 Planilla Preadjudicación OTIC'!BQ108)</f>
        <v>0</v>
      </c>
      <c r="BQ108" s="8">
        <f>+('3 Planilla Preadjudicación OTIC'!BR108)</f>
        <v>0</v>
      </c>
      <c r="BR108" s="8">
        <f>+('3 Planilla Preadjudicación OTIC'!BS108)</f>
        <v>0</v>
      </c>
      <c r="BS108" s="8">
        <f>+('3 Planilla Preadjudicación OTIC'!BT108)</f>
        <v>0</v>
      </c>
      <c r="BT108" s="8">
        <f>+('3 Planilla Preadjudicación OTIC'!BU108)</f>
        <v>0</v>
      </c>
      <c r="BU108" s="130" t="e">
        <f>IF(VLOOKUP(A108,'BD OFICIAL'!$A$1:$AK$1058,5,0)=D108,0,1)</f>
        <v>#N/A</v>
      </c>
      <c r="BV108" s="130" t="e">
        <f>IF(VLOOKUP(A108,'BD OFICIAL'!$A$1:$AK$1058,11,0)=J108,0,1)</f>
        <v>#N/A</v>
      </c>
      <c r="BW108" s="130" t="e">
        <f>IF(VLOOKUP(A108,'BD OFICIAL'!$A$1:$AK$1058,13,0)=L108,0,1)</f>
        <v>#N/A</v>
      </c>
      <c r="BX108" s="6" t="e">
        <f>IF(VLOOKUP(A108,'BD OFICIAL'!$A$1:$AK$1058,16,0)=O108,0,1)</f>
        <v>#N/A</v>
      </c>
      <c r="BY108" s="6" t="e">
        <f>IF(VLOOKUP(A108,'BD OFICIAL'!$A$1:$AK$1058,17,0)=P108,0,1)</f>
        <v>#N/A</v>
      </c>
      <c r="BZ108" s="6" t="e">
        <f>IF(VLOOKUP(A108,'BD OFICIAL'!$A$1:$AK$1058,19,0)=R108,0,1)</f>
        <v>#N/A</v>
      </c>
      <c r="CA108" s="6" t="e">
        <f>IF(VLOOKUP(A108,'BD OFICIAL'!$A$1:$AK$1058,21,0)=T108,0,1)</f>
        <v>#N/A</v>
      </c>
      <c r="CB108" s="6" t="e">
        <f>IF(VLOOKUP(A108,'BD OFICIAL'!$A$1:$AK$1058,24,0)=AK108,0,1)</f>
        <v>#N/A</v>
      </c>
      <c r="CC108" s="6" t="e">
        <f>IF(VLOOKUP(A108,'BD OFICIAL'!$A$1:$AK$1058,25,0)=X108,0,1)</f>
        <v>#N/A</v>
      </c>
      <c r="CD108" s="6" t="e">
        <f>IF(VLOOKUP(A108,'BD OFICIAL'!$A$1:$AK$1058,26,0)=Y108,0,1)</f>
        <v>#N/A</v>
      </c>
      <c r="CE108" s="6" t="e">
        <f>IF(VLOOKUP(A108,'BD OFICIAL'!$A$1:$AK$1058,27,0)=Z108,0,1)</f>
        <v>#N/A</v>
      </c>
      <c r="CF108" s="6" t="e">
        <f>IF(VLOOKUP(A108,'BD OFICIAL'!$A$1:$AK$1058,28,0)=AA108,0,1)</f>
        <v>#N/A</v>
      </c>
      <c r="CG108" s="6" t="e">
        <f>IF(VLOOKUP(A108,'BD OFICIAL'!$A$1:$AK$1058,33,0)=AF108,0,1)</f>
        <v>#N/A</v>
      </c>
      <c r="CH108" s="6" t="e">
        <f>IF(VLOOKUP(A108,'BD OFICIAL'!$A$1:$AK$1058,34,0)=AG108,0,1)</f>
        <v>#N/A</v>
      </c>
      <c r="CI108" s="11" t="e">
        <f t="shared" si="49"/>
        <v>#DIV/0!</v>
      </c>
      <c r="CJ108" s="130" t="e">
        <f t="shared" si="50"/>
        <v>#DIV/0!</v>
      </c>
      <c r="CK108" s="130" t="e">
        <f>IF(VLOOKUP(A108,'BD OFICIAL'!$A$1:$AK$1058,37,0)=AL108,0,1)</f>
        <v>#N/A</v>
      </c>
      <c r="CL108" s="130" t="e">
        <f>VLOOKUP(A108,'BD OFICIAL'!$A$1:$AL$1109,38,0)*AM108-AP108</f>
        <v>#N/A</v>
      </c>
      <c r="CM108" s="130" t="str">
        <f t="shared" si="51"/>
        <v>SSH</v>
      </c>
      <c r="CN108" s="130" t="str">
        <f t="shared" si="52"/>
        <v>SI</v>
      </c>
      <c r="CO108" s="130" t="str">
        <f t="shared" si="53"/>
        <v>NO</v>
      </c>
      <c r="CP108" s="44">
        <f t="shared" si="54"/>
        <v>1</v>
      </c>
      <c r="CQ108" s="44">
        <f t="shared" si="55"/>
        <v>1</v>
      </c>
      <c r="CR108" s="44" t="e">
        <f t="shared" si="56"/>
        <v>#N/A</v>
      </c>
      <c r="CS108" s="44" t="e">
        <f>IF(VLOOKUP(A108,'BD OFICIAL'!$A:$AS,40,0)=AQ108,0,1)</f>
        <v>#N/A</v>
      </c>
      <c r="CT108" s="44" t="e">
        <f>IF(VLOOKUP(A108,'BD OFICIAL'!$A:$AS,41,0)=AS108,0,1)</f>
        <v>#N/A</v>
      </c>
      <c r="CU108" s="44">
        <f t="shared" si="57"/>
        <v>0</v>
      </c>
      <c r="CV108" s="44">
        <f t="shared" si="58"/>
        <v>0</v>
      </c>
      <c r="CW108" s="44" t="e">
        <f>IF(VLOOKUP(A108,'BD OFICIAL'!$A$1:$AK$1058,31,0)="SI",IF(AT108&gt;0,0,1),IF(AT108=0,0,1))</f>
        <v>#N/A</v>
      </c>
      <c r="CX108" s="44">
        <f t="shared" si="59"/>
        <v>0</v>
      </c>
      <c r="CY108" s="44">
        <f t="shared" si="60"/>
        <v>0</v>
      </c>
      <c r="CZ108" s="130" t="e">
        <f t="shared" si="61"/>
        <v>#N/A</v>
      </c>
      <c r="DA108" s="44" t="e">
        <f t="shared" si="62"/>
        <v>#N/A</v>
      </c>
      <c r="DB108" s="130" t="str">
        <f>IF(ISERROR(VLOOKUP(AI108,EXPERIENCIA!$A$1:$C$2100,1,0)),"NO","SI")</f>
        <v>NO</v>
      </c>
      <c r="DC108" s="130" t="e">
        <f>IF(CZ108="no","NO APLICA",IF(AX108=0,"ERROR NOTA",IF(AND(AX108&gt;1,DB108="NO"),"ERROR NOTA",IF(AND(DB108="NO",AX108=1),0,IF(VLOOKUP(AI108,EXPERIENCIA!$A$1:$C$2100,3,0)=AX108,0,"ERROR NOTA")))))</f>
        <v>#N/A</v>
      </c>
      <c r="DD108" s="130" t="str">
        <f>IF(ISERROR(VLOOKUP(AI108,COMPORTAMIENTO!$A$1:$C$2100,1,0)),"NO","SI")</f>
        <v>NO</v>
      </c>
      <c r="DE108" s="130" t="e">
        <f>IF(CZ108="NO","NO APLICA",IF(AY108=0,"ERROR NOTA",IF(AND(DD108="NO",AY108=7),0,IF(VLOOKUP(AI108,COMPORTAMIENTO!$A$2:$C$2100,3,0)=AY108,0,"ERROR NOTA"))))</f>
        <v>#N/A</v>
      </c>
      <c r="DF108" s="164" t="e">
        <f t="shared" si="63"/>
        <v>#N/A</v>
      </c>
      <c r="DG108" s="164" t="e">
        <f t="shared" si="64"/>
        <v>#N/A</v>
      </c>
      <c r="DH108" s="130" t="str">
        <f t="shared" si="101"/>
        <v>NO</v>
      </c>
      <c r="DI108" s="130" t="e">
        <f t="shared" si="65"/>
        <v>#N/A</v>
      </c>
      <c r="DJ108" s="130" t="e">
        <f t="shared" si="66"/>
        <v>#N/A</v>
      </c>
      <c r="DK108" s="130" t="e">
        <f t="shared" si="67"/>
        <v>#N/A</v>
      </c>
      <c r="DL108" s="16" t="e" cm="1">
        <f t="array" ref="DL108">IF(CZ108="NO","NO APLICA",IF(AND(CZ108="SI",BG108=1),RECHAZADO,"APROBADO"))</f>
        <v>#N/A</v>
      </c>
      <c r="DM108" s="16" t="e">
        <f t="shared" si="68"/>
        <v>#N/A</v>
      </c>
      <c r="DN108" s="11" t="e">
        <f t="shared" si="69"/>
        <v>#N/A</v>
      </c>
      <c r="DO108" s="16">
        <f t="shared" si="70"/>
        <v>0</v>
      </c>
      <c r="DP108" s="16">
        <f>VLOOKUP(A108,'5 TD'!$A$3:$B$35,2,0)</f>
        <v>0</v>
      </c>
      <c r="DQ108" s="11" t="e">
        <f t="shared" si="71"/>
        <v>#N/A</v>
      </c>
      <c r="DR108" s="130" t="e">
        <f t="shared" si="102"/>
        <v>#N/A</v>
      </c>
      <c r="DS108" s="130" t="e">
        <f t="shared" si="103"/>
        <v>#N/A</v>
      </c>
      <c r="DT108" s="11" t="e">
        <f t="shared" si="104"/>
        <v>#N/A</v>
      </c>
      <c r="DU108" s="130" t="e">
        <f t="shared" si="105"/>
        <v>#N/A</v>
      </c>
      <c r="DV108" s="6">
        <f>+('3 Planilla Preadjudicación OTIC'!BO108)</f>
        <v>0</v>
      </c>
      <c r="DW108" s="6" t="e">
        <f>IF(DU108="APROBADO",VLOOKUP(A108,'5 TD'!$D$3:$E$270,2,0),"NO APLICA")</f>
        <v>#N/A</v>
      </c>
      <c r="DX108" s="6" t="e">
        <f t="shared" si="72"/>
        <v>#N/A</v>
      </c>
      <c r="DY108" s="6" t="e">
        <f>IF(DX108="SI",VLOOKUP(A108,'5 TD'!$G$3:$H$270,2,0),"NO APLICA ")</f>
        <v>#N/A</v>
      </c>
      <c r="DZ108" s="6" t="e">
        <f t="shared" si="106"/>
        <v>#N/A</v>
      </c>
      <c r="EA108" s="6" t="e">
        <f>IF(DZ108="SI",VLOOKUP(A108,'5 TD'!$J$4:$K$472,2,0),"NO APLICA")</f>
        <v>#N/A</v>
      </c>
      <c r="EB108" s="6" t="e">
        <f t="shared" si="73"/>
        <v>#N/A</v>
      </c>
      <c r="EC108" s="11" t="e">
        <f>IF(EB108="SI",VLOOKUP(A108,'5 TD'!$M$4:$N$350,2,0),"NO APLICA")</f>
        <v>#N/A</v>
      </c>
      <c r="ED108" s="6" t="e">
        <f t="shared" si="48"/>
        <v>#N/A</v>
      </c>
      <c r="EE108" s="16" t="e">
        <f t="shared" si="74"/>
        <v>#N/A</v>
      </c>
      <c r="EF108" s="16" t="e">
        <f>IF(ED108="SI",VLOOKUP(A108,'5 TD'!$V$4:$W$479,2,0),"NO APLICA")</f>
        <v>#N/A</v>
      </c>
      <c r="EG108" s="6" t="e">
        <f t="shared" si="75"/>
        <v>#N/A</v>
      </c>
      <c r="EH108" s="124" t="e">
        <f>IF(EG108="SI",VLOOKUP(AI108,COMPORTAMIENTO!$A$1:$C$2100,2,0),"NO APLICA")</f>
        <v>#N/A</v>
      </c>
      <c r="EI108" s="16" t="e">
        <f>IF(EG108="SI",VLOOKUP(A108,'5 TD'!$P$2:$Q$479,2,0),"NO APLICA")</f>
        <v>#N/A</v>
      </c>
      <c r="EJ108" s="6" t="e">
        <f t="shared" si="76"/>
        <v>#N/A</v>
      </c>
      <c r="EK108" s="6">
        <f>IF(DB108="no",0,VLOOKUP(AI108,EXPERIENCIA!$A$1:$C$2100,2,0))</f>
        <v>0</v>
      </c>
      <c r="EL108" s="6">
        <f>IF(DB108="si",VLOOKUP(A108,'5 TD'!$S$3:$T$2103,2,0),0)</f>
        <v>0</v>
      </c>
      <c r="EM108" s="6" t="str">
        <f t="shared" si="77"/>
        <v>SI</v>
      </c>
      <c r="EN108" s="6">
        <f>+('3 Planilla Preadjudicación OTIC'!BV108)</f>
        <v>0</v>
      </c>
      <c r="EQ108" s="77"/>
    </row>
    <row r="109" spans="1:147" s="7" customFormat="1" ht="13.8" x14ac:dyDescent="0.3">
      <c r="A109" s="6">
        <f>+('3 Planilla Preadjudicación OTIC'!A109)</f>
        <v>0</v>
      </c>
      <c r="B109" s="6">
        <f>+('3 Planilla Preadjudicación OTIC'!B109)</f>
        <v>0</v>
      </c>
      <c r="C109" s="8">
        <f>+('3 Planilla Preadjudicación OTIC'!D109)</f>
        <v>0</v>
      </c>
      <c r="D109" s="8">
        <f>+('3 Planilla Preadjudicación OTIC'!E109)</f>
        <v>0</v>
      </c>
      <c r="E109" s="8">
        <f>+('3 Planilla Preadjudicación OTIC'!F109)</f>
        <v>0</v>
      </c>
      <c r="F109" s="8">
        <f>+('3 Planilla Preadjudicación OTIC'!G109)</f>
        <v>0</v>
      </c>
      <c r="G109" s="8">
        <f>+('3 Planilla Preadjudicación OTIC'!H109)</f>
        <v>0</v>
      </c>
      <c r="H109" s="8">
        <f>+('3 Planilla Preadjudicación OTIC'!I109)</f>
        <v>0</v>
      </c>
      <c r="I109" s="8">
        <f>+('3 Planilla Preadjudicación OTIC'!J109)</f>
        <v>0</v>
      </c>
      <c r="J109" s="8">
        <f>+('3 Planilla Preadjudicación OTIC'!K109)</f>
        <v>0</v>
      </c>
      <c r="K109" s="8">
        <f>+('3 Planilla Preadjudicación OTIC'!L109)</f>
        <v>0</v>
      </c>
      <c r="L109" s="8">
        <f>+('3 Planilla Preadjudicación OTIC'!M109)</f>
        <v>0</v>
      </c>
      <c r="M109" s="6">
        <f>+('3 Planilla Preadjudicación OTIC'!N109)</f>
        <v>0</v>
      </c>
      <c r="N109" s="8">
        <f>+('3 Planilla Preadjudicación OTIC'!O109)</f>
        <v>0</v>
      </c>
      <c r="O109" s="8">
        <f>+('3 Planilla Preadjudicación OTIC'!P109)</f>
        <v>0</v>
      </c>
      <c r="P109" s="8">
        <f>+('3 Planilla Preadjudicación OTIC'!Q109)</f>
        <v>0</v>
      </c>
      <c r="Q109" s="8">
        <f>+('3 Planilla Preadjudicación OTIC'!R109)</f>
        <v>0</v>
      </c>
      <c r="R109" s="8">
        <f>+('3 Planilla Preadjudicación OTIC'!S109)</f>
        <v>0</v>
      </c>
      <c r="S109" s="8">
        <f>+('3 Planilla Preadjudicación OTIC'!T109)</f>
        <v>0</v>
      </c>
      <c r="T109" s="6">
        <f>+('3 Planilla Preadjudicación OTIC'!U109)</f>
        <v>0</v>
      </c>
      <c r="U109" s="6">
        <f>+('3 Planilla Preadjudicación OTIC'!V109)</f>
        <v>0</v>
      </c>
      <c r="V109" s="6">
        <f>+('3 Planilla Preadjudicación OTIC'!W109)</f>
        <v>0</v>
      </c>
      <c r="W109" s="6">
        <f>+('3 Planilla Preadjudicación OTIC'!X109)</f>
        <v>0</v>
      </c>
      <c r="X109" s="6">
        <f>+('3 Planilla Preadjudicación OTIC'!Y109)</f>
        <v>0</v>
      </c>
      <c r="Y109" s="6">
        <f>+('3 Planilla Preadjudicación OTIC'!Z109)</f>
        <v>0</v>
      </c>
      <c r="Z109" s="6">
        <f>+('3 Planilla Preadjudicación OTIC'!AA109)</f>
        <v>0</v>
      </c>
      <c r="AA109" s="6">
        <f>+('3 Planilla Preadjudicación OTIC'!AB109)</f>
        <v>0</v>
      </c>
      <c r="AB109" s="8">
        <f>+('3 Planilla Preadjudicación OTIC'!AC109)</f>
        <v>0</v>
      </c>
      <c r="AC109" s="8">
        <f>+('3 Planilla Preadjudicación OTIC'!AD109)</f>
        <v>0</v>
      </c>
      <c r="AD109" s="6">
        <f>+('3 Planilla Preadjudicación OTIC'!AE109)</f>
        <v>0</v>
      </c>
      <c r="AE109" s="8">
        <f>+('3 Planilla Preadjudicación OTIC'!AF109)</f>
        <v>0</v>
      </c>
      <c r="AF109" s="6">
        <f>+('3 Planilla Preadjudicación OTIC'!AG109)</f>
        <v>0</v>
      </c>
      <c r="AG109" s="6">
        <f>+('3 Planilla Preadjudicación OTIC'!AH109)</f>
        <v>0</v>
      </c>
      <c r="AH109" s="6">
        <f>+('3 Planilla Preadjudicación OTIC'!AI109)</f>
        <v>0</v>
      </c>
      <c r="AI109" s="206">
        <f>+('3 Planilla Preadjudicación OTIC'!AJ109)</f>
        <v>0</v>
      </c>
      <c r="AJ109" s="8">
        <f>+('3 Planilla Preadjudicación OTIC'!AK109)</f>
        <v>0</v>
      </c>
      <c r="AK109" s="6">
        <f>+('3 Planilla Preadjudicación OTIC'!AL109)</f>
        <v>0</v>
      </c>
      <c r="AL109" s="6">
        <f>+('3 Planilla Preadjudicación OTIC'!AM109)</f>
        <v>0</v>
      </c>
      <c r="AM109" s="16">
        <f>+('3 Planilla Preadjudicación OTIC'!AN109)</f>
        <v>0</v>
      </c>
      <c r="AN109" s="16">
        <f>+('3 Planilla Preadjudicación OTIC'!AO109)</f>
        <v>0</v>
      </c>
      <c r="AO109" s="16">
        <f>+('3 Planilla Preadjudicación OTIC'!AP109)</f>
        <v>0</v>
      </c>
      <c r="AP109" s="16">
        <f>+('3 Planilla Preadjudicación OTIC'!AQ109)</f>
        <v>0</v>
      </c>
      <c r="AQ109" s="16">
        <f>+('3 Planilla Preadjudicación OTIC'!AR109)</f>
        <v>0</v>
      </c>
      <c r="AR109" s="16">
        <f>+('3 Planilla Preadjudicación OTIC'!AS109)</f>
        <v>0</v>
      </c>
      <c r="AS109" s="16">
        <f>+('3 Planilla Preadjudicación OTIC'!AT109)</f>
        <v>0</v>
      </c>
      <c r="AT109" s="16">
        <f>+('3 Planilla Preadjudicación OTIC'!AU109)</f>
        <v>0</v>
      </c>
      <c r="AU109" s="16">
        <f>+('3 Planilla Preadjudicación OTIC'!AV109)</f>
        <v>0</v>
      </c>
      <c r="AV109" s="6">
        <f>+('3 Planilla Preadjudicación OTIC'!AW109)</f>
        <v>0</v>
      </c>
      <c r="AW109" s="8">
        <f>+('3 Planilla Preadjudicación OTIC'!AX109)</f>
        <v>0</v>
      </c>
      <c r="AX109" s="6">
        <f>+('3 Planilla Preadjudicación OTIC'!AY109)</f>
        <v>0</v>
      </c>
      <c r="AY109" s="6">
        <f>+('3 Planilla Preadjudicación OTIC'!AZ109)</f>
        <v>0</v>
      </c>
      <c r="AZ109" s="6">
        <f>+('3 Planilla Preadjudicación OTIC'!BA109)</f>
        <v>0</v>
      </c>
      <c r="BA109" s="6">
        <f>+('3 Planilla Preadjudicación OTIC'!BB109)</f>
        <v>0</v>
      </c>
      <c r="BB109" s="6">
        <f>+('3 Planilla Preadjudicación OTIC'!BC109)</f>
        <v>0</v>
      </c>
      <c r="BC109" s="6">
        <f>+('3 Planilla Preadjudicación OTIC'!BD109)</f>
        <v>0</v>
      </c>
      <c r="BD109" s="6">
        <f>+('3 Planilla Preadjudicación OTIC'!BE109)</f>
        <v>0</v>
      </c>
      <c r="BE109" s="6">
        <f>+('3 Planilla Preadjudicación OTIC'!BF109)</f>
        <v>0</v>
      </c>
      <c r="BF109" s="6">
        <f>+('3 Planilla Preadjudicación OTIC'!BG109)</f>
        <v>0</v>
      </c>
      <c r="BG109" s="6">
        <f>+('3 Planilla Preadjudicación OTIC'!BH109)</f>
        <v>0</v>
      </c>
      <c r="BH109" s="6">
        <f>+('3 Planilla Preadjudicación OTIC'!BI109)</f>
        <v>0</v>
      </c>
      <c r="BI109" s="6">
        <f>+('3 Planilla Preadjudicación OTIC'!BJ109)</f>
        <v>0</v>
      </c>
      <c r="BJ109" s="6">
        <f>+('3 Planilla Preadjudicación OTIC'!BK109)</f>
        <v>0</v>
      </c>
      <c r="BK109" s="6">
        <f>+('3 Planilla Preadjudicación OTIC'!BL109)</f>
        <v>0</v>
      </c>
      <c r="BL109" s="6">
        <f>+('3 Planilla Preadjudicación OTIC'!BM109)</f>
        <v>0</v>
      </c>
      <c r="BM109" s="164">
        <f>ROUND(('3 Planilla Preadjudicación OTIC'!BN109),1)</f>
        <v>0</v>
      </c>
      <c r="BN109" s="8">
        <f>+('3 Planilla Preadjudicación OTIC'!BO109)</f>
        <v>0</v>
      </c>
      <c r="BO109" s="8">
        <f>+('3 Planilla Preadjudicación OTIC'!BP109)</f>
        <v>0</v>
      </c>
      <c r="BP109" s="8">
        <f>+('3 Planilla Preadjudicación OTIC'!BQ109)</f>
        <v>0</v>
      </c>
      <c r="BQ109" s="8">
        <f>+('3 Planilla Preadjudicación OTIC'!BR109)</f>
        <v>0</v>
      </c>
      <c r="BR109" s="8">
        <f>+('3 Planilla Preadjudicación OTIC'!BS109)</f>
        <v>0</v>
      </c>
      <c r="BS109" s="8">
        <f>+('3 Planilla Preadjudicación OTIC'!BT109)</f>
        <v>0</v>
      </c>
      <c r="BT109" s="8">
        <f>+('3 Planilla Preadjudicación OTIC'!BU109)</f>
        <v>0</v>
      </c>
      <c r="BU109" s="130" t="e">
        <f>IF(VLOOKUP(A109,'BD OFICIAL'!$A$1:$AK$1058,5,0)=D109,0,1)</f>
        <v>#N/A</v>
      </c>
      <c r="BV109" s="130" t="e">
        <f>IF(VLOOKUP(A109,'BD OFICIAL'!$A$1:$AK$1058,11,0)=J109,0,1)</f>
        <v>#N/A</v>
      </c>
      <c r="BW109" s="130" t="e">
        <f>IF(VLOOKUP(A109,'BD OFICIAL'!$A$1:$AK$1058,13,0)=L109,0,1)</f>
        <v>#N/A</v>
      </c>
      <c r="BX109" s="6" t="e">
        <f>IF(VLOOKUP(A109,'BD OFICIAL'!$A$1:$AK$1058,16,0)=O109,0,1)</f>
        <v>#N/A</v>
      </c>
      <c r="BY109" s="6" t="e">
        <f>IF(VLOOKUP(A109,'BD OFICIAL'!$A$1:$AK$1058,17,0)=P109,0,1)</f>
        <v>#N/A</v>
      </c>
      <c r="BZ109" s="6" t="e">
        <f>IF(VLOOKUP(A109,'BD OFICIAL'!$A$1:$AK$1058,19,0)=R109,0,1)</f>
        <v>#N/A</v>
      </c>
      <c r="CA109" s="6" t="e">
        <f>IF(VLOOKUP(A109,'BD OFICIAL'!$A$1:$AK$1058,21,0)=T109,0,1)</f>
        <v>#N/A</v>
      </c>
      <c r="CB109" s="6" t="e">
        <f>IF(VLOOKUP(A109,'BD OFICIAL'!$A$1:$AK$1058,24,0)=AK109,0,1)</f>
        <v>#N/A</v>
      </c>
      <c r="CC109" s="6" t="e">
        <f>IF(VLOOKUP(A109,'BD OFICIAL'!$A$1:$AK$1058,25,0)=X109,0,1)</f>
        <v>#N/A</v>
      </c>
      <c r="CD109" s="6" t="e">
        <f>IF(VLOOKUP(A109,'BD OFICIAL'!$A$1:$AK$1058,26,0)=Y109,0,1)</f>
        <v>#N/A</v>
      </c>
      <c r="CE109" s="6" t="e">
        <f>IF(VLOOKUP(A109,'BD OFICIAL'!$A$1:$AK$1058,27,0)=Z109,0,1)</f>
        <v>#N/A</v>
      </c>
      <c r="CF109" s="6" t="e">
        <f>IF(VLOOKUP(A109,'BD OFICIAL'!$A$1:$AK$1058,28,0)=AA109,0,1)</f>
        <v>#N/A</v>
      </c>
      <c r="CG109" s="6" t="e">
        <f>IF(VLOOKUP(A109,'BD OFICIAL'!$A$1:$AK$1058,33,0)=AF109,0,1)</f>
        <v>#N/A</v>
      </c>
      <c r="CH109" s="6" t="e">
        <f>IF(VLOOKUP(A109,'BD OFICIAL'!$A$1:$AK$1058,34,0)=AG109,0,1)</f>
        <v>#N/A</v>
      </c>
      <c r="CI109" s="11" t="e">
        <f t="shared" si="49"/>
        <v>#DIV/0!</v>
      </c>
      <c r="CJ109" s="130" t="e">
        <f t="shared" si="50"/>
        <v>#DIV/0!</v>
      </c>
      <c r="CK109" s="130" t="e">
        <f>IF(VLOOKUP(A109,'BD OFICIAL'!$A$1:$AK$1058,37,0)=AL109,0,1)</f>
        <v>#N/A</v>
      </c>
      <c r="CL109" s="130" t="e">
        <f>VLOOKUP(A109,'BD OFICIAL'!$A$1:$AL$1109,38,0)*AM109-AP109</f>
        <v>#N/A</v>
      </c>
      <c r="CM109" s="130" t="str">
        <f t="shared" si="51"/>
        <v>SSH</v>
      </c>
      <c r="CN109" s="130" t="str">
        <f t="shared" si="52"/>
        <v>SI</v>
      </c>
      <c r="CO109" s="130" t="str">
        <f t="shared" si="53"/>
        <v>NO</v>
      </c>
      <c r="CP109" s="44">
        <f t="shared" si="54"/>
        <v>1</v>
      </c>
      <c r="CQ109" s="44">
        <f t="shared" si="55"/>
        <v>1</v>
      </c>
      <c r="CR109" s="44" t="e">
        <f t="shared" si="56"/>
        <v>#N/A</v>
      </c>
      <c r="CS109" s="44" t="e">
        <f>IF(VLOOKUP(A109,'BD OFICIAL'!$A:$AS,40,0)=AQ109,0,1)</f>
        <v>#N/A</v>
      </c>
      <c r="CT109" s="44" t="e">
        <f>IF(VLOOKUP(A109,'BD OFICIAL'!$A:$AS,41,0)=AS109,0,1)</f>
        <v>#N/A</v>
      </c>
      <c r="CU109" s="44">
        <f t="shared" si="57"/>
        <v>0</v>
      </c>
      <c r="CV109" s="44">
        <f t="shared" si="58"/>
        <v>0</v>
      </c>
      <c r="CW109" s="44" t="e">
        <f>IF(VLOOKUP(A109,'BD OFICIAL'!$A$1:$AK$1058,31,0)="SI",IF(AT109&gt;0,0,1),IF(AT109=0,0,1))</f>
        <v>#N/A</v>
      </c>
      <c r="CX109" s="44">
        <f t="shared" si="59"/>
        <v>0</v>
      </c>
      <c r="CY109" s="44">
        <f t="shared" si="60"/>
        <v>0</v>
      </c>
      <c r="CZ109" s="130" t="e">
        <f t="shared" si="61"/>
        <v>#N/A</v>
      </c>
      <c r="DA109" s="44" t="e">
        <f t="shared" si="62"/>
        <v>#N/A</v>
      </c>
      <c r="DB109" s="130" t="str">
        <f>IF(ISERROR(VLOOKUP(AI109,EXPERIENCIA!$A$1:$C$2100,1,0)),"NO","SI")</f>
        <v>NO</v>
      </c>
      <c r="DC109" s="130" t="e">
        <f>IF(CZ109="no","NO APLICA",IF(AX109=0,"ERROR NOTA",IF(AND(AX109&gt;1,DB109="NO"),"ERROR NOTA",IF(AND(DB109="NO",AX109=1),0,IF(VLOOKUP(AI109,EXPERIENCIA!$A$1:$C$2100,3,0)=AX109,0,"ERROR NOTA")))))</f>
        <v>#N/A</v>
      </c>
      <c r="DD109" s="130" t="str">
        <f>IF(ISERROR(VLOOKUP(AI109,COMPORTAMIENTO!$A$1:$C$2100,1,0)),"NO","SI")</f>
        <v>NO</v>
      </c>
      <c r="DE109" s="130" t="e">
        <f>IF(CZ109="NO","NO APLICA",IF(AY109=0,"ERROR NOTA",IF(AND(DD109="NO",AY109=7),0,IF(VLOOKUP(AI109,COMPORTAMIENTO!$A$2:$C$2100,3,0)=AY109,0,"ERROR NOTA"))))</f>
        <v>#N/A</v>
      </c>
      <c r="DF109" s="164" t="e">
        <f t="shared" si="63"/>
        <v>#N/A</v>
      </c>
      <c r="DG109" s="164" t="e">
        <f t="shared" si="64"/>
        <v>#N/A</v>
      </c>
      <c r="DH109" s="130" t="str">
        <f t="shared" si="101"/>
        <v>NO</v>
      </c>
      <c r="DI109" s="130" t="e">
        <f t="shared" si="65"/>
        <v>#N/A</v>
      </c>
      <c r="DJ109" s="130" t="e">
        <f t="shared" si="66"/>
        <v>#N/A</v>
      </c>
      <c r="DK109" s="130" t="e">
        <f t="shared" si="67"/>
        <v>#N/A</v>
      </c>
      <c r="DL109" s="16" t="e" cm="1">
        <f t="array" ref="DL109">IF(CZ109="NO","NO APLICA",IF(AND(CZ109="SI",BG109=1),RECHAZADO,"APROBADO"))</f>
        <v>#N/A</v>
      </c>
      <c r="DM109" s="16" t="e">
        <f t="shared" si="68"/>
        <v>#N/A</v>
      </c>
      <c r="DN109" s="11" t="e">
        <f t="shared" si="69"/>
        <v>#N/A</v>
      </c>
      <c r="DO109" s="16">
        <f t="shared" si="70"/>
        <v>0</v>
      </c>
      <c r="DP109" s="16">
        <f>VLOOKUP(A109,'5 TD'!$A$3:$B$35,2,0)</f>
        <v>0</v>
      </c>
      <c r="DQ109" s="11" t="e">
        <f t="shared" si="71"/>
        <v>#N/A</v>
      </c>
      <c r="DR109" s="130" t="e">
        <f t="shared" si="102"/>
        <v>#N/A</v>
      </c>
      <c r="DS109" s="130" t="e">
        <f t="shared" si="103"/>
        <v>#N/A</v>
      </c>
      <c r="DT109" s="11" t="e">
        <f t="shared" si="104"/>
        <v>#N/A</v>
      </c>
      <c r="DU109" s="130" t="e">
        <f t="shared" si="105"/>
        <v>#N/A</v>
      </c>
      <c r="DV109" s="6">
        <f>+('3 Planilla Preadjudicación OTIC'!BO109)</f>
        <v>0</v>
      </c>
      <c r="DW109" s="6" t="e">
        <f>IF(DU109="APROBADO",VLOOKUP(A109,'5 TD'!$D$3:$E$270,2,0),"NO APLICA")</f>
        <v>#N/A</v>
      </c>
      <c r="DX109" s="6" t="e">
        <f t="shared" si="72"/>
        <v>#N/A</v>
      </c>
      <c r="DY109" s="6" t="e">
        <f>IF(DX109="SI",VLOOKUP(A109,'5 TD'!$G$3:$H$270,2,0),"NO APLICA ")</f>
        <v>#N/A</v>
      </c>
      <c r="DZ109" s="6" t="e">
        <f t="shared" si="106"/>
        <v>#N/A</v>
      </c>
      <c r="EA109" s="6" t="e">
        <f>IF(DZ109="SI",VLOOKUP(A109,'5 TD'!$J$4:$K$472,2,0),"NO APLICA")</f>
        <v>#N/A</v>
      </c>
      <c r="EB109" s="6" t="e">
        <f t="shared" si="73"/>
        <v>#N/A</v>
      </c>
      <c r="EC109" s="11" t="e">
        <f>IF(EB109="SI",VLOOKUP(A109,'5 TD'!$M$4:$N$350,2,0),"NO APLICA")</f>
        <v>#N/A</v>
      </c>
      <c r="ED109" s="6" t="e">
        <f t="shared" si="48"/>
        <v>#N/A</v>
      </c>
      <c r="EE109" s="16" t="e">
        <f t="shared" si="74"/>
        <v>#N/A</v>
      </c>
      <c r="EF109" s="16" t="e">
        <f>IF(ED109="SI",VLOOKUP(A109,'5 TD'!$V$4:$W$479,2,0),"NO APLICA")</f>
        <v>#N/A</v>
      </c>
      <c r="EG109" s="6" t="e">
        <f t="shared" si="75"/>
        <v>#N/A</v>
      </c>
      <c r="EH109" s="124" t="e">
        <f>IF(EG109="SI",VLOOKUP(AI109,COMPORTAMIENTO!$A$1:$C$2100,2,0),"NO APLICA")</f>
        <v>#N/A</v>
      </c>
      <c r="EI109" s="16" t="e">
        <f>IF(EG109="SI",VLOOKUP(A109,'5 TD'!$P$2:$Q$479,2,0),"NO APLICA")</f>
        <v>#N/A</v>
      </c>
      <c r="EJ109" s="6" t="e">
        <f t="shared" si="76"/>
        <v>#N/A</v>
      </c>
      <c r="EK109" s="6">
        <f>IF(DB109="no",0,VLOOKUP(AI109,EXPERIENCIA!$A$1:$C$2100,2,0))</f>
        <v>0</v>
      </c>
      <c r="EL109" s="6">
        <f>IF(DB109="si",VLOOKUP(A109,'5 TD'!$S$3:$T$2103,2,0),0)</f>
        <v>0</v>
      </c>
      <c r="EM109" s="6" t="str">
        <f t="shared" si="77"/>
        <v>SI</v>
      </c>
      <c r="EN109" s="6">
        <f>+('3 Planilla Preadjudicación OTIC'!BV109)</f>
        <v>0</v>
      </c>
      <c r="EQ109" s="77"/>
    </row>
    <row r="110" spans="1:147" s="7" customFormat="1" ht="13.8" x14ac:dyDescent="0.3">
      <c r="A110" s="6">
        <f>+('3 Planilla Preadjudicación OTIC'!A110)</f>
        <v>0</v>
      </c>
      <c r="B110" s="6">
        <f>+('3 Planilla Preadjudicación OTIC'!B110)</f>
        <v>0</v>
      </c>
      <c r="C110" s="8">
        <f>+('3 Planilla Preadjudicación OTIC'!D110)</f>
        <v>0</v>
      </c>
      <c r="D110" s="8">
        <f>+('3 Planilla Preadjudicación OTIC'!E110)</f>
        <v>0</v>
      </c>
      <c r="E110" s="8">
        <f>+('3 Planilla Preadjudicación OTIC'!F110)</f>
        <v>0</v>
      </c>
      <c r="F110" s="8">
        <f>+('3 Planilla Preadjudicación OTIC'!G110)</f>
        <v>0</v>
      </c>
      <c r="G110" s="8">
        <f>+('3 Planilla Preadjudicación OTIC'!H110)</f>
        <v>0</v>
      </c>
      <c r="H110" s="8">
        <f>+('3 Planilla Preadjudicación OTIC'!I110)</f>
        <v>0</v>
      </c>
      <c r="I110" s="8">
        <f>+('3 Planilla Preadjudicación OTIC'!J110)</f>
        <v>0</v>
      </c>
      <c r="J110" s="8">
        <f>+('3 Planilla Preadjudicación OTIC'!K110)</f>
        <v>0</v>
      </c>
      <c r="K110" s="8">
        <f>+('3 Planilla Preadjudicación OTIC'!L110)</f>
        <v>0</v>
      </c>
      <c r="L110" s="8">
        <f>+('3 Planilla Preadjudicación OTIC'!M110)</f>
        <v>0</v>
      </c>
      <c r="M110" s="6">
        <f>+('3 Planilla Preadjudicación OTIC'!N110)</f>
        <v>0</v>
      </c>
      <c r="N110" s="8">
        <f>+('3 Planilla Preadjudicación OTIC'!O110)</f>
        <v>0</v>
      </c>
      <c r="O110" s="8">
        <f>+('3 Planilla Preadjudicación OTIC'!P110)</f>
        <v>0</v>
      </c>
      <c r="P110" s="8">
        <f>+('3 Planilla Preadjudicación OTIC'!Q110)</f>
        <v>0</v>
      </c>
      <c r="Q110" s="8">
        <f>+('3 Planilla Preadjudicación OTIC'!R110)</f>
        <v>0</v>
      </c>
      <c r="R110" s="8">
        <f>+('3 Planilla Preadjudicación OTIC'!S110)</f>
        <v>0</v>
      </c>
      <c r="S110" s="8">
        <f>+('3 Planilla Preadjudicación OTIC'!T110)</f>
        <v>0</v>
      </c>
      <c r="T110" s="6">
        <f>+('3 Planilla Preadjudicación OTIC'!U110)</f>
        <v>0</v>
      </c>
      <c r="U110" s="6">
        <f>+('3 Planilla Preadjudicación OTIC'!V110)</f>
        <v>0</v>
      </c>
      <c r="V110" s="6">
        <f>+('3 Planilla Preadjudicación OTIC'!W110)</f>
        <v>0</v>
      </c>
      <c r="W110" s="6">
        <f>+('3 Planilla Preadjudicación OTIC'!X110)</f>
        <v>0</v>
      </c>
      <c r="X110" s="6">
        <f>+('3 Planilla Preadjudicación OTIC'!Y110)</f>
        <v>0</v>
      </c>
      <c r="Y110" s="6">
        <f>+('3 Planilla Preadjudicación OTIC'!Z110)</f>
        <v>0</v>
      </c>
      <c r="Z110" s="6">
        <f>+('3 Planilla Preadjudicación OTIC'!AA110)</f>
        <v>0</v>
      </c>
      <c r="AA110" s="6">
        <f>+('3 Planilla Preadjudicación OTIC'!AB110)</f>
        <v>0</v>
      </c>
      <c r="AB110" s="8">
        <f>+('3 Planilla Preadjudicación OTIC'!AC110)</f>
        <v>0</v>
      </c>
      <c r="AC110" s="8">
        <f>+('3 Planilla Preadjudicación OTIC'!AD110)</f>
        <v>0</v>
      </c>
      <c r="AD110" s="6">
        <f>+('3 Planilla Preadjudicación OTIC'!AE110)</f>
        <v>0</v>
      </c>
      <c r="AE110" s="8">
        <f>+('3 Planilla Preadjudicación OTIC'!AF110)</f>
        <v>0</v>
      </c>
      <c r="AF110" s="6">
        <f>+('3 Planilla Preadjudicación OTIC'!AG110)</f>
        <v>0</v>
      </c>
      <c r="AG110" s="6">
        <f>+('3 Planilla Preadjudicación OTIC'!AH110)</f>
        <v>0</v>
      </c>
      <c r="AH110" s="6">
        <f>+('3 Planilla Preadjudicación OTIC'!AI110)</f>
        <v>0</v>
      </c>
      <c r="AI110" s="206">
        <f>+('3 Planilla Preadjudicación OTIC'!AJ110)</f>
        <v>0</v>
      </c>
      <c r="AJ110" s="8">
        <f>+('3 Planilla Preadjudicación OTIC'!AK110)</f>
        <v>0</v>
      </c>
      <c r="AK110" s="6">
        <f>+('3 Planilla Preadjudicación OTIC'!AL110)</f>
        <v>0</v>
      </c>
      <c r="AL110" s="6">
        <f>+('3 Planilla Preadjudicación OTIC'!AM110)</f>
        <v>0</v>
      </c>
      <c r="AM110" s="16">
        <f>+('3 Planilla Preadjudicación OTIC'!AN110)</f>
        <v>0</v>
      </c>
      <c r="AN110" s="16">
        <f>+('3 Planilla Preadjudicación OTIC'!AO110)</f>
        <v>0</v>
      </c>
      <c r="AO110" s="16">
        <f>+('3 Planilla Preadjudicación OTIC'!AP110)</f>
        <v>0</v>
      </c>
      <c r="AP110" s="16">
        <f>+('3 Planilla Preadjudicación OTIC'!AQ110)</f>
        <v>0</v>
      </c>
      <c r="AQ110" s="16">
        <f>+('3 Planilla Preadjudicación OTIC'!AR110)</f>
        <v>0</v>
      </c>
      <c r="AR110" s="16">
        <f>+('3 Planilla Preadjudicación OTIC'!AS110)</f>
        <v>0</v>
      </c>
      <c r="AS110" s="16">
        <f>+('3 Planilla Preadjudicación OTIC'!AT110)</f>
        <v>0</v>
      </c>
      <c r="AT110" s="16">
        <f>+('3 Planilla Preadjudicación OTIC'!AU110)</f>
        <v>0</v>
      </c>
      <c r="AU110" s="16">
        <f>+('3 Planilla Preadjudicación OTIC'!AV110)</f>
        <v>0</v>
      </c>
      <c r="AV110" s="6">
        <f>+('3 Planilla Preadjudicación OTIC'!AW110)</f>
        <v>0</v>
      </c>
      <c r="AW110" s="8">
        <f>+('3 Planilla Preadjudicación OTIC'!AX110)</f>
        <v>0</v>
      </c>
      <c r="AX110" s="6">
        <f>+('3 Planilla Preadjudicación OTIC'!AY110)</f>
        <v>0</v>
      </c>
      <c r="AY110" s="6">
        <f>+('3 Planilla Preadjudicación OTIC'!AZ110)</f>
        <v>0</v>
      </c>
      <c r="AZ110" s="6">
        <f>+('3 Planilla Preadjudicación OTIC'!BA110)</f>
        <v>0</v>
      </c>
      <c r="BA110" s="6">
        <f>+('3 Planilla Preadjudicación OTIC'!BB110)</f>
        <v>0</v>
      </c>
      <c r="BB110" s="6">
        <f>+('3 Planilla Preadjudicación OTIC'!BC110)</f>
        <v>0</v>
      </c>
      <c r="BC110" s="6">
        <f>+('3 Planilla Preadjudicación OTIC'!BD110)</f>
        <v>0</v>
      </c>
      <c r="BD110" s="6">
        <f>+('3 Planilla Preadjudicación OTIC'!BE110)</f>
        <v>0</v>
      </c>
      <c r="BE110" s="6">
        <f>+('3 Planilla Preadjudicación OTIC'!BF110)</f>
        <v>0</v>
      </c>
      <c r="BF110" s="6">
        <f>+('3 Planilla Preadjudicación OTIC'!BG110)</f>
        <v>0</v>
      </c>
      <c r="BG110" s="6">
        <f>+('3 Planilla Preadjudicación OTIC'!BH110)</f>
        <v>0</v>
      </c>
      <c r="BH110" s="6">
        <f>+('3 Planilla Preadjudicación OTIC'!BI110)</f>
        <v>0</v>
      </c>
      <c r="BI110" s="6">
        <f>+('3 Planilla Preadjudicación OTIC'!BJ110)</f>
        <v>0</v>
      </c>
      <c r="BJ110" s="6">
        <f>+('3 Planilla Preadjudicación OTIC'!BK110)</f>
        <v>0</v>
      </c>
      <c r="BK110" s="6">
        <f>+('3 Planilla Preadjudicación OTIC'!BL110)</f>
        <v>0</v>
      </c>
      <c r="BL110" s="6">
        <f>+('3 Planilla Preadjudicación OTIC'!BM110)</f>
        <v>0</v>
      </c>
      <c r="BM110" s="164">
        <f>ROUND(('3 Planilla Preadjudicación OTIC'!BN110),1)</f>
        <v>0</v>
      </c>
      <c r="BN110" s="8">
        <f>+('3 Planilla Preadjudicación OTIC'!BO110)</f>
        <v>0</v>
      </c>
      <c r="BO110" s="8">
        <f>+('3 Planilla Preadjudicación OTIC'!BP110)</f>
        <v>0</v>
      </c>
      <c r="BP110" s="8">
        <f>+('3 Planilla Preadjudicación OTIC'!BQ110)</f>
        <v>0</v>
      </c>
      <c r="BQ110" s="8">
        <f>+('3 Planilla Preadjudicación OTIC'!BR110)</f>
        <v>0</v>
      </c>
      <c r="BR110" s="8">
        <f>+('3 Planilla Preadjudicación OTIC'!BS110)</f>
        <v>0</v>
      </c>
      <c r="BS110" s="8">
        <f>+('3 Planilla Preadjudicación OTIC'!BT110)</f>
        <v>0</v>
      </c>
      <c r="BT110" s="8">
        <f>+('3 Planilla Preadjudicación OTIC'!BU110)</f>
        <v>0</v>
      </c>
      <c r="BU110" s="130" t="e">
        <f>IF(VLOOKUP(A110,'BD OFICIAL'!$A$1:$AK$1058,5,0)=D110,0,1)</f>
        <v>#N/A</v>
      </c>
      <c r="BV110" s="130" t="e">
        <f>IF(VLOOKUP(A110,'BD OFICIAL'!$A$1:$AK$1058,11,0)=J110,0,1)</f>
        <v>#N/A</v>
      </c>
      <c r="BW110" s="130" t="e">
        <f>IF(VLOOKUP(A110,'BD OFICIAL'!$A$1:$AK$1058,13,0)=L110,0,1)</f>
        <v>#N/A</v>
      </c>
      <c r="BX110" s="6" t="e">
        <f>IF(VLOOKUP(A110,'BD OFICIAL'!$A$1:$AK$1058,16,0)=O110,0,1)</f>
        <v>#N/A</v>
      </c>
      <c r="BY110" s="6" t="e">
        <f>IF(VLOOKUP(A110,'BD OFICIAL'!$A$1:$AK$1058,17,0)=P110,0,1)</f>
        <v>#N/A</v>
      </c>
      <c r="BZ110" s="6" t="e">
        <f>IF(VLOOKUP(A110,'BD OFICIAL'!$A$1:$AK$1058,19,0)=R110,0,1)</f>
        <v>#N/A</v>
      </c>
      <c r="CA110" s="6" t="e">
        <f>IF(VLOOKUP(A110,'BD OFICIAL'!$A$1:$AK$1058,21,0)=T110,0,1)</f>
        <v>#N/A</v>
      </c>
      <c r="CB110" s="6" t="e">
        <f>IF(VLOOKUP(A110,'BD OFICIAL'!$A$1:$AK$1058,24,0)=AK110,0,1)</f>
        <v>#N/A</v>
      </c>
      <c r="CC110" s="6" t="e">
        <f>IF(VLOOKUP(A110,'BD OFICIAL'!$A$1:$AK$1058,25,0)=X110,0,1)</f>
        <v>#N/A</v>
      </c>
      <c r="CD110" s="6" t="e">
        <f>IF(VLOOKUP(A110,'BD OFICIAL'!$A$1:$AK$1058,26,0)=Y110,0,1)</f>
        <v>#N/A</v>
      </c>
      <c r="CE110" s="6" t="e">
        <f>IF(VLOOKUP(A110,'BD OFICIAL'!$A$1:$AK$1058,27,0)=Z110,0,1)</f>
        <v>#N/A</v>
      </c>
      <c r="CF110" s="6" t="e">
        <f>IF(VLOOKUP(A110,'BD OFICIAL'!$A$1:$AK$1058,28,0)=AA110,0,1)</f>
        <v>#N/A</v>
      </c>
      <c r="CG110" s="6" t="e">
        <f>IF(VLOOKUP(A110,'BD OFICIAL'!$A$1:$AK$1058,33,0)=AF110,0,1)</f>
        <v>#N/A</v>
      </c>
      <c r="CH110" s="6" t="e">
        <f>IF(VLOOKUP(A110,'BD OFICIAL'!$A$1:$AK$1058,34,0)=AG110,0,1)</f>
        <v>#N/A</v>
      </c>
      <c r="CI110" s="11" t="e">
        <f t="shared" si="49"/>
        <v>#DIV/0!</v>
      </c>
      <c r="CJ110" s="130" t="e">
        <f t="shared" si="50"/>
        <v>#DIV/0!</v>
      </c>
      <c r="CK110" s="130" t="e">
        <f>IF(VLOOKUP(A110,'BD OFICIAL'!$A$1:$AK$1058,37,0)=AL110,0,1)</f>
        <v>#N/A</v>
      </c>
      <c r="CL110" s="130" t="e">
        <f>VLOOKUP(A110,'BD OFICIAL'!$A$1:$AL$1109,38,0)*AM110-AP110</f>
        <v>#N/A</v>
      </c>
      <c r="CM110" s="130" t="str">
        <f t="shared" si="51"/>
        <v>SSH</v>
      </c>
      <c r="CN110" s="130" t="str">
        <f t="shared" si="52"/>
        <v>SI</v>
      </c>
      <c r="CO110" s="130" t="str">
        <f t="shared" si="53"/>
        <v>NO</v>
      </c>
      <c r="CP110" s="44">
        <f t="shared" si="54"/>
        <v>1</v>
      </c>
      <c r="CQ110" s="44">
        <f t="shared" si="55"/>
        <v>1</v>
      </c>
      <c r="CR110" s="44" t="e">
        <f t="shared" si="56"/>
        <v>#N/A</v>
      </c>
      <c r="CS110" s="44" t="e">
        <f>IF(VLOOKUP(A110,'BD OFICIAL'!$A:$AS,40,0)=AQ110,0,1)</f>
        <v>#N/A</v>
      </c>
      <c r="CT110" s="44" t="e">
        <f>IF(VLOOKUP(A110,'BD OFICIAL'!$A:$AS,41,0)=AS110,0,1)</f>
        <v>#N/A</v>
      </c>
      <c r="CU110" s="44">
        <f t="shared" si="57"/>
        <v>0</v>
      </c>
      <c r="CV110" s="44">
        <f t="shared" si="58"/>
        <v>0</v>
      </c>
      <c r="CW110" s="44" t="e">
        <f>IF(VLOOKUP(A110,'BD OFICIAL'!$A$1:$AK$1058,31,0)="SI",IF(AT110&gt;0,0,1),IF(AT110=0,0,1))</f>
        <v>#N/A</v>
      </c>
      <c r="CX110" s="44">
        <f t="shared" si="59"/>
        <v>0</v>
      </c>
      <c r="CY110" s="44">
        <f t="shared" si="60"/>
        <v>0</v>
      </c>
      <c r="CZ110" s="130" t="e">
        <f t="shared" si="61"/>
        <v>#N/A</v>
      </c>
      <c r="DA110" s="44" t="e">
        <f t="shared" si="62"/>
        <v>#N/A</v>
      </c>
      <c r="DB110" s="130" t="str">
        <f>IF(ISERROR(VLOOKUP(AI110,EXPERIENCIA!$A$1:$C$2100,1,0)),"NO","SI")</f>
        <v>NO</v>
      </c>
      <c r="DC110" s="130" t="e">
        <f>IF(CZ110="no","NO APLICA",IF(AX110=0,"ERROR NOTA",IF(AND(AX110&gt;1,DB110="NO"),"ERROR NOTA",IF(AND(DB110="NO",AX110=1),0,IF(VLOOKUP(AI110,EXPERIENCIA!$A$1:$C$2100,3,0)=AX110,0,"ERROR NOTA")))))</f>
        <v>#N/A</v>
      </c>
      <c r="DD110" s="130" t="str">
        <f>IF(ISERROR(VLOOKUP(AI110,COMPORTAMIENTO!$A$1:$C$2100,1,0)),"NO","SI")</f>
        <v>NO</v>
      </c>
      <c r="DE110" s="130" t="e">
        <f>IF(CZ110="NO","NO APLICA",IF(AY110=0,"ERROR NOTA",IF(AND(DD110="NO",AY110=7),0,IF(VLOOKUP(AI110,COMPORTAMIENTO!$A$2:$C$2100,3,0)=AY110,0,"ERROR NOTA"))))</f>
        <v>#N/A</v>
      </c>
      <c r="DF110" s="164" t="e">
        <f t="shared" si="63"/>
        <v>#N/A</v>
      </c>
      <c r="DG110" s="164" t="e">
        <f t="shared" si="64"/>
        <v>#N/A</v>
      </c>
      <c r="DH110" s="130" t="str">
        <f t="shared" si="101"/>
        <v>NO</v>
      </c>
      <c r="DI110" s="130" t="e">
        <f t="shared" si="65"/>
        <v>#N/A</v>
      </c>
      <c r="DJ110" s="130" t="e">
        <f t="shared" si="66"/>
        <v>#N/A</v>
      </c>
      <c r="DK110" s="130" t="e">
        <f t="shared" si="67"/>
        <v>#N/A</v>
      </c>
      <c r="DL110" s="16" t="e" cm="1">
        <f t="array" ref="DL110">IF(CZ110="NO","NO APLICA",IF(AND(CZ110="SI",BG110=1),RECHAZADO,"APROBADO"))</f>
        <v>#N/A</v>
      </c>
      <c r="DM110" s="16" t="e">
        <f t="shared" si="68"/>
        <v>#N/A</v>
      </c>
      <c r="DN110" s="11" t="e">
        <f t="shared" si="69"/>
        <v>#N/A</v>
      </c>
      <c r="DO110" s="16">
        <f t="shared" si="70"/>
        <v>0</v>
      </c>
      <c r="DP110" s="16">
        <f>VLOOKUP(A110,'5 TD'!$A$3:$B$35,2,0)</f>
        <v>0</v>
      </c>
      <c r="DQ110" s="11" t="e">
        <f t="shared" si="71"/>
        <v>#N/A</v>
      </c>
      <c r="DR110" s="130" t="e">
        <f t="shared" si="102"/>
        <v>#N/A</v>
      </c>
      <c r="DS110" s="130" t="e">
        <f t="shared" si="103"/>
        <v>#N/A</v>
      </c>
      <c r="DT110" s="11" t="e">
        <f t="shared" si="104"/>
        <v>#N/A</v>
      </c>
      <c r="DU110" s="130" t="e">
        <f t="shared" si="105"/>
        <v>#N/A</v>
      </c>
      <c r="DV110" s="6">
        <f>+('3 Planilla Preadjudicación OTIC'!BO110)</f>
        <v>0</v>
      </c>
      <c r="DW110" s="6" t="e">
        <f>IF(DU110="APROBADO",VLOOKUP(A110,'5 TD'!$D$3:$E$270,2,0),"NO APLICA")</f>
        <v>#N/A</v>
      </c>
      <c r="DX110" s="6" t="e">
        <f t="shared" si="72"/>
        <v>#N/A</v>
      </c>
      <c r="DY110" s="6" t="e">
        <f>IF(DX110="SI",VLOOKUP(A110,'5 TD'!$G$3:$H$270,2,0),"NO APLICA ")</f>
        <v>#N/A</v>
      </c>
      <c r="DZ110" s="6" t="e">
        <f t="shared" si="106"/>
        <v>#N/A</v>
      </c>
      <c r="EA110" s="6" t="e">
        <f>IF(DZ110="SI",VLOOKUP(A110,'5 TD'!$J$4:$K$472,2,0),"NO APLICA")</f>
        <v>#N/A</v>
      </c>
      <c r="EB110" s="6" t="e">
        <f t="shared" si="73"/>
        <v>#N/A</v>
      </c>
      <c r="EC110" s="11" t="e">
        <f>IF(EB110="SI",VLOOKUP(A110,'5 TD'!$M$4:$N$350,2,0),"NO APLICA")</f>
        <v>#N/A</v>
      </c>
      <c r="ED110" s="6" t="e">
        <f t="shared" si="48"/>
        <v>#N/A</v>
      </c>
      <c r="EE110" s="16" t="e">
        <f t="shared" si="74"/>
        <v>#N/A</v>
      </c>
      <c r="EF110" s="16" t="e">
        <f>IF(ED110="SI",VLOOKUP(A110,'5 TD'!$V$4:$W$479,2,0),"NO APLICA")</f>
        <v>#N/A</v>
      </c>
      <c r="EG110" s="6" t="e">
        <f t="shared" si="75"/>
        <v>#N/A</v>
      </c>
      <c r="EH110" s="124" t="e">
        <f>IF(EG110="SI",VLOOKUP(AI110,COMPORTAMIENTO!$A$1:$C$2100,2,0),"NO APLICA")</f>
        <v>#N/A</v>
      </c>
      <c r="EI110" s="16" t="e">
        <f>IF(EG110="SI",VLOOKUP(A110,'5 TD'!$P$2:$Q$479,2,0),"NO APLICA")</f>
        <v>#N/A</v>
      </c>
      <c r="EJ110" s="6" t="e">
        <f t="shared" si="76"/>
        <v>#N/A</v>
      </c>
      <c r="EK110" s="6">
        <f>IF(DB110="no",0,VLOOKUP(AI110,EXPERIENCIA!$A$1:$C$2100,2,0))</f>
        <v>0</v>
      </c>
      <c r="EL110" s="6">
        <f>IF(DB110="si",VLOOKUP(A110,'5 TD'!$S$3:$T$2103,2,0),0)</f>
        <v>0</v>
      </c>
      <c r="EM110" s="6" t="str">
        <f t="shared" si="77"/>
        <v>SI</v>
      </c>
      <c r="EN110" s="6">
        <f>+('3 Planilla Preadjudicación OTIC'!BV110)</f>
        <v>0</v>
      </c>
      <c r="EQ110" s="77"/>
    </row>
    <row r="111" spans="1:147" s="7" customFormat="1" ht="13.8" x14ac:dyDescent="0.3">
      <c r="A111" s="6">
        <f>+('3 Planilla Preadjudicación OTIC'!A111)</f>
        <v>0</v>
      </c>
      <c r="B111" s="6">
        <f>+('3 Planilla Preadjudicación OTIC'!B111)</f>
        <v>0</v>
      </c>
      <c r="C111" s="8">
        <f>+('3 Planilla Preadjudicación OTIC'!D111)</f>
        <v>0</v>
      </c>
      <c r="D111" s="8">
        <f>+('3 Planilla Preadjudicación OTIC'!E111)</f>
        <v>0</v>
      </c>
      <c r="E111" s="8">
        <f>+('3 Planilla Preadjudicación OTIC'!F111)</f>
        <v>0</v>
      </c>
      <c r="F111" s="8">
        <f>+('3 Planilla Preadjudicación OTIC'!G111)</f>
        <v>0</v>
      </c>
      <c r="G111" s="8">
        <f>+('3 Planilla Preadjudicación OTIC'!H111)</f>
        <v>0</v>
      </c>
      <c r="H111" s="8">
        <f>+('3 Planilla Preadjudicación OTIC'!I111)</f>
        <v>0</v>
      </c>
      <c r="I111" s="8">
        <f>+('3 Planilla Preadjudicación OTIC'!J111)</f>
        <v>0</v>
      </c>
      <c r="J111" s="8">
        <f>+('3 Planilla Preadjudicación OTIC'!K111)</f>
        <v>0</v>
      </c>
      <c r="K111" s="8">
        <f>+('3 Planilla Preadjudicación OTIC'!L111)</f>
        <v>0</v>
      </c>
      <c r="L111" s="8">
        <f>+('3 Planilla Preadjudicación OTIC'!M111)</f>
        <v>0</v>
      </c>
      <c r="M111" s="6">
        <f>+('3 Planilla Preadjudicación OTIC'!N111)</f>
        <v>0</v>
      </c>
      <c r="N111" s="8">
        <f>+('3 Planilla Preadjudicación OTIC'!O111)</f>
        <v>0</v>
      </c>
      <c r="O111" s="8">
        <f>+('3 Planilla Preadjudicación OTIC'!P111)</f>
        <v>0</v>
      </c>
      <c r="P111" s="8">
        <f>+('3 Planilla Preadjudicación OTIC'!Q111)</f>
        <v>0</v>
      </c>
      <c r="Q111" s="8">
        <f>+('3 Planilla Preadjudicación OTIC'!R111)</f>
        <v>0</v>
      </c>
      <c r="R111" s="8">
        <f>+('3 Planilla Preadjudicación OTIC'!S111)</f>
        <v>0</v>
      </c>
      <c r="S111" s="8">
        <f>+('3 Planilla Preadjudicación OTIC'!T111)</f>
        <v>0</v>
      </c>
      <c r="T111" s="6">
        <f>+('3 Planilla Preadjudicación OTIC'!U111)</f>
        <v>0</v>
      </c>
      <c r="U111" s="6">
        <f>+('3 Planilla Preadjudicación OTIC'!V111)</f>
        <v>0</v>
      </c>
      <c r="V111" s="6">
        <f>+('3 Planilla Preadjudicación OTIC'!W111)</f>
        <v>0</v>
      </c>
      <c r="W111" s="6">
        <f>+('3 Planilla Preadjudicación OTIC'!X111)</f>
        <v>0</v>
      </c>
      <c r="X111" s="6">
        <f>+('3 Planilla Preadjudicación OTIC'!Y111)</f>
        <v>0</v>
      </c>
      <c r="Y111" s="6">
        <f>+('3 Planilla Preadjudicación OTIC'!Z111)</f>
        <v>0</v>
      </c>
      <c r="Z111" s="6">
        <f>+('3 Planilla Preadjudicación OTIC'!AA111)</f>
        <v>0</v>
      </c>
      <c r="AA111" s="6">
        <f>+('3 Planilla Preadjudicación OTIC'!AB111)</f>
        <v>0</v>
      </c>
      <c r="AB111" s="8">
        <f>+('3 Planilla Preadjudicación OTIC'!AC111)</f>
        <v>0</v>
      </c>
      <c r="AC111" s="8">
        <f>+('3 Planilla Preadjudicación OTIC'!AD111)</f>
        <v>0</v>
      </c>
      <c r="AD111" s="6">
        <f>+('3 Planilla Preadjudicación OTIC'!AE111)</f>
        <v>0</v>
      </c>
      <c r="AE111" s="8">
        <f>+('3 Planilla Preadjudicación OTIC'!AF111)</f>
        <v>0</v>
      </c>
      <c r="AF111" s="6">
        <f>+('3 Planilla Preadjudicación OTIC'!AG111)</f>
        <v>0</v>
      </c>
      <c r="AG111" s="6">
        <f>+('3 Planilla Preadjudicación OTIC'!AH111)</f>
        <v>0</v>
      </c>
      <c r="AH111" s="6">
        <f>+('3 Planilla Preadjudicación OTIC'!AI111)</f>
        <v>0</v>
      </c>
      <c r="AI111" s="206">
        <f>+('3 Planilla Preadjudicación OTIC'!AJ111)</f>
        <v>0</v>
      </c>
      <c r="AJ111" s="8">
        <f>+('3 Planilla Preadjudicación OTIC'!AK111)</f>
        <v>0</v>
      </c>
      <c r="AK111" s="6">
        <f>+('3 Planilla Preadjudicación OTIC'!AL111)</f>
        <v>0</v>
      </c>
      <c r="AL111" s="6">
        <f>+('3 Planilla Preadjudicación OTIC'!AM111)</f>
        <v>0</v>
      </c>
      <c r="AM111" s="16">
        <f>+('3 Planilla Preadjudicación OTIC'!AN111)</f>
        <v>0</v>
      </c>
      <c r="AN111" s="16">
        <f>+('3 Planilla Preadjudicación OTIC'!AO111)</f>
        <v>0</v>
      </c>
      <c r="AO111" s="16">
        <f>+('3 Planilla Preadjudicación OTIC'!AP111)</f>
        <v>0</v>
      </c>
      <c r="AP111" s="16">
        <f>+('3 Planilla Preadjudicación OTIC'!AQ111)</f>
        <v>0</v>
      </c>
      <c r="AQ111" s="16">
        <f>+('3 Planilla Preadjudicación OTIC'!AR111)</f>
        <v>0</v>
      </c>
      <c r="AR111" s="16">
        <f>+('3 Planilla Preadjudicación OTIC'!AS111)</f>
        <v>0</v>
      </c>
      <c r="AS111" s="16">
        <f>+('3 Planilla Preadjudicación OTIC'!AT111)</f>
        <v>0</v>
      </c>
      <c r="AT111" s="16">
        <f>+('3 Planilla Preadjudicación OTIC'!AU111)</f>
        <v>0</v>
      </c>
      <c r="AU111" s="16">
        <f>+('3 Planilla Preadjudicación OTIC'!AV111)</f>
        <v>0</v>
      </c>
      <c r="AV111" s="6">
        <f>+('3 Planilla Preadjudicación OTIC'!AW111)</f>
        <v>0</v>
      </c>
      <c r="AW111" s="8">
        <f>+('3 Planilla Preadjudicación OTIC'!AX111)</f>
        <v>0</v>
      </c>
      <c r="AX111" s="6">
        <f>+('3 Planilla Preadjudicación OTIC'!AY111)</f>
        <v>0</v>
      </c>
      <c r="AY111" s="6">
        <f>+('3 Planilla Preadjudicación OTIC'!AZ111)</f>
        <v>0</v>
      </c>
      <c r="AZ111" s="6">
        <f>+('3 Planilla Preadjudicación OTIC'!BA111)</f>
        <v>0</v>
      </c>
      <c r="BA111" s="6">
        <f>+('3 Planilla Preadjudicación OTIC'!BB111)</f>
        <v>0</v>
      </c>
      <c r="BB111" s="6">
        <f>+('3 Planilla Preadjudicación OTIC'!BC111)</f>
        <v>0</v>
      </c>
      <c r="BC111" s="6">
        <f>+('3 Planilla Preadjudicación OTIC'!BD111)</f>
        <v>0</v>
      </c>
      <c r="BD111" s="6">
        <f>+('3 Planilla Preadjudicación OTIC'!BE111)</f>
        <v>0</v>
      </c>
      <c r="BE111" s="6">
        <f>+('3 Planilla Preadjudicación OTIC'!BF111)</f>
        <v>0</v>
      </c>
      <c r="BF111" s="6">
        <f>+('3 Planilla Preadjudicación OTIC'!BG111)</f>
        <v>0</v>
      </c>
      <c r="BG111" s="6">
        <f>+('3 Planilla Preadjudicación OTIC'!BH111)</f>
        <v>0</v>
      </c>
      <c r="BH111" s="6">
        <f>+('3 Planilla Preadjudicación OTIC'!BI111)</f>
        <v>0</v>
      </c>
      <c r="BI111" s="6">
        <f>+('3 Planilla Preadjudicación OTIC'!BJ111)</f>
        <v>0</v>
      </c>
      <c r="BJ111" s="6">
        <f>+('3 Planilla Preadjudicación OTIC'!BK111)</f>
        <v>0</v>
      </c>
      <c r="BK111" s="6">
        <f>+('3 Planilla Preadjudicación OTIC'!BL111)</f>
        <v>0</v>
      </c>
      <c r="BL111" s="6">
        <f>+('3 Planilla Preadjudicación OTIC'!BM111)</f>
        <v>0</v>
      </c>
      <c r="BM111" s="164">
        <f>ROUND(('3 Planilla Preadjudicación OTIC'!BN111),1)</f>
        <v>0</v>
      </c>
      <c r="BN111" s="8">
        <f>+('3 Planilla Preadjudicación OTIC'!BO111)</f>
        <v>0</v>
      </c>
      <c r="BO111" s="8">
        <f>+('3 Planilla Preadjudicación OTIC'!BP111)</f>
        <v>0</v>
      </c>
      <c r="BP111" s="8">
        <f>+('3 Planilla Preadjudicación OTIC'!BQ111)</f>
        <v>0</v>
      </c>
      <c r="BQ111" s="8">
        <f>+('3 Planilla Preadjudicación OTIC'!BR111)</f>
        <v>0</v>
      </c>
      <c r="BR111" s="8">
        <f>+('3 Planilla Preadjudicación OTIC'!BS111)</f>
        <v>0</v>
      </c>
      <c r="BS111" s="8">
        <f>+('3 Planilla Preadjudicación OTIC'!BT111)</f>
        <v>0</v>
      </c>
      <c r="BT111" s="8">
        <f>+('3 Planilla Preadjudicación OTIC'!BU111)</f>
        <v>0</v>
      </c>
      <c r="BU111" s="130" t="e">
        <f>IF(VLOOKUP(A111,'BD OFICIAL'!$A$1:$AK$1058,5,0)=D111,0,1)</f>
        <v>#N/A</v>
      </c>
      <c r="BV111" s="130" t="e">
        <f>IF(VLOOKUP(A111,'BD OFICIAL'!$A$1:$AK$1058,11,0)=J111,0,1)</f>
        <v>#N/A</v>
      </c>
      <c r="BW111" s="130" t="e">
        <f>IF(VLOOKUP(A111,'BD OFICIAL'!$A$1:$AK$1058,13,0)=L111,0,1)</f>
        <v>#N/A</v>
      </c>
      <c r="BX111" s="6" t="e">
        <f>IF(VLOOKUP(A111,'BD OFICIAL'!$A$1:$AK$1058,16,0)=O111,0,1)</f>
        <v>#N/A</v>
      </c>
      <c r="BY111" s="6" t="e">
        <f>IF(VLOOKUP(A111,'BD OFICIAL'!$A$1:$AK$1058,17,0)=P111,0,1)</f>
        <v>#N/A</v>
      </c>
      <c r="BZ111" s="6" t="e">
        <f>IF(VLOOKUP(A111,'BD OFICIAL'!$A$1:$AK$1058,19,0)=R111,0,1)</f>
        <v>#N/A</v>
      </c>
      <c r="CA111" s="6" t="e">
        <f>IF(VLOOKUP(A111,'BD OFICIAL'!$A$1:$AK$1058,21,0)=T111,0,1)</f>
        <v>#N/A</v>
      </c>
      <c r="CB111" s="6" t="e">
        <f>IF(VLOOKUP(A111,'BD OFICIAL'!$A$1:$AK$1058,24,0)=AK111,0,1)</f>
        <v>#N/A</v>
      </c>
      <c r="CC111" s="6" t="e">
        <f>IF(VLOOKUP(A111,'BD OFICIAL'!$A$1:$AK$1058,25,0)=X111,0,1)</f>
        <v>#N/A</v>
      </c>
      <c r="CD111" s="6" t="e">
        <f>IF(VLOOKUP(A111,'BD OFICIAL'!$A$1:$AK$1058,26,0)=Y111,0,1)</f>
        <v>#N/A</v>
      </c>
      <c r="CE111" s="6" t="e">
        <f>IF(VLOOKUP(A111,'BD OFICIAL'!$A$1:$AK$1058,27,0)=Z111,0,1)</f>
        <v>#N/A</v>
      </c>
      <c r="CF111" s="6" t="e">
        <f>IF(VLOOKUP(A111,'BD OFICIAL'!$A$1:$AK$1058,28,0)=AA111,0,1)</f>
        <v>#N/A</v>
      </c>
      <c r="CG111" s="6" t="e">
        <f>IF(VLOOKUP(A111,'BD OFICIAL'!$A$1:$AK$1058,33,0)=AF111,0,1)</f>
        <v>#N/A</v>
      </c>
      <c r="CH111" s="6" t="e">
        <f>IF(VLOOKUP(A111,'BD OFICIAL'!$A$1:$AK$1058,34,0)=AG111,0,1)</f>
        <v>#N/A</v>
      </c>
      <c r="CI111" s="11" t="e">
        <f t="shared" si="49"/>
        <v>#DIV/0!</v>
      </c>
      <c r="CJ111" s="130" t="e">
        <f t="shared" si="50"/>
        <v>#DIV/0!</v>
      </c>
      <c r="CK111" s="130" t="e">
        <f>IF(VLOOKUP(A111,'BD OFICIAL'!$A$1:$AK$1058,37,0)=AL111,0,1)</f>
        <v>#N/A</v>
      </c>
      <c r="CL111" s="130" t="e">
        <f>VLOOKUP(A111,'BD OFICIAL'!$A$1:$AL$1109,38,0)*AM111-AP111</f>
        <v>#N/A</v>
      </c>
      <c r="CM111" s="130" t="str">
        <f t="shared" si="51"/>
        <v>SSH</v>
      </c>
      <c r="CN111" s="130" t="str">
        <f t="shared" si="52"/>
        <v>SI</v>
      </c>
      <c r="CO111" s="130" t="str">
        <f t="shared" si="53"/>
        <v>NO</v>
      </c>
      <c r="CP111" s="44">
        <f t="shared" si="54"/>
        <v>1</v>
      </c>
      <c r="CQ111" s="44">
        <f t="shared" si="55"/>
        <v>1</v>
      </c>
      <c r="CR111" s="44" t="e">
        <f t="shared" si="56"/>
        <v>#N/A</v>
      </c>
      <c r="CS111" s="44" t="e">
        <f>IF(VLOOKUP(A111,'BD OFICIAL'!$A:$AS,40,0)=AQ111,0,1)</f>
        <v>#N/A</v>
      </c>
      <c r="CT111" s="44" t="e">
        <f>IF(VLOOKUP(A111,'BD OFICIAL'!$A:$AS,41,0)=AS111,0,1)</f>
        <v>#N/A</v>
      </c>
      <c r="CU111" s="44">
        <f t="shared" si="57"/>
        <v>0</v>
      </c>
      <c r="CV111" s="44">
        <f t="shared" si="58"/>
        <v>0</v>
      </c>
      <c r="CW111" s="44" t="e">
        <f>IF(VLOOKUP(A111,'BD OFICIAL'!$A$1:$AK$1058,31,0)="SI",IF(AT111&gt;0,0,1),IF(AT111=0,0,1))</f>
        <v>#N/A</v>
      </c>
      <c r="CX111" s="44">
        <f t="shared" si="59"/>
        <v>0</v>
      </c>
      <c r="CY111" s="44">
        <f t="shared" si="60"/>
        <v>0</v>
      </c>
      <c r="CZ111" s="130" t="e">
        <f t="shared" si="61"/>
        <v>#N/A</v>
      </c>
      <c r="DA111" s="44" t="e">
        <f t="shared" si="62"/>
        <v>#N/A</v>
      </c>
      <c r="DB111" s="130" t="str">
        <f>IF(ISERROR(VLOOKUP(AI111,EXPERIENCIA!$A$1:$C$2100,1,0)),"NO","SI")</f>
        <v>NO</v>
      </c>
      <c r="DC111" s="130" t="e">
        <f>IF(CZ111="no","NO APLICA",IF(AX111=0,"ERROR NOTA",IF(AND(AX111&gt;1,DB111="NO"),"ERROR NOTA",IF(AND(DB111="NO",AX111=1),0,IF(VLOOKUP(AI111,EXPERIENCIA!$A$1:$C$2100,3,0)=AX111,0,"ERROR NOTA")))))</f>
        <v>#N/A</v>
      </c>
      <c r="DD111" s="130" t="str">
        <f>IF(ISERROR(VLOOKUP(AI111,COMPORTAMIENTO!$A$1:$C$2100,1,0)),"NO","SI")</f>
        <v>NO</v>
      </c>
      <c r="DE111" s="130" t="e">
        <f>IF(CZ111="NO","NO APLICA",IF(AY111=0,"ERROR NOTA",IF(AND(DD111="NO",AY111=7),0,IF(VLOOKUP(AI111,COMPORTAMIENTO!$A$2:$C$2100,3,0)=AY111,0,"ERROR NOTA"))))</f>
        <v>#N/A</v>
      </c>
      <c r="DF111" s="164" t="e">
        <f t="shared" si="63"/>
        <v>#N/A</v>
      </c>
      <c r="DG111" s="164" t="e">
        <f t="shared" si="64"/>
        <v>#N/A</v>
      </c>
      <c r="DH111" s="130" t="str">
        <f t="shared" si="101"/>
        <v>NO</v>
      </c>
      <c r="DI111" s="130" t="e">
        <f t="shared" si="65"/>
        <v>#N/A</v>
      </c>
      <c r="DJ111" s="130" t="e">
        <f t="shared" si="66"/>
        <v>#N/A</v>
      </c>
      <c r="DK111" s="130" t="e">
        <f t="shared" si="67"/>
        <v>#N/A</v>
      </c>
      <c r="DL111" s="16" t="e" cm="1">
        <f t="array" ref="DL111">IF(CZ111="NO","NO APLICA",IF(AND(CZ111="SI",BG111=1),RECHAZADO,"APROBADO"))</f>
        <v>#N/A</v>
      </c>
      <c r="DM111" s="16" t="e">
        <f t="shared" si="68"/>
        <v>#N/A</v>
      </c>
      <c r="DN111" s="11" t="e">
        <f t="shared" si="69"/>
        <v>#N/A</v>
      </c>
      <c r="DO111" s="16">
        <f t="shared" si="70"/>
        <v>0</v>
      </c>
      <c r="DP111" s="16">
        <f>VLOOKUP(A111,'5 TD'!$A$3:$B$35,2,0)</f>
        <v>0</v>
      </c>
      <c r="DQ111" s="11" t="e">
        <f t="shared" si="71"/>
        <v>#N/A</v>
      </c>
      <c r="DR111" s="130" t="e">
        <f t="shared" si="102"/>
        <v>#N/A</v>
      </c>
      <c r="DS111" s="130" t="e">
        <f t="shared" si="103"/>
        <v>#N/A</v>
      </c>
      <c r="DT111" s="11" t="e">
        <f t="shared" si="104"/>
        <v>#N/A</v>
      </c>
      <c r="DU111" s="130" t="e">
        <f t="shared" si="105"/>
        <v>#N/A</v>
      </c>
      <c r="DV111" s="6">
        <f>+('3 Planilla Preadjudicación OTIC'!BO111)</f>
        <v>0</v>
      </c>
      <c r="DW111" s="6" t="e">
        <f>IF(DU111="APROBADO",VLOOKUP(A111,'5 TD'!$D$3:$E$270,2,0),"NO APLICA")</f>
        <v>#N/A</v>
      </c>
      <c r="DX111" s="6" t="e">
        <f t="shared" si="72"/>
        <v>#N/A</v>
      </c>
      <c r="DY111" s="6" t="e">
        <f>IF(DX111="SI",VLOOKUP(A111,'5 TD'!$G$3:$H$270,2,0),"NO APLICA ")</f>
        <v>#N/A</v>
      </c>
      <c r="DZ111" s="6" t="e">
        <f t="shared" si="106"/>
        <v>#N/A</v>
      </c>
      <c r="EA111" s="6" t="e">
        <f>IF(DZ111="SI",VLOOKUP(A111,'5 TD'!$J$4:$K$472,2,0),"NO APLICA")</f>
        <v>#N/A</v>
      </c>
      <c r="EB111" s="6" t="e">
        <f t="shared" si="73"/>
        <v>#N/A</v>
      </c>
      <c r="EC111" s="11" t="e">
        <f>IF(EB111="SI",VLOOKUP(A111,'5 TD'!$M$4:$N$350,2,0),"NO APLICA")</f>
        <v>#N/A</v>
      </c>
      <c r="ED111" s="6" t="e">
        <f t="shared" si="48"/>
        <v>#N/A</v>
      </c>
      <c r="EE111" s="16" t="e">
        <f t="shared" si="74"/>
        <v>#N/A</v>
      </c>
      <c r="EF111" s="16" t="e">
        <f>IF(ED111="SI",VLOOKUP(A111,'5 TD'!$V$4:$W$479,2,0),"NO APLICA")</f>
        <v>#N/A</v>
      </c>
      <c r="EG111" s="6" t="e">
        <f t="shared" si="75"/>
        <v>#N/A</v>
      </c>
      <c r="EH111" s="124" t="e">
        <f>IF(EG111="SI",VLOOKUP(AI111,COMPORTAMIENTO!$A$1:$C$2100,2,0),"NO APLICA")</f>
        <v>#N/A</v>
      </c>
      <c r="EI111" s="16" t="e">
        <f>IF(EG111="SI",VLOOKUP(A111,'5 TD'!$P$2:$Q$479,2,0),"NO APLICA")</f>
        <v>#N/A</v>
      </c>
      <c r="EJ111" s="6" t="e">
        <f t="shared" si="76"/>
        <v>#N/A</v>
      </c>
      <c r="EK111" s="6">
        <f>IF(DB111="no",0,VLOOKUP(AI111,EXPERIENCIA!$A$1:$C$2100,2,0))</f>
        <v>0</v>
      </c>
      <c r="EL111" s="6">
        <f>IF(DB111="si",VLOOKUP(A111,'5 TD'!$S$3:$T$2103,2,0),0)</f>
        <v>0</v>
      </c>
      <c r="EM111" s="6" t="str">
        <f t="shared" si="77"/>
        <v>SI</v>
      </c>
      <c r="EN111" s="6">
        <f>+('3 Planilla Preadjudicación OTIC'!BV111)</f>
        <v>0</v>
      </c>
      <c r="EQ111" s="77"/>
    </row>
    <row r="112" spans="1:147" s="7" customFormat="1" ht="13.8" x14ac:dyDescent="0.3">
      <c r="A112" s="6">
        <f>+('3 Planilla Preadjudicación OTIC'!A112)</f>
        <v>0</v>
      </c>
      <c r="B112" s="6">
        <f>+('3 Planilla Preadjudicación OTIC'!B112)</f>
        <v>0</v>
      </c>
      <c r="C112" s="8">
        <f>+('3 Planilla Preadjudicación OTIC'!D112)</f>
        <v>0</v>
      </c>
      <c r="D112" s="8">
        <f>+('3 Planilla Preadjudicación OTIC'!E112)</f>
        <v>0</v>
      </c>
      <c r="E112" s="8">
        <f>+('3 Planilla Preadjudicación OTIC'!F112)</f>
        <v>0</v>
      </c>
      <c r="F112" s="8">
        <f>+('3 Planilla Preadjudicación OTIC'!G112)</f>
        <v>0</v>
      </c>
      <c r="G112" s="8">
        <f>+('3 Planilla Preadjudicación OTIC'!H112)</f>
        <v>0</v>
      </c>
      <c r="H112" s="8">
        <f>+('3 Planilla Preadjudicación OTIC'!I112)</f>
        <v>0</v>
      </c>
      <c r="I112" s="8">
        <f>+('3 Planilla Preadjudicación OTIC'!J112)</f>
        <v>0</v>
      </c>
      <c r="J112" s="8">
        <f>+('3 Planilla Preadjudicación OTIC'!K112)</f>
        <v>0</v>
      </c>
      <c r="K112" s="8">
        <f>+('3 Planilla Preadjudicación OTIC'!L112)</f>
        <v>0</v>
      </c>
      <c r="L112" s="8">
        <f>+('3 Planilla Preadjudicación OTIC'!M112)</f>
        <v>0</v>
      </c>
      <c r="M112" s="6">
        <f>+('3 Planilla Preadjudicación OTIC'!N112)</f>
        <v>0</v>
      </c>
      <c r="N112" s="8">
        <f>+('3 Planilla Preadjudicación OTIC'!O112)</f>
        <v>0</v>
      </c>
      <c r="O112" s="8">
        <f>+('3 Planilla Preadjudicación OTIC'!P112)</f>
        <v>0</v>
      </c>
      <c r="P112" s="8">
        <f>+('3 Planilla Preadjudicación OTIC'!Q112)</f>
        <v>0</v>
      </c>
      <c r="Q112" s="8">
        <f>+('3 Planilla Preadjudicación OTIC'!R112)</f>
        <v>0</v>
      </c>
      <c r="R112" s="8">
        <f>+('3 Planilla Preadjudicación OTIC'!S112)</f>
        <v>0</v>
      </c>
      <c r="S112" s="8">
        <f>+('3 Planilla Preadjudicación OTIC'!T112)</f>
        <v>0</v>
      </c>
      <c r="T112" s="6">
        <f>+('3 Planilla Preadjudicación OTIC'!U112)</f>
        <v>0</v>
      </c>
      <c r="U112" s="6">
        <f>+('3 Planilla Preadjudicación OTIC'!V112)</f>
        <v>0</v>
      </c>
      <c r="V112" s="6">
        <f>+('3 Planilla Preadjudicación OTIC'!W112)</f>
        <v>0</v>
      </c>
      <c r="W112" s="6">
        <f>+('3 Planilla Preadjudicación OTIC'!X112)</f>
        <v>0</v>
      </c>
      <c r="X112" s="6">
        <f>+('3 Planilla Preadjudicación OTIC'!Y112)</f>
        <v>0</v>
      </c>
      <c r="Y112" s="6">
        <f>+('3 Planilla Preadjudicación OTIC'!Z112)</f>
        <v>0</v>
      </c>
      <c r="Z112" s="6">
        <f>+('3 Planilla Preadjudicación OTIC'!AA112)</f>
        <v>0</v>
      </c>
      <c r="AA112" s="6">
        <f>+('3 Planilla Preadjudicación OTIC'!AB112)</f>
        <v>0</v>
      </c>
      <c r="AB112" s="8">
        <f>+('3 Planilla Preadjudicación OTIC'!AC112)</f>
        <v>0</v>
      </c>
      <c r="AC112" s="8">
        <f>+('3 Planilla Preadjudicación OTIC'!AD112)</f>
        <v>0</v>
      </c>
      <c r="AD112" s="6">
        <f>+('3 Planilla Preadjudicación OTIC'!AE112)</f>
        <v>0</v>
      </c>
      <c r="AE112" s="8">
        <f>+('3 Planilla Preadjudicación OTIC'!AF112)</f>
        <v>0</v>
      </c>
      <c r="AF112" s="6">
        <f>+('3 Planilla Preadjudicación OTIC'!AG112)</f>
        <v>0</v>
      </c>
      <c r="AG112" s="6">
        <f>+('3 Planilla Preadjudicación OTIC'!AH112)</f>
        <v>0</v>
      </c>
      <c r="AH112" s="6">
        <f>+('3 Planilla Preadjudicación OTIC'!AI112)</f>
        <v>0</v>
      </c>
      <c r="AI112" s="206">
        <f>+('3 Planilla Preadjudicación OTIC'!AJ112)</f>
        <v>0</v>
      </c>
      <c r="AJ112" s="8">
        <f>+('3 Planilla Preadjudicación OTIC'!AK112)</f>
        <v>0</v>
      </c>
      <c r="AK112" s="6">
        <f>+('3 Planilla Preadjudicación OTIC'!AL112)</f>
        <v>0</v>
      </c>
      <c r="AL112" s="6">
        <f>+('3 Planilla Preadjudicación OTIC'!AM112)</f>
        <v>0</v>
      </c>
      <c r="AM112" s="16">
        <f>+('3 Planilla Preadjudicación OTIC'!AN112)</f>
        <v>0</v>
      </c>
      <c r="AN112" s="16">
        <f>+('3 Planilla Preadjudicación OTIC'!AO112)</f>
        <v>0</v>
      </c>
      <c r="AO112" s="16">
        <f>+('3 Planilla Preadjudicación OTIC'!AP112)</f>
        <v>0</v>
      </c>
      <c r="AP112" s="16">
        <f>+('3 Planilla Preadjudicación OTIC'!AQ112)</f>
        <v>0</v>
      </c>
      <c r="AQ112" s="16">
        <f>+('3 Planilla Preadjudicación OTIC'!AR112)</f>
        <v>0</v>
      </c>
      <c r="AR112" s="16">
        <f>+('3 Planilla Preadjudicación OTIC'!AS112)</f>
        <v>0</v>
      </c>
      <c r="AS112" s="16">
        <f>+('3 Planilla Preadjudicación OTIC'!AT112)</f>
        <v>0</v>
      </c>
      <c r="AT112" s="16">
        <f>+('3 Planilla Preadjudicación OTIC'!AU112)</f>
        <v>0</v>
      </c>
      <c r="AU112" s="16">
        <f>+('3 Planilla Preadjudicación OTIC'!AV112)</f>
        <v>0</v>
      </c>
      <c r="AV112" s="6">
        <f>+('3 Planilla Preadjudicación OTIC'!AW112)</f>
        <v>0</v>
      </c>
      <c r="AW112" s="8">
        <f>+('3 Planilla Preadjudicación OTIC'!AX112)</f>
        <v>0</v>
      </c>
      <c r="AX112" s="6">
        <f>+('3 Planilla Preadjudicación OTIC'!AY112)</f>
        <v>0</v>
      </c>
      <c r="AY112" s="6">
        <f>+('3 Planilla Preadjudicación OTIC'!AZ112)</f>
        <v>0</v>
      </c>
      <c r="AZ112" s="6">
        <f>+('3 Planilla Preadjudicación OTIC'!BA112)</f>
        <v>0</v>
      </c>
      <c r="BA112" s="6">
        <f>+('3 Planilla Preadjudicación OTIC'!BB112)</f>
        <v>0</v>
      </c>
      <c r="BB112" s="6">
        <f>+('3 Planilla Preadjudicación OTIC'!BC112)</f>
        <v>0</v>
      </c>
      <c r="BC112" s="6">
        <f>+('3 Planilla Preadjudicación OTIC'!BD112)</f>
        <v>0</v>
      </c>
      <c r="BD112" s="6">
        <f>+('3 Planilla Preadjudicación OTIC'!BE112)</f>
        <v>0</v>
      </c>
      <c r="BE112" s="6">
        <f>+('3 Planilla Preadjudicación OTIC'!BF112)</f>
        <v>0</v>
      </c>
      <c r="BF112" s="6">
        <f>+('3 Planilla Preadjudicación OTIC'!BG112)</f>
        <v>0</v>
      </c>
      <c r="BG112" s="6">
        <f>+('3 Planilla Preadjudicación OTIC'!BH112)</f>
        <v>0</v>
      </c>
      <c r="BH112" s="6">
        <f>+('3 Planilla Preadjudicación OTIC'!BI112)</f>
        <v>0</v>
      </c>
      <c r="BI112" s="6">
        <f>+('3 Planilla Preadjudicación OTIC'!BJ112)</f>
        <v>0</v>
      </c>
      <c r="BJ112" s="6">
        <f>+('3 Planilla Preadjudicación OTIC'!BK112)</f>
        <v>0</v>
      </c>
      <c r="BK112" s="6">
        <f>+('3 Planilla Preadjudicación OTIC'!BL112)</f>
        <v>0</v>
      </c>
      <c r="BL112" s="6">
        <f>+('3 Planilla Preadjudicación OTIC'!BM112)</f>
        <v>0</v>
      </c>
      <c r="BM112" s="164">
        <f>ROUND(('3 Planilla Preadjudicación OTIC'!BN112),1)</f>
        <v>0</v>
      </c>
      <c r="BN112" s="8">
        <f>+('3 Planilla Preadjudicación OTIC'!BO112)</f>
        <v>0</v>
      </c>
      <c r="BO112" s="8">
        <f>+('3 Planilla Preadjudicación OTIC'!BP112)</f>
        <v>0</v>
      </c>
      <c r="BP112" s="8">
        <f>+('3 Planilla Preadjudicación OTIC'!BQ112)</f>
        <v>0</v>
      </c>
      <c r="BQ112" s="8">
        <f>+('3 Planilla Preadjudicación OTIC'!BR112)</f>
        <v>0</v>
      </c>
      <c r="BR112" s="8">
        <f>+('3 Planilla Preadjudicación OTIC'!BS112)</f>
        <v>0</v>
      </c>
      <c r="BS112" s="8">
        <f>+('3 Planilla Preadjudicación OTIC'!BT112)</f>
        <v>0</v>
      </c>
      <c r="BT112" s="8">
        <f>+('3 Planilla Preadjudicación OTIC'!BU112)</f>
        <v>0</v>
      </c>
      <c r="BU112" s="130" t="e">
        <f>IF(VLOOKUP(A112,'BD OFICIAL'!$A$1:$AK$1058,5,0)=D112,0,1)</f>
        <v>#N/A</v>
      </c>
      <c r="BV112" s="130" t="e">
        <f>IF(VLOOKUP(A112,'BD OFICIAL'!$A$1:$AK$1058,11,0)=J112,0,1)</f>
        <v>#N/A</v>
      </c>
      <c r="BW112" s="130" t="e">
        <f>IF(VLOOKUP(A112,'BD OFICIAL'!$A$1:$AK$1058,13,0)=L112,0,1)</f>
        <v>#N/A</v>
      </c>
      <c r="BX112" s="6" t="e">
        <f>IF(VLOOKUP(A112,'BD OFICIAL'!$A$1:$AK$1058,16,0)=O112,0,1)</f>
        <v>#N/A</v>
      </c>
      <c r="BY112" s="6" t="e">
        <f>IF(VLOOKUP(A112,'BD OFICIAL'!$A$1:$AK$1058,17,0)=P112,0,1)</f>
        <v>#N/A</v>
      </c>
      <c r="BZ112" s="6" t="e">
        <f>IF(VLOOKUP(A112,'BD OFICIAL'!$A$1:$AK$1058,19,0)=R112,0,1)</f>
        <v>#N/A</v>
      </c>
      <c r="CA112" s="6" t="e">
        <f>IF(VLOOKUP(A112,'BD OFICIAL'!$A$1:$AK$1058,21,0)=T112,0,1)</f>
        <v>#N/A</v>
      </c>
      <c r="CB112" s="6" t="e">
        <f>IF(VLOOKUP(A112,'BD OFICIAL'!$A$1:$AK$1058,24,0)=AK112,0,1)</f>
        <v>#N/A</v>
      </c>
      <c r="CC112" s="6" t="e">
        <f>IF(VLOOKUP(A112,'BD OFICIAL'!$A$1:$AK$1058,25,0)=X112,0,1)</f>
        <v>#N/A</v>
      </c>
      <c r="CD112" s="6" t="e">
        <f>IF(VLOOKUP(A112,'BD OFICIAL'!$A$1:$AK$1058,26,0)=Y112,0,1)</f>
        <v>#N/A</v>
      </c>
      <c r="CE112" s="6" t="e">
        <f>IF(VLOOKUP(A112,'BD OFICIAL'!$A$1:$AK$1058,27,0)=Z112,0,1)</f>
        <v>#N/A</v>
      </c>
      <c r="CF112" s="6" t="e">
        <f>IF(VLOOKUP(A112,'BD OFICIAL'!$A$1:$AK$1058,28,0)=AA112,0,1)</f>
        <v>#N/A</v>
      </c>
      <c r="CG112" s="6" t="e">
        <f>IF(VLOOKUP(A112,'BD OFICIAL'!$A$1:$AK$1058,33,0)=AF112,0,1)</f>
        <v>#N/A</v>
      </c>
      <c r="CH112" s="6" t="e">
        <f>IF(VLOOKUP(A112,'BD OFICIAL'!$A$1:$AK$1058,34,0)=AG112,0,1)</f>
        <v>#N/A</v>
      </c>
      <c r="CI112" s="11" t="e">
        <f t="shared" si="49"/>
        <v>#DIV/0!</v>
      </c>
      <c r="CJ112" s="130" t="e">
        <f t="shared" si="50"/>
        <v>#DIV/0!</v>
      </c>
      <c r="CK112" s="130" t="e">
        <f>IF(VLOOKUP(A112,'BD OFICIAL'!$A$1:$AK$1058,37,0)=AL112,0,1)</f>
        <v>#N/A</v>
      </c>
      <c r="CL112" s="130" t="e">
        <f>VLOOKUP(A112,'BD OFICIAL'!$A$1:$AL$1109,38,0)*AM112-AP112</f>
        <v>#N/A</v>
      </c>
      <c r="CM112" s="130" t="str">
        <f t="shared" si="51"/>
        <v>SSH</v>
      </c>
      <c r="CN112" s="130" t="str">
        <f t="shared" si="52"/>
        <v>SI</v>
      </c>
      <c r="CO112" s="130" t="str">
        <f t="shared" si="53"/>
        <v>NO</v>
      </c>
      <c r="CP112" s="44">
        <f t="shared" si="54"/>
        <v>1</v>
      </c>
      <c r="CQ112" s="44">
        <f t="shared" si="55"/>
        <v>1</v>
      </c>
      <c r="CR112" s="44" t="e">
        <f t="shared" si="56"/>
        <v>#N/A</v>
      </c>
      <c r="CS112" s="44" t="e">
        <f>IF(VLOOKUP(A112,'BD OFICIAL'!$A:$AS,40,0)=AQ112,0,1)</f>
        <v>#N/A</v>
      </c>
      <c r="CT112" s="44" t="e">
        <f>IF(VLOOKUP(A112,'BD OFICIAL'!$A:$AS,41,0)=AS112,0,1)</f>
        <v>#N/A</v>
      </c>
      <c r="CU112" s="44">
        <f t="shared" si="57"/>
        <v>0</v>
      </c>
      <c r="CV112" s="44">
        <f t="shared" si="58"/>
        <v>0</v>
      </c>
      <c r="CW112" s="44" t="e">
        <f>IF(VLOOKUP(A112,'BD OFICIAL'!$A$1:$AK$1058,31,0)="SI",IF(AT112&gt;0,0,1),IF(AT112=0,0,1))</f>
        <v>#N/A</v>
      </c>
      <c r="CX112" s="44">
        <f t="shared" si="59"/>
        <v>0</v>
      </c>
      <c r="CY112" s="44">
        <f t="shared" si="60"/>
        <v>0</v>
      </c>
      <c r="CZ112" s="130" t="e">
        <f t="shared" si="61"/>
        <v>#N/A</v>
      </c>
      <c r="DA112" s="44" t="e">
        <f t="shared" si="62"/>
        <v>#N/A</v>
      </c>
      <c r="DB112" s="130" t="str">
        <f>IF(ISERROR(VLOOKUP(AI112,EXPERIENCIA!$A$1:$C$2100,1,0)),"NO","SI")</f>
        <v>NO</v>
      </c>
      <c r="DC112" s="130" t="e">
        <f>IF(CZ112="no","NO APLICA",IF(AX112=0,"ERROR NOTA",IF(AND(AX112&gt;1,DB112="NO"),"ERROR NOTA",IF(AND(DB112="NO",AX112=1),0,IF(VLOOKUP(AI112,EXPERIENCIA!$A$1:$C$2100,3,0)=AX112,0,"ERROR NOTA")))))</f>
        <v>#N/A</v>
      </c>
      <c r="DD112" s="130" t="str">
        <f>IF(ISERROR(VLOOKUP(AI112,COMPORTAMIENTO!$A$1:$C$2100,1,0)),"NO","SI")</f>
        <v>NO</v>
      </c>
      <c r="DE112" s="130" t="e">
        <f>IF(CZ112="NO","NO APLICA",IF(AY112=0,"ERROR NOTA",IF(AND(DD112="NO",AY112=7),0,IF(VLOOKUP(AI112,COMPORTAMIENTO!$A$2:$C$2100,3,0)=AY112,0,"ERROR NOTA"))))</f>
        <v>#N/A</v>
      </c>
      <c r="DF112" s="164" t="e">
        <f t="shared" si="63"/>
        <v>#N/A</v>
      </c>
      <c r="DG112" s="164" t="e">
        <f t="shared" si="64"/>
        <v>#N/A</v>
      </c>
      <c r="DH112" s="130" t="str">
        <f t="shared" si="101"/>
        <v>NO</v>
      </c>
      <c r="DI112" s="130" t="e">
        <f t="shared" si="65"/>
        <v>#N/A</v>
      </c>
      <c r="DJ112" s="130" t="e">
        <f t="shared" si="66"/>
        <v>#N/A</v>
      </c>
      <c r="DK112" s="130" t="e">
        <f t="shared" si="67"/>
        <v>#N/A</v>
      </c>
      <c r="DL112" s="16" t="e" cm="1">
        <f t="array" ref="DL112">IF(CZ112="NO","NO APLICA",IF(AND(CZ112="SI",BG112=1),RECHAZADO,"APROBADO"))</f>
        <v>#N/A</v>
      </c>
      <c r="DM112" s="16" t="e">
        <f t="shared" si="68"/>
        <v>#N/A</v>
      </c>
      <c r="DN112" s="11" t="e">
        <f t="shared" si="69"/>
        <v>#N/A</v>
      </c>
      <c r="DO112" s="16">
        <f t="shared" si="70"/>
        <v>0</v>
      </c>
      <c r="DP112" s="16">
        <f>VLOOKUP(A112,'5 TD'!$A$3:$B$35,2,0)</f>
        <v>0</v>
      </c>
      <c r="DQ112" s="11" t="e">
        <f t="shared" si="71"/>
        <v>#N/A</v>
      </c>
      <c r="DR112" s="130" t="e">
        <f t="shared" si="102"/>
        <v>#N/A</v>
      </c>
      <c r="DS112" s="130" t="e">
        <f t="shared" si="103"/>
        <v>#N/A</v>
      </c>
      <c r="DT112" s="11" t="e">
        <f t="shared" si="104"/>
        <v>#N/A</v>
      </c>
      <c r="DU112" s="130" t="e">
        <f t="shared" si="105"/>
        <v>#N/A</v>
      </c>
      <c r="DV112" s="6">
        <f>+('3 Planilla Preadjudicación OTIC'!BO112)</f>
        <v>0</v>
      </c>
      <c r="DW112" s="6" t="e">
        <f>IF(DU112="APROBADO",VLOOKUP(A112,'5 TD'!$D$3:$E$270,2,0),"NO APLICA")</f>
        <v>#N/A</v>
      </c>
      <c r="DX112" s="6" t="e">
        <f t="shared" si="72"/>
        <v>#N/A</v>
      </c>
      <c r="DY112" s="6" t="e">
        <f>IF(DX112="SI",VLOOKUP(A112,'5 TD'!$G$3:$H$270,2,0),"NO APLICA ")</f>
        <v>#N/A</v>
      </c>
      <c r="DZ112" s="6" t="e">
        <f t="shared" si="106"/>
        <v>#N/A</v>
      </c>
      <c r="EA112" s="6" t="e">
        <f>IF(DZ112="SI",VLOOKUP(A112,'5 TD'!$J$4:$K$472,2,0),"NO APLICA")</f>
        <v>#N/A</v>
      </c>
      <c r="EB112" s="6" t="e">
        <f t="shared" si="73"/>
        <v>#N/A</v>
      </c>
      <c r="EC112" s="11" t="e">
        <f>IF(EB112="SI",VLOOKUP(A112,'5 TD'!$M$4:$N$350,2,0),"NO APLICA")</f>
        <v>#N/A</v>
      </c>
      <c r="ED112" s="6" t="e">
        <f t="shared" si="48"/>
        <v>#N/A</v>
      </c>
      <c r="EE112" s="16" t="e">
        <f t="shared" si="74"/>
        <v>#N/A</v>
      </c>
      <c r="EF112" s="16" t="e">
        <f>IF(ED112="SI",VLOOKUP(A112,'5 TD'!$V$4:$W$479,2,0),"NO APLICA")</f>
        <v>#N/A</v>
      </c>
      <c r="EG112" s="6" t="e">
        <f t="shared" si="75"/>
        <v>#N/A</v>
      </c>
      <c r="EH112" s="124" t="e">
        <f>IF(EG112="SI",VLOOKUP(AI112,COMPORTAMIENTO!$A$1:$C$2100,2,0),"NO APLICA")</f>
        <v>#N/A</v>
      </c>
      <c r="EI112" s="16" t="e">
        <f>IF(EG112="SI",VLOOKUP(A112,'5 TD'!$P$2:$Q$479,2,0),"NO APLICA")</f>
        <v>#N/A</v>
      </c>
      <c r="EJ112" s="6" t="e">
        <f t="shared" si="76"/>
        <v>#N/A</v>
      </c>
      <c r="EK112" s="6">
        <f>IF(DB112="no",0,VLOOKUP(AI112,EXPERIENCIA!$A$1:$C$2100,2,0))</f>
        <v>0</v>
      </c>
      <c r="EL112" s="6">
        <f>IF(DB112="si",VLOOKUP(A112,'5 TD'!$S$3:$T$2103,2,0),0)</f>
        <v>0</v>
      </c>
      <c r="EM112" s="6" t="str">
        <f t="shared" si="77"/>
        <v>SI</v>
      </c>
      <c r="EN112" s="6">
        <f>+('3 Planilla Preadjudicación OTIC'!BV112)</f>
        <v>0</v>
      </c>
      <c r="EQ112" s="77"/>
    </row>
    <row r="113" spans="1:147" s="7" customFormat="1" ht="13.8" x14ac:dyDescent="0.3">
      <c r="A113" s="6">
        <f>+('3 Planilla Preadjudicación OTIC'!A113)</f>
        <v>0</v>
      </c>
      <c r="B113" s="6">
        <f>+('3 Planilla Preadjudicación OTIC'!B113)</f>
        <v>0</v>
      </c>
      <c r="C113" s="8">
        <f>+('3 Planilla Preadjudicación OTIC'!D113)</f>
        <v>0</v>
      </c>
      <c r="D113" s="8">
        <f>+('3 Planilla Preadjudicación OTIC'!E113)</f>
        <v>0</v>
      </c>
      <c r="E113" s="8">
        <f>+('3 Planilla Preadjudicación OTIC'!F113)</f>
        <v>0</v>
      </c>
      <c r="F113" s="8">
        <f>+('3 Planilla Preadjudicación OTIC'!G113)</f>
        <v>0</v>
      </c>
      <c r="G113" s="8">
        <f>+('3 Planilla Preadjudicación OTIC'!H113)</f>
        <v>0</v>
      </c>
      <c r="H113" s="8">
        <f>+('3 Planilla Preadjudicación OTIC'!I113)</f>
        <v>0</v>
      </c>
      <c r="I113" s="8">
        <f>+('3 Planilla Preadjudicación OTIC'!J113)</f>
        <v>0</v>
      </c>
      <c r="J113" s="8">
        <f>+('3 Planilla Preadjudicación OTIC'!K113)</f>
        <v>0</v>
      </c>
      <c r="K113" s="8">
        <f>+('3 Planilla Preadjudicación OTIC'!L113)</f>
        <v>0</v>
      </c>
      <c r="L113" s="8">
        <f>+('3 Planilla Preadjudicación OTIC'!M113)</f>
        <v>0</v>
      </c>
      <c r="M113" s="6">
        <f>+('3 Planilla Preadjudicación OTIC'!N113)</f>
        <v>0</v>
      </c>
      <c r="N113" s="8">
        <f>+('3 Planilla Preadjudicación OTIC'!O113)</f>
        <v>0</v>
      </c>
      <c r="O113" s="8">
        <f>+('3 Planilla Preadjudicación OTIC'!P113)</f>
        <v>0</v>
      </c>
      <c r="P113" s="8">
        <f>+('3 Planilla Preadjudicación OTIC'!Q113)</f>
        <v>0</v>
      </c>
      <c r="Q113" s="8">
        <f>+('3 Planilla Preadjudicación OTIC'!R113)</f>
        <v>0</v>
      </c>
      <c r="R113" s="8">
        <f>+('3 Planilla Preadjudicación OTIC'!S113)</f>
        <v>0</v>
      </c>
      <c r="S113" s="8">
        <f>+('3 Planilla Preadjudicación OTIC'!T113)</f>
        <v>0</v>
      </c>
      <c r="T113" s="6">
        <f>+('3 Planilla Preadjudicación OTIC'!U113)</f>
        <v>0</v>
      </c>
      <c r="U113" s="6">
        <f>+('3 Planilla Preadjudicación OTIC'!V113)</f>
        <v>0</v>
      </c>
      <c r="V113" s="6">
        <f>+('3 Planilla Preadjudicación OTIC'!W113)</f>
        <v>0</v>
      </c>
      <c r="W113" s="6">
        <f>+('3 Planilla Preadjudicación OTIC'!X113)</f>
        <v>0</v>
      </c>
      <c r="X113" s="6">
        <f>+('3 Planilla Preadjudicación OTIC'!Y113)</f>
        <v>0</v>
      </c>
      <c r="Y113" s="6">
        <f>+('3 Planilla Preadjudicación OTIC'!Z113)</f>
        <v>0</v>
      </c>
      <c r="Z113" s="6">
        <f>+('3 Planilla Preadjudicación OTIC'!AA113)</f>
        <v>0</v>
      </c>
      <c r="AA113" s="6">
        <f>+('3 Planilla Preadjudicación OTIC'!AB113)</f>
        <v>0</v>
      </c>
      <c r="AB113" s="8">
        <f>+('3 Planilla Preadjudicación OTIC'!AC113)</f>
        <v>0</v>
      </c>
      <c r="AC113" s="8">
        <f>+('3 Planilla Preadjudicación OTIC'!AD113)</f>
        <v>0</v>
      </c>
      <c r="AD113" s="6">
        <f>+('3 Planilla Preadjudicación OTIC'!AE113)</f>
        <v>0</v>
      </c>
      <c r="AE113" s="8">
        <f>+('3 Planilla Preadjudicación OTIC'!AF113)</f>
        <v>0</v>
      </c>
      <c r="AF113" s="6">
        <f>+('3 Planilla Preadjudicación OTIC'!AG113)</f>
        <v>0</v>
      </c>
      <c r="AG113" s="6">
        <f>+('3 Planilla Preadjudicación OTIC'!AH113)</f>
        <v>0</v>
      </c>
      <c r="AH113" s="6">
        <f>+('3 Planilla Preadjudicación OTIC'!AI113)</f>
        <v>0</v>
      </c>
      <c r="AI113" s="206">
        <f>+('3 Planilla Preadjudicación OTIC'!AJ113)</f>
        <v>0</v>
      </c>
      <c r="AJ113" s="8">
        <f>+('3 Planilla Preadjudicación OTIC'!AK113)</f>
        <v>0</v>
      </c>
      <c r="AK113" s="6">
        <f>+('3 Planilla Preadjudicación OTIC'!AL113)</f>
        <v>0</v>
      </c>
      <c r="AL113" s="6">
        <f>+('3 Planilla Preadjudicación OTIC'!AM113)</f>
        <v>0</v>
      </c>
      <c r="AM113" s="16">
        <f>+('3 Planilla Preadjudicación OTIC'!AN113)</f>
        <v>0</v>
      </c>
      <c r="AN113" s="16">
        <f>+('3 Planilla Preadjudicación OTIC'!AO113)</f>
        <v>0</v>
      </c>
      <c r="AO113" s="16">
        <f>+('3 Planilla Preadjudicación OTIC'!AP113)</f>
        <v>0</v>
      </c>
      <c r="AP113" s="16">
        <f>+('3 Planilla Preadjudicación OTIC'!AQ113)</f>
        <v>0</v>
      </c>
      <c r="AQ113" s="16">
        <f>+('3 Planilla Preadjudicación OTIC'!AR113)</f>
        <v>0</v>
      </c>
      <c r="AR113" s="16">
        <f>+('3 Planilla Preadjudicación OTIC'!AS113)</f>
        <v>0</v>
      </c>
      <c r="AS113" s="16">
        <f>+('3 Planilla Preadjudicación OTIC'!AT113)</f>
        <v>0</v>
      </c>
      <c r="AT113" s="16">
        <f>+('3 Planilla Preadjudicación OTIC'!AU113)</f>
        <v>0</v>
      </c>
      <c r="AU113" s="16">
        <f>+('3 Planilla Preadjudicación OTIC'!AV113)</f>
        <v>0</v>
      </c>
      <c r="AV113" s="6">
        <f>+('3 Planilla Preadjudicación OTIC'!AW113)</f>
        <v>0</v>
      </c>
      <c r="AW113" s="8">
        <f>+('3 Planilla Preadjudicación OTIC'!AX113)</f>
        <v>0</v>
      </c>
      <c r="AX113" s="6">
        <f>+('3 Planilla Preadjudicación OTIC'!AY113)</f>
        <v>0</v>
      </c>
      <c r="AY113" s="6">
        <f>+('3 Planilla Preadjudicación OTIC'!AZ113)</f>
        <v>0</v>
      </c>
      <c r="AZ113" s="6">
        <f>+('3 Planilla Preadjudicación OTIC'!BA113)</f>
        <v>0</v>
      </c>
      <c r="BA113" s="6">
        <f>+('3 Planilla Preadjudicación OTIC'!BB113)</f>
        <v>0</v>
      </c>
      <c r="BB113" s="6">
        <f>+('3 Planilla Preadjudicación OTIC'!BC113)</f>
        <v>0</v>
      </c>
      <c r="BC113" s="6">
        <f>+('3 Planilla Preadjudicación OTIC'!BD113)</f>
        <v>0</v>
      </c>
      <c r="BD113" s="6">
        <f>+('3 Planilla Preadjudicación OTIC'!BE113)</f>
        <v>0</v>
      </c>
      <c r="BE113" s="6">
        <f>+('3 Planilla Preadjudicación OTIC'!BF113)</f>
        <v>0</v>
      </c>
      <c r="BF113" s="6">
        <f>+('3 Planilla Preadjudicación OTIC'!BG113)</f>
        <v>0</v>
      </c>
      <c r="BG113" s="6">
        <f>+('3 Planilla Preadjudicación OTIC'!BH113)</f>
        <v>0</v>
      </c>
      <c r="BH113" s="6">
        <f>+('3 Planilla Preadjudicación OTIC'!BI113)</f>
        <v>0</v>
      </c>
      <c r="BI113" s="6">
        <f>+('3 Planilla Preadjudicación OTIC'!BJ113)</f>
        <v>0</v>
      </c>
      <c r="BJ113" s="6">
        <f>+('3 Planilla Preadjudicación OTIC'!BK113)</f>
        <v>0</v>
      </c>
      <c r="BK113" s="6">
        <f>+('3 Planilla Preadjudicación OTIC'!BL113)</f>
        <v>0</v>
      </c>
      <c r="BL113" s="6">
        <f>+('3 Planilla Preadjudicación OTIC'!BM113)</f>
        <v>0</v>
      </c>
      <c r="BM113" s="164">
        <f>ROUND(('3 Planilla Preadjudicación OTIC'!BN113),1)</f>
        <v>0</v>
      </c>
      <c r="BN113" s="8">
        <f>+('3 Planilla Preadjudicación OTIC'!BO113)</f>
        <v>0</v>
      </c>
      <c r="BO113" s="8">
        <f>+('3 Planilla Preadjudicación OTIC'!BP113)</f>
        <v>0</v>
      </c>
      <c r="BP113" s="8">
        <f>+('3 Planilla Preadjudicación OTIC'!BQ113)</f>
        <v>0</v>
      </c>
      <c r="BQ113" s="8">
        <f>+('3 Planilla Preadjudicación OTIC'!BR113)</f>
        <v>0</v>
      </c>
      <c r="BR113" s="8">
        <f>+('3 Planilla Preadjudicación OTIC'!BS113)</f>
        <v>0</v>
      </c>
      <c r="BS113" s="8">
        <f>+('3 Planilla Preadjudicación OTIC'!BT113)</f>
        <v>0</v>
      </c>
      <c r="BT113" s="8">
        <f>+('3 Planilla Preadjudicación OTIC'!BU113)</f>
        <v>0</v>
      </c>
      <c r="BU113" s="130" t="e">
        <f>IF(VLOOKUP(A113,'BD OFICIAL'!$A$1:$AK$1058,5,0)=D113,0,1)</f>
        <v>#N/A</v>
      </c>
      <c r="BV113" s="130" t="e">
        <f>IF(VLOOKUP(A113,'BD OFICIAL'!$A$1:$AK$1058,11,0)=J113,0,1)</f>
        <v>#N/A</v>
      </c>
      <c r="BW113" s="130" t="e">
        <f>IF(VLOOKUP(A113,'BD OFICIAL'!$A$1:$AK$1058,13,0)=L113,0,1)</f>
        <v>#N/A</v>
      </c>
      <c r="BX113" s="6" t="e">
        <f>IF(VLOOKUP(A113,'BD OFICIAL'!$A$1:$AK$1058,16,0)=O113,0,1)</f>
        <v>#N/A</v>
      </c>
      <c r="BY113" s="6" t="e">
        <f>IF(VLOOKUP(A113,'BD OFICIAL'!$A$1:$AK$1058,17,0)=P113,0,1)</f>
        <v>#N/A</v>
      </c>
      <c r="BZ113" s="6" t="e">
        <f>IF(VLOOKUP(A113,'BD OFICIAL'!$A$1:$AK$1058,19,0)=R113,0,1)</f>
        <v>#N/A</v>
      </c>
      <c r="CA113" s="6" t="e">
        <f>IF(VLOOKUP(A113,'BD OFICIAL'!$A$1:$AK$1058,21,0)=T113,0,1)</f>
        <v>#N/A</v>
      </c>
      <c r="CB113" s="6" t="e">
        <f>IF(VLOOKUP(A113,'BD OFICIAL'!$A$1:$AK$1058,24,0)=AK113,0,1)</f>
        <v>#N/A</v>
      </c>
      <c r="CC113" s="6" t="e">
        <f>IF(VLOOKUP(A113,'BD OFICIAL'!$A$1:$AK$1058,25,0)=X113,0,1)</f>
        <v>#N/A</v>
      </c>
      <c r="CD113" s="6" t="e">
        <f>IF(VLOOKUP(A113,'BD OFICIAL'!$A$1:$AK$1058,26,0)=Y113,0,1)</f>
        <v>#N/A</v>
      </c>
      <c r="CE113" s="6" t="e">
        <f>IF(VLOOKUP(A113,'BD OFICIAL'!$A$1:$AK$1058,27,0)=Z113,0,1)</f>
        <v>#N/A</v>
      </c>
      <c r="CF113" s="6" t="e">
        <f>IF(VLOOKUP(A113,'BD OFICIAL'!$A$1:$AK$1058,28,0)=AA113,0,1)</f>
        <v>#N/A</v>
      </c>
      <c r="CG113" s="6" t="e">
        <f>IF(VLOOKUP(A113,'BD OFICIAL'!$A$1:$AK$1058,33,0)=AF113,0,1)</f>
        <v>#N/A</v>
      </c>
      <c r="CH113" s="6" t="e">
        <f>IF(VLOOKUP(A113,'BD OFICIAL'!$A$1:$AK$1058,34,0)=AG113,0,1)</f>
        <v>#N/A</v>
      </c>
      <c r="CI113" s="11" t="e">
        <f t="shared" si="49"/>
        <v>#DIV/0!</v>
      </c>
      <c r="CJ113" s="130" t="e">
        <f t="shared" si="50"/>
        <v>#DIV/0!</v>
      </c>
      <c r="CK113" s="130" t="e">
        <f>IF(VLOOKUP(A113,'BD OFICIAL'!$A$1:$AK$1058,37,0)=AL113,0,1)</f>
        <v>#N/A</v>
      </c>
      <c r="CL113" s="130" t="e">
        <f>VLOOKUP(A113,'BD OFICIAL'!$A$1:$AL$1109,38,0)*AM113-AP113</f>
        <v>#N/A</v>
      </c>
      <c r="CM113" s="130" t="str">
        <f t="shared" si="51"/>
        <v>SSH</v>
      </c>
      <c r="CN113" s="130" t="str">
        <f t="shared" si="52"/>
        <v>SI</v>
      </c>
      <c r="CO113" s="130" t="str">
        <f t="shared" si="53"/>
        <v>NO</v>
      </c>
      <c r="CP113" s="44">
        <f t="shared" si="54"/>
        <v>1</v>
      </c>
      <c r="CQ113" s="44">
        <f t="shared" si="55"/>
        <v>1</v>
      </c>
      <c r="CR113" s="44" t="e">
        <f t="shared" si="56"/>
        <v>#N/A</v>
      </c>
      <c r="CS113" s="44" t="e">
        <f>IF(VLOOKUP(A113,'BD OFICIAL'!$A:$AS,40,0)=AQ113,0,1)</f>
        <v>#N/A</v>
      </c>
      <c r="CT113" s="44" t="e">
        <f>IF(VLOOKUP(A113,'BD OFICIAL'!$A:$AS,41,0)=AS113,0,1)</f>
        <v>#N/A</v>
      </c>
      <c r="CU113" s="44">
        <f t="shared" si="57"/>
        <v>0</v>
      </c>
      <c r="CV113" s="44">
        <f t="shared" si="58"/>
        <v>0</v>
      </c>
      <c r="CW113" s="44" t="e">
        <f>IF(VLOOKUP(A113,'BD OFICIAL'!$A$1:$AK$1058,31,0)="SI",IF(AT113&gt;0,0,1),IF(AT113=0,0,1))</f>
        <v>#N/A</v>
      </c>
      <c r="CX113" s="44">
        <f t="shared" si="59"/>
        <v>0</v>
      </c>
      <c r="CY113" s="44">
        <f t="shared" si="60"/>
        <v>0</v>
      </c>
      <c r="CZ113" s="130" t="e">
        <f t="shared" si="61"/>
        <v>#N/A</v>
      </c>
      <c r="DA113" s="44" t="e">
        <f t="shared" si="62"/>
        <v>#N/A</v>
      </c>
      <c r="DB113" s="130" t="str">
        <f>IF(ISERROR(VLOOKUP(AI113,EXPERIENCIA!$A$1:$C$2100,1,0)),"NO","SI")</f>
        <v>NO</v>
      </c>
      <c r="DC113" s="130" t="e">
        <f>IF(CZ113="no","NO APLICA",IF(AX113=0,"ERROR NOTA",IF(AND(AX113&gt;1,DB113="NO"),"ERROR NOTA",IF(AND(DB113="NO",AX113=1),0,IF(VLOOKUP(AI113,EXPERIENCIA!$A$1:$C$2100,3,0)=AX113,0,"ERROR NOTA")))))</f>
        <v>#N/A</v>
      </c>
      <c r="DD113" s="130" t="str">
        <f>IF(ISERROR(VLOOKUP(AI113,COMPORTAMIENTO!$A$1:$C$2100,1,0)),"NO","SI")</f>
        <v>NO</v>
      </c>
      <c r="DE113" s="130" t="e">
        <f>IF(CZ113="NO","NO APLICA",IF(AY113=0,"ERROR NOTA",IF(AND(DD113="NO",AY113=7),0,IF(VLOOKUP(AI113,COMPORTAMIENTO!$A$2:$C$2100,3,0)=AY113,0,"ERROR NOTA"))))</f>
        <v>#N/A</v>
      </c>
      <c r="DF113" s="164" t="e">
        <f t="shared" si="63"/>
        <v>#N/A</v>
      </c>
      <c r="DG113" s="164" t="e">
        <f t="shared" si="64"/>
        <v>#N/A</v>
      </c>
      <c r="DH113" s="130" t="str">
        <f t="shared" si="101"/>
        <v>NO</v>
      </c>
      <c r="DI113" s="130" t="e">
        <f t="shared" si="65"/>
        <v>#N/A</v>
      </c>
      <c r="DJ113" s="130" t="e">
        <f t="shared" si="66"/>
        <v>#N/A</v>
      </c>
      <c r="DK113" s="130" t="e">
        <f t="shared" si="67"/>
        <v>#N/A</v>
      </c>
      <c r="DL113" s="16" t="e" cm="1">
        <f t="array" ref="DL113">IF(CZ113="NO","NO APLICA",IF(AND(CZ113="SI",BG113=1),RECHAZADO,"APROBADO"))</f>
        <v>#N/A</v>
      </c>
      <c r="DM113" s="16" t="e">
        <f t="shared" si="68"/>
        <v>#N/A</v>
      </c>
      <c r="DN113" s="11" t="e">
        <f t="shared" si="69"/>
        <v>#N/A</v>
      </c>
      <c r="DO113" s="16">
        <f t="shared" si="70"/>
        <v>0</v>
      </c>
      <c r="DP113" s="16">
        <f>VLOOKUP(A113,'5 TD'!$A$3:$B$35,2,0)</f>
        <v>0</v>
      </c>
      <c r="DQ113" s="11" t="e">
        <f t="shared" si="71"/>
        <v>#N/A</v>
      </c>
      <c r="DR113" s="130" t="e">
        <f t="shared" si="102"/>
        <v>#N/A</v>
      </c>
      <c r="DS113" s="130" t="e">
        <f t="shared" si="103"/>
        <v>#N/A</v>
      </c>
      <c r="DT113" s="11" t="e">
        <f t="shared" si="104"/>
        <v>#N/A</v>
      </c>
      <c r="DU113" s="130" t="e">
        <f t="shared" si="105"/>
        <v>#N/A</v>
      </c>
      <c r="DV113" s="6">
        <f>+('3 Planilla Preadjudicación OTIC'!BO113)</f>
        <v>0</v>
      </c>
      <c r="DW113" s="6" t="e">
        <f>IF(DU113="APROBADO",VLOOKUP(A113,'5 TD'!$D$3:$E$270,2,0),"NO APLICA")</f>
        <v>#N/A</v>
      </c>
      <c r="DX113" s="6" t="e">
        <f t="shared" si="72"/>
        <v>#N/A</v>
      </c>
      <c r="DY113" s="6" t="e">
        <f>IF(DX113="SI",VLOOKUP(A113,'5 TD'!$G$3:$H$270,2,0),"NO APLICA ")</f>
        <v>#N/A</v>
      </c>
      <c r="DZ113" s="6" t="e">
        <f t="shared" si="106"/>
        <v>#N/A</v>
      </c>
      <c r="EA113" s="6" t="e">
        <f>IF(DZ113="SI",VLOOKUP(A113,'5 TD'!$J$4:$K$472,2,0),"NO APLICA")</f>
        <v>#N/A</v>
      </c>
      <c r="EB113" s="6" t="e">
        <f t="shared" si="73"/>
        <v>#N/A</v>
      </c>
      <c r="EC113" s="11" t="e">
        <f>IF(EB113="SI",VLOOKUP(A113,'5 TD'!$M$4:$N$350,2,0),"NO APLICA")</f>
        <v>#N/A</v>
      </c>
      <c r="ED113" s="6" t="e">
        <f t="shared" si="48"/>
        <v>#N/A</v>
      </c>
      <c r="EE113" s="16" t="e">
        <f t="shared" si="74"/>
        <v>#N/A</v>
      </c>
      <c r="EF113" s="16" t="e">
        <f>IF(ED113="SI",VLOOKUP(A113,'5 TD'!$V$4:$W$479,2,0),"NO APLICA")</f>
        <v>#N/A</v>
      </c>
      <c r="EG113" s="6" t="e">
        <f t="shared" si="75"/>
        <v>#N/A</v>
      </c>
      <c r="EH113" s="124" t="e">
        <f>IF(EG113="SI",VLOOKUP(AI113,COMPORTAMIENTO!$A$1:$C$2100,2,0),"NO APLICA")</f>
        <v>#N/A</v>
      </c>
      <c r="EI113" s="16" t="e">
        <f>IF(EG113="SI",VLOOKUP(A113,'5 TD'!$P$2:$Q$479,2,0),"NO APLICA")</f>
        <v>#N/A</v>
      </c>
      <c r="EJ113" s="6" t="e">
        <f t="shared" si="76"/>
        <v>#N/A</v>
      </c>
      <c r="EK113" s="6">
        <f>IF(DB113="no",0,VLOOKUP(AI113,EXPERIENCIA!$A$1:$C$2100,2,0))</f>
        <v>0</v>
      </c>
      <c r="EL113" s="6">
        <f>IF(DB113="si",VLOOKUP(A113,'5 TD'!$S$3:$T$2103,2,0),0)</f>
        <v>0</v>
      </c>
      <c r="EM113" s="6" t="str">
        <f t="shared" si="77"/>
        <v>SI</v>
      </c>
      <c r="EN113" s="6">
        <f>+('3 Planilla Preadjudicación OTIC'!BV113)</f>
        <v>0</v>
      </c>
      <c r="EQ113" s="77"/>
    </row>
    <row r="114" spans="1:147" s="7" customFormat="1" ht="13.8" x14ac:dyDescent="0.3">
      <c r="A114" s="6">
        <f>+('3 Planilla Preadjudicación OTIC'!A114)</f>
        <v>0</v>
      </c>
      <c r="B114" s="6">
        <f>+('3 Planilla Preadjudicación OTIC'!B114)</f>
        <v>0</v>
      </c>
      <c r="C114" s="8">
        <f>+('3 Planilla Preadjudicación OTIC'!D114)</f>
        <v>0</v>
      </c>
      <c r="D114" s="8">
        <f>+('3 Planilla Preadjudicación OTIC'!E114)</f>
        <v>0</v>
      </c>
      <c r="E114" s="8">
        <f>+('3 Planilla Preadjudicación OTIC'!F114)</f>
        <v>0</v>
      </c>
      <c r="F114" s="8">
        <f>+('3 Planilla Preadjudicación OTIC'!G114)</f>
        <v>0</v>
      </c>
      <c r="G114" s="8">
        <f>+('3 Planilla Preadjudicación OTIC'!H114)</f>
        <v>0</v>
      </c>
      <c r="H114" s="8">
        <f>+('3 Planilla Preadjudicación OTIC'!I114)</f>
        <v>0</v>
      </c>
      <c r="I114" s="8">
        <f>+('3 Planilla Preadjudicación OTIC'!J114)</f>
        <v>0</v>
      </c>
      <c r="J114" s="8">
        <f>+('3 Planilla Preadjudicación OTIC'!K114)</f>
        <v>0</v>
      </c>
      <c r="K114" s="8">
        <f>+('3 Planilla Preadjudicación OTIC'!L114)</f>
        <v>0</v>
      </c>
      <c r="L114" s="8">
        <f>+('3 Planilla Preadjudicación OTIC'!M114)</f>
        <v>0</v>
      </c>
      <c r="M114" s="6">
        <f>+('3 Planilla Preadjudicación OTIC'!N114)</f>
        <v>0</v>
      </c>
      <c r="N114" s="8">
        <f>+('3 Planilla Preadjudicación OTIC'!O114)</f>
        <v>0</v>
      </c>
      <c r="O114" s="8">
        <f>+('3 Planilla Preadjudicación OTIC'!P114)</f>
        <v>0</v>
      </c>
      <c r="P114" s="8">
        <f>+('3 Planilla Preadjudicación OTIC'!Q114)</f>
        <v>0</v>
      </c>
      <c r="Q114" s="8">
        <f>+('3 Planilla Preadjudicación OTIC'!R114)</f>
        <v>0</v>
      </c>
      <c r="R114" s="8">
        <f>+('3 Planilla Preadjudicación OTIC'!S114)</f>
        <v>0</v>
      </c>
      <c r="S114" s="8">
        <f>+('3 Planilla Preadjudicación OTIC'!T114)</f>
        <v>0</v>
      </c>
      <c r="T114" s="6">
        <f>+('3 Planilla Preadjudicación OTIC'!U114)</f>
        <v>0</v>
      </c>
      <c r="U114" s="6">
        <f>+('3 Planilla Preadjudicación OTIC'!V114)</f>
        <v>0</v>
      </c>
      <c r="V114" s="6">
        <f>+('3 Planilla Preadjudicación OTIC'!W114)</f>
        <v>0</v>
      </c>
      <c r="W114" s="6">
        <f>+('3 Planilla Preadjudicación OTIC'!X114)</f>
        <v>0</v>
      </c>
      <c r="X114" s="6">
        <f>+('3 Planilla Preadjudicación OTIC'!Y114)</f>
        <v>0</v>
      </c>
      <c r="Y114" s="6">
        <f>+('3 Planilla Preadjudicación OTIC'!Z114)</f>
        <v>0</v>
      </c>
      <c r="Z114" s="6">
        <f>+('3 Planilla Preadjudicación OTIC'!AA114)</f>
        <v>0</v>
      </c>
      <c r="AA114" s="6">
        <f>+('3 Planilla Preadjudicación OTIC'!AB114)</f>
        <v>0</v>
      </c>
      <c r="AB114" s="8">
        <f>+('3 Planilla Preadjudicación OTIC'!AC114)</f>
        <v>0</v>
      </c>
      <c r="AC114" s="8">
        <f>+('3 Planilla Preadjudicación OTIC'!AD114)</f>
        <v>0</v>
      </c>
      <c r="AD114" s="6">
        <f>+('3 Planilla Preadjudicación OTIC'!AE114)</f>
        <v>0</v>
      </c>
      <c r="AE114" s="8">
        <f>+('3 Planilla Preadjudicación OTIC'!AF114)</f>
        <v>0</v>
      </c>
      <c r="AF114" s="6">
        <f>+('3 Planilla Preadjudicación OTIC'!AG114)</f>
        <v>0</v>
      </c>
      <c r="AG114" s="6">
        <f>+('3 Planilla Preadjudicación OTIC'!AH114)</f>
        <v>0</v>
      </c>
      <c r="AH114" s="6">
        <f>+('3 Planilla Preadjudicación OTIC'!AI114)</f>
        <v>0</v>
      </c>
      <c r="AI114" s="206">
        <f>+('3 Planilla Preadjudicación OTIC'!AJ114)</f>
        <v>0</v>
      </c>
      <c r="AJ114" s="8">
        <f>+('3 Planilla Preadjudicación OTIC'!AK114)</f>
        <v>0</v>
      </c>
      <c r="AK114" s="6">
        <f>+('3 Planilla Preadjudicación OTIC'!AL114)</f>
        <v>0</v>
      </c>
      <c r="AL114" s="6">
        <f>+('3 Planilla Preadjudicación OTIC'!AM114)</f>
        <v>0</v>
      </c>
      <c r="AM114" s="16">
        <f>+('3 Planilla Preadjudicación OTIC'!AN114)</f>
        <v>0</v>
      </c>
      <c r="AN114" s="16">
        <f>+('3 Planilla Preadjudicación OTIC'!AO114)</f>
        <v>0</v>
      </c>
      <c r="AO114" s="16">
        <f>+('3 Planilla Preadjudicación OTIC'!AP114)</f>
        <v>0</v>
      </c>
      <c r="AP114" s="16">
        <f>+('3 Planilla Preadjudicación OTIC'!AQ114)</f>
        <v>0</v>
      </c>
      <c r="AQ114" s="16">
        <f>+('3 Planilla Preadjudicación OTIC'!AR114)</f>
        <v>0</v>
      </c>
      <c r="AR114" s="16">
        <f>+('3 Planilla Preadjudicación OTIC'!AS114)</f>
        <v>0</v>
      </c>
      <c r="AS114" s="16">
        <f>+('3 Planilla Preadjudicación OTIC'!AT114)</f>
        <v>0</v>
      </c>
      <c r="AT114" s="16">
        <f>+('3 Planilla Preadjudicación OTIC'!AU114)</f>
        <v>0</v>
      </c>
      <c r="AU114" s="16">
        <f>+('3 Planilla Preadjudicación OTIC'!AV114)</f>
        <v>0</v>
      </c>
      <c r="AV114" s="6">
        <f>+('3 Planilla Preadjudicación OTIC'!AW114)</f>
        <v>0</v>
      </c>
      <c r="AW114" s="8">
        <f>+('3 Planilla Preadjudicación OTIC'!AX114)</f>
        <v>0</v>
      </c>
      <c r="AX114" s="6">
        <f>+('3 Planilla Preadjudicación OTIC'!AY114)</f>
        <v>0</v>
      </c>
      <c r="AY114" s="6">
        <f>+('3 Planilla Preadjudicación OTIC'!AZ114)</f>
        <v>0</v>
      </c>
      <c r="AZ114" s="6">
        <f>+('3 Planilla Preadjudicación OTIC'!BA114)</f>
        <v>0</v>
      </c>
      <c r="BA114" s="6">
        <f>+('3 Planilla Preadjudicación OTIC'!BB114)</f>
        <v>0</v>
      </c>
      <c r="BB114" s="6">
        <f>+('3 Planilla Preadjudicación OTIC'!BC114)</f>
        <v>0</v>
      </c>
      <c r="BC114" s="6">
        <f>+('3 Planilla Preadjudicación OTIC'!BD114)</f>
        <v>0</v>
      </c>
      <c r="BD114" s="6">
        <f>+('3 Planilla Preadjudicación OTIC'!BE114)</f>
        <v>0</v>
      </c>
      <c r="BE114" s="6">
        <f>+('3 Planilla Preadjudicación OTIC'!BF114)</f>
        <v>0</v>
      </c>
      <c r="BF114" s="6">
        <f>+('3 Planilla Preadjudicación OTIC'!BG114)</f>
        <v>0</v>
      </c>
      <c r="BG114" s="6">
        <f>+('3 Planilla Preadjudicación OTIC'!BH114)</f>
        <v>0</v>
      </c>
      <c r="BH114" s="6">
        <f>+('3 Planilla Preadjudicación OTIC'!BI114)</f>
        <v>0</v>
      </c>
      <c r="BI114" s="6">
        <f>+('3 Planilla Preadjudicación OTIC'!BJ114)</f>
        <v>0</v>
      </c>
      <c r="BJ114" s="6">
        <f>+('3 Planilla Preadjudicación OTIC'!BK114)</f>
        <v>0</v>
      </c>
      <c r="BK114" s="6">
        <f>+('3 Planilla Preadjudicación OTIC'!BL114)</f>
        <v>0</v>
      </c>
      <c r="BL114" s="6">
        <f>+('3 Planilla Preadjudicación OTIC'!BM114)</f>
        <v>0</v>
      </c>
      <c r="BM114" s="164">
        <f>ROUND(('3 Planilla Preadjudicación OTIC'!BN114),1)</f>
        <v>0</v>
      </c>
      <c r="BN114" s="8">
        <f>+('3 Planilla Preadjudicación OTIC'!BO114)</f>
        <v>0</v>
      </c>
      <c r="BO114" s="8">
        <f>+('3 Planilla Preadjudicación OTIC'!BP114)</f>
        <v>0</v>
      </c>
      <c r="BP114" s="8">
        <f>+('3 Planilla Preadjudicación OTIC'!BQ114)</f>
        <v>0</v>
      </c>
      <c r="BQ114" s="8">
        <f>+('3 Planilla Preadjudicación OTIC'!BR114)</f>
        <v>0</v>
      </c>
      <c r="BR114" s="8">
        <f>+('3 Planilla Preadjudicación OTIC'!BS114)</f>
        <v>0</v>
      </c>
      <c r="BS114" s="8">
        <f>+('3 Planilla Preadjudicación OTIC'!BT114)</f>
        <v>0</v>
      </c>
      <c r="BT114" s="8">
        <f>+('3 Planilla Preadjudicación OTIC'!BU114)</f>
        <v>0</v>
      </c>
      <c r="BU114" s="130" t="e">
        <f>IF(VLOOKUP(A114,'BD OFICIAL'!$A$1:$AK$1058,5,0)=D114,0,1)</f>
        <v>#N/A</v>
      </c>
      <c r="BV114" s="130" t="e">
        <f>IF(VLOOKUP(A114,'BD OFICIAL'!$A$1:$AK$1058,11,0)=J114,0,1)</f>
        <v>#N/A</v>
      </c>
      <c r="BW114" s="130" t="e">
        <f>IF(VLOOKUP(A114,'BD OFICIAL'!$A$1:$AK$1058,13,0)=L114,0,1)</f>
        <v>#N/A</v>
      </c>
      <c r="BX114" s="6" t="e">
        <f>IF(VLOOKUP(A114,'BD OFICIAL'!$A$1:$AK$1058,16,0)=O114,0,1)</f>
        <v>#N/A</v>
      </c>
      <c r="BY114" s="6" t="e">
        <f>IF(VLOOKUP(A114,'BD OFICIAL'!$A$1:$AK$1058,17,0)=P114,0,1)</f>
        <v>#N/A</v>
      </c>
      <c r="BZ114" s="6" t="e">
        <f>IF(VLOOKUP(A114,'BD OFICIAL'!$A$1:$AK$1058,19,0)=R114,0,1)</f>
        <v>#N/A</v>
      </c>
      <c r="CA114" s="6" t="e">
        <f>IF(VLOOKUP(A114,'BD OFICIAL'!$A$1:$AK$1058,21,0)=T114,0,1)</f>
        <v>#N/A</v>
      </c>
      <c r="CB114" s="6" t="e">
        <f>IF(VLOOKUP(A114,'BD OFICIAL'!$A$1:$AK$1058,24,0)=AK114,0,1)</f>
        <v>#N/A</v>
      </c>
      <c r="CC114" s="6" t="e">
        <f>IF(VLOOKUP(A114,'BD OFICIAL'!$A$1:$AK$1058,25,0)=X114,0,1)</f>
        <v>#N/A</v>
      </c>
      <c r="CD114" s="6" t="e">
        <f>IF(VLOOKUP(A114,'BD OFICIAL'!$A$1:$AK$1058,26,0)=Y114,0,1)</f>
        <v>#N/A</v>
      </c>
      <c r="CE114" s="6" t="e">
        <f>IF(VLOOKUP(A114,'BD OFICIAL'!$A$1:$AK$1058,27,0)=Z114,0,1)</f>
        <v>#N/A</v>
      </c>
      <c r="CF114" s="6" t="e">
        <f>IF(VLOOKUP(A114,'BD OFICIAL'!$A$1:$AK$1058,28,0)=AA114,0,1)</f>
        <v>#N/A</v>
      </c>
      <c r="CG114" s="6" t="e">
        <f>IF(VLOOKUP(A114,'BD OFICIAL'!$A$1:$AK$1058,33,0)=AF114,0,1)</f>
        <v>#N/A</v>
      </c>
      <c r="CH114" s="6" t="e">
        <f>IF(VLOOKUP(A114,'BD OFICIAL'!$A$1:$AK$1058,34,0)=AG114,0,1)</f>
        <v>#N/A</v>
      </c>
      <c r="CI114" s="11" t="e">
        <f t="shared" si="49"/>
        <v>#DIV/0!</v>
      </c>
      <c r="CJ114" s="130" t="e">
        <f t="shared" si="50"/>
        <v>#DIV/0!</v>
      </c>
      <c r="CK114" s="130" t="e">
        <f>IF(VLOOKUP(A114,'BD OFICIAL'!$A$1:$AK$1058,37,0)=AL114,0,1)</f>
        <v>#N/A</v>
      </c>
      <c r="CL114" s="130" t="e">
        <f>VLOOKUP(A114,'BD OFICIAL'!$A$1:$AL$1109,38,0)*AM114-AP114</f>
        <v>#N/A</v>
      </c>
      <c r="CM114" s="130" t="str">
        <f t="shared" si="51"/>
        <v>SSH</v>
      </c>
      <c r="CN114" s="130" t="str">
        <f t="shared" si="52"/>
        <v>SI</v>
      </c>
      <c r="CO114" s="130" t="str">
        <f t="shared" si="53"/>
        <v>NO</v>
      </c>
      <c r="CP114" s="44">
        <f t="shared" si="54"/>
        <v>1</v>
      </c>
      <c r="CQ114" s="44">
        <f t="shared" si="55"/>
        <v>1</v>
      </c>
      <c r="CR114" s="44" t="e">
        <f t="shared" si="56"/>
        <v>#N/A</v>
      </c>
      <c r="CS114" s="44" t="e">
        <f>IF(VLOOKUP(A114,'BD OFICIAL'!$A:$AS,40,0)=AQ114,0,1)</f>
        <v>#N/A</v>
      </c>
      <c r="CT114" s="44" t="e">
        <f>IF(VLOOKUP(A114,'BD OFICIAL'!$A:$AS,41,0)=AS114,0,1)</f>
        <v>#N/A</v>
      </c>
      <c r="CU114" s="44">
        <f t="shared" si="57"/>
        <v>0</v>
      </c>
      <c r="CV114" s="44">
        <f t="shared" si="58"/>
        <v>0</v>
      </c>
      <c r="CW114" s="44" t="e">
        <f>IF(VLOOKUP(A114,'BD OFICIAL'!$A$1:$AK$1058,31,0)="SI",IF(AT114&gt;0,0,1),IF(AT114=0,0,1))</f>
        <v>#N/A</v>
      </c>
      <c r="CX114" s="44">
        <f t="shared" si="59"/>
        <v>0</v>
      </c>
      <c r="CY114" s="44">
        <f t="shared" si="60"/>
        <v>0</v>
      </c>
      <c r="CZ114" s="130" t="e">
        <f t="shared" si="61"/>
        <v>#N/A</v>
      </c>
      <c r="DA114" s="44" t="e">
        <f t="shared" si="62"/>
        <v>#N/A</v>
      </c>
      <c r="DB114" s="130" t="str">
        <f>IF(ISERROR(VLOOKUP(AI114,EXPERIENCIA!$A$1:$C$2100,1,0)),"NO","SI")</f>
        <v>NO</v>
      </c>
      <c r="DC114" s="130" t="e">
        <f>IF(CZ114="no","NO APLICA",IF(AX114=0,"ERROR NOTA",IF(AND(AX114&gt;1,DB114="NO"),"ERROR NOTA",IF(AND(DB114="NO",AX114=1),0,IF(VLOOKUP(AI114,EXPERIENCIA!$A$1:$C$2100,3,0)=AX114,0,"ERROR NOTA")))))</f>
        <v>#N/A</v>
      </c>
      <c r="DD114" s="130" t="str">
        <f>IF(ISERROR(VLOOKUP(AI114,COMPORTAMIENTO!$A$1:$C$2100,1,0)),"NO","SI")</f>
        <v>NO</v>
      </c>
      <c r="DE114" s="130" t="e">
        <f>IF(CZ114="NO","NO APLICA",IF(AY114=0,"ERROR NOTA",IF(AND(DD114="NO",AY114=7),0,IF(VLOOKUP(AI114,COMPORTAMIENTO!$A$2:$C$2100,3,0)=AY114,0,"ERROR NOTA"))))</f>
        <v>#N/A</v>
      </c>
      <c r="DF114" s="164" t="e">
        <f t="shared" si="63"/>
        <v>#N/A</v>
      </c>
      <c r="DG114" s="164" t="e">
        <f t="shared" si="64"/>
        <v>#N/A</v>
      </c>
      <c r="DH114" s="130" t="str">
        <f t="shared" si="101"/>
        <v>NO</v>
      </c>
      <c r="DI114" s="130" t="e">
        <f t="shared" si="65"/>
        <v>#N/A</v>
      </c>
      <c r="DJ114" s="130" t="e">
        <f t="shared" si="66"/>
        <v>#N/A</v>
      </c>
      <c r="DK114" s="130" t="e">
        <f t="shared" si="67"/>
        <v>#N/A</v>
      </c>
      <c r="DL114" s="16" t="e" cm="1">
        <f t="array" ref="DL114">IF(CZ114="NO","NO APLICA",IF(AND(CZ114="SI",BG114=1),RECHAZADO,"APROBADO"))</f>
        <v>#N/A</v>
      </c>
      <c r="DM114" s="16" t="e">
        <f t="shared" si="68"/>
        <v>#N/A</v>
      </c>
      <c r="DN114" s="11" t="e">
        <f t="shared" si="69"/>
        <v>#N/A</v>
      </c>
      <c r="DO114" s="16">
        <f t="shared" si="70"/>
        <v>0</v>
      </c>
      <c r="DP114" s="16">
        <f>VLOOKUP(A114,'5 TD'!$A$3:$B$35,2,0)</f>
        <v>0</v>
      </c>
      <c r="DQ114" s="11" t="e">
        <f t="shared" si="71"/>
        <v>#N/A</v>
      </c>
      <c r="DR114" s="130" t="e">
        <f t="shared" si="102"/>
        <v>#N/A</v>
      </c>
      <c r="DS114" s="130" t="e">
        <f t="shared" si="103"/>
        <v>#N/A</v>
      </c>
      <c r="DT114" s="11" t="e">
        <f t="shared" si="104"/>
        <v>#N/A</v>
      </c>
      <c r="DU114" s="130" t="e">
        <f t="shared" si="105"/>
        <v>#N/A</v>
      </c>
      <c r="DV114" s="6">
        <f>+('3 Planilla Preadjudicación OTIC'!BO114)</f>
        <v>0</v>
      </c>
      <c r="DW114" s="6" t="e">
        <f>IF(DU114="APROBADO",VLOOKUP(A114,'5 TD'!$D$3:$E$270,2,0),"NO APLICA")</f>
        <v>#N/A</v>
      </c>
      <c r="DX114" s="6" t="e">
        <f t="shared" si="72"/>
        <v>#N/A</v>
      </c>
      <c r="DY114" s="6" t="e">
        <f>IF(DX114="SI",VLOOKUP(A114,'5 TD'!$G$3:$H$270,2,0),"NO APLICA ")</f>
        <v>#N/A</v>
      </c>
      <c r="DZ114" s="6" t="e">
        <f t="shared" si="106"/>
        <v>#N/A</v>
      </c>
      <c r="EA114" s="6" t="e">
        <f>IF(DZ114="SI",VLOOKUP(A114,'5 TD'!$J$4:$K$472,2,0),"NO APLICA")</f>
        <v>#N/A</v>
      </c>
      <c r="EB114" s="6" t="e">
        <f t="shared" si="73"/>
        <v>#N/A</v>
      </c>
      <c r="EC114" s="11" t="e">
        <f>IF(EB114="SI",VLOOKUP(A114,'5 TD'!$M$4:$N$350,2,0),"NO APLICA")</f>
        <v>#N/A</v>
      </c>
      <c r="ED114" s="6" t="e">
        <f t="shared" si="48"/>
        <v>#N/A</v>
      </c>
      <c r="EE114" s="16" t="e">
        <f t="shared" si="74"/>
        <v>#N/A</v>
      </c>
      <c r="EF114" s="16" t="e">
        <f>IF(ED114="SI",VLOOKUP(A114,'5 TD'!$V$4:$W$479,2,0),"NO APLICA")</f>
        <v>#N/A</v>
      </c>
      <c r="EG114" s="6" t="e">
        <f t="shared" si="75"/>
        <v>#N/A</v>
      </c>
      <c r="EH114" s="124" t="e">
        <f>IF(EG114="SI",VLOOKUP(AI114,COMPORTAMIENTO!$A$1:$C$2100,2,0),"NO APLICA")</f>
        <v>#N/A</v>
      </c>
      <c r="EI114" s="16" t="e">
        <f>IF(EG114="SI",VLOOKUP(A114,'5 TD'!$P$2:$Q$479,2,0),"NO APLICA")</f>
        <v>#N/A</v>
      </c>
      <c r="EJ114" s="6" t="e">
        <f t="shared" si="76"/>
        <v>#N/A</v>
      </c>
      <c r="EK114" s="6">
        <f>IF(DB114="no",0,VLOOKUP(AI114,EXPERIENCIA!$A$1:$C$2100,2,0))</f>
        <v>0</v>
      </c>
      <c r="EL114" s="6">
        <f>IF(DB114="si",VLOOKUP(A114,'5 TD'!$S$3:$T$2103,2,0),0)</f>
        <v>0</v>
      </c>
      <c r="EM114" s="6" t="str">
        <f t="shared" si="77"/>
        <v>SI</v>
      </c>
      <c r="EN114" s="6">
        <f>+('3 Planilla Preadjudicación OTIC'!BV114)</f>
        <v>0</v>
      </c>
      <c r="EQ114" s="77"/>
    </row>
    <row r="115" spans="1:147" s="7" customFormat="1" ht="13.8" x14ac:dyDescent="0.3">
      <c r="A115" s="6">
        <f>+('3 Planilla Preadjudicación OTIC'!A115)</f>
        <v>0</v>
      </c>
      <c r="B115" s="6">
        <f>+('3 Planilla Preadjudicación OTIC'!B115)</f>
        <v>0</v>
      </c>
      <c r="C115" s="8">
        <f>+('3 Planilla Preadjudicación OTIC'!D115)</f>
        <v>0</v>
      </c>
      <c r="D115" s="8">
        <f>+('3 Planilla Preadjudicación OTIC'!E115)</f>
        <v>0</v>
      </c>
      <c r="E115" s="8">
        <f>+('3 Planilla Preadjudicación OTIC'!F115)</f>
        <v>0</v>
      </c>
      <c r="F115" s="8">
        <f>+('3 Planilla Preadjudicación OTIC'!G115)</f>
        <v>0</v>
      </c>
      <c r="G115" s="8">
        <f>+('3 Planilla Preadjudicación OTIC'!H115)</f>
        <v>0</v>
      </c>
      <c r="H115" s="8">
        <f>+('3 Planilla Preadjudicación OTIC'!I115)</f>
        <v>0</v>
      </c>
      <c r="I115" s="8">
        <f>+('3 Planilla Preadjudicación OTIC'!J115)</f>
        <v>0</v>
      </c>
      <c r="J115" s="8">
        <f>+('3 Planilla Preadjudicación OTIC'!K115)</f>
        <v>0</v>
      </c>
      <c r="K115" s="8">
        <f>+('3 Planilla Preadjudicación OTIC'!L115)</f>
        <v>0</v>
      </c>
      <c r="L115" s="8">
        <f>+('3 Planilla Preadjudicación OTIC'!M115)</f>
        <v>0</v>
      </c>
      <c r="M115" s="6">
        <f>+('3 Planilla Preadjudicación OTIC'!N115)</f>
        <v>0</v>
      </c>
      <c r="N115" s="8">
        <f>+('3 Planilla Preadjudicación OTIC'!O115)</f>
        <v>0</v>
      </c>
      <c r="O115" s="8">
        <f>+('3 Planilla Preadjudicación OTIC'!P115)</f>
        <v>0</v>
      </c>
      <c r="P115" s="8">
        <f>+('3 Planilla Preadjudicación OTIC'!Q115)</f>
        <v>0</v>
      </c>
      <c r="Q115" s="8">
        <f>+('3 Planilla Preadjudicación OTIC'!R115)</f>
        <v>0</v>
      </c>
      <c r="R115" s="8">
        <f>+('3 Planilla Preadjudicación OTIC'!S115)</f>
        <v>0</v>
      </c>
      <c r="S115" s="8">
        <f>+('3 Planilla Preadjudicación OTIC'!T115)</f>
        <v>0</v>
      </c>
      <c r="T115" s="6">
        <f>+('3 Planilla Preadjudicación OTIC'!U115)</f>
        <v>0</v>
      </c>
      <c r="U115" s="6">
        <f>+('3 Planilla Preadjudicación OTIC'!V115)</f>
        <v>0</v>
      </c>
      <c r="V115" s="6">
        <f>+('3 Planilla Preadjudicación OTIC'!W115)</f>
        <v>0</v>
      </c>
      <c r="W115" s="6">
        <f>+('3 Planilla Preadjudicación OTIC'!X115)</f>
        <v>0</v>
      </c>
      <c r="X115" s="6">
        <f>+('3 Planilla Preadjudicación OTIC'!Y115)</f>
        <v>0</v>
      </c>
      <c r="Y115" s="6">
        <f>+('3 Planilla Preadjudicación OTIC'!Z115)</f>
        <v>0</v>
      </c>
      <c r="Z115" s="6">
        <f>+('3 Planilla Preadjudicación OTIC'!AA115)</f>
        <v>0</v>
      </c>
      <c r="AA115" s="6">
        <f>+('3 Planilla Preadjudicación OTIC'!AB115)</f>
        <v>0</v>
      </c>
      <c r="AB115" s="8">
        <f>+('3 Planilla Preadjudicación OTIC'!AC115)</f>
        <v>0</v>
      </c>
      <c r="AC115" s="8">
        <f>+('3 Planilla Preadjudicación OTIC'!AD115)</f>
        <v>0</v>
      </c>
      <c r="AD115" s="6">
        <f>+('3 Planilla Preadjudicación OTIC'!AE115)</f>
        <v>0</v>
      </c>
      <c r="AE115" s="8">
        <f>+('3 Planilla Preadjudicación OTIC'!AF115)</f>
        <v>0</v>
      </c>
      <c r="AF115" s="6">
        <f>+('3 Planilla Preadjudicación OTIC'!AG115)</f>
        <v>0</v>
      </c>
      <c r="AG115" s="6">
        <f>+('3 Planilla Preadjudicación OTIC'!AH115)</f>
        <v>0</v>
      </c>
      <c r="AH115" s="6">
        <f>+('3 Planilla Preadjudicación OTIC'!AI115)</f>
        <v>0</v>
      </c>
      <c r="AI115" s="206">
        <f>+('3 Planilla Preadjudicación OTIC'!AJ115)</f>
        <v>0</v>
      </c>
      <c r="AJ115" s="8">
        <f>+('3 Planilla Preadjudicación OTIC'!AK115)</f>
        <v>0</v>
      </c>
      <c r="AK115" s="6">
        <f>+('3 Planilla Preadjudicación OTIC'!AL115)</f>
        <v>0</v>
      </c>
      <c r="AL115" s="6">
        <f>+('3 Planilla Preadjudicación OTIC'!AM115)</f>
        <v>0</v>
      </c>
      <c r="AM115" s="16">
        <f>+('3 Planilla Preadjudicación OTIC'!AN115)</f>
        <v>0</v>
      </c>
      <c r="AN115" s="16">
        <f>+('3 Planilla Preadjudicación OTIC'!AO115)</f>
        <v>0</v>
      </c>
      <c r="AO115" s="16">
        <f>+('3 Planilla Preadjudicación OTIC'!AP115)</f>
        <v>0</v>
      </c>
      <c r="AP115" s="16">
        <f>+('3 Planilla Preadjudicación OTIC'!AQ115)</f>
        <v>0</v>
      </c>
      <c r="AQ115" s="16">
        <f>+('3 Planilla Preadjudicación OTIC'!AR115)</f>
        <v>0</v>
      </c>
      <c r="AR115" s="16">
        <f>+('3 Planilla Preadjudicación OTIC'!AS115)</f>
        <v>0</v>
      </c>
      <c r="AS115" s="16">
        <f>+('3 Planilla Preadjudicación OTIC'!AT115)</f>
        <v>0</v>
      </c>
      <c r="AT115" s="16">
        <f>+('3 Planilla Preadjudicación OTIC'!AU115)</f>
        <v>0</v>
      </c>
      <c r="AU115" s="16">
        <f>+('3 Planilla Preadjudicación OTIC'!AV115)</f>
        <v>0</v>
      </c>
      <c r="AV115" s="6">
        <f>+('3 Planilla Preadjudicación OTIC'!AW115)</f>
        <v>0</v>
      </c>
      <c r="AW115" s="8">
        <f>+('3 Planilla Preadjudicación OTIC'!AX115)</f>
        <v>0</v>
      </c>
      <c r="AX115" s="6">
        <f>+('3 Planilla Preadjudicación OTIC'!AY115)</f>
        <v>0</v>
      </c>
      <c r="AY115" s="6">
        <f>+('3 Planilla Preadjudicación OTIC'!AZ115)</f>
        <v>0</v>
      </c>
      <c r="AZ115" s="6">
        <f>+('3 Planilla Preadjudicación OTIC'!BA115)</f>
        <v>0</v>
      </c>
      <c r="BA115" s="6">
        <f>+('3 Planilla Preadjudicación OTIC'!BB115)</f>
        <v>0</v>
      </c>
      <c r="BB115" s="6">
        <f>+('3 Planilla Preadjudicación OTIC'!BC115)</f>
        <v>0</v>
      </c>
      <c r="BC115" s="6">
        <f>+('3 Planilla Preadjudicación OTIC'!BD115)</f>
        <v>0</v>
      </c>
      <c r="BD115" s="6">
        <f>+('3 Planilla Preadjudicación OTIC'!BE115)</f>
        <v>0</v>
      </c>
      <c r="BE115" s="6">
        <f>+('3 Planilla Preadjudicación OTIC'!BF115)</f>
        <v>0</v>
      </c>
      <c r="BF115" s="6">
        <f>+('3 Planilla Preadjudicación OTIC'!BG115)</f>
        <v>0</v>
      </c>
      <c r="BG115" s="6">
        <f>+('3 Planilla Preadjudicación OTIC'!BH115)</f>
        <v>0</v>
      </c>
      <c r="BH115" s="6">
        <f>+('3 Planilla Preadjudicación OTIC'!BI115)</f>
        <v>0</v>
      </c>
      <c r="BI115" s="6">
        <f>+('3 Planilla Preadjudicación OTIC'!BJ115)</f>
        <v>0</v>
      </c>
      <c r="BJ115" s="6">
        <f>+('3 Planilla Preadjudicación OTIC'!BK115)</f>
        <v>0</v>
      </c>
      <c r="BK115" s="6">
        <f>+('3 Planilla Preadjudicación OTIC'!BL115)</f>
        <v>0</v>
      </c>
      <c r="BL115" s="6">
        <f>+('3 Planilla Preadjudicación OTIC'!BM115)</f>
        <v>0</v>
      </c>
      <c r="BM115" s="164">
        <f>ROUND(('3 Planilla Preadjudicación OTIC'!BN115),1)</f>
        <v>0</v>
      </c>
      <c r="BN115" s="8">
        <f>+('3 Planilla Preadjudicación OTIC'!BO115)</f>
        <v>0</v>
      </c>
      <c r="BO115" s="8">
        <f>+('3 Planilla Preadjudicación OTIC'!BP115)</f>
        <v>0</v>
      </c>
      <c r="BP115" s="8">
        <f>+('3 Planilla Preadjudicación OTIC'!BQ115)</f>
        <v>0</v>
      </c>
      <c r="BQ115" s="8">
        <f>+('3 Planilla Preadjudicación OTIC'!BR115)</f>
        <v>0</v>
      </c>
      <c r="BR115" s="8">
        <f>+('3 Planilla Preadjudicación OTIC'!BS115)</f>
        <v>0</v>
      </c>
      <c r="BS115" s="8">
        <f>+('3 Planilla Preadjudicación OTIC'!BT115)</f>
        <v>0</v>
      </c>
      <c r="BT115" s="8">
        <f>+('3 Planilla Preadjudicación OTIC'!BU115)</f>
        <v>0</v>
      </c>
      <c r="BU115" s="130" t="e">
        <f>IF(VLOOKUP(A115,'BD OFICIAL'!$A$1:$AK$1058,5,0)=D115,0,1)</f>
        <v>#N/A</v>
      </c>
      <c r="BV115" s="130" t="e">
        <f>IF(VLOOKUP(A115,'BD OFICIAL'!$A$1:$AK$1058,11,0)=J115,0,1)</f>
        <v>#N/A</v>
      </c>
      <c r="BW115" s="130" t="e">
        <f>IF(VLOOKUP(A115,'BD OFICIAL'!$A$1:$AK$1058,13,0)=L115,0,1)</f>
        <v>#N/A</v>
      </c>
      <c r="BX115" s="6" t="e">
        <f>IF(VLOOKUP(A115,'BD OFICIAL'!$A$1:$AK$1058,16,0)=O115,0,1)</f>
        <v>#N/A</v>
      </c>
      <c r="BY115" s="6" t="e">
        <f>IF(VLOOKUP(A115,'BD OFICIAL'!$A$1:$AK$1058,17,0)=P115,0,1)</f>
        <v>#N/A</v>
      </c>
      <c r="BZ115" s="6" t="e">
        <f>IF(VLOOKUP(A115,'BD OFICIAL'!$A$1:$AK$1058,19,0)=R115,0,1)</f>
        <v>#N/A</v>
      </c>
      <c r="CA115" s="6" t="e">
        <f>IF(VLOOKUP(A115,'BD OFICIAL'!$A$1:$AK$1058,21,0)=T115,0,1)</f>
        <v>#N/A</v>
      </c>
      <c r="CB115" s="6" t="e">
        <f>IF(VLOOKUP(A115,'BD OFICIAL'!$A$1:$AK$1058,24,0)=AK115,0,1)</f>
        <v>#N/A</v>
      </c>
      <c r="CC115" s="6" t="e">
        <f>IF(VLOOKUP(A115,'BD OFICIAL'!$A$1:$AK$1058,25,0)=X115,0,1)</f>
        <v>#N/A</v>
      </c>
      <c r="CD115" s="6" t="e">
        <f>IF(VLOOKUP(A115,'BD OFICIAL'!$A$1:$AK$1058,26,0)=Y115,0,1)</f>
        <v>#N/A</v>
      </c>
      <c r="CE115" s="6" t="e">
        <f>IF(VLOOKUP(A115,'BD OFICIAL'!$A$1:$AK$1058,27,0)=Z115,0,1)</f>
        <v>#N/A</v>
      </c>
      <c r="CF115" s="6" t="e">
        <f>IF(VLOOKUP(A115,'BD OFICIAL'!$A$1:$AK$1058,28,0)=AA115,0,1)</f>
        <v>#N/A</v>
      </c>
      <c r="CG115" s="6" t="e">
        <f>IF(VLOOKUP(A115,'BD OFICIAL'!$A$1:$AK$1058,33,0)=AF115,0,1)</f>
        <v>#N/A</v>
      </c>
      <c r="CH115" s="6" t="e">
        <f>IF(VLOOKUP(A115,'BD OFICIAL'!$A$1:$AK$1058,34,0)=AG115,0,1)</f>
        <v>#N/A</v>
      </c>
      <c r="CI115" s="11" t="e">
        <f t="shared" si="49"/>
        <v>#DIV/0!</v>
      </c>
      <c r="CJ115" s="130" t="e">
        <f t="shared" si="50"/>
        <v>#DIV/0!</v>
      </c>
      <c r="CK115" s="130" t="e">
        <f>IF(VLOOKUP(A115,'BD OFICIAL'!$A$1:$AK$1058,37,0)=AL115,0,1)</f>
        <v>#N/A</v>
      </c>
      <c r="CL115" s="130" t="e">
        <f>VLOOKUP(A115,'BD OFICIAL'!$A$1:$AL$1109,38,0)*AM115-AP115</f>
        <v>#N/A</v>
      </c>
      <c r="CM115" s="130" t="str">
        <f t="shared" si="51"/>
        <v>SSH</v>
      </c>
      <c r="CN115" s="130" t="str">
        <f t="shared" si="52"/>
        <v>SI</v>
      </c>
      <c r="CO115" s="130" t="str">
        <f t="shared" si="53"/>
        <v>NO</v>
      </c>
      <c r="CP115" s="44">
        <f t="shared" si="54"/>
        <v>1</v>
      </c>
      <c r="CQ115" s="44">
        <f t="shared" si="55"/>
        <v>1</v>
      </c>
      <c r="CR115" s="44" t="e">
        <f t="shared" si="56"/>
        <v>#N/A</v>
      </c>
      <c r="CS115" s="44" t="e">
        <f>IF(VLOOKUP(A115,'BD OFICIAL'!$A:$AS,40,0)=AQ115,0,1)</f>
        <v>#N/A</v>
      </c>
      <c r="CT115" s="44" t="e">
        <f>IF(VLOOKUP(A115,'BD OFICIAL'!$A:$AS,41,0)=AS115,0,1)</f>
        <v>#N/A</v>
      </c>
      <c r="CU115" s="44">
        <f t="shared" si="57"/>
        <v>0</v>
      </c>
      <c r="CV115" s="44">
        <f t="shared" si="58"/>
        <v>0</v>
      </c>
      <c r="CW115" s="44" t="e">
        <f>IF(VLOOKUP(A115,'BD OFICIAL'!$A$1:$AK$1058,31,0)="SI",IF(AT115&gt;0,0,1),IF(AT115=0,0,1))</f>
        <v>#N/A</v>
      </c>
      <c r="CX115" s="44">
        <f t="shared" si="59"/>
        <v>0</v>
      </c>
      <c r="CY115" s="44">
        <f t="shared" si="60"/>
        <v>0</v>
      </c>
      <c r="CZ115" s="130" t="e">
        <f t="shared" si="61"/>
        <v>#N/A</v>
      </c>
      <c r="DA115" s="44" t="e">
        <f t="shared" si="62"/>
        <v>#N/A</v>
      </c>
      <c r="DB115" s="130" t="str">
        <f>IF(ISERROR(VLOOKUP(AI115,EXPERIENCIA!$A$1:$C$2100,1,0)),"NO","SI")</f>
        <v>NO</v>
      </c>
      <c r="DC115" s="130" t="e">
        <f>IF(CZ115="no","NO APLICA",IF(AX115=0,"ERROR NOTA",IF(AND(AX115&gt;1,DB115="NO"),"ERROR NOTA",IF(AND(DB115="NO",AX115=1),0,IF(VLOOKUP(AI115,EXPERIENCIA!$A$1:$C$2100,3,0)=AX115,0,"ERROR NOTA")))))</f>
        <v>#N/A</v>
      </c>
      <c r="DD115" s="130" t="str">
        <f>IF(ISERROR(VLOOKUP(AI115,COMPORTAMIENTO!$A$1:$C$2100,1,0)),"NO","SI")</f>
        <v>NO</v>
      </c>
      <c r="DE115" s="130" t="e">
        <f>IF(CZ115="NO","NO APLICA",IF(AY115=0,"ERROR NOTA",IF(AND(DD115="NO",AY115=7),0,IF(VLOOKUP(AI115,COMPORTAMIENTO!$A$2:$C$2100,3,0)=AY115,0,"ERROR NOTA"))))</f>
        <v>#N/A</v>
      </c>
      <c r="DF115" s="164" t="e">
        <f t="shared" si="63"/>
        <v>#N/A</v>
      </c>
      <c r="DG115" s="164" t="e">
        <f t="shared" si="64"/>
        <v>#N/A</v>
      </c>
      <c r="DH115" s="130" t="str">
        <f t="shared" si="101"/>
        <v>NO</v>
      </c>
      <c r="DI115" s="130" t="e">
        <f t="shared" si="65"/>
        <v>#N/A</v>
      </c>
      <c r="DJ115" s="130" t="e">
        <f t="shared" si="66"/>
        <v>#N/A</v>
      </c>
      <c r="DK115" s="130" t="e">
        <f t="shared" si="67"/>
        <v>#N/A</v>
      </c>
      <c r="DL115" s="16" t="e" cm="1">
        <f t="array" ref="DL115">IF(CZ115="NO","NO APLICA",IF(AND(CZ115="SI",BG115=1),RECHAZADO,"APROBADO"))</f>
        <v>#N/A</v>
      </c>
      <c r="DM115" s="16" t="e">
        <f t="shared" si="68"/>
        <v>#N/A</v>
      </c>
      <c r="DN115" s="11" t="e">
        <f t="shared" si="69"/>
        <v>#N/A</v>
      </c>
      <c r="DO115" s="16">
        <f t="shared" si="70"/>
        <v>0</v>
      </c>
      <c r="DP115" s="16">
        <f>VLOOKUP(A115,'5 TD'!$A$3:$B$35,2,0)</f>
        <v>0</v>
      </c>
      <c r="DQ115" s="11" t="e">
        <f t="shared" si="71"/>
        <v>#N/A</v>
      </c>
      <c r="DR115" s="130" t="e">
        <f t="shared" si="102"/>
        <v>#N/A</v>
      </c>
      <c r="DS115" s="130" t="e">
        <f t="shared" si="103"/>
        <v>#N/A</v>
      </c>
      <c r="DT115" s="11" t="e">
        <f t="shared" si="104"/>
        <v>#N/A</v>
      </c>
      <c r="DU115" s="130" t="e">
        <f t="shared" si="105"/>
        <v>#N/A</v>
      </c>
      <c r="DV115" s="6">
        <f>+('3 Planilla Preadjudicación OTIC'!BO115)</f>
        <v>0</v>
      </c>
      <c r="DW115" s="6" t="e">
        <f>IF(DU115="APROBADO",VLOOKUP(A115,'5 TD'!$D$3:$E$270,2,0),"NO APLICA")</f>
        <v>#N/A</v>
      </c>
      <c r="DX115" s="6" t="e">
        <f t="shared" si="72"/>
        <v>#N/A</v>
      </c>
      <c r="DY115" s="6" t="e">
        <f>IF(DX115="SI",VLOOKUP(A115,'5 TD'!$G$3:$H$270,2,0),"NO APLICA ")</f>
        <v>#N/A</v>
      </c>
      <c r="DZ115" s="6" t="e">
        <f t="shared" si="106"/>
        <v>#N/A</v>
      </c>
      <c r="EA115" s="6" t="e">
        <f>IF(DZ115="SI",VLOOKUP(A115,'5 TD'!$J$4:$K$472,2,0),"NO APLICA")</f>
        <v>#N/A</v>
      </c>
      <c r="EB115" s="6" t="e">
        <f t="shared" si="73"/>
        <v>#N/A</v>
      </c>
      <c r="EC115" s="11" t="e">
        <f>IF(EB115="SI",VLOOKUP(A115,'5 TD'!$M$4:$N$350,2,0),"NO APLICA")</f>
        <v>#N/A</v>
      </c>
      <c r="ED115" s="6" t="e">
        <f t="shared" si="48"/>
        <v>#N/A</v>
      </c>
      <c r="EE115" s="16" t="e">
        <f t="shared" si="74"/>
        <v>#N/A</v>
      </c>
      <c r="EF115" s="16" t="e">
        <f>IF(ED115="SI",VLOOKUP(A115,'5 TD'!$V$4:$W$479,2,0),"NO APLICA")</f>
        <v>#N/A</v>
      </c>
      <c r="EG115" s="6" t="e">
        <f t="shared" si="75"/>
        <v>#N/A</v>
      </c>
      <c r="EH115" s="124" t="e">
        <f>IF(EG115="SI",VLOOKUP(AI115,COMPORTAMIENTO!$A$1:$C$2100,2,0),"NO APLICA")</f>
        <v>#N/A</v>
      </c>
      <c r="EI115" s="16" t="e">
        <f>IF(EG115="SI",VLOOKUP(A115,'5 TD'!$P$2:$Q$479,2,0),"NO APLICA")</f>
        <v>#N/A</v>
      </c>
      <c r="EJ115" s="6" t="e">
        <f t="shared" si="76"/>
        <v>#N/A</v>
      </c>
      <c r="EK115" s="6">
        <f>IF(DB115="no",0,VLOOKUP(AI115,EXPERIENCIA!$A$1:$C$2100,2,0))</f>
        <v>0</v>
      </c>
      <c r="EL115" s="6">
        <f>IF(DB115="si",VLOOKUP(A115,'5 TD'!$S$3:$T$2103,2,0),0)</f>
        <v>0</v>
      </c>
      <c r="EM115" s="6" t="str">
        <f t="shared" si="77"/>
        <v>SI</v>
      </c>
      <c r="EN115" s="6">
        <f>+('3 Planilla Preadjudicación OTIC'!BV115)</f>
        <v>0</v>
      </c>
      <c r="EQ115" s="77"/>
    </row>
    <row r="116" spans="1:147" s="7" customFormat="1" ht="13.8" x14ac:dyDescent="0.3">
      <c r="A116" s="6">
        <f>+('3 Planilla Preadjudicación OTIC'!A116)</f>
        <v>0</v>
      </c>
      <c r="B116" s="6">
        <f>+('3 Planilla Preadjudicación OTIC'!B116)</f>
        <v>0</v>
      </c>
      <c r="C116" s="8">
        <f>+('3 Planilla Preadjudicación OTIC'!D116)</f>
        <v>0</v>
      </c>
      <c r="D116" s="8">
        <f>+('3 Planilla Preadjudicación OTIC'!E116)</f>
        <v>0</v>
      </c>
      <c r="E116" s="8">
        <f>+('3 Planilla Preadjudicación OTIC'!F116)</f>
        <v>0</v>
      </c>
      <c r="F116" s="8">
        <f>+('3 Planilla Preadjudicación OTIC'!G116)</f>
        <v>0</v>
      </c>
      <c r="G116" s="8">
        <f>+('3 Planilla Preadjudicación OTIC'!H116)</f>
        <v>0</v>
      </c>
      <c r="H116" s="8">
        <f>+('3 Planilla Preadjudicación OTIC'!I116)</f>
        <v>0</v>
      </c>
      <c r="I116" s="8">
        <f>+('3 Planilla Preadjudicación OTIC'!J116)</f>
        <v>0</v>
      </c>
      <c r="J116" s="8">
        <f>+('3 Planilla Preadjudicación OTIC'!K116)</f>
        <v>0</v>
      </c>
      <c r="K116" s="8">
        <f>+('3 Planilla Preadjudicación OTIC'!L116)</f>
        <v>0</v>
      </c>
      <c r="L116" s="8">
        <f>+('3 Planilla Preadjudicación OTIC'!M116)</f>
        <v>0</v>
      </c>
      <c r="M116" s="6">
        <f>+('3 Planilla Preadjudicación OTIC'!N116)</f>
        <v>0</v>
      </c>
      <c r="N116" s="8">
        <f>+('3 Planilla Preadjudicación OTIC'!O116)</f>
        <v>0</v>
      </c>
      <c r="O116" s="8">
        <f>+('3 Planilla Preadjudicación OTIC'!P116)</f>
        <v>0</v>
      </c>
      <c r="P116" s="8">
        <f>+('3 Planilla Preadjudicación OTIC'!Q116)</f>
        <v>0</v>
      </c>
      <c r="Q116" s="8">
        <f>+('3 Planilla Preadjudicación OTIC'!R116)</f>
        <v>0</v>
      </c>
      <c r="R116" s="8">
        <f>+('3 Planilla Preadjudicación OTIC'!S116)</f>
        <v>0</v>
      </c>
      <c r="S116" s="8">
        <f>+('3 Planilla Preadjudicación OTIC'!T116)</f>
        <v>0</v>
      </c>
      <c r="T116" s="6">
        <f>+('3 Planilla Preadjudicación OTIC'!U116)</f>
        <v>0</v>
      </c>
      <c r="U116" s="6">
        <f>+('3 Planilla Preadjudicación OTIC'!V116)</f>
        <v>0</v>
      </c>
      <c r="V116" s="6">
        <f>+('3 Planilla Preadjudicación OTIC'!W116)</f>
        <v>0</v>
      </c>
      <c r="W116" s="6">
        <f>+('3 Planilla Preadjudicación OTIC'!X116)</f>
        <v>0</v>
      </c>
      <c r="X116" s="6">
        <f>+('3 Planilla Preadjudicación OTIC'!Y116)</f>
        <v>0</v>
      </c>
      <c r="Y116" s="6">
        <f>+('3 Planilla Preadjudicación OTIC'!Z116)</f>
        <v>0</v>
      </c>
      <c r="Z116" s="6">
        <f>+('3 Planilla Preadjudicación OTIC'!AA116)</f>
        <v>0</v>
      </c>
      <c r="AA116" s="6">
        <f>+('3 Planilla Preadjudicación OTIC'!AB116)</f>
        <v>0</v>
      </c>
      <c r="AB116" s="8">
        <f>+('3 Planilla Preadjudicación OTIC'!AC116)</f>
        <v>0</v>
      </c>
      <c r="AC116" s="8">
        <f>+('3 Planilla Preadjudicación OTIC'!AD116)</f>
        <v>0</v>
      </c>
      <c r="AD116" s="6">
        <f>+('3 Planilla Preadjudicación OTIC'!AE116)</f>
        <v>0</v>
      </c>
      <c r="AE116" s="8">
        <f>+('3 Planilla Preadjudicación OTIC'!AF116)</f>
        <v>0</v>
      </c>
      <c r="AF116" s="6">
        <f>+('3 Planilla Preadjudicación OTIC'!AG116)</f>
        <v>0</v>
      </c>
      <c r="AG116" s="6">
        <f>+('3 Planilla Preadjudicación OTIC'!AH116)</f>
        <v>0</v>
      </c>
      <c r="AH116" s="6">
        <f>+('3 Planilla Preadjudicación OTIC'!AI116)</f>
        <v>0</v>
      </c>
      <c r="AI116" s="206">
        <f>+('3 Planilla Preadjudicación OTIC'!AJ116)</f>
        <v>0</v>
      </c>
      <c r="AJ116" s="8">
        <f>+('3 Planilla Preadjudicación OTIC'!AK116)</f>
        <v>0</v>
      </c>
      <c r="AK116" s="6">
        <f>+('3 Planilla Preadjudicación OTIC'!AL116)</f>
        <v>0</v>
      </c>
      <c r="AL116" s="6">
        <f>+('3 Planilla Preadjudicación OTIC'!AM116)</f>
        <v>0</v>
      </c>
      <c r="AM116" s="16">
        <f>+('3 Planilla Preadjudicación OTIC'!AN116)</f>
        <v>0</v>
      </c>
      <c r="AN116" s="16">
        <f>+('3 Planilla Preadjudicación OTIC'!AO116)</f>
        <v>0</v>
      </c>
      <c r="AO116" s="16">
        <f>+('3 Planilla Preadjudicación OTIC'!AP116)</f>
        <v>0</v>
      </c>
      <c r="AP116" s="16">
        <f>+('3 Planilla Preadjudicación OTIC'!AQ116)</f>
        <v>0</v>
      </c>
      <c r="AQ116" s="16">
        <f>+('3 Planilla Preadjudicación OTIC'!AR116)</f>
        <v>0</v>
      </c>
      <c r="AR116" s="16">
        <f>+('3 Planilla Preadjudicación OTIC'!AS116)</f>
        <v>0</v>
      </c>
      <c r="AS116" s="16">
        <f>+('3 Planilla Preadjudicación OTIC'!AT116)</f>
        <v>0</v>
      </c>
      <c r="AT116" s="16">
        <f>+('3 Planilla Preadjudicación OTIC'!AU116)</f>
        <v>0</v>
      </c>
      <c r="AU116" s="16">
        <f>+('3 Planilla Preadjudicación OTIC'!AV116)</f>
        <v>0</v>
      </c>
      <c r="AV116" s="6">
        <f>+('3 Planilla Preadjudicación OTIC'!AW116)</f>
        <v>0</v>
      </c>
      <c r="AW116" s="8">
        <f>+('3 Planilla Preadjudicación OTIC'!AX116)</f>
        <v>0</v>
      </c>
      <c r="AX116" s="6">
        <f>+('3 Planilla Preadjudicación OTIC'!AY116)</f>
        <v>0</v>
      </c>
      <c r="AY116" s="6">
        <f>+('3 Planilla Preadjudicación OTIC'!AZ116)</f>
        <v>0</v>
      </c>
      <c r="AZ116" s="6">
        <f>+('3 Planilla Preadjudicación OTIC'!BA116)</f>
        <v>0</v>
      </c>
      <c r="BA116" s="6">
        <f>+('3 Planilla Preadjudicación OTIC'!BB116)</f>
        <v>0</v>
      </c>
      <c r="BB116" s="6">
        <f>+('3 Planilla Preadjudicación OTIC'!BC116)</f>
        <v>0</v>
      </c>
      <c r="BC116" s="6">
        <f>+('3 Planilla Preadjudicación OTIC'!BD116)</f>
        <v>0</v>
      </c>
      <c r="BD116" s="6">
        <f>+('3 Planilla Preadjudicación OTIC'!BE116)</f>
        <v>0</v>
      </c>
      <c r="BE116" s="6">
        <f>+('3 Planilla Preadjudicación OTIC'!BF116)</f>
        <v>0</v>
      </c>
      <c r="BF116" s="6">
        <f>+('3 Planilla Preadjudicación OTIC'!BG116)</f>
        <v>0</v>
      </c>
      <c r="BG116" s="6">
        <f>+('3 Planilla Preadjudicación OTIC'!BH116)</f>
        <v>0</v>
      </c>
      <c r="BH116" s="6">
        <f>+('3 Planilla Preadjudicación OTIC'!BI116)</f>
        <v>0</v>
      </c>
      <c r="BI116" s="6">
        <f>+('3 Planilla Preadjudicación OTIC'!BJ116)</f>
        <v>0</v>
      </c>
      <c r="BJ116" s="6">
        <f>+('3 Planilla Preadjudicación OTIC'!BK116)</f>
        <v>0</v>
      </c>
      <c r="BK116" s="6">
        <f>+('3 Planilla Preadjudicación OTIC'!BL116)</f>
        <v>0</v>
      </c>
      <c r="BL116" s="6">
        <f>+('3 Planilla Preadjudicación OTIC'!BM116)</f>
        <v>0</v>
      </c>
      <c r="BM116" s="164">
        <f>ROUND(('3 Planilla Preadjudicación OTIC'!BN116),1)</f>
        <v>0</v>
      </c>
      <c r="BN116" s="8">
        <f>+('3 Planilla Preadjudicación OTIC'!BO116)</f>
        <v>0</v>
      </c>
      <c r="BO116" s="8">
        <f>+('3 Planilla Preadjudicación OTIC'!BP116)</f>
        <v>0</v>
      </c>
      <c r="BP116" s="8">
        <f>+('3 Planilla Preadjudicación OTIC'!BQ116)</f>
        <v>0</v>
      </c>
      <c r="BQ116" s="8">
        <f>+('3 Planilla Preadjudicación OTIC'!BR116)</f>
        <v>0</v>
      </c>
      <c r="BR116" s="8">
        <f>+('3 Planilla Preadjudicación OTIC'!BS116)</f>
        <v>0</v>
      </c>
      <c r="BS116" s="8">
        <f>+('3 Planilla Preadjudicación OTIC'!BT116)</f>
        <v>0</v>
      </c>
      <c r="BT116" s="8">
        <f>+('3 Planilla Preadjudicación OTIC'!BU116)</f>
        <v>0</v>
      </c>
      <c r="BU116" s="130" t="e">
        <f>IF(VLOOKUP(A116,'BD OFICIAL'!$A$1:$AK$1058,5,0)=D116,0,1)</f>
        <v>#N/A</v>
      </c>
      <c r="BV116" s="130" t="e">
        <f>IF(VLOOKUP(A116,'BD OFICIAL'!$A$1:$AK$1058,11,0)=J116,0,1)</f>
        <v>#N/A</v>
      </c>
      <c r="BW116" s="130" t="e">
        <f>IF(VLOOKUP(A116,'BD OFICIAL'!$A$1:$AK$1058,13,0)=L116,0,1)</f>
        <v>#N/A</v>
      </c>
      <c r="BX116" s="6" t="e">
        <f>IF(VLOOKUP(A116,'BD OFICIAL'!$A$1:$AK$1058,16,0)=O116,0,1)</f>
        <v>#N/A</v>
      </c>
      <c r="BY116" s="6" t="e">
        <f>IF(VLOOKUP(A116,'BD OFICIAL'!$A$1:$AK$1058,17,0)=P116,0,1)</f>
        <v>#N/A</v>
      </c>
      <c r="BZ116" s="6" t="e">
        <f>IF(VLOOKUP(A116,'BD OFICIAL'!$A$1:$AK$1058,19,0)=R116,0,1)</f>
        <v>#N/A</v>
      </c>
      <c r="CA116" s="6" t="e">
        <f>IF(VLOOKUP(A116,'BD OFICIAL'!$A$1:$AK$1058,21,0)=T116,0,1)</f>
        <v>#N/A</v>
      </c>
      <c r="CB116" s="6" t="e">
        <f>IF(VLOOKUP(A116,'BD OFICIAL'!$A$1:$AK$1058,24,0)=AK116,0,1)</f>
        <v>#N/A</v>
      </c>
      <c r="CC116" s="6" t="e">
        <f>IF(VLOOKUP(A116,'BD OFICIAL'!$A$1:$AK$1058,25,0)=X116,0,1)</f>
        <v>#N/A</v>
      </c>
      <c r="CD116" s="6" t="e">
        <f>IF(VLOOKUP(A116,'BD OFICIAL'!$A$1:$AK$1058,26,0)=Y116,0,1)</f>
        <v>#N/A</v>
      </c>
      <c r="CE116" s="6" t="e">
        <f>IF(VLOOKUP(A116,'BD OFICIAL'!$A$1:$AK$1058,27,0)=Z116,0,1)</f>
        <v>#N/A</v>
      </c>
      <c r="CF116" s="6" t="e">
        <f>IF(VLOOKUP(A116,'BD OFICIAL'!$A$1:$AK$1058,28,0)=AA116,0,1)</f>
        <v>#N/A</v>
      </c>
      <c r="CG116" s="6" t="e">
        <f>IF(VLOOKUP(A116,'BD OFICIAL'!$A$1:$AK$1058,33,0)=AF116,0,1)</f>
        <v>#N/A</v>
      </c>
      <c r="CH116" s="6" t="e">
        <f>IF(VLOOKUP(A116,'BD OFICIAL'!$A$1:$AK$1058,34,0)=AG116,0,1)</f>
        <v>#N/A</v>
      </c>
      <c r="CI116" s="11" t="e">
        <f t="shared" si="49"/>
        <v>#DIV/0!</v>
      </c>
      <c r="CJ116" s="130" t="e">
        <f t="shared" si="50"/>
        <v>#DIV/0!</v>
      </c>
      <c r="CK116" s="130" t="e">
        <f>IF(VLOOKUP(A116,'BD OFICIAL'!$A$1:$AK$1058,37,0)=AL116,0,1)</f>
        <v>#N/A</v>
      </c>
      <c r="CL116" s="130" t="e">
        <f>VLOOKUP(A116,'BD OFICIAL'!$A$1:$AL$1109,38,0)*AM116-AP116</f>
        <v>#N/A</v>
      </c>
      <c r="CM116" s="130" t="str">
        <f t="shared" si="51"/>
        <v>SSH</v>
      </c>
      <c r="CN116" s="130" t="str">
        <f t="shared" si="52"/>
        <v>SI</v>
      </c>
      <c r="CO116" s="130" t="str">
        <f t="shared" si="53"/>
        <v>NO</v>
      </c>
      <c r="CP116" s="44">
        <f t="shared" si="54"/>
        <v>1</v>
      </c>
      <c r="CQ116" s="44">
        <f t="shared" si="55"/>
        <v>1</v>
      </c>
      <c r="CR116" s="44" t="e">
        <f t="shared" si="56"/>
        <v>#N/A</v>
      </c>
      <c r="CS116" s="44" t="e">
        <f>IF(VLOOKUP(A116,'BD OFICIAL'!$A:$AS,40,0)=AQ116,0,1)</f>
        <v>#N/A</v>
      </c>
      <c r="CT116" s="44" t="e">
        <f>IF(VLOOKUP(A116,'BD OFICIAL'!$A:$AS,41,0)=AS116,0,1)</f>
        <v>#N/A</v>
      </c>
      <c r="CU116" s="44">
        <f t="shared" si="57"/>
        <v>0</v>
      </c>
      <c r="CV116" s="44">
        <f t="shared" si="58"/>
        <v>0</v>
      </c>
      <c r="CW116" s="44" t="e">
        <f>IF(VLOOKUP(A116,'BD OFICIAL'!$A$1:$AK$1058,31,0)="SI",IF(AT116&gt;0,0,1),IF(AT116=0,0,1))</f>
        <v>#N/A</v>
      </c>
      <c r="CX116" s="44">
        <f t="shared" si="59"/>
        <v>0</v>
      </c>
      <c r="CY116" s="44">
        <f t="shared" si="60"/>
        <v>0</v>
      </c>
      <c r="CZ116" s="130" t="e">
        <f t="shared" si="61"/>
        <v>#N/A</v>
      </c>
      <c r="DA116" s="44" t="e">
        <f t="shared" si="62"/>
        <v>#N/A</v>
      </c>
      <c r="DB116" s="130" t="str">
        <f>IF(ISERROR(VLOOKUP(AI116,EXPERIENCIA!$A$1:$C$2100,1,0)),"NO","SI")</f>
        <v>NO</v>
      </c>
      <c r="DC116" s="130" t="e">
        <f>IF(CZ116="no","NO APLICA",IF(AX116=0,"ERROR NOTA",IF(AND(AX116&gt;1,DB116="NO"),"ERROR NOTA",IF(AND(DB116="NO",AX116=1),0,IF(VLOOKUP(AI116,EXPERIENCIA!$A$1:$C$2100,3,0)=AX116,0,"ERROR NOTA")))))</f>
        <v>#N/A</v>
      </c>
      <c r="DD116" s="130" t="str">
        <f>IF(ISERROR(VLOOKUP(AI116,COMPORTAMIENTO!$A$1:$C$2100,1,0)),"NO","SI")</f>
        <v>NO</v>
      </c>
      <c r="DE116" s="130" t="e">
        <f>IF(CZ116="NO","NO APLICA",IF(AY116=0,"ERROR NOTA",IF(AND(DD116="NO",AY116=7),0,IF(VLOOKUP(AI116,COMPORTAMIENTO!$A$2:$C$2100,3,0)=AY116,0,"ERROR NOTA"))))</f>
        <v>#N/A</v>
      </c>
      <c r="DF116" s="164" t="e">
        <f t="shared" si="63"/>
        <v>#N/A</v>
      </c>
      <c r="DG116" s="164" t="e">
        <f t="shared" si="64"/>
        <v>#N/A</v>
      </c>
      <c r="DH116" s="130" t="str">
        <f t="shared" si="101"/>
        <v>NO</v>
      </c>
      <c r="DI116" s="130" t="e">
        <f t="shared" si="65"/>
        <v>#N/A</v>
      </c>
      <c r="DJ116" s="130" t="e">
        <f t="shared" si="66"/>
        <v>#N/A</v>
      </c>
      <c r="DK116" s="130" t="e">
        <f t="shared" si="67"/>
        <v>#N/A</v>
      </c>
      <c r="DL116" s="16" t="e" cm="1">
        <f t="array" ref="DL116">IF(CZ116="NO","NO APLICA",IF(AND(CZ116="SI",BG116=1),RECHAZADO,"APROBADO"))</f>
        <v>#N/A</v>
      </c>
      <c r="DM116" s="16" t="e">
        <f t="shared" si="68"/>
        <v>#N/A</v>
      </c>
      <c r="DN116" s="11" t="e">
        <f t="shared" si="69"/>
        <v>#N/A</v>
      </c>
      <c r="DO116" s="16">
        <f t="shared" si="70"/>
        <v>0</v>
      </c>
      <c r="DP116" s="16">
        <f>VLOOKUP(A116,'5 TD'!$A$3:$B$35,2,0)</f>
        <v>0</v>
      </c>
      <c r="DQ116" s="11" t="e">
        <f t="shared" si="71"/>
        <v>#N/A</v>
      </c>
      <c r="DR116" s="130" t="e">
        <f t="shared" si="102"/>
        <v>#N/A</v>
      </c>
      <c r="DS116" s="130" t="e">
        <f t="shared" si="103"/>
        <v>#N/A</v>
      </c>
      <c r="DT116" s="11" t="e">
        <f t="shared" si="104"/>
        <v>#N/A</v>
      </c>
      <c r="DU116" s="130" t="e">
        <f t="shared" si="105"/>
        <v>#N/A</v>
      </c>
      <c r="DV116" s="6">
        <f>+('3 Planilla Preadjudicación OTIC'!BO116)</f>
        <v>0</v>
      </c>
      <c r="DW116" s="6" t="e">
        <f>IF(DU116="APROBADO",VLOOKUP(A116,'5 TD'!$D$3:$E$270,2,0),"NO APLICA")</f>
        <v>#N/A</v>
      </c>
      <c r="DX116" s="6" t="e">
        <f t="shared" si="72"/>
        <v>#N/A</v>
      </c>
      <c r="DY116" s="6" t="e">
        <f>IF(DX116="SI",VLOOKUP(A116,'5 TD'!$G$3:$H$270,2,0),"NO APLICA ")</f>
        <v>#N/A</v>
      </c>
      <c r="DZ116" s="6" t="e">
        <f t="shared" si="106"/>
        <v>#N/A</v>
      </c>
      <c r="EA116" s="6" t="e">
        <f>IF(DZ116="SI",VLOOKUP(A116,'5 TD'!$J$4:$K$472,2,0),"NO APLICA")</f>
        <v>#N/A</v>
      </c>
      <c r="EB116" s="6" t="e">
        <f t="shared" si="73"/>
        <v>#N/A</v>
      </c>
      <c r="EC116" s="11" t="e">
        <f>IF(EB116="SI",VLOOKUP(A116,'5 TD'!$M$4:$N$350,2,0),"NO APLICA")</f>
        <v>#N/A</v>
      </c>
      <c r="ED116" s="6" t="e">
        <f t="shared" si="48"/>
        <v>#N/A</v>
      </c>
      <c r="EE116" s="16" t="e">
        <f t="shared" si="74"/>
        <v>#N/A</v>
      </c>
      <c r="EF116" s="16" t="e">
        <f>IF(ED116="SI",VLOOKUP(A116,'5 TD'!$V$4:$W$479,2,0),"NO APLICA")</f>
        <v>#N/A</v>
      </c>
      <c r="EG116" s="6" t="e">
        <f t="shared" si="75"/>
        <v>#N/A</v>
      </c>
      <c r="EH116" s="124" t="e">
        <f>IF(EG116="SI",VLOOKUP(AI116,COMPORTAMIENTO!$A$1:$C$2100,2,0),"NO APLICA")</f>
        <v>#N/A</v>
      </c>
      <c r="EI116" s="16" t="e">
        <f>IF(EG116="SI",VLOOKUP(A116,'5 TD'!$P$2:$Q$479,2,0),"NO APLICA")</f>
        <v>#N/A</v>
      </c>
      <c r="EJ116" s="6" t="e">
        <f t="shared" si="76"/>
        <v>#N/A</v>
      </c>
      <c r="EK116" s="6">
        <f>IF(DB116="no",0,VLOOKUP(AI116,EXPERIENCIA!$A$1:$C$2100,2,0))</f>
        <v>0</v>
      </c>
      <c r="EL116" s="6">
        <f>IF(DB116="si",VLOOKUP(A116,'5 TD'!$S$3:$T$2103,2,0),0)</f>
        <v>0</v>
      </c>
      <c r="EM116" s="6" t="str">
        <f t="shared" si="77"/>
        <v>SI</v>
      </c>
      <c r="EN116" s="6">
        <f>+('3 Planilla Preadjudicación OTIC'!BV116)</f>
        <v>0</v>
      </c>
      <c r="EQ116" s="77"/>
    </row>
    <row r="117" spans="1:147" s="7" customFormat="1" ht="13.8" x14ac:dyDescent="0.3">
      <c r="A117" s="6">
        <f>+('3 Planilla Preadjudicación OTIC'!A117)</f>
        <v>0</v>
      </c>
      <c r="B117" s="6">
        <f>+('3 Planilla Preadjudicación OTIC'!B117)</f>
        <v>0</v>
      </c>
      <c r="C117" s="8">
        <f>+('3 Planilla Preadjudicación OTIC'!D117)</f>
        <v>0</v>
      </c>
      <c r="D117" s="8">
        <f>+('3 Planilla Preadjudicación OTIC'!E117)</f>
        <v>0</v>
      </c>
      <c r="E117" s="8">
        <f>+('3 Planilla Preadjudicación OTIC'!F117)</f>
        <v>0</v>
      </c>
      <c r="F117" s="8">
        <f>+('3 Planilla Preadjudicación OTIC'!G117)</f>
        <v>0</v>
      </c>
      <c r="G117" s="8">
        <f>+('3 Planilla Preadjudicación OTIC'!H117)</f>
        <v>0</v>
      </c>
      <c r="H117" s="8">
        <f>+('3 Planilla Preadjudicación OTIC'!I117)</f>
        <v>0</v>
      </c>
      <c r="I117" s="8">
        <f>+('3 Planilla Preadjudicación OTIC'!J117)</f>
        <v>0</v>
      </c>
      <c r="J117" s="8">
        <f>+('3 Planilla Preadjudicación OTIC'!K117)</f>
        <v>0</v>
      </c>
      <c r="K117" s="8">
        <f>+('3 Planilla Preadjudicación OTIC'!L117)</f>
        <v>0</v>
      </c>
      <c r="L117" s="8">
        <f>+('3 Planilla Preadjudicación OTIC'!M117)</f>
        <v>0</v>
      </c>
      <c r="M117" s="6">
        <f>+('3 Planilla Preadjudicación OTIC'!N117)</f>
        <v>0</v>
      </c>
      <c r="N117" s="8">
        <f>+('3 Planilla Preadjudicación OTIC'!O117)</f>
        <v>0</v>
      </c>
      <c r="O117" s="8">
        <f>+('3 Planilla Preadjudicación OTIC'!P117)</f>
        <v>0</v>
      </c>
      <c r="P117" s="8">
        <f>+('3 Planilla Preadjudicación OTIC'!Q117)</f>
        <v>0</v>
      </c>
      <c r="Q117" s="8">
        <f>+('3 Planilla Preadjudicación OTIC'!R117)</f>
        <v>0</v>
      </c>
      <c r="R117" s="8">
        <f>+('3 Planilla Preadjudicación OTIC'!S117)</f>
        <v>0</v>
      </c>
      <c r="S117" s="8">
        <f>+('3 Planilla Preadjudicación OTIC'!T117)</f>
        <v>0</v>
      </c>
      <c r="T117" s="6">
        <f>+('3 Planilla Preadjudicación OTIC'!U117)</f>
        <v>0</v>
      </c>
      <c r="U117" s="6">
        <f>+('3 Planilla Preadjudicación OTIC'!V117)</f>
        <v>0</v>
      </c>
      <c r="V117" s="6">
        <f>+('3 Planilla Preadjudicación OTIC'!W117)</f>
        <v>0</v>
      </c>
      <c r="W117" s="6">
        <f>+('3 Planilla Preadjudicación OTIC'!X117)</f>
        <v>0</v>
      </c>
      <c r="X117" s="6">
        <f>+('3 Planilla Preadjudicación OTIC'!Y117)</f>
        <v>0</v>
      </c>
      <c r="Y117" s="6">
        <f>+('3 Planilla Preadjudicación OTIC'!Z117)</f>
        <v>0</v>
      </c>
      <c r="Z117" s="6">
        <f>+('3 Planilla Preadjudicación OTIC'!AA117)</f>
        <v>0</v>
      </c>
      <c r="AA117" s="6">
        <f>+('3 Planilla Preadjudicación OTIC'!AB117)</f>
        <v>0</v>
      </c>
      <c r="AB117" s="8">
        <f>+('3 Planilla Preadjudicación OTIC'!AC117)</f>
        <v>0</v>
      </c>
      <c r="AC117" s="8">
        <f>+('3 Planilla Preadjudicación OTIC'!AD117)</f>
        <v>0</v>
      </c>
      <c r="AD117" s="6">
        <f>+('3 Planilla Preadjudicación OTIC'!AE117)</f>
        <v>0</v>
      </c>
      <c r="AE117" s="8">
        <f>+('3 Planilla Preadjudicación OTIC'!AF117)</f>
        <v>0</v>
      </c>
      <c r="AF117" s="6">
        <f>+('3 Planilla Preadjudicación OTIC'!AG117)</f>
        <v>0</v>
      </c>
      <c r="AG117" s="6">
        <f>+('3 Planilla Preadjudicación OTIC'!AH117)</f>
        <v>0</v>
      </c>
      <c r="AH117" s="6">
        <f>+('3 Planilla Preadjudicación OTIC'!AI117)</f>
        <v>0</v>
      </c>
      <c r="AI117" s="206">
        <f>+('3 Planilla Preadjudicación OTIC'!AJ117)</f>
        <v>0</v>
      </c>
      <c r="AJ117" s="8">
        <f>+('3 Planilla Preadjudicación OTIC'!AK117)</f>
        <v>0</v>
      </c>
      <c r="AK117" s="6">
        <f>+('3 Planilla Preadjudicación OTIC'!AL117)</f>
        <v>0</v>
      </c>
      <c r="AL117" s="6">
        <f>+('3 Planilla Preadjudicación OTIC'!AM117)</f>
        <v>0</v>
      </c>
      <c r="AM117" s="16">
        <f>+('3 Planilla Preadjudicación OTIC'!AN117)</f>
        <v>0</v>
      </c>
      <c r="AN117" s="16">
        <f>+('3 Planilla Preadjudicación OTIC'!AO117)</f>
        <v>0</v>
      </c>
      <c r="AO117" s="16">
        <f>+('3 Planilla Preadjudicación OTIC'!AP117)</f>
        <v>0</v>
      </c>
      <c r="AP117" s="16">
        <f>+('3 Planilla Preadjudicación OTIC'!AQ117)</f>
        <v>0</v>
      </c>
      <c r="AQ117" s="16">
        <f>+('3 Planilla Preadjudicación OTIC'!AR117)</f>
        <v>0</v>
      </c>
      <c r="AR117" s="16">
        <f>+('3 Planilla Preadjudicación OTIC'!AS117)</f>
        <v>0</v>
      </c>
      <c r="AS117" s="16">
        <f>+('3 Planilla Preadjudicación OTIC'!AT117)</f>
        <v>0</v>
      </c>
      <c r="AT117" s="16">
        <f>+('3 Planilla Preadjudicación OTIC'!AU117)</f>
        <v>0</v>
      </c>
      <c r="AU117" s="16">
        <f>+('3 Planilla Preadjudicación OTIC'!AV117)</f>
        <v>0</v>
      </c>
      <c r="AV117" s="6">
        <f>+('3 Planilla Preadjudicación OTIC'!AW117)</f>
        <v>0</v>
      </c>
      <c r="AW117" s="8">
        <f>+('3 Planilla Preadjudicación OTIC'!AX117)</f>
        <v>0</v>
      </c>
      <c r="AX117" s="6">
        <f>+('3 Planilla Preadjudicación OTIC'!AY117)</f>
        <v>0</v>
      </c>
      <c r="AY117" s="6">
        <f>+('3 Planilla Preadjudicación OTIC'!AZ117)</f>
        <v>0</v>
      </c>
      <c r="AZ117" s="6">
        <f>+('3 Planilla Preadjudicación OTIC'!BA117)</f>
        <v>0</v>
      </c>
      <c r="BA117" s="6">
        <f>+('3 Planilla Preadjudicación OTIC'!BB117)</f>
        <v>0</v>
      </c>
      <c r="BB117" s="6">
        <f>+('3 Planilla Preadjudicación OTIC'!BC117)</f>
        <v>0</v>
      </c>
      <c r="BC117" s="6">
        <f>+('3 Planilla Preadjudicación OTIC'!BD117)</f>
        <v>0</v>
      </c>
      <c r="BD117" s="6">
        <f>+('3 Planilla Preadjudicación OTIC'!BE117)</f>
        <v>0</v>
      </c>
      <c r="BE117" s="6">
        <f>+('3 Planilla Preadjudicación OTIC'!BF117)</f>
        <v>0</v>
      </c>
      <c r="BF117" s="6">
        <f>+('3 Planilla Preadjudicación OTIC'!BG117)</f>
        <v>0</v>
      </c>
      <c r="BG117" s="6">
        <f>+('3 Planilla Preadjudicación OTIC'!BH117)</f>
        <v>0</v>
      </c>
      <c r="BH117" s="6">
        <f>+('3 Planilla Preadjudicación OTIC'!BI117)</f>
        <v>0</v>
      </c>
      <c r="BI117" s="6">
        <f>+('3 Planilla Preadjudicación OTIC'!BJ117)</f>
        <v>0</v>
      </c>
      <c r="BJ117" s="6">
        <f>+('3 Planilla Preadjudicación OTIC'!BK117)</f>
        <v>0</v>
      </c>
      <c r="BK117" s="6">
        <f>+('3 Planilla Preadjudicación OTIC'!BL117)</f>
        <v>0</v>
      </c>
      <c r="BL117" s="6">
        <f>+('3 Planilla Preadjudicación OTIC'!BM117)</f>
        <v>0</v>
      </c>
      <c r="BM117" s="164">
        <f>ROUND(('3 Planilla Preadjudicación OTIC'!BN117),1)</f>
        <v>0</v>
      </c>
      <c r="BN117" s="8">
        <f>+('3 Planilla Preadjudicación OTIC'!BO117)</f>
        <v>0</v>
      </c>
      <c r="BO117" s="8">
        <f>+('3 Planilla Preadjudicación OTIC'!BP117)</f>
        <v>0</v>
      </c>
      <c r="BP117" s="8">
        <f>+('3 Planilla Preadjudicación OTIC'!BQ117)</f>
        <v>0</v>
      </c>
      <c r="BQ117" s="8">
        <f>+('3 Planilla Preadjudicación OTIC'!BR117)</f>
        <v>0</v>
      </c>
      <c r="BR117" s="8">
        <f>+('3 Planilla Preadjudicación OTIC'!BS117)</f>
        <v>0</v>
      </c>
      <c r="BS117" s="8">
        <f>+('3 Planilla Preadjudicación OTIC'!BT117)</f>
        <v>0</v>
      </c>
      <c r="BT117" s="8">
        <f>+('3 Planilla Preadjudicación OTIC'!BU117)</f>
        <v>0</v>
      </c>
      <c r="BU117" s="130" t="e">
        <f>IF(VLOOKUP(A117,'BD OFICIAL'!$A$1:$AK$1058,5,0)=D117,0,1)</f>
        <v>#N/A</v>
      </c>
      <c r="BV117" s="130" t="e">
        <f>IF(VLOOKUP(A117,'BD OFICIAL'!$A$1:$AK$1058,11,0)=J117,0,1)</f>
        <v>#N/A</v>
      </c>
      <c r="BW117" s="130" t="e">
        <f>IF(VLOOKUP(A117,'BD OFICIAL'!$A$1:$AK$1058,13,0)=L117,0,1)</f>
        <v>#N/A</v>
      </c>
      <c r="BX117" s="6" t="e">
        <f>IF(VLOOKUP(A117,'BD OFICIAL'!$A$1:$AK$1058,16,0)=O117,0,1)</f>
        <v>#N/A</v>
      </c>
      <c r="BY117" s="6" t="e">
        <f>IF(VLOOKUP(A117,'BD OFICIAL'!$A$1:$AK$1058,17,0)=P117,0,1)</f>
        <v>#N/A</v>
      </c>
      <c r="BZ117" s="6" t="e">
        <f>IF(VLOOKUP(A117,'BD OFICIAL'!$A$1:$AK$1058,19,0)=R117,0,1)</f>
        <v>#N/A</v>
      </c>
      <c r="CA117" s="6" t="e">
        <f>IF(VLOOKUP(A117,'BD OFICIAL'!$A$1:$AK$1058,21,0)=T117,0,1)</f>
        <v>#N/A</v>
      </c>
      <c r="CB117" s="6" t="e">
        <f>IF(VLOOKUP(A117,'BD OFICIAL'!$A$1:$AK$1058,24,0)=AK117,0,1)</f>
        <v>#N/A</v>
      </c>
      <c r="CC117" s="6" t="e">
        <f>IF(VLOOKUP(A117,'BD OFICIAL'!$A$1:$AK$1058,25,0)=X117,0,1)</f>
        <v>#N/A</v>
      </c>
      <c r="CD117" s="6" t="e">
        <f>IF(VLOOKUP(A117,'BD OFICIAL'!$A$1:$AK$1058,26,0)=Y117,0,1)</f>
        <v>#N/A</v>
      </c>
      <c r="CE117" s="6" t="e">
        <f>IF(VLOOKUP(A117,'BD OFICIAL'!$A$1:$AK$1058,27,0)=Z117,0,1)</f>
        <v>#N/A</v>
      </c>
      <c r="CF117" s="6" t="e">
        <f>IF(VLOOKUP(A117,'BD OFICIAL'!$A$1:$AK$1058,28,0)=AA117,0,1)</f>
        <v>#N/A</v>
      </c>
      <c r="CG117" s="6" t="e">
        <f>IF(VLOOKUP(A117,'BD OFICIAL'!$A$1:$AK$1058,33,0)=AF117,0,1)</f>
        <v>#N/A</v>
      </c>
      <c r="CH117" s="6" t="e">
        <f>IF(VLOOKUP(A117,'BD OFICIAL'!$A$1:$AK$1058,34,0)=AG117,0,1)</f>
        <v>#N/A</v>
      </c>
      <c r="CI117" s="11" t="e">
        <f t="shared" si="49"/>
        <v>#DIV/0!</v>
      </c>
      <c r="CJ117" s="130" t="e">
        <f t="shared" si="50"/>
        <v>#DIV/0!</v>
      </c>
      <c r="CK117" s="130" t="e">
        <f>IF(VLOOKUP(A117,'BD OFICIAL'!$A$1:$AK$1058,37,0)=AL117,0,1)</f>
        <v>#N/A</v>
      </c>
      <c r="CL117" s="130" t="e">
        <f>VLOOKUP(A117,'BD OFICIAL'!$A$1:$AL$1109,38,0)*AM117-AP117</f>
        <v>#N/A</v>
      </c>
      <c r="CM117" s="130" t="str">
        <f t="shared" si="51"/>
        <v>SSH</v>
      </c>
      <c r="CN117" s="130" t="str">
        <f t="shared" si="52"/>
        <v>SI</v>
      </c>
      <c r="CO117" s="130" t="str">
        <f t="shared" si="53"/>
        <v>NO</v>
      </c>
      <c r="CP117" s="44">
        <f t="shared" si="54"/>
        <v>1</v>
      </c>
      <c r="CQ117" s="44">
        <f t="shared" si="55"/>
        <v>1</v>
      </c>
      <c r="CR117" s="44" t="e">
        <f t="shared" si="56"/>
        <v>#N/A</v>
      </c>
      <c r="CS117" s="44" t="e">
        <f>IF(VLOOKUP(A117,'BD OFICIAL'!$A:$AS,40,0)=AQ117,0,1)</f>
        <v>#N/A</v>
      </c>
      <c r="CT117" s="44" t="e">
        <f>IF(VLOOKUP(A117,'BD OFICIAL'!$A:$AS,41,0)=AS117,0,1)</f>
        <v>#N/A</v>
      </c>
      <c r="CU117" s="44">
        <f t="shared" si="57"/>
        <v>0</v>
      </c>
      <c r="CV117" s="44">
        <f t="shared" si="58"/>
        <v>0</v>
      </c>
      <c r="CW117" s="44" t="e">
        <f>IF(VLOOKUP(A117,'BD OFICIAL'!$A$1:$AK$1058,31,0)="SI",IF(AT117&gt;0,0,1),IF(AT117=0,0,1))</f>
        <v>#N/A</v>
      </c>
      <c r="CX117" s="44">
        <f t="shared" si="59"/>
        <v>0</v>
      </c>
      <c r="CY117" s="44">
        <f t="shared" si="60"/>
        <v>0</v>
      </c>
      <c r="CZ117" s="130" t="e">
        <f t="shared" si="61"/>
        <v>#N/A</v>
      </c>
      <c r="DA117" s="44" t="e">
        <f t="shared" si="62"/>
        <v>#N/A</v>
      </c>
      <c r="DB117" s="130" t="str">
        <f>IF(ISERROR(VLOOKUP(AI117,EXPERIENCIA!$A$1:$C$2100,1,0)),"NO","SI")</f>
        <v>NO</v>
      </c>
      <c r="DC117" s="130" t="e">
        <f>IF(CZ117="no","NO APLICA",IF(AX117=0,"ERROR NOTA",IF(AND(AX117&gt;1,DB117="NO"),"ERROR NOTA",IF(AND(DB117="NO",AX117=1),0,IF(VLOOKUP(AI117,EXPERIENCIA!$A$1:$C$2100,3,0)=AX117,0,"ERROR NOTA")))))</f>
        <v>#N/A</v>
      </c>
      <c r="DD117" s="130" t="str">
        <f>IF(ISERROR(VLOOKUP(AI117,COMPORTAMIENTO!$A$1:$C$2100,1,0)),"NO","SI")</f>
        <v>NO</v>
      </c>
      <c r="DE117" s="130" t="e">
        <f>IF(CZ117="NO","NO APLICA",IF(AY117=0,"ERROR NOTA",IF(AND(DD117="NO",AY117=7),0,IF(VLOOKUP(AI117,COMPORTAMIENTO!$A$2:$C$2100,3,0)=AY117,0,"ERROR NOTA"))))</f>
        <v>#N/A</v>
      </c>
      <c r="DF117" s="164" t="e">
        <f t="shared" si="63"/>
        <v>#N/A</v>
      </c>
      <c r="DG117" s="164" t="e">
        <f t="shared" si="64"/>
        <v>#N/A</v>
      </c>
      <c r="DH117" s="130" t="str">
        <f t="shared" si="101"/>
        <v>NO</v>
      </c>
      <c r="DI117" s="130" t="e">
        <f t="shared" si="65"/>
        <v>#N/A</v>
      </c>
      <c r="DJ117" s="130" t="e">
        <f t="shared" si="66"/>
        <v>#N/A</v>
      </c>
      <c r="DK117" s="130" t="e">
        <f t="shared" si="67"/>
        <v>#N/A</v>
      </c>
      <c r="DL117" s="16" t="e" cm="1">
        <f t="array" ref="DL117">IF(CZ117="NO","NO APLICA",IF(AND(CZ117="SI",BG117=1),RECHAZADO,"APROBADO"))</f>
        <v>#N/A</v>
      </c>
      <c r="DM117" s="16" t="e">
        <f t="shared" si="68"/>
        <v>#N/A</v>
      </c>
      <c r="DN117" s="11" t="e">
        <f t="shared" si="69"/>
        <v>#N/A</v>
      </c>
      <c r="DO117" s="16">
        <f t="shared" si="70"/>
        <v>0</v>
      </c>
      <c r="DP117" s="16">
        <f>VLOOKUP(A117,'5 TD'!$A$3:$B$35,2,0)</f>
        <v>0</v>
      </c>
      <c r="DQ117" s="11" t="e">
        <f t="shared" si="71"/>
        <v>#N/A</v>
      </c>
      <c r="DR117" s="130" t="e">
        <f t="shared" si="102"/>
        <v>#N/A</v>
      </c>
      <c r="DS117" s="130" t="e">
        <f t="shared" si="103"/>
        <v>#N/A</v>
      </c>
      <c r="DT117" s="11" t="e">
        <f t="shared" si="104"/>
        <v>#N/A</v>
      </c>
      <c r="DU117" s="130" t="e">
        <f t="shared" si="105"/>
        <v>#N/A</v>
      </c>
      <c r="DV117" s="6">
        <f>+('3 Planilla Preadjudicación OTIC'!BO117)</f>
        <v>0</v>
      </c>
      <c r="DW117" s="6" t="e">
        <f>IF(DU117="APROBADO",VLOOKUP(A117,'5 TD'!$D$3:$E$270,2,0),"NO APLICA")</f>
        <v>#N/A</v>
      </c>
      <c r="DX117" s="6" t="e">
        <f t="shared" si="72"/>
        <v>#N/A</v>
      </c>
      <c r="DY117" s="6" t="e">
        <f>IF(DX117="SI",VLOOKUP(A117,'5 TD'!$G$3:$H$270,2,0),"NO APLICA ")</f>
        <v>#N/A</v>
      </c>
      <c r="DZ117" s="6" t="e">
        <f t="shared" si="106"/>
        <v>#N/A</v>
      </c>
      <c r="EA117" s="6" t="e">
        <f>IF(DZ117="SI",VLOOKUP(A117,'5 TD'!$J$4:$K$472,2,0),"NO APLICA")</f>
        <v>#N/A</v>
      </c>
      <c r="EB117" s="6" t="e">
        <f t="shared" si="73"/>
        <v>#N/A</v>
      </c>
      <c r="EC117" s="11" t="e">
        <f>IF(EB117="SI",VLOOKUP(A117,'5 TD'!$M$4:$N$350,2,0),"NO APLICA")</f>
        <v>#N/A</v>
      </c>
      <c r="ED117" s="6" t="e">
        <f t="shared" si="48"/>
        <v>#N/A</v>
      </c>
      <c r="EE117" s="16" t="e">
        <f t="shared" si="74"/>
        <v>#N/A</v>
      </c>
      <c r="EF117" s="16" t="e">
        <f>IF(ED117="SI",VLOOKUP(A117,'5 TD'!$V$4:$W$479,2,0),"NO APLICA")</f>
        <v>#N/A</v>
      </c>
      <c r="EG117" s="6" t="e">
        <f t="shared" si="75"/>
        <v>#N/A</v>
      </c>
      <c r="EH117" s="124" t="e">
        <f>IF(EG117="SI",VLOOKUP(AI117,COMPORTAMIENTO!$A$1:$C$2100,2,0),"NO APLICA")</f>
        <v>#N/A</v>
      </c>
      <c r="EI117" s="16" t="e">
        <f>IF(EG117="SI",VLOOKUP(A117,'5 TD'!$P$2:$Q$479,2,0),"NO APLICA")</f>
        <v>#N/A</v>
      </c>
      <c r="EJ117" s="6" t="e">
        <f t="shared" si="76"/>
        <v>#N/A</v>
      </c>
      <c r="EK117" s="6">
        <f>IF(DB117="no",0,VLOOKUP(AI117,EXPERIENCIA!$A$1:$C$2100,2,0))</f>
        <v>0</v>
      </c>
      <c r="EL117" s="6">
        <f>IF(DB117="si",VLOOKUP(A117,'5 TD'!$S$3:$T$2103,2,0),0)</f>
        <v>0</v>
      </c>
      <c r="EM117" s="6" t="str">
        <f t="shared" si="77"/>
        <v>SI</v>
      </c>
      <c r="EN117" s="6">
        <f>+('3 Planilla Preadjudicación OTIC'!BV117)</f>
        <v>0</v>
      </c>
      <c r="EQ117" s="77"/>
    </row>
    <row r="118" spans="1:147" s="7" customFormat="1" ht="13.8" x14ac:dyDescent="0.3">
      <c r="A118" s="6">
        <f>+('3 Planilla Preadjudicación OTIC'!A118)</f>
        <v>0</v>
      </c>
      <c r="B118" s="6">
        <f>+('3 Planilla Preadjudicación OTIC'!B118)</f>
        <v>0</v>
      </c>
      <c r="C118" s="8">
        <f>+('3 Planilla Preadjudicación OTIC'!D118)</f>
        <v>0</v>
      </c>
      <c r="D118" s="8">
        <f>+('3 Planilla Preadjudicación OTIC'!E118)</f>
        <v>0</v>
      </c>
      <c r="E118" s="8">
        <f>+('3 Planilla Preadjudicación OTIC'!F118)</f>
        <v>0</v>
      </c>
      <c r="F118" s="8">
        <f>+('3 Planilla Preadjudicación OTIC'!G118)</f>
        <v>0</v>
      </c>
      <c r="G118" s="8">
        <f>+('3 Planilla Preadjudicación OTIC'!H118)</f>
        <v>0</v>
      </c>
      <c r="H118" s="8">
        <f>+('3 Planilla Preadjudicación OTIC'!I118)</f>
        <v>0</v>
      </c>
      <c r="I118" s="8">
        <f>+('3 Planilla Preadjudicación OTIC'!J118)</f>
        <v>0</v>
      </c>
      <c r="J118" s="8">
        <f>+('3 Planilla Preadjudicación OTIC'!K118)</f>
        <v>0</v>
      </c>
      <c r="K118" s="8">
        <f>+('3 Planilla Preadjudicación OTIC'!L118)</f>
        <v>0</v>
      </c>
      <c r="L118" s="8">
        <f>+('3 Planilla Preadjudicación OTIC'!M118)</f>
        <v>0</v>
      </c>
      <c r="M118" s="6">
        <f>+('3 Planilla Preadjudicación OTIC'!N118)</f>
        <v>0</v>
      </c>
      <c r="N118" s="8">
        <f>+('3 Planilla Preadjudicación OTIC'!O118)</f>
        <v>0</v>
      </c>
      <c r="O118" s="8">
        <f>+('3 Planilla Preadjudicación OTIC'!P118)</f>
        <v>0</v>
      </c>
      <c r="P118" s="8">
        <f>+('3 Planilla Preadjudicación OTIC'!Q118)</f>
        <v>0</v>
      </c>
      <c r="Q118" s="8">
        <f>+('3 Planilla Preadjudicación OTIC'!R118)</f>
        <v>0</v>
      </c>
      <c r="R118" s="8">
        <f>+('3 Planilla Preadjudicación OTIC'!S118)</f>
        <v>0</v>
      </c>
      <c r="S118" s="8">
        <f>+('3 Planilla Preadjudicación OTIC'!T118)</f>
        <v>0</v>
      </c>
      <c r="T118" s="6">
        <f>+('3 Planilla Preadjudicación OTIC'!U118)</f>
        <v>0</v>
      </c>
      <c r="U118" s="6">
        <f>+('3 Planilla Preadjudicación OTIC'!V118)</f>
        <v>0</v>
      </c>
      <c r="V118" s="6">
        <f>+('3 Planilla Preadjudicación OTIC'!W118)</f>
        <v>0</v>
      </c>
      <c r="W118" s="6">
        <f>+('3 Planilla Preadjudicación OTIC'!X118)</f>
        <v>0</v>
      </c>
      <c r="X118" s="6">
        <f>+('3 Planilla Preadjudicación OTIC'!Y118)</f>
        <v>0</v>
      </c>
      <c r="Y118" s="6">
        <f>+('3 Planilla Preadjudicación OTIC'!Z118)</f>
        <v>0</v>
      </c>
      <c r="Z118" s="6">
        <f>+('3 Planilla Preadjudicación OTIC'!AA118)</f>
        <v>0</v>
      </c>
      <c r="AA118" s="6">
        <f>+('3 Planilla Preadjudicación OTIC'!AB118)</f>
        <v>0</v>
      </c>
      <c r="AB118" s="8">
        <f>+('3 Planilla Preadjudicación OTIC'!AC118)</f>
        <v>0</v>
      </c>
      <c r="AC118" s="8">
        <f>+('3 Planilla Preadjudicación OTIC'!AD118)</f>
        <v>0</v>
      </c>
      <c r="AD118" s="6">
        <f>+('3 Planilla Preadjudicación OTIC'!AE118)</f>
        <v>0</v>
      </c>
      <c r="AE118" s="8">
        <f>+('3 Planilla Preadjudicación OTIC'!AF118)</f>
        <v>0</v>
      </c>
      <c r="AF118" s="6">
        <f>+('3 Planilla Preadjudicación OTIC'!AG118)</f>
        <v>0</v>
      </c>
      <c r="AG118" s="6">
        <f>+('3 Planilla Preadjudicación OTIC'!AH118)</f>
        <v>0</v>
      </c>
      <c r="AH118" s="6">
        <f>+('3 Planilla Preadjudicación OTIC'!AI118)</f>
        <v>0</v>
      </c>
      <c r="AI118" s="206">
        <f>+('3 Planilla Preadjudicación OTIC'!AJ118)</f>
        <v>0</v>
      </c>
      <c r="AJ118" s="8">
        <f>+('3 Planilla Preadjudicación OTIC'!AK118)</f>
        <v>0</v>
      </c>
      <c r="AK118" s="6">
        <f>+('3 Planilla Preadjudicación OTIC'!AL118)</f>
        <v>0</v>
      </c>
      <c r="AL118" s="6">
        <f>+('3 Planilla Preadjudicación OTIC'!AM118)</f>
        <v>0</v>
      </c>
      <c r="AM118" s="16">
        <f>+('3 Planilla Preadjudicación OTIC'!AN118)</f>
        <v>0</v>
      </c>
      <c r="AN118" s="16">
        <f>+('3 Planilla Preadjudicación OTIC'!AO118)</f>
        <v>0</v>
      </c>
      <c r="AO118" s="16">
        <f>+('3 Planilla Preadjudicación OTIC'!AP118)</f>
        <v>0</v>
      </c>
      <c r="AP118" s="16">
        <f>+('3 Planilla Preadjudicación OTIC'!AQ118)</f>
        <v>0</v>
      </c>
      <c r="AQ118" s="16">
        <f>+('3 Planilla Preadjudicación OTIC'!AR118)</f>
        <v>0</v>
      </c>
      <c r="AR118" s="16">
        <f>+('3 Planilla Preadjudicación OTIC'!AS118)</f>
        <v>0</v>
      </c>
      <c r="AS118" s="16">
        <f>+('3 Planilla Preadjudicación OTIC'!AT118)</f>
        <v>0</v>
      </c>
      <c r="AT118" s="16">
        <f>+('3 Planilla Preadjudicación OTIC'!AU118)</f>
        <v>0</v>
      </c>
      <c r="AU118" s="16">
        <f>+('3 Planilla Preadjudicación OTIC'!AV118)</f>
        <v>0</v>
      </c>
      <c r="AV118" s="6">
        <f>+('3 Planilla Preadjudicación OTIC'!AW118)</f>
        <v>0</v>
      </c>
      <c r="AW118" s="8">
        <f>+('3 Planilla Preadjudicación OTIC'!AX118)</f>
        <v>0</v>
      </c>
      <c r="AX118" s="6">
        <f>+('3 Planilla Preadjudicación OTIC'!AY118)</f>
        <v>0</v>
      </c>
      <c r="AY118" s="6">
        <f>+('3 Planilla Preadjudicación OTIC'!AZ118)</f>
        <v>0</v>
      </c>
      <c r="AZ118" s="6">
        <f>+('3 Planilla Preadjudicación OTIC'!BA118)</f>
        <v>0</v>
      </c>
      <c r="BA118" s="6">
        <f>+('3 Planilla Preadjudicación OTIC'!BB118)</f>
        <v>0</v>
      </c>
      <c r="BB118" s="6">
        <f>+('3 Planilla Preadjudicación OTIC'!BC118)</f>
        <v>0</v>
      </c>
      <c r="BC118" s="6">
        <f>+('3 Planilla Preadjudicación OTIC'!BD118)</f>
        <v>0</v>
      </c>
      <c r="BD118" s="6">
        <f>+('3 Planilla Preadjudicación OTIC'!BE118)</f>
        <v>0</v>
      </c>
      <c r="BE118" s="6">
        <f>+('3 Planilla Preadjudicación OTIC'!BF118)</f>
        <v>0</v>
      </c>
      <c r="BF118" s="6">
        <f>+('3 Planilla Preadjudicación OTIC'!BG118)</f>
        <v>0</v>
      </c>
      <c r="BG118" s="6">
        <f>+('3 Planilla Preadjudicación OTIC'!BH118)</f>
        <v>0</v>
      </c>
      <c r="BH118" s="6">
        <f>+('3 Planilla Preadjudicación OTIC'!BI118)</f>
        <v>0</v>
      </c>
      <c r="BI118" s="6">
        <f>+('3 Planilla Preadjudicación OTIC'!BJ118)</f>
        <v>0</v>
      </c>
      <c r="BJ118" s="6">
        <f>+('3 Planilla Preadjudicación OTIC'!BK118)</f>
        <v>0</v>
      </c>
      <c r="BK118" s="6">
        <f>+('3 Planilla Preadjudicación OTIC'!BL118)</f>
        <v>0</v>
      </c>
      <c r="BL118" s="6">
        <f>+('3 Planilla Preadjudicación OTIC'!BM118)</f>
        <v>0</v>
      </c>
      <c r="BM118" s="164">
        <f>ROUND(('3 Planilla Preadjudicación OTIC'!BN118),1)</f>
        <v>0</v>
      </c>
      <c r="BN118" s="8">
        <f>+('3 Planilla Preadjudicación OTIC'!BO118)</f>
        <v>0</v>
      </c>
      <c r="BO118" s="8">
        <f>+('3 Planilla Preadjudicación OTIC'!BP118)</f>
        <v>0</v>
      </c>
      <c r="BP118" s="8">
        <f>+('3 Planilla Preadjudicación OTIC'!BQ118)</f>
        <v>0</v>
      </c>
      <c r="BQ118" s="8">
        <f>+('3 Planilla Preadjudicación OTIC'!BR118)</f>
        <v>0</v>
      </c>
      <c r="BR118" s="8">
        <f>+('3 Planilla Preadjudicación OTIC'!BS118)</f>
        <v>0</v>
      </c>
      <c r="BS118" s="8">
        <f>+('3 Planilla Preadjudicación OTIC'!BT118)</f>
        <v>0</v>
      </c>
      <c r="BT118" s="8">
        <f>+('3 Planilla Preadjudicación OTIC'!BU118)</f>
        <v>0</v>
      </c>
      <c r="BU118" s="130" t="e">
        <f>IF(VLOOKUP(A118,'BD OFICIAL'!$A$1:$AK$1058,5,0)=D118,0,1)</f>
        <v>#N/A</v>
      </c>
      <c r="BV118" s="130" t="e">
        <f>IF(VLOOKUP(A118,'BD OFICIAL'!$A$1:$AK$1058,11,0)=J118,0,1)</f>
        <v>#N/A</v>
      </c>
      <c r="BW118" s="130" t="e">
        <f>IF(VLOOKUP(A118,'BD OFICIAL'!$A$1:$AK$1058,13,0)=L118,0,1)</f>
        <v>#N/A</v>
      </c>
      <c r="BX118" s="6" t="e">
        <f>IF(VLOOKUP(A118,'BD OFICIAL'!$A$1:$AK$1058,16,0)=O118,0,1)</f>
        <v>#N/A</v>
      </c>
      <c r="BY118" s="6" t="e">
        <f>IF(VLOOKUP(A118,'BD OFICIAL'!$A$1:$AK$1058,17,0)=P118,0,1)</f>
        <v>#N/A</v>
      </c>
      <c r="BZ118" s="6" t="e">
        <f>IF(VLOOKUP(A118,'BD OFICIAL'!$A$1:$AK$1058,19,0)=R118,0,1)</f>
        <v>#N/A</v>
      </c>
      <c r="CA118" s="6" t="e">
        <f>IF(VLOOKUP(A118,'BD OFICIAL'!$A$1:$AK$1058,21,0)=T118,0,1)</f>
        <v>#N/A</v>
      </c>
      <c r="CB118" s="6" t="e">
        <f>IF(VLOOKUP(A118,'BD OFICIAL'!$A$1:$AK$1058,24,0)=AK118,0,1)</f>
        <v>#N/A</v>
      </c>
      <c r="CC118" s="6" t="e">
        <f>IF(VLOOKUP(A118,'BD OFICIAL'!$A$1:$AK$1058,25,0)=X118,0,1)</f>
        <v>#N/A</v>
      </c>
      <c r="CD118" s="6" t="e">
        <f>IF(VLOOKUP(A118,'BD OFICIAL'!$A$1:$AK$1058,26,0)=Y118,0,1)</f>
        <v>#N/A</v>
      </c>
      <c r="CE118" s="6" t="e">
        <f>IF(VLOOKUP(A118,'BD OFICIAL'!$A$1:$AK$1058,27,0)=Z118,0,1)</f>
        <v>#N/A</v>
      </c>
      <c r="CF118" s="6" t="e">
        <f>IF(VLOOKUP(A118,'BD OFICIAL'!$A$1:$AK$1058,28,0)=AA118,0,1)</f>
        <v>#N/A</v>
      </c>
      <c r="CG118" s="6" t="e">
        <f>IF(VLOOKUP(A118,'BD OFICIAL'!$A$1:$AK$1058,33,0)=AF118,0,1)</f>
        <v>#N/A</v>
      </c>
      <c r="CH118" s="6" t="e">
        <f>IF(VLOOKUP(A118,'BD OFICIAL'!$A$1:$AK$1058,34,0)=AG118,0,1)</f>
        <v>#N/A</v>
      </c>
      <c r="CI118" s="11" t="e">
        <f t="shared" si="49"/>
        <v>#DIV/0!</v>
      </c>
      <c r="CJ118" s="130" t="e">
        <f t="shared" si="50"/>
        <v>#DIV/0!</v>
      </c>
      <c r="CK118" s="130" t="e">
        <f>IF(VLOOKUP(A118,'BD OFICIAL'!$A$1:$AK$1058,37,0)=AL118,0,1)</f>
        <v>#N/A</v>
      </c>
      <c r="CL118" s="130" t="e">
        <f>VLOOKUP(A118,'BD OFICIAL'!$A$1:$AL$1109,38,0)*AM118-AP118</f>
        <v>#N/A</v>
      </c>
      <c r="CM118" s="130" t="str">
        <f t="shared" si="51"/>
        <v>SSH</v>
      </c>
      <c r="CN118" s="130" t="str">
        <f t="shared" si="52"/>
        <v>SI</v>
      </c>
      <c r="CO118" s="130" t="str">
        <f t="shared" si="53"/>
        <v>NO</v>
      </c>
      <c r="CP118" s="44">
        <f t="shared" si="54"/>
        <v>1</v>
      </c>
      <c r="CQ118" s="44">
        <f t="shared" si="55"/>
        <v>1</v>
      </c>
      <c r="CR118" s="44" t="e">
        <f t="shared" si="56"/>
        <v>#N/A</v>
      </c>
      <c r="CS118" s="44" t="e">
        <f>IF(VLOOKUP(A118,'BD OFICIAL'!$A:$AS,40,0)=AQ118,0,1)</f>
        <v>#N/A</v>
      </c>
      <c r="CT118" s="44" t="e">
        <f>IF(VLOOKUP(A118,'BD OFICIAL'!$A:$AS,41,0)=AS118,0,1)</f>
        <v>#N/A</v>
      </c>
      <c r="CU118" s="44">
        <f t="shared" si="57"/>
        <v>0</v>
      </c>
      <c r="CV118" s="44">
        <f t="shared" si="58"/>
        <v>0</v>
      </c>
      <c r="CW118" s="44" t="e">
        <f>IF(VLOOKUP(A118,'BD OFICIAL'!$A$1:$AK$1058,31,0)="SI",IF(AT118&gt;0,0,1),IF(AT118=0,0,1))</f>
        <v>#N/A</v>
      </c>
      <c r="CX118" s="44">
        <f t="shared" si="59"/>
        <v>0</v>
      </c>
      <c r="CY118" s="44">
        <f t="shared" si="60"/>
        <v>0</v>
      </c>
      <c r="CZ118" s="130" t="e">
        <f t="shared" si="61"/>
        <v>#N/A</v>
      </c>
      <c r="DA118" s="44" t="e">
        <f t="shared" si="62"/>
        <v>#N/A</v>
      </c>
      <c r="DB118" s="130" t="str">
        <f>IF(ISERROR(VLOOKUP(AI118,EXPERIENCIA!$A$1:$C$2100,1,0)),"NO","SI")</f>
        <v>NO</v>
      </c>
      <c r="DC118" s="130" t="e">
        <f>IF(CZ118="no","NO APLICA",IF(AX118=0,"ERROR NOTA",IF(AND(AX118&gt;1,DB118="NO"),"ERROR NOTA",IF(AND(DB118="NO",AX118=1),0,IF(VLOOKUP(AI118,EXPERIENCIA!$A$1:$C$2100,3,0)=AX118,0,"ERROR NOTA")))))</f>
        <v>#N/A</v>
      </c>
      <c r="DD118" s="130" t="str">
        <f>IF(ISERROR(VLOOKUP(AI118,COMPORTAMIENTO!$A$1:$C$2100,1,0)),"NO","SI")</f>
        <v>NO</v>
      </c>
      <c r="DE118" s="130" t="e">
        <f>IF(CZ118="NO","NO APLICA",IF(AY118=0,"ERROR NOTA",IF(AND(DD118="NO",AY118=7),0,IF(VLOOKUP(AI118,COMPORTAMIENTO!$A$2:$C$2100,3,0)=AY118,0,"ERROR NOTA"))))</f>
        <v>#N/A</v>
      </c>
      <c r="DF118" s="164" t="e">
        <f t="shared" si="63"/>
        <v>#N/A</v>
      </c>
      <c r="DG118" s="164" t="e">
        <f t="shared" si="64"/>
        <v>#N/A</v>
      </c>
      <c r="DH118" s="130" t="str">
        <f t="shared" si="101"/>
        <v>NO</v>
      </c>
      <c r="DI118" s="130" t="e">
        <f t="shared" si="65"/>
        <v>#N/A</v>
      </c>
      <c r="DJ118" s="130" t="e">
        <f t="shared" si="66"/>
        <v>#N/A</v>
      </c>
      <c r="DK118" s="130" t="e">
        <f t="shared" si="67"/>
        <v>#N/A</v>
      </c>
      <c r="DL118" s="16" t="e" cm="1">
        <f t="array" ref="DL118">IF(CZ118="NO","NO APLICA",IF(AND(CZ118="SI",BG118=1),RECHAZADO,"APROBADO"))</f>
        <v>#N/A</v>
      </c>
      <c r="DM118" s="16" t="e">
        <f t="shared" si="68"/>
        <v>#N/A</v>
      </c>
      <c r="DN118" s="11" t="e">
        <f t="shared" si="69"/>
        <v>#N/A</v>
      </c>
      <c r="DO118" s="16">
        <f t="shared" si="70"/>
        <v>0</v>
      </c>
      <c r="DP118" s="16">
        <f>VLOOKUP(A118,'5 TD'!$A$3:$B$35,2,0)</f>
        <v>0</v>
      </c>
      <c r="DQ118" s="11" t="e">
        <f t="shared" si="71"/>
        <v>#N/A</v>
      </c>
      <c r="DR118" s="130" t="e">
        <f t="shared" si="102"/>
        <v>#N/A</v>
      </c>
      <c r="DS118" s="130" t="e">
        <f t="shared" si="103"/>
        <v>#N/A</v>
      </c>
      <c r="DT118" s="11" t="e">
        <f t="shared" si="104"/>
        <v>#N/A</v>
      </c>
      <c r="DU118" s="130" t="e">
        <f t="shared" si="105"/>
        <v>#N/A</v>
      </c>
      <c r="DV118" s="6">
        <f>+('3 Planilla Preadjudicación OTIC'!BO118)</f>
        <v>0</v>
      </c>
      <c r="DW118" s="6" t="e">
        <f>IF(DU118="APROBADO",VLOOKUP(A118,'5 TD'!$D$3:$E$270,2,0),"NO APLICA")</f>
        <v>#N/A</v>
      </c>
      <c r="DX118" s="6" t="e">
        <f t="shared" si="72"/>
        <v>#N/A</v>
      </c>
      <c r="DY118" s="6" t="e">
        <f>IF(DX118="SI",VLOOKUP(A118,'5 TD'!$G$3:$H$270,2,0),"NO APLICA ")</f>
        <v>#N/A</v>
      </c>
      <c r="DZ118" s="6" t="e">
        <f t="shared" si="106"/>
        <v>#N/A</v>
      </c>
      <c r="EA118" s="6" t="e">
        <f>IF(DZ118="SI",VLOOKUP(A118,'5 TD'!$J$4:$K$472,2,0),"NO APLICA")</f>
        <v>#N/A</v>
      </c>
      <c r="EB118" s="6" t="e">
        <f t="shared" si="73"/>
        <v>#N/A</v>
      </c>
      <c r="EC118" s="11" t="e">
        <f>IF(EB118="SI",VLOOKUP(A118,'5 TD'!$M$4:$N$350,2,0),"NO APLICA")</f>
        <v>#N/A</v>
      </c>
      <c r="ED118" s="6" t="e">
        <f t="shared" si="48"/>
        <v>#N/A</v>
      </c>
      <c r="EE118" s="16" t="e">
        <f t="shared" si="74"/>
        <v>#N/A</v>
      </c>
      <c r="EF118" s="16" t="e">
        <f>IF(ED118="SI",VLOOKUP(A118,'5 TD'!$V$4:$W$479,2,0),"NO APLICA")</f>
        <v>#N/A</v>
      </c>
      <c r="EG118" s="6" t="e">
        <f t="shared" si="75"/>
        <v>#N/A</v>
      </c>
      <c r="EH118" s="124" t="e">
        <f>IF(EG118="SI",VLOOKUP(AI118,COMPORTAMIENTO!$A$1:$C$2100,2,0),"NO APLICA")</f>
        <v>#N/A</v>
      </c>
      <c r="EI118" s="16" t="e">
        <f>IF(EG118="SI",VLOOKUP(A118,'5 TD'!$P$2:$Q$479,2,0),"NO APLICA")</f>
        <v>#N/A</v>
      </c>
      <c r="EJ118" s="6" t="e">
        <f t="shared" si="76"/>
        <v>#N/A</v>
      </c>
      <c r="EK118" s="6">
        <f>IF(DB118="no",0,VLOOKUP(AI118,EXPERIENCIA!$A$1:$C$2100,2,0))</f>
        <v>0</v>
      </c>
      <c r="EL118" s="6">
        <f>IF(DB118="si",VLOOKUP(A118,'5 TD'!$S$3:$T$2103,2,0),0)</f>
        <v>0</v>
      </c>
      <c r="EM118" s="6" t="str">
        <f t="shared" si="77"/>
        <v>SI</v>
      </c>
      <c r="EN118" s="6">
        <f>+('3 Planilla Preadjudicación OTIC'!BV118)</f>
        <v>0</v>
      </c>
      <c r="EQ118" s="77"/>
    </row>
    <row r="119" spans="1:147" s="7" customFormat="1" ht="13.8" x14ac:dyDescent="0.3">
      <c r="A119" s="6">
        <f>+('3 Planilla Preadjudicación OTIC'!A119)</f>
        <v>0</v>
      </c>
      <c r="B119" s="6">
        <f>+('3 Planilla Preadjudicación OTIC'!B119)</f>
        <v>0</v>
      </c>
      <c r="C119" s="8">
        <f>+('3 Planilla Preadjudicación OTIC'!D119)</f>
        <v>0</v>
      </c>
      <c r="D119" s="8">
        <f>+('3 Planilla Preadjudicación OTIC'!E119)</f>
        <v>0</v>
      </c>
      <c r="E119" s="8">
        <f>+('3 Planilla Preadjudicación OTIC'!F119)</f>
        <v>0</v>
      </c>
      <c r="F119" s="8">
        <f>+('3 Planilla Preadjudicación OTIC'!G119)</f>
        <v>0</v>
      </c>
      <c r="G119" s="8">
        <f>+('3 Planilla Preadjudicación OTIC'!H119)</f>
        <v>0</v>
      </c>
      <c r="H119" s="8">
        <f>+('3 Planilla Preadjudicación OTIC'!I119)</f>
        <v>0</v>
      </c>
      <c r="I119" s="8">
        <f>+('3 Planilla Preadjudicación OTIC'!J119)</f>
        <v>0</v>
      </c>
      <c r="J119" s="8">
        <f>+('3 Planilla Preadjudicación OTIC'!K119)</f>
        <v>0</v>
      </c>
      <c r="K119" s="8">
        <f>+('3 Planilla Preadjudicación OTIC'!L119)</f>
        <v>0</v>
      </c>
      <c r="L119" s="8">
        <f>+('3 Planilla Preadjudicación OTIC'!M119)</f>
        <v>0</v>
      </c>
      <c r="M119" s="6">
        <f>+('3 Planilla Preadjudicación OTIC'!N119)</f>
        <v>0</v>
      </c>
      <c r="N119" s="8">
        <f>+('3 Planilla Preadjudicación OTIC'!O119)</f>
        <v>0</v>
      </c>
      <c r="O119" s="8">
        <f>+('3 Planilla Preadjudicación OTIC'!P119)</f>
        <v>0</v>
      </c>
      <c r="P119" s="8">
        <f>+('3 Planilla Preadjudicación OTIC'!Q119)</f>
        <v>0</v>
      </c>
      <c r="Q119" s="8">
        <f>+('3 Planilla Preadjudicación OTIC'!R119)</f>
        <v>0</v>
      </c>
      <c r="R119" s="8">
        <f>+('3 Planilla Preadjudicación OTIC'!S119)</f>
        <v>0</v>
      </c>
      <c r="S119" s="8">
        <f>+('3 Planilla Preadjudicación OTIC'!T119)</f>
        <v>0</v>
      </c>
      <c r="T119" s="6">
        <f>+('3 Planilla Preadjudicación OTIC'!U119)</f>
        <v>0</v>
      </c>
      <c r="U119" s="6">
        <f>+('3 Planilla Preadjudicación OTIC'!V119)</f>
        <v>0</v>
      </c>
      <c r="V119" s="6">
        <f>+('3 Planilla Preadjudicación OTIC'!W119)</f>
        <v>0</v>
      </c>
      <c r="W119" s="6">
        <f>+('3 Planilla Preadjudicación OTIC'!X119)</f>
        <v>0</v>
      </c>
      <c r="X119" s="6">
        <f>+('3 Planilla Preadjudicación OTIC'!Y119)</f>
        <v>0</v>
      </c>
      <c r="Y119" s="6">
        <f>+('3 Planilla Preadjudicación OTIC'!Z119)</f>
        <v>0</v>
      </c>
      <c r="Z119" s="6">
        <f>+('3 Planilla Preadjudicación OTIC'!AA119)</f>
        <v>0</v>
      </c>
      <c r="AA119" s="6">
        <f>+('3 Planilla Preadjudicación OTIC'!AB119)</f>
        <v>0</v>
      </c>
      <c r="AB119" s="8">
        <f>+('3 Planilla Preadjudicación OTIC'!AC119)</f>
        <v>0</v>
      </c>
      <c r="AC119" s="8">
        <f>+('3 Planilla Preadjudicación OTIC'!AD119)</f>
        <v>0</v>
      </c>
      <c r="AD119" s="6">
        <f>+('3 Planilla Preadjudicación OTIC'!AE119)</f>
        <v>0</v>
      </c>
      <c r="AE119" s="8">
        <f>+('3 Planilla Preadjudicación OTIC'!AF119)</f>
        <v>0</v>
      </c>
      <c r="AF119" s="6">
        <f>+('3 Planilla Preadjudicación OTIC'!AG119)</f>
        <v>0</v>
      </c>
      <c r="AG119" s="6">
        <f>+('3 Planilla Preadjudicación OTIC'!AH119)</f>
        <v>0</v>
      </c>
      <c r="AH119" s="6">
        <f>+('3 Planilla Preadjudicación OTIC'!AI119)</f>
        <v>0</v>
      </c>
      <c r="AI119" s="206">
        <f>+('3 Planilla Preadjudicación OTIC'!AJ119)</f>
        <v>0</v>
      </c>
      <c r="AJ119" s="8">
        <f>+('3 Planilla Preadjudicación OTIC'!AK119)</f>
        <v>0</v>
      </c>
      <c r="AK119" s="6">
        <f>+('3 Planilla Preadjudicación OTIC'!AL119)</f>
        <v>0</v>
      </c>
      <c r="AL119" s="6">
        <f>+('3 Planilla Preadjudicación OTIC'!AM119)</f>
        <v>0</v>
      </c>
      <c r="AM119" s="16">
        <f>+('3 Planilla Preadjudicación OTIC'!AN119)</f>
        <v>0</v>
      </c>
      <c r="AN119" s="16">
        <f>+('3 Planilla Preadjudicación OTIC'!AO119)</f>
        <v>0</v>
      </c>
      <c r="AO119" s="16">
        <f>+('3 Planilla Preadjudicación OTIC'!AP119)</f>
        <v>0</v>
      </c>
      <c r="AP119" s="16">
        <f>+('3 Planilla Preadjudicación OTIC'!AQ119)</f>
        <v>0</v>
      </c>
      <c r="AQ119" s="16">
        <f>+('3 Planilla Preadjudicación OTIC'!AR119)</f>
        <v>0</v>
      </c>
      <c r="AR119" s="16">
        <f>+('3 Planilla Preadjudicación OTIC'!AS119)</f>
        <v>0</v>
      </c>
      <c r="AS119" s="16">
        <f>+('3 Planilla Preadjudicación OTIC'!AT119)</f>
        <v>0</v>
      </c>
      <c r="AT119" s="16">
        <f>+('3 Planilla Preadjudicación OTIC'!AU119)</f>
        <v>0</v>
      </c>
      <c r="AU119" s="16">
        <f>+('3 Planilla Preadjudicación OTIC'!AV119)</f>
        <v>0</v>
      </c>
      <c r="AV119" s="6">
        <f>+('3 Planilla Preadjudicación OTIC'!AW119)</f>
        <v>0</v>
      </c>
      <c r="AW119" s="8">
        <f>+('3 Planilla Preadjudicación OTIC'!AX119)</f>
        <v>0</v>
      </c>
      <c r="AX119" s="6">
        <f>+('3 Planilla Preadjudicación OTIC'!AY119)</f>
        <v>0</v>
      </c>
      <c r="AY119" s="6">
        <f>+('3 Planilla Preadjudicación OTIC'!AZ119)</f>
        <v>0</v>
      </c>
      <c r="AZ119" s="6">
        <f>+('3 Planilla Preadjudicación OTIC'!BA119)</f>
        <v>0</v>
      </c>
      <c r="BA119" s="6">
        <f>+('3 Planilla Preadjudicación OTIC'!BB119)</f>
        <v>0</v>
      </c>
      <c r="BB119" s="6">
        <f>+('3 Planilla Preadjudicación OTIC'!BC119)</f>
        <v>0</v>
      </c>
      <c r="BC119" s="6">
        <f>+('3 Planilla Preadjudicación OTIC'!BD119)</f>
        <v>0</v>
      </c>
      <c r="BD119" s="6">
        <f>+('3 Planilla Preadjudicación OTIC'!BE119)</f>
        <v>0</v>
      </c>
      <c r="BE119" s="6">
        <f>+('3 Planilla Preadjudicación OTIC'!BF119)</f>
        <v>0</v>
      </c>
      <c r="BF119" s="6">
        <f>+('3 Planilla Preadjudicación OTIC'!BG119)</f>
        <v>0</v>
      </c>
      <c r="BG119" s="6">
        <f>+('3 Planilla Preadjudicación OTIC'!BH119)</f>
        <v>0</v>
      </c>
      <c r="BH119" s="6">
        <f>+('3 Planilla Preadjudicación OTIC'!BI119)</f>
        <v>0</v>
      </c>
      <c r="BI119" s="6">
        <f>+('3 Planilla Preadjudicación OTIC'!BJ119)</f>
        <v>0</v>
      </c>
      <c r="BJ119" s="6">
        <f>+('3 Planilla Preadjudicación OTIC'!BK119)</f>
        <v>0</v>
      </c>
      <c r="BK119" s="6">
        <f>+('3 Planilla Preadjudicación OTIC'!BL119)</f>
        <v>0</v>
      </c>
      <c r="BL119" s="6">
        <f>+('3 Planilla Preadjudicación OTIC'!BM119)</f>
        <v>0</v>
      </c>
      <c r="BM119" s="164">
        <f>ROUND(('3 Planilla Preadjudicación OTIC'!BN119),1)</f>
        <v>0</v>
      </c>
      <c r="BN119" s="8">
        <f>+('3 Planilla Preadjudicación OTIC'!BO119)</f>
        <v>0</v>
      </c>
      <c r="BO119" s="8">
        <f>+('3 Planilla Preadjudicación OTIC'!BP119)</f>
        <v>0</v>
      </c>
      <c r="BP119" s="8">
        <f>+('3 Planilla Preadjudicación OTIC'!BQ119)</f>
        <v>0</v>
      </c>
      <c r="BQ119" s="8">
        <f>+('3 Planilla Preadjudicación OTIC'!BR119)</f>
        <v>0</v>
      </c>
      <c r="BR119" s="8">
        <f>+('3 Planilla Preadjudicación OTIC'!BS119)</f>
        <v>0</v>
      </c>
      <c r="BS119" s="8">
        <f>+('3 Planilla Preadjudicación OTIC'!BT119)</f>
        <v>0</v>
      </c>
      <c r="BT119" s="8">
        <f>+('3 Planilla Preadjudicación OTIC'!BU119)</f>
        <v>0</v>
      </c>
      <c r="BU119" s="130" t="e">
        <f>IF(VLOOKUP(A119,'BD OFICIAL'!$A$1:$AK$1058,5,0)=D119,0,1)</f>
        <v>#N/A</v>
      </c>
      <c r="BV119" s="130" t="e">
        <f>IF(VLOOKUP(A119,'BD OFICIAL'!$A$1:$AK$1058,11,0)=J119,0,1)</f>
        <v>#N/A</v>
      </c>
      <c r="BW119" s="130" t="e">
        <f>IF(VLOOKUP(A119,'BD OFICIAL'!$A$1:$AK$1058,13,0)=L119,0,1)</f>
        <v>#N/A</v>
      </c>
      <c r="BX119" s="6" t="e">
        <f>IF(VLOOKUP(A119,'BD OFICIAL'!$A$1:$AK$1058,16,0)=O119,0,1)</f>
        <v>#N/A</v>
      </c>
      <c r="BY119" s="6" t="e">
        <f>IF(VLOOKUP(A119,'BD OFICIAL'!$A$1:$AK$1058,17,0)=P119,0,1)</f>
        <v>#N/A</v>
      </c>
      <c r="BZ119" s="6" t="e">
        <f>IF(VLOOKUP(A119,'BD OFICIAL'!$A$1:$AK$1058,19,0)=R119,0,1)</f>
        <v>#N/A</v>
      </c>
      <c r="CA119" s="6" t="e">
        <f>IF(VLOOKUP(A119,'BD OFICIAL'!$A$1:$AK$1058,21,0)=T119,0,1)</f>
        <v>#N/A</v>
      </c>
      <c r="CB119" s="6" t="e">
        <f>IF(VLOOKUP(A119,'BD OFICIAL'!$A$1:$AK$1058,24,0)=AK119,0,1)</f>
        <v>#N/A</v>
      </c>
      <c r="CC119" s="6" t="e">
        <f>IF(VLOOKUP(A119,'BD OFICIAL'!$A$1:$AK$1058,25,0)=X119,0,1)</f>
        <v>#N/A</v>
      </c>
      <c r="CD119" s="6" t="e">
        <f>IF(VLOOKUP(A119,'BD OFICIAL'!$A$1:$AK$1058,26,0)=Y119,0,1)</f>
        <v>#N/A</v>
      </c>
      <c r="CE119" s="6" t="e">
        <f>IF(VLOOKUP(A119,'BD OFICIAL'!$A$1:$AK$1058,27,0)=Z119,0,1)</f>
        <v>#N/A</v>
      </c>
      <c r="CF119" s="6" t="e">
        <f>IF(VLOOKUP(A119,'BD OFICIAL'!$A$1:$AK$1058,28,0)=AA119,0,1)</f>
        <v>#N/A</v>
      </c>
      <c r="CG119" s="6" t="e">
        <f>IF(VLOOKUP(A119,'BD OFICIAL'!$A$1:$AK$1058,33,0)=AF119,0,1)</f>
        <v>#N/A</v>
      </c>
      <c r="CH119" s="6" t="e">
        <f>IF(VLOOKUP(A119,'BD OFICIAL'!$A$1:$AK$1058,34,0)=AG119,0,1)</f>
        <v>#N/A</v>
      </c>
      <c r="CI119" s="11" t="e">
        <f t="shared" si="49"/>
        <v>#DIV/0!</v>
      </c>
      <c r="CJ119" s="130" t="e">
        <f t="shared" si="50"/>
        <v>#DIV/0!</v>
      </c>
      <c r="CK119" s="130" t="e">
        <f>IF(VLOOKUP(A119,'BD OFICIAL'!$A$1:$AK$1058,37,0)=AL119,0,1)</f>
        <v>#N/A</v>
      </c>
      <c r="CL119" s="130" t="e">
        <f>VLOOKUP(A119,'BD OFICIAL'!$A$1:$AL$1109,38,0)*AM119-AP119</f>
        <v>#N/A</v>
      </c>
      <c r="CM119" s="130" t="str">
        <f t="shared" si="51"/>
        <v>SSH</v>
      </c>
      <c r="CN119" s="130" t="str">
        <f t="shared" si="52"/>
        <v>SI</v>
      </c>
      <c r="CO119" s="130" t="str">
        <f t="shared" si="53"/>
        <v>NO</v>
      </c>
      <c r="CP119" s="44">
        <f t="shared" si="54"/>
        <v>1</v>
      </c>
      <c r="CQ119" s="44">
        <f t="shared" si="55"/>
        <v>1</v>
      </c>
      <c r="CR119" s="44" t="e">
        <f t="shared" si="56"/>
        <v>#N/A</v>
      </c>
      <c r="CS119" s="44" t="e">
        <f>IF(VLOOKUP(A119,'BD OFICIAL'!$A:$AS,40,0)=AQ119,0,1)</f>
        <v>#N/A</v>
      </c>
      <c r="CT119" s="44" t="e">
        <f>IF(VLOOKUP(A119,'BD OFICIAL'!$A:$AS,41,0)=AS119,0,1)</f>
        <v>#N/A</v>
      </c>
      <c r="CU119" s="44">
        <f t="shared" si="57"/>
        <v>0</v>
      </c>
      <c r="CV119" s="44">
        <f t="shared" si="58"/>
        <v>0</v>
      </c>
      <c r="CW119" s="44" t="e">
        <f>IF(VLOOKUP(A119,'BD OFICIAL'!$A$1:$AK$1058,31,0)="SI",IF(AT119&gt;0,0,1),IF(AT119=0,0,1))</f>
        <v>#N/A</v>
      </c>
      <c r="CX119" s="44">
        <f t="shared" si="59"/>
        <v>0</v>
      </c>
      <c r="CY119" s="44">
        <f t="shared" si="60"/>
        <v>0</v>
      </c>
      <c r="CZ119" s="130" t="e">
        <f t="shared" si="61"/>
        <v>#N/A</v>
      </c>
      <c r="DA119" s="44" t="e">
        <f t="shared" si="62"/>
        <v>#N/A</v>
      </c>
      <c r="DB119" s="130" t="str">
        <f>IF(ISERROR(VLOOKUP(AI119,EXPERIENCIA!$A$1:$C$2100,1,0)),"NO","SI")</f>
        <v>NO</v>
      </c>
      <c r="DC119" s="130" t="e">
        <f>IF(CZ119="no","NO APLICA",IF(AX119=0,"ERROR NOTA",IF(AND(AX119&gt;1,DB119="NO"),"ERROR NOTA",IF(AND(DB119="NO",AX119=1),0,IF(VLOOKUP(AI119,EXPERIENCIA!$A$1:$C$2100,3,0)=AX119,0,"ERROR NOTA")))))</f>
        <v>#N/A</v>
      </c>
      <c r="DD119" s="130" t="str">
        <f>IF(ISERROR(VLOOKUP(AI119,COMPORTAMIENTO!$A$1:$C$2100,1,0)),"NO","SI")</f>
        <v>NO</v>
      </c>
      <c r="DE119" s="130" t="e">
        <f>IF(CZ119="NO","NO APLICA",IF(AY119=0,"ERROR NOTA",IF(AND(DD119="NO",AY119=7),0,IF(VLOOKUP(AI119,COMPORTAMIENTO!$A$2:$C$2100,3,0)=AY119,0,"ERROR NOTA"))))</f>
        <v>#N/A</v>
      </c>
      <c r="DF119" s="164" t="e">
        <f t="shared" si="63"/>
        <v>#N/A</v>
      </c>
      <c r="DG119" s="164" t="e">
        <f t="shared" si="64"/>
        <v>#N/A</v>
      </c>
      <c r="DH119" s="130" t="str">
        <f t="shared" si="101"/>
        <v>NO</v>
      </c>
      <c r="DI119" s="130" t="e">
        <f t="shared" si="65"/>
        <v>#N/A</v>
      </c>
      <c r="DJ119" s="130" t="e">
        <f t="shared" si="66"/>
        <v>#N/A</v>
      </c>
      <c r="DK119" s="130" t="e">
        <f t="shared" si="67"/>
        <v>#N/A</v>
      </c>
      <c r="DL119" s="16" t="e" cm="1">
        <f t="array" ref="DL119">IF(CZ119="NO","NO APLICA",IF(AND(CZ119="SI",BG119=1),RECHAZADO,"APROBADO"))</f>
        <v>#N/A</v>
      </c>
      <c r="DM119" s="16" t="e">
        <f t="shared" si="68"/>
        <v>#N/A</v>
      </c>
      <c r="DN119" s="11" t="e">
        <f t="shared" si="69"/>
        <v>#N/A</v>
      </c>
      <c r="DO119" s="16">
        <f t="shared" si="70"/>
        <v>0</v>
      </c>
      <c r="DP119" s="16">
        <f>VLOOKUP(A119,'5 TD'!$A$3:$B$35,2,0)</f>
        <v>0</v>
      </c>
      <c r="DQ119" s="11" t="e">
        <f t="shared" si="71"/>
        <v>#N/A</v>
      </c>
      <c r="DR119" s="130" t="e">
        <f t="shared" si="102"/>
        <v>#N/A</v>
      </c>
      <c r="DS119" s="130" t="e">
        <f t="shared" si="103"/>
        <v>#N/A</v>
      </c>
      <c r="DT119" s="11" t="e">
        <f t="shared" si="104"/>
        <v>#N/A</v>
      </c>
      <c r="DU119" s="130" t="e">
        <f t="shared" si="105"/>
        <v>#N/A</v>
      </c>
      <c r="DV119" s="6">
        <f>+('3 Planilla Preadjudicación OTIC'!BO119)</f>
        <v>0</v>
      </c>
      <c r="DW119" s="6" t="e">
        <f>IF(DU119="APROBADO",VLOOKUP(A119,'5 TD'!$D$3:$E$270,2,0),"NO APLICA")</f>
        <v>#N/A</v>
      </c>
      <c r="DX119" s="6" t="e">
        <f t="shared" si="72"/>
        <v>#N/A</v>
      </c>
      <c r="DY119" s="6" t="e">
        <f>IF(DX119="SI",VLOOKUP(A119,'5 TD'!$G$3:$H$270,2,0),"NO APLICA ")</f>
        <v>#N/A</v>
      </c>
      <c r="DZ119" s="6" t="e">
        <f t="shared" si="106"/>
        <v>#N/A</v>
      </c>
      <c r="EA119" s="6" t="e">
        <f>IF(DZ119="SI",VLOOKUP(A119,'5 TD'!$J$4:$K$472,2,0),"NO APLICA")</f>
        <v>#N/A</v>
      </c>
      <c r="EB119" s="6" t="e">
        <f t="shared" si="73"/>
        <v>#N/A</v>
      </c>
      <c r="EC119" s="11" t="e">
        <f>IF(EB119="SI",VLOOKUP(A119,'5 TD'!$M$4:$N$350,2,0),"NO APLICA")</f>
        <v>#N/A</v>
      </c>
      <c r="ED119" s="6" t="e">
        <f t="shared" si="48"/>
        <v>#N/A</v>
      </c>
      <c r="EE119" s="16" t="e">
        <f t="shared" si="74"/>
        <v>#N/A</v>
      </c>
      <c r="EF119" s="16" t="e">
        <f>IF(ED119="SI",VLOOKUP(A119,'5 TD'!$V$4:$W$479,2,0),"NO APLICA")</f>
        <v>#N/A</v>
      </c>
      <c r="EG119" s="6" t="e">
        <f t="shared" si="75"/>
        <v>#N/A</v>
      </c>
      <c r="EH119" s="124" t="e">
        <f>IF(EG119="SI",VLOOKUP(AI119,COMPORTAMIENTO!$A$1:$C$2100,2,0),"NO APLICA")</f>
        <v>#N/A</v>
      </c>
      <c r="EI119" s="16" t="e">
        <f>IF(EG119="SI",VLOOKUP(A119,'5 TD'!$P$2:$Q$479,2,0),"NO APLICA")</f>
        <v>#N/A</v>
      </c>
      <c r="EJ119" s="6" t="e">
        <f t="shared" si="76"/>
        <v>#N/A</v>
      </c>
      <c r="EK119" s="6">
        <f>IF(DB119="no",0,VLOOKUP(AI119,EXPERIENCIA!$A$1:$C$2100,2,0))</f>
        <v>0</v>
      </c>
      <c r="EL119" s="6">
        <f>IF(DB119="si",VLOOKUP(A119,'5 TD'!$S$3:$T$2103,2,0),0)</f>
        <v>0</v>
      </c>
      <c r="EM119" s="6" t="str">
        <f t="shared" si="77"/>
        <v>SI</v>
      </c>
      <c r="EN119" s="6">
        <f>+('3 Planilla Preadjudicación OTIC'!BV119)</f>
        <v>0</v>
      </c>
      <c r="EQ119" s="77"/>
    </row>
    <row r="120" spans="1:147" s="7" customFormat="1" ht="13.8" x14ac:dyDescent="0.3">
      <c r="A120" s="6">
        <f>+('3 Planilla Preadjudicación OTIC'!A120)</f>
        <v>0</v>
      </c>
      <c r="B120" s="6">
        <f>+('3 Planilla Preadjudicación OTIC'!B120)</f>
        <v>0</v>
      </c>
      <c r="C120" s="8">
        <f>+('3 Planilla Preadjudicación OTIC'!D120)</f>
        <v>0</v>
      </c>
      <c r="D120" s="8">
        <f>+('3 Planilla Preadjudicación OTIC'!E120)</f>
        <v>0</v>
      </c>
      <c r="E120" s="8">
        <f>+('3 Planilla Preadjudicación OTIC'!F120)</f>
        <v>0</v>
      </c>
      <c r="F120" s="8">
        <f>+('3 Planilla Preadjudicación OTIC'!G120)</f>
        <v>0</v>
      </c>
      <c r="G120" s="8">
        <f>+('3 Planilla Preadjudicación OTIC'!H120)</f>
        <v>0</v>
      </c>
      <c r="H120" s="8">
        <f>+('3 Planilla Preadjudicación OTIC'!I120)</f>
        <v>0</v>
      </c>
      <c r="I120" s="8">
        <f>+('3 Planilla Preadjudicación OTIC'!J120)</f>
        <v>0</v>
      </c>
      <c r="J120" s="8">
        <f>+('3 Planilla Preadjudicación OTIC'!K120)</f>
        <v>0</v>
      </c>
      <c r="K120" s="8">
        <f>+('3 Planilla Preadjudicación OTIC'!L120)</f>
        <v>0</v>
      </c>
      <c r="L120" s="8">
        <f>+('3 Planilla Preadjudicación OTIC'!M120)</f>
        <v>0</v>
      </c>
      <c r="M120" s="6">
        <f>+('3 Planilla Preadjudicación OTIC'!N120)</f>
        <v>0</v>
      </c>
      <c r="N120" s="8">
        <f>+('3 Planilla Preadjudicación OTIC'!O120)</f>
        <v>0</v>
      </c>
      <c r="O120" s="8">
        <f>+('3 Planilla Preadjudicación OTIC'!P120)</f>
        <v>0</v>
      </c>
      <c r="P120" s="8">
        <f>+('3 Planilla Preadjudicación OTIC'!Q120)</f>
        <v>0</v>
      </c>
      <c r="Q120" s="8">
        <f>+('3 Planilla Preadjudicación OTIC'!R120)</f>
        <v>0</v>
      </c>
      <c r="R120" s="8">
        <f>+('3 Planilla Preadjudicación OTIC'!S120)</f>
        <v>0</v>
      </c>
      <c r="S120" s="8">
        <f>+('3 Planilla Preadjudicación OTIC'!T120)</f>
        <v>0</v>
      </c>
      <c r="T120" s="6">
        <f>+('3 Planilla Preadjudicación OTIC'!U120)</f>
        <v>0</v>
      </c>
      <c r="U120" s="6">
        <f>+('3 Planilla Preadjudicación OTIC'!V120)</f>
        <v>0</v>
      </c>
      <c r="V120" s="6">
        <f>+('3 Planilla Preadjudicación OTIC'!W120)</f>
        <v>0</v>
      </c>
      <c r="W120" s="6">
        <f>+('3 Planilla Preadjudicación OTIC'!X120)</f>
        <v>0</v>
      </c>
      <c r="X120" s="6">
        <f>+('3 Planilla Preadjudicación OTIC'!Y120)</f>
        <v>0</v>
      </c>
      <c r="Y120" s="6">
        <f>+('3 Planilla Preadjudicación OTIC'!Z120)</f>
        <v>0</v>
      </c>
      <c r="Z120" s="6">
        <f>+('3 Planilla Preadjudicación OTIC'!AA120)</f>
        <v>0</v>
      </c>
      <c r="AA120" s="6">
        <f>+('3 Planilla Preadjudicación OTIC'!AB120)</f>
        <v>0</v>
      </c>
      <c r="AB120" s="8">
        <f>+('3 Planilla Preadjudicación OTIC'!AC120)</f>
        <v>0</v>
      </c>
      <c r="AC120" s="8">
        <f>+('3 Planilla Preadjudicación OTIC'!AD120)</f>
        <v>0</v>
      </c>
      <c r="AD120" s="6">
        <f>+('3 Planilla Preadjudicación OTIC'!AE120)</f>
        <v>0</v>
      </c>
      <c r="AE120" s="8">
        <f>+('3 Planilla Preadjudicación OTIC'!AF120)</f>
        <v>0</v>
      </c>
      <c r="AF120" s="6">
        <f>+('3 Planilla Preadjudicación OTIC'!AG120)</f>
        <v>0</v>
      </c>
      <c r="AG120" s="6">
        <f>+('3 Planilla Preadjudicación OTIC'!AH120)</f>
        <v>0</v>
      </c>
      <c r="AH120" s="6">
        <f>+('3 Planilla Preadjudicación OTIC'!AI120)</f>
        <v>0</v>
      </c>
      <c r="AI120" s="206">
        <f>+('3 Planilla Preadjudicación OTIC'!AJ120)</f>
        <v>0</v>
      </c>
      <c r="AJ120" s="8">
        <f>+('3 Planilla Preadjudicación OTIC'!AK120)</f>
        <v>0</v>
      </c>
      <c r="AK120" s="6">
        <f>+('3 Planilla Preadjudicación OTIC'!AL120)</f>
        <v>0</v>
      </c>
      <c r="AL120" s="6">
        <f>+('3 Planilla Preadjudicación OTIC'!AM120)</f>
        <v>0</v>
      </c>
      <c r="AM120" s="16">
        <f>+('3 Planilla Preadjudicación OTIC'!AN120)</f>
        <v>0</v>
      </c>
      <c r="AN120" s="16">
        <f>+('3 Planilla Preadjudicación OTIC'!AO120)</f>
        <v>0</v>
      </c>
      <c r="AO120" s="16">
        <f>+('3 Planilla Preadjudicación OTIC'!AP120)</f>
        <v>0</v>
      </c>
      <c r="AP120" s="16">
        <f>+('3 Planilla Preadjudicación OTIC'!AQ120)</f>
        <v>0</v>
      </c>
      <c r="AQ120" s="16">
        <f>+('3 Planilla Preadjudicación OTIC'!AR120)</f>
        <v>0</v>
      </c>
      <c r="AR120" s="16">
        <f>+('3 Planilla Preadjudicación OTIC'!AS120)</f>
        <v>0</v>
      </c>
      <c r="AS120" s="16">
        <f>+('3 Planilla Preadjudicación OTIC'!AT120)</f>
        <v>0</v>
      </c>
      <c r="AT120" s="16">
        <f>+('3 Planilla Preadjudicación OTIC'!AU120)</f>
        <v>0</v>
      </c>
      <c r="AU120" s="16">
        <f>+('3 Planilla Preadjudicación OTIC'!AV120)</f>
        <v>0</v>
      </c>
      <c r="AV120" s="6">
        <f>+('3 Planilla Preadjudicación OTIC'!AW120)</f>
        <v>0</v>
      </c>
      <c r="AW120" s="8">
        <f>+('3 Planilla Preadjudicación OTIC'!AX120)</f>
        <v>0</v>
      </c>
      <c r="AX120" s="6">
        <f>+('3 Planilla Preadjudicación OTIC'!AY120)</f>
        <v>0</v>
      </c>
      <c r="AY120" s="6">
        <f>+('3 Planilla Preadjudicación OTIC'!AZ120)</f>
        <v>0</v>
      </c>
      <c r="AZ120" s="6">
        <f>+('3 Planilla Preadjudicación OTIC'!BA120)</f>
        <v>0</v>
      </c>
      <c r="BA120" s="6">
        <f>+('3 Planilla Preadjudicación OTIC'!BB120)</f>
        <v>0</v>
      </c>
      <c r="BB120" s="6">
        <f>+('3 Planilla Preadjudicación OTIC'!BC120)</f>
        <v>0</v>
      </c>
      <c r="BC120" s="6">
        <f>+('3 Planilla Preadjudicación OTIC'!BD120)</f>
        <v>0</v>
      </c>
      <c r="BD120" s="6">
        <f>+('3 Planilla Preadjudicación OTIC'!BE120)</f>
        <v>0</v>
      </c>
      <c r="BE120" s="6">
        <f>+('3 Planilla Preadjudicación OTIC'!BF120)</f>
        <v>0</v>
      </c>
      <c r="BF120" s="6">
        <f>+('3 Planilla Preadjudicación OTIC'!BG120)</f>
        <v>0</v>
      </c>
      <c r="BG120" s="6">
        <f>+('3 Planilla Preadjudicación OTIC'!BH120)</f>
        <v>0</v>
      </c>
      <c r="BH120" s="6">
        <f>+('3 Planilla Preadjudicación OTIC'!BI120)</f>
        <v>0</v>
      </c>
      <c r="BI120" s="6">
        <f>+('3 Planilla Preadjudicación OTIC'!BJ120)</f>
        <v>0</v>
      </c>
      <c r="BJ120" s="6">
        <f>+('3 Planilla Preadjudicación OTIC'!BK120)</f>
        <v>0</v>
      </c>
      <c r="BK120" s="6">
        <f>+('3 Planilla Preadjudicación OTIC'!BL120)</f>
        <v>0</v>
      </c>
      <c r="BL120" s="6">
        <f>+('3 Planilla Preadjudicación OTIC'!BM120)</f>
        <v>0</v>
      </c>
      <c r="BM120" s="164">
        <f>ROUND(('3 Planilla Preadjudicación OTIC'!BN120),1)</f>
        <v>0</v>
      </c>
      <c r="BN120" s="8">
        <f>+('3 Planilla Preadjudicación OTIC'!BO120)</f>
        <v>0</v>
      </c>
      <c r="BO120" s="8">
        <f>+('3 Planilla Preadjudicación OTIC'!BP120)</f>
        <v>0</v>
      </c>
      <c r="BP120" s="8">
        <f>+('3 Planilla Preadjudicación OTIC'!BQ120)</f>
        <v>0</v>
      </c>
      <c r="BQ120" s="8">
        <f>+('3 Planilla Preadjudicación OTIC'!BR120)</f>
        <v>0</v>
      </c>
      <c r="BR120" s="8">
        <f>+('3 Planilla Preadjudicación OTIC'!BS120)</f>
        <v>0</v>
      </c>
      <c r="BS120" s="8">
        <f>+('3 Planilla Preadjudicación OTIC'!BT120)</f>
        <v>0</v>
      </c>
      <c r="BT120" s="8">
        <f>+('3 Planilla Preadjudicación OTIC'!BU120)</f>
        <v>0</v>
      </c>
      <c r="BU120" s="130" t="e">
        <f>IF(VLOOKUP(A120,'BD OFICIAL'!$A$1:$AK$1058,5,0)=D120,0,1)</f>
        <v>#N/A</v>
      </c>
      <c r="BV120" s="130" t="e">
        <f>IF(VLOOKUP(A120,'BD OFICIAL'!$A$1:$AK$1058,11,0)=J120,0,1)</f>
        <v>#N/A</v>
      </c>
      <c r="BW120" s="130" t="e">
        <f>IF(VLOOKUP(A120,'BD OFICIAL'!$A$1:$AK$1058,13,0)=L120,0,1)</f>
        <v>#N/A</v>
      </c>
      <c r="BX120" s="6" t="e">
        <f>IF(VLOOKUP(A120,'BD OFICIAL'!$A$1:$AK$1058,16,0)=O120,0,1)</f>
        <v>#N/A</v>
      </c>
      <c r="BY120" s="6" t="e">
        <f>IF(VLOOKUP(A120,'BD OFICIAL'!$A$1:$AK$1058,17,0)=P120,0,1)</f>
        <v>#N/A</v>
      </c>
      <c r="BZ120" s="6" t="e">
        <f>IF(VLOOKUP(A120,'BD OFICIAL'!$A$1:$AK$1058,19,0)=R120,0,1)</f>
        <v>#N/A</v>
      </c>
      <c r="CA120" s="6" t="e">
        <f>IF(VLOOKUP(A120,'BD OFICIAL'!$A$1:$AK$1058,21,0)=T120,0,1)</f>
        <v>#N/A</v>
      </c>
      <c r="CB120" s="6" t="e">
        <f>IF(VLOOKUP(A120,'BD OFICIAL'!$A$1:$AK$1058,24,0)=AK120,0,1)</f>
        <v>#N/A</v>
      </c>
      <c r="CC120" s="6" t="e">
        <f>IF(VLOOKUP(A120,'BD OFICIAL'!$A$1:$AK$1058,25,0)=X120,0,1)</f>
        <v>#N/A</v>
      </c>
      <c r="CD120" s="6" t="e">
        <f>IF(VLOOKUP(A120,'BD OFICIAL'!$A$1:$AK$1058,26,0)=Y120,0,1)</f>
        <v>#N/A</v>
      </c>
      <c r="CE120" s="6" t="e">
        <f>IF(VLOOKUP(A120,'BD OFICIAL'!$A$1:$AK$1058,27,0)=Z120,0,1)</f>
        <v>#N/A</v>
      </c>
      <c r="CF120" s="6" t="e">
        <f>IF(VLOOKUP(A120,'BD OFICIAL'!$A$1:$AK$1058,28,0)=AA120,0,1)</f>
        <v>#N/A</v>
      </c>
      <c r="CG120" s="6" t="e">
        <f>IF(VLOOKUP(A120,'BD OFICIAL'!$A$1:$AK$1058,33,0)=AF120,0,1)</f>
        <v>#N/A</v>
      </c>
      <c r="CH120" s="6" t="e">
        <f>IF(VLOOKUP(A120,'BD OFICIAL'!$A$1:$AK$1058,34,0)=AG120,0,1)</f>
        <v>#N/A</v>
      </c>
      <c r="CI120" s="11" t="e">
        <f t="shared" si="49"/>
        <v>#DIV/0!</v>
      </c>
      <c r="CJ120" s="130" t="e">
        <f t="shared" si="50"/>
        <v>#DIV/0!</v>
      </c>
      <c r="CK120" s="130" t="e">
        <f>IF(VLOOKUP(A120,'BD OFICIAL'!$A$1:$AK$1058,37,0)=AL120,0,1)</f>
        <v>#N/A</v>
      </c>
      <c r="CL120" s="130" t="e">
        <f>VLOOKUP(A120,'BD OFICIAL'!$A$1:$AL$1109,38,0)*AM120-AP120</f>
        <v>#N/A</v>
      </c>
      <c r="CM120" s="130" t="str">
        <f t="shared" si="51"/>
        <v>SSH</v>
      </c>
      <c r="CN120" s="130" t="str">
        <f t="shared" si="52"/>
        <v>SI</v>
      </c>
      <c r="CO120" s="130" t="str">
        <f t="shared" si="53"/>
        <v>NO</v>
      </c>
      <c r="CP120" s="44">
        <f t="shared" si="54"/>
        <v>1</v>
      </c>
      <c r="CQ120" s="44">
        <f t="shared" si="55"/>
        <v>1</v>
      </c>
      <c r="CR120" s="44" t="e">
        <f t="shared" si="56"/>
        <v>#N/A</v>
      </c>
      <c r="CS120" s="44" t="e">
        <f>IF(VLOOKUP(A120,'BD OFICIAL'!$A:$AS,40,0)=AQ120,0,1)</f>
        <v>#N/A</v>
      </c>
      <c r="CT120" s="44" t="e">
        <f>IF(VLOOKUP(A120,'BD OFICIAL'!$A:$AS,41,0)=AS120,0,1)</f>
        <v>#N/A</v>
      </c>
      <c r="CU120" s="44">
        <f t="shared" si="57"/>
        <v>0</v>
      </c>
      <c r="CV120" s="44">
        <f t="shared" si="58"/>
        <v>0</v>
      </c>
      <c r="CW120" s="44" t="e">
        <f>IF(VLOOKUP(A120,'BD OFICIAL'!$A$1:$AK$1058,31,0)="SI",IF(AT120&gt;0,0,1),IF(AT120=0,0,1))</f>
        <v>#N/A</v>
      </c>
      <c r="CX120" s="44">
        <f t="shared" si="59"/>
        <v>0</v>
      </c>
      <c r="CY120" s="44">
        <f t="shared" si="60"/>
        <v>0</v>
      </c>
      <c r="CZ120" s="130" t="e">
        <f t="shared" si="61"/>
        <v>#N/A</v>
      </c>
      <c r="DA120" s="44" t="e">
        <f t="shared" si="62"/>
        <v>#N/A</v>
      </c>
      <c r="DB120" s="130" t="str">
        <f>IF(ISERROR(VLOOKUP(AI120,EXPERIENCIA!$A$1:$C$2100,1,0)),"NO","SI")</f>
        <v>NO</v>
      </c>
      <c r="DC120" s="130" t="e">
        <f>IF(CZ120="no","NO APLICA",IF(AX120=0,"ERROR NOTA",IF(AND(AX120&gt;1,DB120="NO"),"ERROR NOTA",IF(AND(DB120="NO",AX120=1),0,IF(VLOOKUP(AI120,EXPERIENCIA!$A$1:$C$2100,3,0)=AX120,0,"ERROR NOTA")))))</f>
        <v>#N/A</v>
      </c>
      <c r="DD120" s="130" t="str">
        <f>IF(ISERROR(VLOOKUP(AI120,COMPORTAMIENTO!$A$1:$C$2100,1,0)),"NO","SI")</f>
        <v>NO</v>
      </c>
      <c r="DE120" s="130" t="e">
        <f>IF(CZ120="NO","NO APLICA",IF(AY120=0,"ERROR NOTA",IF(AND(DD120="NO",AY120=7),0,IF(VLOOKUP(AI120,COMPORTAMIENTO!$A$2:$C$2100,3,0)=AY120,0,"ERROR NOTA"))))</f>
        <v>#N/A</v>
      </c>
      <c r="DF120" s="164" t="e">
        <f t="shared" si="63"/>
        <v>#N/A</v>
      </c>
      <c r="DG120" s="164" t="e">
        <f t="shared" si="64"/>
        <v>#N/A</v>
      </c>
      <c r="DH120" s="130" t="str">
        <f t="shared" si="101"/>
        <v>NO</v>
      </c>
      <c r="DI120" s="130" t="e">
        <f t="shared" si="65"/>
        <v>#N/A</v>
      </c>
      <c r="DJ120" s="130" t="e">
        <f t="shared" si="66"/>
        <v>#N/A</v>
      </c>
      <c r="DK120" s="130" t="e">
        <f t="shared" si="67"/>
        <v>#N/A</v>
      </c>
      <c r="DL120" s="16" t="e" cm="1">
        <f t="array" ref="DL120">IF(CZ120="NO","NO APLICA",IF(AND(CZ120="SI",BG120=1),RECHAZADO,"APROBADO"))</f>
        <v>#N/A</v>
      </c>
      <c r="DM120" s="16" t="e">
        <f t="shared" si="68"/>
        <v>#N/A</v>
      </c>
      <c r="DN120" s="11" t="e">
        <f t="shared" si="69"/>
        <v>#N/A</v>
      </c>
      <c r="DO120" s="16">
        <f t="shared" si="70"/>
        <v>0</v>
      </c>
      <c r="DP120" s="16">
        <f>VLOOKUP(A120,'5 TD'!$A$3:$B$35,2,0)</f>
        <v>0</v>
      </c>
      <c r="DQ120" s="11" t="e">
        <f t="shared" si="71"/>
        <v>#N/A</v>
      </c>
      <c r="DR120" s="130" t="e">
        <f t="shared" si="102"/>
        <v>#N/A</v>
      </c>
      <c r="DS120" s="130" t="e">
        <f t="shared" si="103"/>
        <v>#N/A</v>
      </c>
      <c r="DT120" s="11" t="e">
        <f t="shared" si="104"/>
        <v>#N/A</v>
      </c>
      <c r="DU120" s="130" t="e">
        <f t="shared" si="105"/>
        <v>#N/A</v>
      </c>
      <c r="DV120" s="6">
        <f>+('3 Planilla Preadjudicación OTIC'!BO120)</f>
        <v>0</v>
      </c>
      <c r="DW120" s="6" t="e">
        <f>IF(DU120="APROBADO",VLOOKUP(A120,'5 TD'!$D$3:$E$270,2,0),"NO APLICA")</f>
        <v>#N/A</v>
      </c>
      <c r="DX120" s="6" t="e">
        <f t="shared" si="72"/>
        <v>#N/A</v>
      </c>
      <c r="DY120" s="6" t="e">
        <f>IF(DX120="SI",VLOOKUP(A120,'5 TD'!$G$3:$H$270,2,0),"NO APLICA ")</f>
        <v>#N/A</v>
      </c>
      <c r="DZ120" s="6" t="e">
        <f t="shared" si="106"/>
        <v>#N/A</v>
      </c>
      <c r="EA120" s="6" t="e">
        <f>IF(DZ120="SI",VLOOKUP(A120,'5 TD'!$J$4:$K$472,2,0),"NO APLICA")</f>
        <v>#N/A</v>
      </c>
      <c r="EB120" s="6" t="e">
        <f t="shared" si="73"/>
        <v>#N/A</v>
      </c>
      <c r="EC120" s="11" t="e">
        <f>IF(EB120="SI",VLOOKUP(A120,'5 TD'!$M$4:$N$350,2,0),"NO APLICA")</f>
        <v>#N/A</v>
      </c>
      <c r="ED120" s="6" t="e">
        <f t="shared" si="48"/>
        <v>#N/A</v>
      </c>
      <c r="EE120" s="16" t="e">
        <f t="shared" si="74"/>
        <v>#N/A</v>
      </c>
      <c r="EF120" s="16" t="e">
        <f>IF(ED120="SI",VLOOKUP(A120,'5 TD'!$V$4:$W$479,2,0),"NO APLICA")</f>
        <v>#N/A</v>
      </c>
      <c r="EG120" s="6" t="e">
        <f t="shared" si="75"/>
        <v>#N/A</v>
      </c>
      <c r="EH120" s="124" t="e">
        <f>IF(EG120="SI",VLOOKUP(AI120,COMPORTAMIENTO!$A$1:$C$2100,2,0),"NO APLICA")</f>
        <v>#N/A</v>
      </c>
      <c r="EI120" s="16" t="e">
        <f>IF(EG120="SI",VLOOKUP(A120,'5 TD'!$P$2:$Q$479,2,0),"NO APLICA")</f>
        <v>#N/A</v>
      </c>
      <c r="EJ120" s="6" t="e">
        <f t="shared" si="76"/>
        <v>#N/A</v>
      </c>
      <c r="EK120" s="6">
        <f>IF(DB120="no",0,VLOOKUP(AI120,EXPERIENCIA!$A$1:$C$2100,2,0))</f>
        <v>0</v>
      </c>
      <c r="EL120" s="6">
        <f>IF(DB120="si",VLOOKUP(A120,'5 TD'!$S$3:$T$2103,2,0),0)</f>
        <v>0</v>
      </c>
      <c r="EM120" s="6" t="str">
        <f t="shared" si="77"/>
        <v>SI</v>
      </c>
      <c r="EN120" s="6">
        <f>+('3 Planilla Preadjudicación OTIC'!BV120)</f>
        <v>0</v>
      </c>
      <c r="EQ120" s="77"/>
    </row>
    <row r="121" spans="1:147" s="7" customFormat="1" ht="13.8" x14ac:dyDescent="0.3">
      <c r="A121" s="6">
        <f>+('3 Planilla Preadjudicación OTIC'!A121)</f>
        <v>0</v>
      </c>
      <c r="B121" s="6">
        <f>+('3 Planilla Preadjudicación OTIC'!B121)</f>
        <v>0</v>
      </c>
      <c r="C121" s="8">
        <f>+('3 Planilla Preadjudicación OTIC'!D121)</f>
        <v>0</v>
      </c>
      <c r="D121" s="8">
        <f>+('3 Planilla Preadjudicación OTIC'!E121)</f>
        <v>0</v>
      </c>
      <c r="E121" s="8">
        <f>+('3 Planilla Preadjudicación OTIC'!F121)</f>
        <v>0</v>
      </c>
      <c r="F121" s="8">
        <f>+('3 Planilla Preadjudicación OTIC'!G121)</f>
        <v>0</v>
      </c>
      <c r="G121" s="8">
        <f>+('3 Planilla Preadjudicación OTIC'!H121)</f>
        <v>0</v>
      </c>
      <c r="H121" s="8">
        <f>+('3 Planilla Preadjudicación OTIC'!I121)</f>
        <v>0</v>
      </c>
      <c r="I121" s="8">
        <f>+('3 Planilla Preadjudicación OTIC'!J121)</f>
        <v>0</v>
      </c>
      <c r="J121" s="8">
        <f>+('3 Planilla Preadjudicación OTIC'!K121)</f>
        <v>0</v>
      </c>
      <c r="K121" s="8">
        <f>+('3 Planilla Preadjudicación OTIC'!L121)</f>
        <v>0</v>
      </c>
      <c r="L121" s="8">
        <f>+('3 Planilla Preadjudicación OTIC'!M121)</f>
        <v>0</v>
      </c>
      <c r="M121" s="6">
        <f>+('3 Planilla Preadjudicación OTIC'!N121)</f>
        <v>0</v>
      </c>
      <c r="N121" s="8">
        <f>+('3 Planilla Preadjudicación OTIC'!O121)</f>
        <v>0</v>
      </c>
      <c r="O121" s="8">
        <f>+('3 Planilla Preadjudicación OTIC'!P121)</f>
        <v>0</v>
      </c>
      <c r="P121" s="8">
        <f>+('3 Planilla Preadjudicación OTIC'!Q121)</f>
        <v>0</v>
      </c>
      <c r="Q121" s="8">
        <f>+('3 Planilla Preadjudicación OTIC'!R121)</f>
        <v>0</v>
      </c>
      <c r="R121" s="8">
        <f>+('3 Planilla Preadjudicación OTIC'!S121)</f>
        <v>0</v>
      </c>
      <c r="S121" s="8">
        <f>+('3 Planilla Preadjudicación OTIC'!T121)</f>
        <v>0</v>
      </c>
      <c r="T121" s="6">
        <f>+('3 Planilla Preadjudicación OTIC'!U121)</f>
        <v>0</v>
      </c>
      <c r="U121" s="6">
        <f>+('3 Planilla Preadjudicación OTIC'!V121)</f>
        <v>0</v>
      </c>
      <c r="V121" s="6">
        <f>+('3 Planilla Preadjudicación OTIC'!W121)</f>
        <v>0</v>
      </c>
      <c r="W121" s="6">
        <f>+('3 Planilla Preadjudicación OTIC'!X121)</f>
        <v>0</v>
      </c>
      <c r="X121" s="6">
        <f>+('3 Planilla Preadjudicación OTIC'!Y121)</f>
        <v>0</v>
      </c>
      <c r="Y121" s="6">
        <f>+('3 Planilla Preadjudicación OTIC'!Z121)</f>
        <v>0</v>
      </c>
      <c r="Z121" s="6">
        <f>+('3 Planilla Preadjudicación OTIC'!AA121)</f>
        <v>0</v>
      </c>
      <c r="AA121" s="6">
        <f>+('3 Planilla Preadjudicación OTIC'!AB121)</f>
        <v>0</v>
      </c>
      <c r="AB121" s="8">
        <f>+('3 Planilla Preadjudicación OTIC'!AC121)</f>
        <v>0</v>
      </c>
      <c r="AC121" s="8">
        <f>+('3 Planilla Preadjudicación OTIC'!AD121)</f>
        <v>0</v>
      </c>
      <c r="AD121" s="6">
        <f>+('3 Planilla Preadjudicación OTIC'!AE121)</f>
        <v>0</v>
      </c>
      <c r="AE121" s="8">
        <f>+('3 Planilla Preadjudicación OTIC'!AF121)</f>
        <v>0</v>
      </c>
      <c r="AF121" s="6">
        <f>+('3 Planilla Preadjudicación OTIC'!AG121)</f>
        <v>0</v>
      </c>
      <c r="AG121" s="6">
        <f>+('3 Planilla Preadjudicación OTIC'!AH121)</f>
        <v>0</v>
      </c>
      <c r="AH121" s="6">
        <f>+('3 Planilla Preadjudicación OTIC'!AI121)</f>
        <v>0</v>
      </c>
      <c r="AI121" s="206">
        <f>+('3 Planilla Preadjudicación OTIC'!AJ121)</f>
        <v>0</v>
      </c>
      <c r="AJ121" s="8">
        <f>+('3 Planilla Preadjudicación OTIC'!AK121)</f>
        <v>0</v>
      </c>
      <c r="AK121" s="6">
        <f>+('3 Planilla Preadjudicación OTIC'!AL121)</f>
        <v>0</v>
      </c>
      <c r="AL121" s="6">
        <f>+('3 Planilla Preadjudicación OTIC'!AM121)</f>
        <v>0</v>
      </c>
      <c r="AM121" s="16">
        <f>+('3 Planilla Preadjudicación OTIC'!AN121)</f>
        <v>0</v>
      </c>
      <c r="AN121" s="16">
        <f>+('3 Planilla Preadjudicación OTIC'!AO121)</f>
        <v>0</v>
      </c>
      <c r="AO121" s="16">
        <f>+('3 Planilla Preadjudicación OTIC'!AP121)</f>
        <v>0</v>
      </c>
      <c r="AP121" s="16">
        <f>+('3 Planilla Preadjudicación OTIC'!AQ121)</f>
        <v>0</v>
      </c>
      <c r="AQ121" s="16">
        <f>+('3 Planilla Preadjudicación OTIC'!AR121)</f>
        <v>0</v>
      </c>
      <c r="AR121" s="16">
        <f>+('3 Planilla Preadjudicación OTIC'!AS121)</f>
        <v>0</v>
      </c>
      <c r="AS121" s="16">
        <f>+('3 Planilla Preadjudicación OTIC'!AT121)</f>
        <v>0</v>
      </c>
      <c r="AT121" s="16">
        <f>+('3 Planilla Preadjudicación OTIC'!AU121)</f>
        <v>0</v>
      </c>
      <c r="AU121" s="16">
        <f>+('3 Planilla Preadjudicación OTIC'!AV121)</f>
        <v>0</v>
      </c>
      <c r="AV121" s="6">
        <f>+('3 Planilla Preadjudicación OTIC'!AW121)</f>
        <v>0</v>
      </c>
      <c r="AW121" s="8">
        <f>+('3 Planilla Preadjudicación OTIC'!AX121)</f>
        <v>0</v>
      </c>
      <c r="AX121" s="6">
        <f>+('3 Planilla Preadjudicación OTIC'!AY121)</f>
        <v>0</v>
      </c>
      <c r="AY121" s="6">
        <f>+('3 Planilla Preadjudicación OTIC'!AZ121)</f>
        <v>0</v>
      </c>
      <c r="AZ121" s="6">
        <f>+('3 Planilla Preadjudicación OTIC'!BA121)</f>
        <v>0</v>
      </c>
      <c r="BA121" s="6">
        <f>+('3 Planilla Preadjudicación OTIC'!BB121)</f>
        <v>0</v>
      </c>
      <c r="BB121" s="6">
        <f>+('3 Planilla Preadjudicación OTIC'!BC121)</f>
        <v>0</v>
      </c>
      <c r="BC121" s="6">
        <f>+('3 Planilla Preadjudicación OTIC'!BD121)</f>
        <v>0</v>
      </c>
      <c r="BD121" s="6">
        <f>+('3 Planilla Preadjudicación OTIC'!BE121)</f>
        <v>0</v>
      </c>
      <c r="BE121" s="6">
        <f>+('3 Planilla Preadjudicación OTIC'!BF121)</f>
        <v>0</v>
      </c>
      <c r="BF121" s="6">
        <f>+('3 Planilla Preadjudicación OTIC'!BG121)</f>
        <v>0</v>
      </c>
      <c r="BG121" s="6">
        <f>+('3 Planilla Preadjudicación OTIC'!BH121)</f>
        <v>0</v>
      </c>
      <c r="BH121" s="6">
        <f>+('3 Planilla Preadjudicación OTIC'!BI121)</f>
        <v>0</v>
      </c>
      <c r="BI121" s="6">
        <f>+('3 Planilla Preadjudicación OTIC'!BJ121)</f>
        <v>0</v>
      </c>
      <c r="BJ121" s="6">
        <f>+('3 Planilla Preadjudicación OTIC'!BK121)</f>
        <v>0</v>
      </c>
      <c r="BK121" s="6">
        <f>+('3 Planilla Preadjudicación OTIC'!BL121)</f>
        <v>0</v>
      </c>
      <c r="BL121" s="6">
        <f>+('3 Planilla Preadjudicación OTIC'!BM121)</f>
        <v>0</v>
      </c>
      <c r="BM121" s="164">
        <f>ROUND(('3 Planilla Preadjudicación OTIC'!BN121),1)</f>
        <v>0</v>
      </c>
      <c r="BN121" s="8">
        <f>+('3 Planilla Preadjudicación OTIC'!BO121)</f>
        <v>0</v>
      </c>
      <c r="BO121" s="8">
        <f>+('3 Planilla Preadjudicación OTIC'!BP121)</f>
        <v>0</v>
      </c>
      <c r="BP121" s="8">
        <f>+('3 Planilla Preadjudicación OTIC'!BQ121)</f>
        <v>0</v>
      </c>
      <c r="BQ121" s="8">
        <f>+('3 Planilla Preadjudicación OTIC'!BR121)</f>
        <v>0</v>
      </c>
      <c r="BR121" s="8">
        <f>+('3 Planilla Preadjudicación OTIC'!BS121)</f>
        <v>0</v>
      </c>
      <c r="BS121" s="8">
        <f>+('3 Planilla Preadjudicación OTIC'!BT121)</f>
        <v>0</v>
      </c>
      <c r="BT121" s="8">
        <f>+('3 Planilla Preadjudicación OTIC'!BU121)</f>
        <v>0</v>
      </c>
      <c r="BU121" s="130" t="e">
        <f>IF(VLOOKUP(A121,'BD OFICIAL'!$A$1:$AK$1058,5,0)=D121,0,1)</f>
        <v>#N/A</v>
      </c>
      <c r="BV121" s="130" t="e">
        <f>IF(VLOOKUP(A121,'BD OFICIAL'!$A$1:$AK$1058,11,0)=J121,0,1)</f>
        <v>#N/A</v>
      </c>
      <c r="BW121" s="130" t="e">
        <f>IF(VLOOKUP(A121,'BD OFICIAL'!$A$1:$AK$1058,13,0)=L121,0,1)</f>
        <v>#N/A</v>
      </c>
      <c r="BX121" s="6" t="e">
        <f>IF(VLOOKUP(A121,'BD OFICIAL'!$A$1:$AK$1058,16,0)=O121,0,1)</f>
        <v>#N/A</v>
      </c>
      <c r="BY121" s="6" t="e">
        <f>IF(VLOOKUP(A121,'BD OFICIAL'!$A$1:$AK$1058,17,0)=P121,0,1)</f>
        <v>#N/A</v>
      </c>
      <c r="BZ121" s="6" t="e">
        <f>IF(VLOOKUP(A121,'BD OFICIAL'!$A$1:$AK$1058,19,0)=R121,0,1)</f>
        <v>#N/A</v>
      </c>
      <c r="CA121" s="6" t="e">
        <f>IF(VLOOKUP(A121,'BD OFICIAL'!$A$1:$AK$1058,21,0)=T121,0,1)</f>
        <v>#N/A</v>
      </c>
      <c r="CB121" s="6" t="e">
        <f>IF(VLOOKUP(A121,'BD OFICIAL'!$A$1:$AK$1058,24,0)=AK121,0,1)</f>
        <v>#N/A</v>
      </c>
      <c r="CC121" s="6" t="e">
        <f>IF(VLOOKUP(A121,'BD OFICIAL'!$A$1:$AK$1058,25,0)=X121,0,1)</f>
        <v>#N/A</v>
      </c>
      <c r="CD121" s="6" t="e">
        <f>IF(VLOOKUP(A121,'BD OFICIAL'!$A$1:$AK$1058,26,0)=Y121,0,1)</f>
        <v>#N/A</v>
      </c>
      <c r="CE121" s="6" t="e">
        <f>IF(VLOOKUP(A121,'BD OFICIAL'!$A$1:$AK$1058,27,0)=Z121,0,1)</f>
        <v>#N/A</v>
      </c>
      <c r="CF121" s="6" t="e">
        <f>IF(VLOOKUP(A121,'BD OFICIAL'!$A$1:$AK$1058,28,0)=AA121,0,1)</f>
        <v>#N/A</v>
      </c>
      <c r="CG121" s="6" t="e">
        <f>IF(VLOOKUP(A121,'BD OFICIAL'!$A$1:$AK$1058,33,0)=AF121,0,1)</f>
        <v>#N/A</v>
      </c>
      <c r="CH121" s="6" t="e">
        <f>IF(VLOOKUP(A121,'BD OFICIAL'!$A$1:$AK$1058,34,0)=AG121,0,1)</f>
        <v>#N/A</v>
      </c>
      <c r="CI121" s="11" t="e">
        <f t="shared" si="49"/>
        <v>#DIV/0!</v>
      </c>
      <c r="CJ121" s="130" t="e">
        <f t="shared" si="50"/>
        <v>#DIV/0!</v>
      </c>
      <c r="CK121" s="130" t="e">
        <f>IF(VLOOKUP(A121,'BD OFICIAL'!$A$1:$AK$1058,37,0)=AL121,0,1)</f>
        <v>#N/A</v>
      </c>
      <c r="CL121" s="130" t="e">
        <f>VLOOKUP(A121,'BD OFICIAL'!$A$1:$AL$1109,38,0)*AM121-AP121</f>
        <v>#N/A</v>
      </c>
      <c r="CM121" s="130" t="str">
        <f t="shared" si="51"/>
        <v>SSH</v>
      </c>
      <c r="CN121" s="130" t="str">
        <f t="shared" si="52"/>
        <v>SI</v>
      </c>
      <c r="CO121" s="130" t="str">
        <f t="shared" si="53"/>
        <v>NO</v>
      </c>
      <c r="CP121" s="44">
        <f t="shared" si="54"/>
        <v>1</v>
      </c>
      <c r="CQ121" s="44">
        <f t="shared" si="55"/>
        <v>1</v>
      </c>
      <c r="CR121" s="44" t="e">
        <f t="shared" si="56"/>
        <v>#N/A</v>
      </c>
      <c r="CS121" s="44" t="e">
        <f>IF(VLOOKUP(A121,'BD OFICIAL'!$A:$AS,40,0)=AQ121,0,1)</f>
        <v>#N/A</v>
      </c>
      <c r="CT121" s="44" t="e">
        <f>IF(VLOOKUP(A121,'BD OFICIAL'!$A:$AS,41,0)=AS121,0,1)</f>
        <v>#N/A</v>
      </c>
      <c r="CU121" s="44">
        <f t="shared" si="57"/>
        <v>0</v>
      </c>
      <c r="CV121" s="44">
        <f t="shared" si="58"/>
        <v>0</v>
      </c>
      <c r="CW121" s="44" t="e">
        <f>IF(VLOOKUP(A121,'BD OFICIAL'!$A$1:$AK$1058,31,0)="SI",IF(AT121&gt;0,0,1),IF(AT121=0,0,1))</f>
        <v>#N/A</v>
      </c>
      <c r="CX121" s="44">
        <f t="shared" si="59"/>
        <v>0</v>
      </c>
      <c r="CY121" s="44">
        <f t="shared" si="60"/>
        <v>0</v>
      </c>
      <c r="CZ121" s="130" t="e">
        <f t="shared" si="61"/>
        <v>#N/A</v>
      </c>
      <c r="DA121" s="44" t="e">
        <f t="shared" si="62"/>
        <v>#N/A</v>
      </c>
      <c r="DB121" s="130" t="str">
        <f>IF(ISERROR(VLOOKUP(AI121,EXPERIENCIA!$A$1:$C$2100,1,0)),"NO","SI")</f>
        <v>NO</v>
      </c>
      <c r="DC121" s="130" t="e">
        <f>IF(CZ121="no","NO APLICA",IF(AX121=0,"ERROR NOTA",IF(AND(AX121&gt;1,DB121="NO"),"ERROR NOTA",IF(AND(DB121="NO",AX121=1),0,IF(VLOOKUP(AI121,EXPERIENCIA!$A$1:$C$2100,3,0)=AX121,0,"ERROR NOTA")))))</f>
        <v>#N/A</v>
      </c>
      <c r="DD121" s="130" t="str">
        <f>IF(ISERROR(VLOOKUP(AI121,COMPORTAMIENTO!$A$1:$C$2100,1,0)),"NO","SI")</f>
        <v>NO</v>
      </c>
      <c r="DE121" s="130" t="e">
        <f>IF(CZ121="NO","NO APLICA",IF(AY121=0,"ERROR NOTA",IF(AND(DD121="NO",AY121=7),0,IF(VLOOKUP(AI121,COMPORTAMIENTO!$A$2:$C$2100,3,0)=AY121,0,"ERROR NOTA"))))</f>
        <v>#N/A</v>
      </c>
      <c r="DF121" s="164" t="e">
        <f t="shared" si="63"/>
        <v>#N/A</v>
      </c>
      <c r="DG121" s="164" t="e">
        <f t="shared" si="64"/>
        <v>#N/A</v>
      </c>
      <c r="DH121" s="130" t="str">
        <f t="shared" si="101"/>
        <v>NO</v>
      </c>
      <c r="DI121" s="130" t="e">
        <f t="shared" si="65"/>
        <v>#N/A</v>
      </c>
      <c r="DJ121" s="130" t="e">
        <f t="shared" si="66"/>
        <v>#N/A</v>
      </c>
      <c r="DK121" s="130" t="e">
        <f t="shared" si="67"/>
        <v>#N/A</v>
      </c>
      <c r="DL121" s="16" t="e" cm="1">
        <f t="array" ref="DL121">IF(CZ121="NO","NO APLICA",IF(AND(CZ121="SI",BG121=1),RECHAZADO,"APROBADO"))</f>
        <v>#N/A</v>
      </c>
      <c r="DM121" s="16" t="e">
        <f t="shared" si="68"/>
        <v>#N/A</v>
      </c>
      <c r="DN121" s="11" t="e">
        <f t="shared" si="69"/>
        <v>#N/A</v>
      </c>
      <c r="DO121" s="16">
        <f t="shared" si="70"/>
        <v>0</v>
      </c>
      <c r="DP121" s="16">
        <f>VLOOKUP(A121,'5 TD'!$A$3:$B$35,2,0)</f>
        <v>0</v>
      </c>
      <c r="DQ121" s="11" t="e">
        <f t="shared" si="71"/>
        <v>#N/A</v>
      </c>
      <c r="DR121" s="130" t="e">
        <f t="shared" si="102"/>
        <v>#N/A</v>
      </c>
      <c r="DS121" s="130" t="e">
        <f t="shared" si="103"/>
        <v>#N/A</v>
      </c>
      <c r="DT121" s="11" t="e">
        <f t="shared" si="104"/>
        <v>#N/A</v>
      </c>
      <c r="DU121" s="130" t="e">
        <f t="shared" si="105"/>
        <v>#N/A</v>
      </c>
      <c r="DV121" s="6">
        <f>+('3 Planilla Preadjudicación OTIC'!BO121)</f>
        <v>0</v>
      </c>
      <c r="DW121" s="6" t="e">
        <f>IF(DU121="APROBADO",VLOOKUP(A121,'5 TD'!$D$3:$E$270,2,0),"NO APLICA")</f>
        <v>#N/A</v>
      </c>
      <c r="DX121" s="6" t="e">
        <f t="shared" si="72"/>
        <v>#N/A</v>
      </c>
      <c r="DY121" s="6" t="e">
        <f>IF(DX121="SI",VLOOKUP(A121,'5 TD'!$G$3:$H$270,2,0),"NO APLICA ")</f>
        <v>#N/A</v>
      </c>
      <c r="DZ121" s="6" t="e">
        <f t="shared" si="106"/>
        <v>#N/A</v>
      </c>
      <c r="EA121" s="6" t="e">
        <f>IF(DZ121="SI",VLOOKUP(A121,'5 TD'!$J$4:$K$472,2,0),"NO APLICA")</f>
        <v>#N/A</v>
      </c>
      <c r="EB121" s="6" t="e">
        <f t="shared" si="73"/>
        <v>#N/A</v>
      </c>
      <c r="EC121" s="11" t="e">
        <f>IF(EB121="SI",VLOOKUP(A121,'5 TD'!$M$4:$N$350,2,0),"NO APLICA")</f>
        <v>#N/A</v>
      </c>
      <c r="ED121" s="6" t="e">
        <f t="shared" si="48"/>
        <v>#N/A</v>
      </c>
      <c r="EE121" s="16" t="e">
        <f t="shared" si="74"/>
        <v>#N/A</v>
      </c>
      <c r="EF121" s="16" t="e">
        <f>IF(ED121="SI",VLOOKUP(A121,'5 TD'!$V$4:$W$479,2,0),"NO APLICA")</f>
        <v>#N/A</v>
      </c>
      <c r="EG121" s="6" t="e">
        <f t="shared" si="75"/>
        <v>#N/A</v>
      </c>
      <c r="EH121" s="124" t="e">
        <f>IF(EG121="SI",VLOOKUP(AI121,COMPORTAMIENTO!$A$1:$C$2100,2,0),"NO APLICA")</f>
        <v>#N/A</v>
      </c>
      <c r="EI121" s="16" t="e">
        <f>IF(EG121="SI",VLOOKUP(A121,'5 TD'!$P$2:$Q$479,2,0),"NO APLICA")</f>
        <v>#N/A</v>
      </c>
      <c r="EJ121" s="6" t="e">
        <f t="shared" si="76"/>
        <v>#N/A</v>
      </c>
      <c r="EK121" s="6">
        <f>IF(DB121="no",0,VLOOKUP(AI121,EXPERIENCIA!$A$1:$C$2100,2,0))</f>
        <v>0</v>
      </c>
      <c r="EL121" s="6">
        <f>IF(DB121="si",VLOOKUP(A121,'5 TD'!$S$3:$T$2103,2,0),0)</f>
        <v>0</v>
      </c>
      <c r="EM121" s="6" t="str">
        <f t="shared" si="77"/>
        <v>SI</v>
      </c>
      <c r="EN121" s="6">
        <f>+('3 Planilla Preadjudicación OTIC'!BV121)</f>
        <v>0</v>
      </c>
      <c r="EQ121" s="77"/>
    </row>
    <row r="122" spans="1:147" s="7" customFormat="1" ht="13.8" x14ac:dyDescent="0.3">
      <c r="A122" s="6">
        <f>+('3 Planilla Preadjudicación OTIC'!A122)</f>
        <v>0</v>
      </c>
      <c r="B122" s="6">
        <f>+('3 Planilla Preadjudicación OTIC'!B122)</f>
        <v>0</v>
      </c>
      <c r="C122" s="8">
        <f>+('3 Planilla Preadjudicación OTIC'!D122)</f>
        <v>0</v>
      </c>
      <c r="D122" s="8">
        <f>+('3 Planilla Preadjudicación OTIC'!E122)</f>
        <v>0</v>
      </c>
      <c r="E122" s="8">
        <f>+('3 Planilla Preadjudicación OTIC'!F122)</f>
        <v>0</v>
      </c>
      <c r="F122" s="8">
        <f>+('3 Planilla Preadjudicación OTIC'!G122)</f>
        <v>0</v>
      </c>
      <c r="G122" s="8">
        <f>+('3 Planilla Preadjudicación OTIC'!H122)</f>
        <v>0</v>
      </c>
      <c r="H122" s="8">
        <f>+('3 Planilla Preadjudicación OTIC'!I122)</f>
        <v>0</v>
      </c>
      <c r="I122" s="8">
        <f>+('3 Planilla Preadjudicación OTIC'!J122)</f>
        <v>0</v>
      </c>
      <c r="J122" s="8">
        <f>+('3 Planilla Preadjudicación OTIC'!K122)</f>
        <v>0</v>
      </c>
      <c r="K122" s="8">
        <f>+('3 Planilla Preadjudicación OTIC'!L122)</f>
        <v>0</v>
      </c>
      <c r="L122" s="8">
        <f>+('3 Planilla Preadjudicación OTIC'!M122)</f>
        <v>0</v>
      </c>
      <c r="M122" s="6">
        <f>+('3 Planilla Preadjudicación OTIC'!N122)</f>
        <v>0</v>
      </c>
      <c r="N122" s="8">
        <f>+('3 Planilla Preadjudicación OTIC'!O122)</f>
        <v>0</v>
      </c>
      <c r="O122" s="8">
        <f>+('3 Planilla Preadjudicación OTIC'!P122)</f>
        <v>0</v>
      </c>
      <c r="P122" s="8">
        <f>+('3 Planilla Preadjudicación OTIC'!Q122)</f>
        <v>0</v>
      </c>
      <c r="Q122" s="8">
        <f>+('3 Planilla Preadjudicación OTIC'!R122)</f>
        <v>0</v>
      </c>
      <c r="R122" s="8">
        <f>+('3 Planilla Preadjudicación OTIC'!S122)</f>
        <v>0</v>
      </c>
      <c r="S122" s="8">
        <f>+('3 Planilla Preadjudicación OTIC'!T122)</f>
        <v>0</v>
      </c>
      <c r="T122" s="6">
        <f>+('3 Planilla Preadjudicación OTIC'!U122)</f>
        <v>0</v>
      </c>
      <c r="U122" s="6">
        <f>+('3 Planilla Preadjudicación OTIC'!V122)</f>
        <v>0</v>
      </c>
      <c r="V122" s="6">
        <f>+('3 Planilla Preadjudicación OTIC'!W122)</f>
        <v>0</v>
      </c>
      <c r="W122" s="6">
        <f>+('3 Planilla Preadjudicación OTIC'!X122)</f>
        <v>0</v>
      </c>
      <c r="X122" s="6">
        <f>+('3 Planilla Preadjudicación OTIC'!Y122)</f>
        <v>0</v>
      </c>
      <c r="Y122" s="6">
        <f>+('3 Planilla Preadjudicación OTIC'!Z122)</f>
        <v>0</v>
      </c>
      <c r="Z122" s="6">
        <f>+('3 Planilla Preadjudicación OTIC'!AA122)</f>
        <v>0</v>
      </c>
      <c r="AA122" s="6">
        <f>+('3 Planilla Preadjudicación OTIC'!AB122)</f>
        <v>0</v>
      </c>
      <c r="AB122" s="8">
        <f>+('3 Planilla Preadjudicación OTIC'!AC122)</f>
        <v>0</v>
      </c>
      <c r="AC122" s="8">
        <f>+('3 Planilla Preadjudicación OTIC'!AD122)</f>
        <v>0</v>
      </c>
      <c r="AD122" s="6">
        <f>+('3 Planilla Preadjudicación OTIC'!AE122)</f>
        <v>0</v>
      </c>
      <c r="AE122" s="8">
        <f>+('3 Planilla Preadjudicación OTIC'!AF122)</f>
        <v>0</v>
      </c>
      <c r="AF122" s="6">
        <f>+('3 Planilla Preadjudicación OTIC'!AG122)</f>
        <v>0</v>
      </c>
      <c r="AG122" s="6">
        <f>+('3 Planilla Preadjudicación OTIC'!AH122)</f>
        <v>0</v>
      </c>
      <c r="AH122" s="6">
        <f>+('3 Planilla Preadjudicación OTIC'!AI122)</f>
        <v>0</v>
      </c>
      <c r="AI122" s="206">
        <f>+('3 Planilla Preadjudicación OTIC'!AJ122)</f>
        <v>0</v>
      </c>
      <c r="AJ122" s="8">
        <f>+('3 Planilla Preadjudicación OTIC'!AK122)</f>
        <v>0</v>
      </c>
      <c r="AK122" s="6">
        <f>+('3 Planilla Preadjudicación OTIC'!AL122)</f>
        <v>0</v>
      </c>
      <c r="AL122" s="6">
        <f>+('3 Planilla Preadjudicación OTIC'!AM122)</f>
        <v>0</v>
      </c>
      <c r="AM122" s="16">
        <f>+('3 Planilla Preadjudicación OTIC'!AN122)</f>
        <v>0</v>
      </c>
      <c r="AN122" s="16">
        <f>+('3 Planilla Preadjudicación OTIC'!AO122)</f>
        <v>0</v>
      </c>
      <c r="AO122" s="16">
        <f>+('3 Planilla Preadjudicación OTIC'!AP122)</f>
        <v>0</v>
      </c>
      <c r="AP122" s="16">
        <f>+('3 Planilla Preadjudicación OTIC'!AQ122)</f>
        <v>0</v>
      </c>
      <c r="AQ122" s="16">
        <f>+('3 Planilla Preadjudicación OTIC'!AR122)</f>
        <v>0</v>
      </c>
      <c r="AR122" s="16">
        <f>+('3 Planilla Preadjudicación OTIC'!AS122)</f>
        <v>0</v>
      </c>
      <c r="AS122" s="16">
        <f>+('3 Planilla Preadjudicación OTIC'!AT122)</f>
        <v>0</v>
      </c>
      <c r="AT122" s="16">
        <f>+('3 Planilla Preadjudicación OTIC'!AU122)</f>
        <v>0</v>
      </c>
      <c r="AU122" s="16">
        <f>+('3 Planilla Preadjudicación OTIC'!AV122)</f>
        <v>0</v>
      </c>
      <c r="AV122" s="6">
        <f>+('3 Planilla Preadjudicación OTIC'!AW122)</f>
        <v>0</v>
      </c>
      <c r="AW122" s="8">
        <f>+('3 Planilla Preadjudicación OTIC'!AX122)</f>
        <v>0</v>
      </c>
      <c r="AX122" s="6">
        <f>+('3 Planilla Preadjudicación OTIC'!AY122)</f>
        <v>0</v>
      </c>
      <c r="AY122" s="6">
        <f>+('3 Planilla Preadjudicación OTIC'!AZ122)</f>
        <v>0</v>
      </c>
      <c r="AZ122" s="6">
        <f>+('3 Planilla Preadjudicación OTIC'!BA122)</f>
        <v>0</v>
      </c>
      <c r="BA122" s="6">
        <f>+('3 Planilla Preadjudicación OTIC'!BB122)</f>
        <v>0</v>
      </c>
      <c r="BB122" s="6">
        <f>+('3 Planilla Preadjudicación OTIC'!BC122)</f>
        <v>0</v>
      </c>
      <c r="BC122" s="6">
        <f>+('3 Planilla Preadjudicación OTIC'!BD122)</f>
        <v>0</v>
      </c>
      <c r="BD122" s="6">
        <f>+('3 Planilla Preadjudicación OTIC'!BE122)</f>
        <v>0</v>
      </c>
      <c r="BE122" s="6">
        <f>+('3 Planilla Preadjudicación OTIC'!BF122)</f>
        <v>0</v>
      </c>
      <c r="BF122" s="6">
        <f>+('3 Planilla Preadjudicación OTIC'!BG122)</f>
        <v>0</v>
      </c>
      <c r="BG122" s="6">
        <f>+('3 Planilla Preadjudicación OTIC'!BH122)</f>
        <v>0</v>
      </c>
      <c r="BH122" s="6">
        <f>+('3 Planilla Preadjudicación OTIC'!BI122)</f>
        <v>0</v>
      </c>
      <c r="BI122" s="6">
        <f>+('3 Planilla Preadjudicación OTIC'!BJ122)</f>
        <v>0</v>
      </c>
      <c r="BJ122" s="6">
        <f>+('3 Planilla Preadjudicación OTIC'!BK122)</f>
        <v>0</v>
      </c>
      <c r="BK122" s="6">
        <f>+('3 Planilla Preadjudicación OTIC'!BL122)</f>
        <v>0</v>
      </c>
      <c r="BL122" s="6">
        <f>+('3 Planilla Preadjudicación OTIC'!BM122)</f>
        <v>0</v>
      </c>
      <c r="BM122" s="164">
        <f>ROUND(('3 Planilla Preadjudicación OTIC'!BN122),1)</f>
        <v>0</v>
      </c>
      <c r="BN122" s="8">
        <f>+('3 Planilla Preadjudicación OTIC'!BO122)</f>
        <v>0</v>
      </c>
      <c r="BO122" s="8">
        <f>+('3 Planilla Preadjudicación OTIC'!BP122)</f>
        <v>0</v>
      </c>
      <c r="BP122" s="8">
        <f>+('3 Planilla Preadjudicación OTIC'!BQ122)</f>
        <v>0</v>
      </c>
      <c r="BQ122" s="8">
        <f>+('3 Planilla Preadjudicación OTIC'!BR122)</f>
        <v>0</v>
      </c>
      <c r="BR122" s="8">
        <f>+('3 Planilla Preadjudicación OTIC'!BS122)</f>
        <v>0</v>
      </c>
      <c r="BS122" s="8">
        <f>+('3 Planilla Preadjudicación OTIC'!BT122)</f>
        <v>0</v>
      </c>
      <c r="BT122" s="8">
        <f>+('3 Planilla Preadjudicación OTIC'!BU122)</f>
        <v>0</v>
      </c>
      <c r="BU122" s="130" t="e">
        <f>IF(VLOOKUP(A122,'BD OFICIAL'!$A$1:$AK$1058,5,0)=D122,0,1)</f>
        <v>#N/A</v>
      </c>
      <c r="BV122" s="130" t="e">
        <f>IF(VLOOKUP(A122,'BD OFICIAL'!$A$1:$AK$1058,11,0)=J122,0,1)</f>
        <v>#N/A</v>
      </c>
      <c r="BW122" s="130" t="e">
        <f>IF(VLOOKUP(A122,'BD OFICIAL'!$A$1:$AK$1058,13,0)=L122,0,1)</f>
        <v>#N/A</v>
      </c>
      <c r="BX122" s="6" t="e">
        <f>IF(VLOOKUP(A122,'BD OFICIAL'!$A$1:$AK$1058,16,0)=O122,0,1)</f>
        <v>#N/A</v>
      </c>
      <c r="BY122" s="6" t="e">
        <f>IF(VLOOKUP(A122,'BD OFICIAL'!$A$1:$AK$1058,17,0)=P122,0,1)</f>
        <v>#N/A</v>
      </c>
      <c r="BZ122" s="6" t="e">
        <f>IF(VLOOKUP(A122,'BD OFICIAL'!$A$1:$AK$1058,19,0)=R122,0,1)</f>
        <v>#N/A</v>
      </c>
      <c r="CA122" s="6" t="e">
        <f>IF(VLOOKUP(A122,'BD OFICIAL'!$A$1:$AK$1058,21,0)=T122,0,1)</f>
        <v>#N/A</v>
      </c>
      <c r="CB122" s="6" t="e">
        <f>IF(VLOOKUP(A122,'BD OFICIAL'!$A$1:$AK$1058,24,0)=AK122,0,1)</f>
        <v>#N/A</v>
      </c>
      <c r="CC122" s="6" t="e">
        <f>IF(VLOOKUP(A122,'BD OFICIAL'!$A$1:$AK$1058,25,0)=X122,0,1)</f>
        <v>#N/A</v>
      </c>
      <c r="CD122" s="6" t="e">
        <f>IF(VLOOKUP(A122,'BD OFICIAL'!$A$1:$AK$1058,26,0)=Y122,0,1)</f>
        <v>#N/A</v>
      </c>
      <c r="CE122" s="6" t="e">
        <f>IF(VLOOKUP(A122,'BD OFICIAL'!$A$1:$AK$1058,27,0)=Z122,0,1)</f>
        <v>#N/A</v>
      </c>
      <c r="CF122" s="6" t="e">
        <f>IF(VLOOKUP(A122,'BD OFICIAL'!$A$1:$AK$1058,28,0)=AA122,0,1)</f>
        <v>#N/A</v>
      </c>
      <c r="CG122" s="6" t="e">
        <f>IF(VLOOKUP(A122,'BD OFICIAL'!$A$1:$AK$1058,33,0)=AF122,0,1)</f>
        <v>#N/A</v>
      </c>
      <c r="CH122" s="6" t="e">
        <f>IF(VLOOKUP(A122,'BD OFICIAL'!$A$1:$AK$1058,34,0)=AG122,0,1)</f>
        <v>#N/A</v>
      </c>
      <c r="CI122" s="11" t="e">
        <f t="shared" si="49"/>
        <v>#DIV/0!</v>
      </c>
      <c r="CJ122" s="130" t="e">
        <f t="shared" si="50"/>
        <v>#DIV/0!</v>
      </c>
      <c r="CK122" s="130" t="e">
        <f>IF(VLOOKUP(A122,'BD OFICIAL'!$A$1:$AK$1058,37,0)=AL122,0,1)</f>
        <v>#N/A</v>
      </c>
      <c r="CL122" s="130" t="e">
        <f>VLOOKUP(A122,'BD OFICIAL'!$A$1:$AL$1109,38,0)*AM122-AP122</f>
        <v>#N/A</v>
      </c>
      <c r="CM122" s="130" t="str">
        <f t="shared" si="51"/>
        <v>SSH</v>
      </c>
      <c r="CN122" s="130" t="str">
        <f t="shared" si="52"/>
        <v>SI</v>
      </c>
      <c r="CO122" s="130" t="str">
        <f t="shared" si="53"/>
        <v>NO</v>
      </c>
      <c r="CP122" s="44">
        <f t="shared" si="54"/>
        <v>1</v>
      </c>
      <c r="CQ122" s="44">
        <f t="shared" si="55"/>
        <v>1</v>
      </c>
      <c r="CR122" s="44" t="e">
        <f t="shared" si="56"/>
        <v>#N/A</v>
      </c>
      <c r="CS122" s="44" t="e">
        <f>IF(VLOOKUP(A122,'BD OFICIAL'!$A:$AS,40,0)=AQ122,0,1)</f>
        <v>#N/A</v>
      </c>
      <c r="CT122" s="44" t="e">
        <f>IF(VLOOKUP(A122,'BD OFICIAL'!$A:$AS,41,0)=AS122,0,1)</f>
        <v>#N/A</v>
      </c>
      <c r="CU122" s="44">
        <f t="shared" si="57"/>
        <v>0</v>
      </c>
      <c r="CV122" s="44">
        <f t="shared" si="58"/>
        <v>0</v>
      </c>
      <c r="CW122" s="44" t="e">
        <f>IF(VLOOKUP(A122,'BD OFICIAL'!$A$1:$AK$1058,31,0)="SI",IF(AT122&gt;0,0,1),IF(AT122=0,0,1))</f>
        <v>#N/A</v>
      </c>
      <c r="CX122" s="44">
        <f t="shared" si="59"/>
        <v>0</v>
      </c>
      <c r="CY122" s="44">
        <f t="shared" si="60"/>
        <v>0</v>
      </c>
      <c r="CZ122" s="130" t="e">
        <f t="shared" si="61"/>
        <v>#N/A</v>
      </c>
      <c r="DA122" s="44" t="e">
        <f t="shared" si="62"/>
        <v>#N/A</v>
      </c>
      <c r="DB122" s="130" t="str">
        <f>IF(ISERROR(VLOOKUP(AI122,EXPERIENCIA!$A$1:$C$2100,1,0)),"NO","SI")</f>
        <v>NO</v>
      </c>
      <c r="DC122" s="130" t="e">
        <f>IF(CZ122="no","NO APLICA",IF(AX122=0,"ERROR NOTA",IF(AND(AX122&gt;1,DB122="NO"),"ERROR NOTA",IF(AND(DB122="NO",AX122=1),0,IF(VLOOKUP(AI122,EXPERIENCIA!$A$1:$C$2100,3,0)=AX122,0,"ERROR NOTA")))))</f>
        <v>#N/A</v>
      </c>
      <c r="DD122" s="130" t="str">
        <f>IF(ISERROR(VLOOKUP(AI122,COMPORTAMIENTO!$A$1:$C$2100,1,0)),"NO","SI")</f>
        <v>NO</v>
      </c>
      <c r="DE122" s="130" t="e">
        <f>IF(CZ122="NO","NO APLICA",IF(AY122=0,"ERROR NOTA",IF(AND(DD122="NO",AY122=7),0,IF(VLOOKUP(AI122,COMPORTAMIENTO!$A$2:$C$2100,3,0)=AY122,0,"ERROR NOTA"))))</f>
        <v>#N/A</v>
      </c>
      <c r="DF122" s="164" t="e">
        <f t="shared" si="63"/>
        <v>#N/A</v>
      </c>
      <c r="DG122" s="164" t="e">
        <f t="shared" si="64"/>
        <v>#N/A</v>
      </c>
      <c r="DH122" s="130" t="str">
        <f t="shared" si="101"/>
        <v>NO</v>
      </c>
      <c r="DI122" s="130" t="e">
        <f t="shared" si="65"/>
        <v>#N/A</v>
      </c>
      <c r="DJ122" s="130" t="e">
        <f t="shared" si="66"/>
        <v>#N/A</v>
      </c>
      <c r="DK122" s="130" t="e">
        <f t="shared" si="67"/>
        <v>#N/A</v>
      </c>
      <c r="DL122" s="16" t="e" cm="1">
        <f t="array" ref="DL122">IF(CZ122="NO","NO APLICA",IF(AND(CZ122="SI",BG122=1),RECHAZADO,"APROBADO"))</f>
        <v>#N/A</v>
      </c>
      <c r="DM122" s="16" t="e">
        <f t="shared" si="68"/>
        <v>#N/A</v>
      </c>
      <c r="DN122" s="11" t="e">
        <f t="shared" si="69"/>
        <v>#N/A</v>
      </c>
      <c r="DO122" s="16">
        <f t="shared" si="70"/>
        <v>0</v>
      </c>
      <c r="DP122" s="16">
        <f>VLOOKUP(A122,'5 TD'!$A$3:$B$35,2,0)</f>
        <v>0</v>
      </c>
      <c r="DQ122" s="11" t="e">
        <f t="shared" si="71"/>
        <v>#N/A</v>
      </c>
      <c r="DR122" s="130" t="e">
        <f t="shared" si="102"/>
        <v>#N/A</v>
      </c>
      <c r="DS122" s="130" t="e">
        <f t="shared" si="103"/>
        <v>#N/A</v>
      </c>
      <c r="DT122" s="11" t="e">
        <f t="shared" si="104"/>
        <v>#N/A</v>
      </c>
      <c r="DU122" s="130" t="e">
        <f t="shared" si="105"/>
        <v>#N/A</v>
      </c>
      <c r="DV122" s="6">
        <f>+('3 Planilla Preadjudicación OTIC'!BO122)</f>
        <v>0</v>
      </c>
      <c r="DW122" s="6" t="e">
        <f>IF(DU122="APROBADO",VLOOKUP(A122,'5 TD'!$D$3:$E$270,2,0),"NO APLICA")</f>
        <v>#N/A</v>
      </c>
      <c r="DX122" s="6" t="e">
        <f t="shared" si="72"/>
        <v>#N/A</v>
      </c>
      <c r="DY122" s="6" t="e">
        <f>IF(DX122="SI",VLOOKUP(A122,'5 TD'!$G$3:$H$270,2,0),"NO APLICA ")</f>
        <v>#N/A</v>
      </c>
      <c r="DZ122" s="6" t="e">
        <f t="shared" si="106"/>
        <v>#N/A</v>
      </c>
      <c r="EA122" s="6" t="e">
        <f>IF(DZ122="SI",VLOOKUP(A122,'5 TD'!$J$4:$K$472,2,0),"NO APLICA")</f>
        <v>#N/A</v>
      </c>
      <c r="EB122" s="6" t="e">
        <f t="shared" si="73"/>
        <v>#N/A</v>
      </c>
      <c r="EC122" s="11" t="e">
        <f>IF(EB122="SI",VLOOKUP(A122,'5 TD'!$M$4:$N$350,2,0),"NO APLICA")</f>
        <v>#N/A</v>
      </c>
      <c r="ED122" s="6" t="e">
        <f t="shared" si="48"/>
        <v>#N/A</v>
      </c>
      <c r="EE122" s="16" t="e">
        <f t="shared" si="74"/>
        <v>#N/A</v>
      </c>
      <c r="EF122" s="16" t="e">
        <f>IF(ED122="SI",VLOOKUP(A122,'5 TD'!$V$4:$W$479,2,0),"NO APLICA")</f>
        <v>#N/A</v>
      </c>
      <c r="EG122" s="6" t="e">
        <f t="shared" si="75"/>
        <v>#N/A</v>
      </c>
      <c r="EH122" s="124" t="e">
        <f>IF(EG122="SI",VLOOKUP(AI122,COMPORTAMIENTO!$A$1:$C$2100,2,0),"NO APLICA")</f>
        <v>#N/A</v>
      </c>
      <c r="EI122" s="16" t="e">
        <f>IF(EG122="SI",VLOOKUP(A122,'5 TD'!$P$2:$Q$479,2,0),"NO APLICA")</f>
        <v>#N/A</v>
      </c>
      <c r="EJ122" s="6" t="e">
        <f t="shared" si="76"/>
        <v>#N/A</v>
      </c>
      <c r="EK122" s="6">
        <f>IF(DB122="no",0,VLOOKUP(AI122,EXPERIENCIA!$A$1:$C$2100,2,0))</f>
        <v>0</v>
      </c>
      <c r="EL122" s="6">
        <f>IF(DB122="si",VLOOKUP(A122,'5 TD'!$S$3:$T$2103,2,0),0)</f>
        <v>0</v>
      </c>
      <c r="EM122" s="6" t="str">
        <f t="shared" si="77"/>
        <v>SI</v>
      </c>
      <c r="EN122" s="6">
        <f>+('3 Planilla Preadjudicación OTIC'!BV122)</f>
        <v>0</v>
      </c>
      <c r="EQ122" s="77"/>
    </row>
    <row r="123" spans="1:147" s="7" customFormat="1" ht="13.8" x14ac:dyDescent="0.3">
      <c r="A123" s="6">
        <f>+('3 Planilla Preadjudicación OTIC'!A123)</f>
        <v>0</v>
      </c>
      <c r="B123" s="6">
        <f>+('3 Planilla Preadjudicación OTIC'!B123)</f>
        <v>0</v>
      </c>
      <c r="C123" s="8">
        <f>+('3 Planilla Preadjudicación OTIC'!D123)</f>
        <v>0</v>
      </c>
      <c r="D123" s="8">
        <f>+('3 Planilla Preadjudicación OTIC'!E123)</f>
        <v>0</v>
      </c>
      <c r="E123" s="8">
        <f>+('3 Planilla Preadjudicación OTIC'!F123)</f>
        <v>0</v>
      </c>
      <c r="F123" s="8">
        <f>+('3 Planilla Preadjudicación OTIC'!G123)</f>
        <v>0</v>
      </c>
      <c r="G123" s="8">
        <f>+('3 Planilla Preadjudicación OTIC'!H123)</f>
        <v>0</v>
      </c>
      <c r="H123" s="8">
        <f>+('3 Planilla Preadjudicación OTIC'!I123)</f>
        <v>0</v>
      </c>
      <c r="I123" s="8">
        <f>+('3 Planilla Preadjudicación OTIC'!J123)</f>
        <v>0</v>
      </c>
      <c r="J123" s="8">
        <f>+('3 Planilla Preadjudicación OTIC'!K123)</f>
        <v>0</v>
      </c>
      <c r="K123" s="8">
        <f>+('3 Planilla Preadjudicación OTIC'!L123)</f>
        <v>0</v>
      </c>
      <c r="L123" s="8">
        <f>+('3 Planilla Preadjudicación OTIC'!M123)</f>
        <v>0</v>
      </c>
      <c r="M123" s="6">
        <f>+('3 Planilla Preadjudicación OTIC'!N123)</f>
        <v>0</v>
      </c>
      <c r="N123" s="8">
        <f>+('3 Planilla Preadjudicación OTIC'!O123)</f>
        <v>0</v>
      </c>
      <c r="O123" s="8">
        <f>+('3 Planilla Preadjudicación OTIC'!P123)</f>
        <v>0</v>
      </c>
      <c r="P123" s="8">
        <f>+('3 Planilla Preadjudicación OTIC'!Q123)</f>
        <v>0</v>
      </c>
      <c r="Q123" s="8">
        <f>+('3 Planilla Preadjudicación OTIC'!R123)</f>
        <v>0</v>
      </c>
      <c r="R123" s="8">
        <f>+('3 Planilla Preadjudicación OTIC'!S123)</f>
        <v>0</v>
      </c>
      <c r="S123" s="8">
        <f>+('3 Planilla Preadjudicación OTIC'!T123)</f>
        <v>0</v>
      </c>
      <c r="T123" s="6">
        <f>+('3 Planilla Preadjudicación OTIC'!U123)</f>
        <v>0</v>
      </c>
      <c r="U123" s="6">
        <f>+('3 Planilla Preadjudicación OTIC'!V123)</f>
        <v>0</v>
      </c>
      <c r="V123" s="6">
        <f>+('3 Planilla Preadjudicación OTIC'!W123)</f>
        <v>0</v>
      </c>
      <c r="W123" s="6">
        <f>+('3 Planilla Preadjudicación OTIC'!X123)</f>
        <v>0</v>
      </c>
      <c r="X123" s="6">
        <f>+('3 Planilla Preadjudicación OTIC'!Y123)</f>
        <v>0</v>
      </c>
      <c r="Y123" s="6">
        <f>+('3 Planilla Preadjudicación OTIC'!Z123)</f>
        <v>0</v>
      </c>
      <c r="Z123" s="6">
        <f>+('3 Planilla Preadjudicación OTIC'!AA123)</f>
        <v>0</v>
      </c>
      <c r="AA123" s="6">
        <f>+('3 Planilla Preadjudicación OTIC'!AB123)</f>
        <v>0</v>
      </c>
      <c r="AB123" s="8">
        <f>+('3 Planilla Preadjudicación OTIC'!AC123)</f>
        <v>0</v>
      </c>
      <c r="AC123" s="8">
        <f>+('3 Planilla Preadjudicación OTIC'!AD123)</f>
        <v>0</v>
      </c>
      <c r="AD123" s="6">
        <f>+('3 Planilla Preadjudicación OTIC'!AE123)</f>
        <v>0</v>
      </c>
      <c r="AE123" s="8">
        <f>+('3 Planilla Preadjudicación OTIC'!AF123)</f>
        <v>0</v>
      </c>
      <c r="AF123" s="6">
        <f>+('3 Planilla Preadjudicación OTIC'!AG123)</f>
        <v>0</v>
      </c>
      <c r="AG123" s="6">
        <f>+('3 Planilla Preadjudicación OTIC'!AH123)</f>
        <v>0</v>
      </c>
      <c r="AH123" s="6">
        <f>+('3 Planilla Preadjudicación OTIC'!AI123)</f>
        <v>0</v>
      </c>
      <c r="AI123" s="206">
        <f>+('3 Planilla Preadjudicación OTIC'!AJ123)</f>
        <v>0</v>
      </c>
      <c r="AJ123" s="8">
        <f>+('3 Planilla Preadjudicación OTIC'!AK123)</f>
        <v>0</v>
      </c>
      <c r="AK123" s="6">
        <f>+('3 Planilla Preadjudicación OTIC'!AL123)</f>
        <v>0</v>
      </c>
      <c r="AL123" s="6">
        <f>+('3 Planilla Preadjudicación OTIC'!AM123)</f>
        <v>0</v>
      </c>
      <c r="AM123" s="16">
        <f>+('3 Planilla Preadjudicación OTIC'!AN123)</f>
        <v>0</v>
      </c>
      <c r="AN123" s="16">
        <f>+('3 Planilla Preadjudicación OTIC'!AO123)</f>
        <v>0</v>
      </c>
      <c r="AO123" s="16">
        <f>+('3 Planilla Preadjudicación OTIC'!AP123)</f>
        <v>0</v>
      </c>
      <c r="AP123" s="16">
        <f>+('3 Planilla Preadjudicación OTIC'!AQ123)</f>
        <v>0</v>
      </c>
      <c r="AQ123" s="16">
        <f>+('3 Planilla Preadjudicación OTIC'!AR123)</f>
        <v>0</v>
      </c>
      <c r="AR123" s="16">
        <f>+('3 Planilla Preadjudicación OTIC'!AS123)</f>
        <v>0</v>
      </c>
      <c r="AS123" s="16">
        <f>+('3 Planilla Preadjudicación OTIC'!AT123)</f>
        <v>0</v>
      </c>
      <c r="AT123" s="16">
        <f>+('3 Planilla Preadjudicación OTIC'!AU123)</f>
        <v>0</v>
      </c>
      <c r="AU123" s="16">
        <f>+('3 Planilla Preadjudicación OTIC'!AV123)</f>
        <v>0</v>
      </c>
      <c r="AV123" s="6">
        <f>+('3 Planilla Preadjudicación OTIC'!AW123)</f>
        <v>0</v>
      </c>
      <c r="AW123" s="8">
        <f>+('3 Planilla Preadjudicación OTIC'!AX123)</f>
        <v>0</v>
      </c>
      <c r="AX123" s="6">
        <f>+('3 Planilla Preadjudicación OTIC'!AY123)</f>
        <v>0</v>
      </c>
      <c r="AY123" s="6">
        <f>+('3 Planilla Preadjudicación OTIC'!AZ123)</f>
        <v>0</v>
      </c>
      <c r="AZ123" s="6">
        <f>+('3 Planilla Preadjudicación OTIC'!BA123)</f>
        <v>0</v>
      </c>
      <c r="BA123" s="6">
        <f>+('3 Planilla Preadjudicación OTIC'!BB123)</f>
        <v>0</v>
      </c>
      <c r="BB123" s="6">
        <f>+('3 Planilla Preadjudicación OTIC'!BC123)</f>
        <v>0</v>
      </c>
      <c r="BC123" s="6">
        <f>+('3 Planilla Preadjudicación OTIC'!BD123)</f>
        <v>0</v>
      </c>
      <c r="BD123" s="6">
        <f>+('3 Planilla Preadjudicación OTIC'!BE123)</f>
        <v>0</v>
      </c>
      <c r="BE123" s="6">
        <f>+('3 Planilla Preadjudicación OTIC'!BF123)</f>
        <v>0</v>
      </c>
      <c r="BF123" s="6">
        <f>+('3 Planilla Preadjudicación OTIC'!BG123)</f>
        <v>0</v>
      </c>
      <c r="BG123" s="6">
        <f>+('3 Planilla Preadjudicación OTIC'!BH123)</f>
        <v>0</v>
      </c>
      <c r="BH123" s="6">
        <f>+('3 Planilla Preadjudicación OTIC'!BI123)</f>
        <v>0</v>
      </c>
      <c r="BI123" s="6">
        <f>+('3 Planilla Preadjudicación OTIC'!BJ123)</f>
        <v>0</v>
      </c>
      <c r="BJ123" s="6">
        <f>+('3 Planilla Preadjudicación OTIC'!BK123)</f>
        <v>0</v>
      </c>
      <c r="BK123" s="6">
        <f>+('3 Planilla Preadjudicación OTIC'!BL123)</f>
        <v>0</v>
      </c>
      <c r="BL123" s="6">
        <f>+('3 Planilla Preadjudicación OTIC'!BM123)</f>
        <v>0</v>
      </c>
      <c r="BM123" s="164">
        <f>ROUND(('3 Planilla Preadjudicación OTIC'!BN123),1)</f>
        <v>0</v>
      </c>
      <c r="BN123" s="8">
        <f>+('3 Planilla Preadjudicación OTIC'!BO123)</f>
        <v>0</v>
      </c>
      <c r="BO123" s="8">
        <f>+('3 Planilla Preadjudicación OTIC'!BP123)</f>
        <v>0</v>
      </c>
      <c r="BP123" s="8">
        <f>+('3 Planilla Preadjudicación OTIC'!BQ123)</f>
        <v>0</v>
      </c>
      <c r="BQ123" s="8">
        <f>+('3 Planilla Preadjudicación OTIC'!BR123)</f>
        <v>0</v>
      </c>
      <c r="BR123" s="8">
        <f>+('3 Planilla Preadjudicación OTIC'!BS123)</f>
        <v>0</v>
      </c>
      <c r="BS123" s="8">
        <f>+('3 Planilla Preadjudicación OTIC'!BT123)</f>
        <v>0</v>
      </c>
      <c r="BT123" s="8">
        <f>+('3 Planilla Preadjudicación OTIC'!BU123)</f>
        <v>0</v>
      </c>
      <c r="BU123" s="130" t="e">
        <f>IF(VLOOKUP(A123,'BD OFICIAL'!$A$1:$AK$1058,5,0)=D123,0,1)</f>
        <v>#N/A</v>
      </c>
      <c r="BV123" s="130" t="e">
        <f>IF(VLOOKUP(A123,'BD OFICIAL'!$A$1:$AK$1058,11,0)=J123,0,1)</f>
        <v>#N/A</v>
      </c>
      <c r="BW123" s="130" t="e">
        <f>IF(VLOOKUP(A123,'BD OFICIAL'!$A$1:$AK$1058,13,0)=L123,0,1)</f>
        <v>#N/A</v>
      </c>
      <c r="BX123" s="6" t="e">
        <f>IF(VLOOKUP(A123,'BD OFICIAL'!$A$1:$AK$1058,16,0)=O123,0,1)</f>
        <v>#N/A</v>
      </c>
      <c r="BY123" s="6" t="e">
        <f>IF(VLOOKUP(A123,'BD OFICIAL'!$A$1:$AK$1058,17,0)=P123,0,1)</f>
        <v>#N/A</v>
      </c>
      <c r="BZ123" s="6" t="e">
        <f>IF(VLOOKUP(A123,'BD OFICIAL'!$A$1:$AK$1058,19,0)=R123,0,1)</f>
        <v>#N/A</v>
      </c>
      <c r="CA123" s="6" t="e">
        <f>IF(VLOOKUP(A123,'BD OFICIAL'!$A$1:$AK$1058,21,0)=T123,0,1)</f>
        <v>#N/A</v>
      </c>
      <c r="CB123" s="6" t="e">
        <f>IF(VLOOKUP(A123,'BD OFICIAL'!$A$1:$AK$1058,24,0)=AK123,0,1)</f>
        <v>#N/A</v>
      </c>
      <c r="CC123" s="6" t="e">
        <f>IF(VLOOKUP(A123,'BD OFICIAL'!$A$1:$AK$1058,25,0)=X123,0,1)</f>
        <v>#N/A</v>
      </c>
      <c r="CD123" s="6" t="e">
        <f>IF(VLOOKUP(A123,'BD OFICIAL'!$A$1:$AK$1058,26,0)=Y123,0,1)</f>
        <v>#N/A</v>
      </c>
      <c r="CE123" s="6" t="e">
        <f>IF(VLOOKUP(A123,'BD OFICIAL'!$A$1:$AK$1058,27,0)=Z123,0,1)</f>
        <v>#N/A</v>
      </c>
      <c r="CF123" s="6" t="e">
        <f>IF(VLOOKUP(A123,'BD OFICIAL'!$A$1:$AK$1058,28,0)=AA123,0,1)</f>
        <v>#N/A</v>
      </c>
      <c r="CG123" s="6" t="e">
        <f>IF(VLOOKUP(A123,'BD OFICIAL'!$A$1:$AK$1058,33,0)=AF123,0,1)</f>
        <v>#N/A</v>
      </c>
      <c r="CH123" s="6" t="e">
        <f>IF(VLOOKUP(A123,'BD OFICIAL'!$A$1:$AK$1058,34,0)=AG123,0,1)</f>
        <v>#N/A</v>
      </c>
      <c r="CI123" s="11" t="e">
        <f t="shared" si="49"/>
        <v>#DIV/0!</v>
      </c>
      <c r="CJ123" s="130" t="e">
        <f t="shared" si="50"/>
        <v>#DIV/0!</v>
      </c>
      <c r="CK123" s="130" t="e">
        <f>IF(VLOOKUP(A123,'BD OFICIAL'!$A$1:$AK$1058,37,0)=AL123,0,1)</f>
        <v>#N/A</v>
      </c>
      <c r="CL123" s="130" t="e">
        <f>VLOOKUP(A123,'BD OFICIAL'!$A$1:$AL$1109,38,0)*AM123-AP123</f>
        <v>#N/A</v>
      </c>
      <c r="CM123" s="130" t="str">
        <f t="shared" si="51"/>
        <v>SSH</v>
      </c>
      <c r="CN123" s="130" t="str">
        <f t="shared" si="52"/>
        <v>SI</v>
      </c>
      <c r="CO123" s="130" t="str">
        <f t="shared" si="53"/>
        <v>NO</v>
      </c>
      <c r="CP123" s="44">
        <f t="shared" si="54"/>
        <v>1</v>
      </c>
      <c r="CQ123" s="44">
        <f t="shared" si="55"/>
        <v>1</v>
      </c>
      <c r="CR123" s="44" t="e">
        <f t="shared" si="56"/>
        <v>#N/A</v>
      </c>
      <c r="CS123" s="44" t="e">
        <f>IF(VLOOKUP(A123,'BD OFICIAL'!$A:$AS,40,0)=AQ123,0,1)</f>
        <v>#N/A</v>
      </c>
      <c r="CT123" s="44" t="e">
        <f>IF(VLOOKUP(A123,'BD OFICIAL'!$A:$AS,41,0)=AS123,0,1)</f>
        <v>#N/A</v>
      </c>
      <c r="CU123" s="44">
        <f t="shared" si="57"/>
        <v>0</v>
      </c>
      <c r="CV123" s="44">
        <f t="shared" si="58"/>
        <v>0</v>
      </c>
      <c r="CW123" s="44" t="e">
        <f>IF(VLOOKUP(A123,'BD OFICIAL'!$A$1:$AK$1058,31,0)="SI",IF(AT123&gt;0,0,1),IF(AT123=0,0,1))</f>
        <v>#N/A</v>
      </c>
      <c r="CX123" s="44">
        <f t="shared" si="59"/>
        <v>0</v>
      </c>
      <c r="CY123" s="44">
        <f t="shared" si="60"/>
        <v>0</v>
      </c>
      <c r="CZ123" s="130" t="e">
        <f t="shared" si="61"/>
        <v>#N/A</v>
      </c>
      <c r="DA123" s="44" t="e">
        <f t="shared" si="62"/>
        <v>#N/A</v>
      </c>
      <c r="DB123" s="130" t="str">
        <f>IF(ISERROR(VLOOKUP(AI123,EXPERIENCIA!$A$1:$C$2100,1,0)),"NO","SI")</f>
        <v>NO</v>
      </c>
      <c r="DC123" s="130" t="e">
        <f>IF(CZ123="no","NO APLICA",IF(AX123=0,"ERROR NOTA",IF(AND(AX123&gt;1,DB123="NO"),"ERROR NOTA",IF(AND(DB123="NO",AX123=1),0,IF(VLOOKUP(AI123,EXPERIENCIA!$A$1:$C$2100,3,0)=AX123,0,"ERROR NOTA")))))</f>
        <v>#N/A</v>
      </c>
      <c r="DD123" s="130" t="str">
        <f>IF(ISERROR(VLOOKUP(AI123,COMPORTAMIENTO!$A$1:$C$2100,1,0)),"NO","SI")</f>
        <v>NO</v>
      </c>
      <c r="DE123" s="130" t="e">
        <f>IF(CZ123="NO","NO APLICA",IF(AY123=0,"ERROR NOTA",IF(AND(DD123="NO",AY123=7),0,IF(VLOOKUP(AI123,COMPORTAMIENTO!$A$2:$C$2100,3,0)=AY123,0,"ERROR NOTA"))))</f>
        <v>#N/A</v>
      </c>
      <c r="DF123" s="164" t="e">
        <f t="shared" si="63"/>
        <v>#N/A</v>
      </c>
      <c r="DG123" s="164" t="e">
        <f t="shared" si="64"/>
        <v>#N/A</v>
      </c>
      <c r="DH123" s="130" t="str">
        <f t="shared" si="101"/>
        <v>NO</v>
      </c>
      <c r="DI123" s="130" t="e">
        <f t="shared" si="65"/>
        <v>#N/A</v>
      </c>
      <c r="DJ123" s="130" t="e">
        <f t="shared" si="66"/>
        <v>#N/A</v>
      </c>
      <c r="DK123" s="130" t="e">
        <f t="shared" si="67"/>
        <v>#N/A</v>
      </c>
      <c r="DL123" s="16" t="e" cm="1">
        <f t="array" ref="DL123">IF(CZ123="NO","NO APLICA",IF(AND(CZ123="SI",BG123=1),RECHAZADO,"APROBADO"))</f>
        <v>#N/A</v>
      </c>
      <c r="DM123" s="16" t="e">
        <f t="shared" si="68"/>
        <v>#N/A</v>
      </c>
      <c r="DN123" s="11" t="e">
        <f t="shared" si="69"/>
        <v>#N/A</v>
      </c>
      <c r="DO123" s="16">
        <f t="shared" si="70"/>
        <v>0</v>
      </c>
      <c r="DP123" s="16">
        <f>VLOOKUP(A123,'5 TD'!$A$3:$B$35,2,0)</f>
        <v>0</v>
      </c>
      <c r="DQ123" s="11" t="e">
        <f t="shared" si="71"/>
        <v>#N/A</v>
      </c>
      <c r="DR123" s="130" t="e">
        <f t="shared" si="102"/>
        <v>#N/A</v>
      </c>
      <c r="DS123" s="130" t="e">
        <f t="shared" si="103"/>
        <v>#N/A</v>
      </c>
      <c r="DT123" s="11" t="e">
        <f t="shared" si="104"/>
        <v>#N/A</v>
      </c>
      <c r="DU123" s="130" t="e">
        <f t="shared" si="105"/>
        <v>#N/A</v>
      </c>
      <c r="DV123" s="6">
        <f>+('3 Planilla Preadjudicación OTIC'!BO123)</f>
        <v>0</v>
      </c>
      <c r="DW123" s="6" t="e">
        <f>IF(DU123="APROBADO",VLOOKUP(A123,'5 TD'!$D$3:$E$270,2,0),"NO APLICA")</f>
        <v>#N/A</v>
      </c>
      <c r="DX123" s="6" t="e">
        <f t="shared" si="72"/>
        <v>#N/A</v>
      </c>
      <c r="DY123" s="6" t="e">
        <f>IF(DX123="SI",VLOOKUP(A123,'5 TD'!$G$3:$H$270,2,0),"NO APLICA ")</f>
        <v>#N/A</v>
      </c>
      <c r="DZ123" s="6" t="e">
        <f t="shared" si="106"/>
        <v>#N/A</v>
      </c>
      <c r="EA123" s="6" t="e">
        <f>IF(DZ123="SI",VLOOKUP(A123,'5 TD'!$J$4:$K$472,2,0),"NO APLICA")</f>
        <v>#N/A</v>
      </c>
      <c r="EB123" s="6" t="e">
        <f t="shared" si="73"/>
        <v>#N/A</v>
      </c>
      <c r="EC123" s="11" t="e">
        <f>IF(EB123="SI",VLOOKUP(A123,'5 TD'!$M$4:$N$350,2,0),"NO APLICA")</f>
        <v>#N/A</v>
      </c>
      <c r="ED123" s="6" t="e">
        <f t="shared" si="48"/>
        <v>#N/A</v>
      </c>
      <c r="EE123" s="16" t="e">
        <f t="shared" si="74"/>
        <v>#N/A</v>
      </c>
      <c r="EF123" s="16" t="e">
        <f>IF(ED123="SI",VLOOKUP(A123,'5 TD'!$V$4:$W$479,2,0),"NO APLICA")</f>
        <v>#N/A</v>
      </c>
      <c r="EG123" s="6" t="e">
        <f t="shared" si="75"/>
        <v>#N/A</v>
      </c>
      <c r="EH123" s="124" t="e">
        <f>IF(EG123="SI",VLOOKUP(AI123,COMPORTAMIENTO!$A$1:$C$2100,2,0),"NO APLICA")</f>
        <v>#N/A</v>
      </c>
      <c r="EI123" s="16" t="e">
        <f>IF(EG123="SI",VLOOKUP(A123,'5 TD'!$P$2:$Q$479,2,0),"NO APLICA")</f>
        <v>#N/A</v>
      </c>
      <c r="EJ123" s="6" t="e">
        <f t="shared" si="76"/>
        <v>#N/A</v>
      </c>
      <c r="EK123" s="6">
        <f>IF(DB123="no",0,VLOOKUP(AI123,EXPERIENCIA!$A$1:$C$2100,2,0))</f>
        <v>0</v>
      </c>
      <c r="EL123" s="6">
        <f>IF(DB123="si",VLOOKUP(A123,'5 TD'!$S$3:$T$2103,2,0),0)</f>
        <v>0</v>
      </c>
      <c r="EM123" s="6" t="str">
        <f t="shared" si="77"/>
        <v>SI</v>
      </c>
      <c r="EN123" s="6">
        <f>+('3 Planilla Preadjudicación OTIC'!BV123)</f>
        <v>0</v>
      </c>
      <c r="EQ123" s="77"/>
    </row>
    <row r="124" spans="1:147" s="7" customFormat="1" ht="13.8" x14ac:dyDescent="0.3">
      <c r="A124" s="6">
        <f>+('3 Planilla Preadjudicación OTIC'!A124)</f>
        <v>0</v>
      </c>
      <c r="B124" s="6">
        <f>+('3 Planilla Preadjudicación OTIC'!B124)</f>
        <v>0</v>
      </c>
      <c r="C124" s="8">
        <f>+('3 Planilla Preadjudicación OTIC'!D124)</f>
        <v>0</v>
      </c>
      <c r="D124" s="8">
        <f>+('3 Planilla Preadjudicación OTIC'!E124)</f>
        <v>0</v>
      </c>
      <c r="E124" s="8">
        <f>+('3 Planilla Preadjudicación OTIC'!F124)</f>
        <v>0</v>
      </c>
      <c r="F124" s="8">
        <f>+('3 Planilla Preadjudicación OTIC'!G124)</f>
        <v>0</v>
      </c>
      <c r="G124" s="8">
        <f>+('3 Planilla Preadjudicación OTIC'!H124)</f>
        <v>0</v>
      </c>
      <c r="H124" s="8">
        <f>+('3 Planilla Preadjudicación OTIC'!I124)</f>
        <v>0</v>
      </c>
      <c r="I124" s="8">
        <f>+('3 Planilla Preadjudicación OTIC'!J124)</f>
        <v>0</v>
      </c>
      <c r="J124" s="8">
        <f>+('3 Planilla Preadjudicación OTIC'!K124)</f>
        <v>0</v>
      </c>
      <c r="K124" s="8">
        <f>+('3 Planilla Preadjudicación OTIC'!L124)</f>
        <v>0</v>
      </c>
      <c r="L124" s="8">
        <f>+('3 Planilla Preadjudicación OTIC'!M124)</f>
        <v>0</v>
      </c>
      <c r="M124" s="6">
        <f>+('3 Planilla Preadjudicación OTIC'!N124)</f>
        <v>0</v>
      </c>
      <c r="N124" s="8">
        <f>+('3 Planilla Preadjudicación OTIC'!O124)</f>
        <v>0</v>
      </c>
      <c r="O124" s="8">
        <f>+('3 Planilla Preadjudicación OTIC'!P124)</f>
        <v>0</v>
      </c>
      <c r="P124" s="8">
        <f>+('3 Planilla Preadjudicación OTIC'!Q124)</f>
        <v>0</v>
      </c>
      <c r="Q124" s="8">
        <f>+('3 Planilla Preadjudicación OTIC'!R124)</f>
        <v>0</v>
      </c>
      <c r="R124" s="8">
        <f>+('3 Planilla Preadjudicación OTIC'!S124)</f>
        <v>0</v>
      </c>
      <c r="S124" s="8">
        <f>+('3 Planilla Preadjudicación OTIC'!T124)</f>
        <v>0</v>
      </c>
      <c r="T124" s="6">
        <f>+('3 Planilla Preadjudicación OTIC'!U124)</f>
        <v>0</v>
      </c>
      <c r="U124" s="6">
        <f>+('3 Planilla Preadjudicación OTIC'!V124)</f>
        <v>0</v>
      </c>
      <c r="V124" s="6">
        <f>+('3 Planilla Preadjudicación OTIC'!W124)</f>
        <v>0</v>
      </c>
      <c r="W124" s="6">
        <f>+('3 Planilla Preadjudicación OTIC'!X124)</f>
        <v>0</v>
      </c>
      <c r="X124" s="6">
        <f>+('3 Planilla Preadjudicación OTIC'!Y124)</f>
        <v>0</v>
      </c>
      <c r="Y124" s="6">
        <f>+('3 Planilla Preadjudicación OTIC'!Z124)</f>
        <v>0</v>
      </c>
      <c r="Z124" s="6">
        <f>+('3 Planilla Preadjudicación OTIC'!AA124)</f>
        <v>0</v>
      </c>
      <c r="AA124" s="6">
        <f>+('3 Planilla Preadjudicación OTIC'!AB124)</f>
        <v>0</v>
      </c>
      <c r="AB124" s="8">
        <f>+('3 Planilla Preadjudicación OTIC'!AC124)</f>
        <v>0</v>
      </c>
      <c r="AC124" s="8">
        <f>+('3 Planilla Preadjudicación OTIC'!AD124)</f>
        <v>0</v>
      </c>
      <c r="AD124" s="6">
        <f>+('3 Planilla Preadjudicación OTIC'!AE124)</f>
        <v>0</v>
      </c>
      <c r="AE124" s="8">
        <f>+('3 Planilla Preadjudicación OTIC'!AF124)</f>
        <v>0</v>
      </c>
      <c r="AF124" s="6">
        <f>+('3 Planilla Preadjudicación OTIC'!AG124)</f>
        <v>0</v>
      </c>
      <c r="AG124" s="6">
        <f>+('3 Planilla Preadjudicación OTIC'!AH124)</f>
        <v>0</v>
      </c>
      <c r="AH124" s="6">
        <f>+('3 Planilla Preadjudicación OTIC'!AI124)</f>
        <v>0</v>
      </c>
      <c r="AI124" s="206">
        <f>+('3 Planilla Preadjudicación OTIC'!AJ124)</f>
        <v>0</v>
      </c>
      <c r="AJ124" s="8">
        <f>+('3 Planilla Preadjudicación OTIC'!AK124)</f>
        <v>0</v>
      </c>
      <c r="AK124" s="6">
        <f>+('3 Planilla Preadjudicación OTIC'!AL124)</f>
        <v>0</v>
      </c>
      <c r="AL124" s="6">
        <f>+('3 Planilla Preadjudicación OTIC'!AM124)</f>
        <v>0</v>
      </c>
      <c r="AM124" s="16">
        <f>+('3 Planilla Preadjudicación OTIC'!AN124)</f>
        <v>0</v>
      </c>
      <c r="AN124" s="16">
        <f>+('3 Planilla Preadjudicación OTIC'!AO124)</f>
        <v>0</v>
      </c>
      <c r="AO124" s="16">
        <f>+('3 Planilla Preadjudicación OTIC'!AP124)</f>
        <v>0</v>
      </c>
      <c r="AP124" s="16">
        <f>+('3 Planilla Preadjudicación OTIC'!AQ124)</f>
        <v>0</v>
      </c>
      <c r="AQ124" s="16">
        <f>+('3 Planilla Preadjudicación OTIC'!AR124)</f>
        <v>0</v>
      </c>
      <c r="AR124" s="16">
        <f>+('3 Planilla Preadjudicación OTIC'!AS124)</f>
        <v>0</v>
      </c>
      <c r="AS124" s="16">
        <f>+('3 Planilla Preadjudicación OTIC'!AT124)</f>
        <v>0</v>
      </c>
      <c r="AT124" s="16">
        <f>+('3 Planilla Preadjudicación OTIC'!AU124)</f>
        <v>0</v>
      </c>
      <c r="AU124" s="16">
        <f>+('3 Planilla Preadjudicación OTIC'!AV124)</f>
        <v>0</v>
      </c>
      <c r="AV124" s="6">
        <f>+('3 Planilla Preadjudicación OTIC'!AW124)</f>
        <v>0</v>
      </c>
      <c r="AW124" s="8">
        <f>+('3 Planilla Preadjudicación OTIC'!AX124)</f>
        <v>0</v>
      </c>
      <c r="AX124" s="6">
        <f>+('3 Planilla Preadjudicación OTIC'!AY124)</f>
        <v>0</v>
      </c>
      <c r="AY124" s="6">
        <f>+('3 Planilla Preadjudicación OTIC'!AZ124)</f>
        <v>0</v>
      </c>
      <c r="AZ124" s="6">
        <f>+('3 Planilla Preadjudicación OTIC'!BA124)</f>
        <v>0</v>
      </c>
      <c r="BA124" s="6">
        <f>+('3 Planilla Preadjudicación OTIC'!BB124)</f>
        <v>0</v>
      </c>
      <c r="BB124" s="6">
        <f>+('3 Planilla Preadjudicación OTIC'!BC124)</f>
        <v>0</v>
      </c>
      <c r="BC124" s="6">
        <f>+('3 Planilla Preadjudicación OTIC'!BD124)</f>
        <v>0</v>
      </c>
      <c r="BD124" s="6">
        <f>+('3 Planilla Preadjudicación OTIC'!BE124)</f>
        <v>0</v>
      </c>
      <c r="BE124" s="6">
        <f>+('3 Planilla Preadjudicación OTIC'!BF124)</f>
        <v>0</v>
      </c>
      <c r="BF124" s="6">
        <f>+('3 Planilla Preadjudicación OTIC'!BG124)</f>
        <v>0</v>
      </c>
      <c r="BG124" s="6">
        <f>+('3 Planilla Preadjudicación OTIC'!BH124)</f>
        <v>0</v>
      </c>
      <c r="BH124" s="6">
        <f>+('3 Planilla Preadjudicación OTIC'!BI124)</f>
        <v>0</v>
      </c>
      <c r="BI124" s="6">
        <f>+('3 Planilla Preadjudicación OTIC'!BJ124)</f>
        <v>0</v>
      </c>
      <c r="BJ124" s="6">
        <f>+('3 Planilla Preadjudicación OTIC'!BK124)</f>
        <v>0</v>
      </c>
      <c r="BK124" s="6">
        <f>+('3 Planilla Preadjudicación OTIC'!BL124)</f>
        <v>0</v>
      </c>
      <c r="BL124" s="6">
        <f>+('3 Planilla Preadjudicación OTIC'!BM124)</f>
        <v>0</v>
      </c>
      <c r="BM124" s="164">
        <f>ROUND(('3 Planilla Preadjudicación OTIC'!BN124),1)</f>
        <v>0</v>
      </c>
      <c r="BN124" s="8">
        <f>+('3 Planilla Preadjudicación OTIC'!BO124)</f>
        <v>0</v>
      </c>
      <c r="BO124" s="8">
        <f>+('3 Planilla Preadjudicación OTIC'!BP124)</f>
        <v>0</v>
      </c>
      <c r="BP124" s="8">
        <f>+('3 Planilla Preadjudicación OTIC'!BQ124)</f>
        <v>0</v>
      </c>
      <c r="BQ124" s="8">
        <f>+('3 Planilla Preadjudicación OTIC'!BR124)</f>
        <v>0</v>
      </c>
      <c r="BR124" s="8">
        <f>+('3 Planilla Preadjudicación OTIC'!BS124)</f>
        <v>0</v>
      </c>
      <c r="BS124" s="8">
        <f>+('3 Planilla Preadjudicación OTIC'!BT124)</f>
        <v>0</v>
      </c>
      <c r="BT124" s="8">
        <f>+('3 Planilla Preadjudicación OTIC'!BU124)</f>
        <v>0</v>
      </c>
      <c r="BU124" s="130" t="e">
        <f>IF(VLOOKUP(A124,'BD OFICIAL'!$A$1:$AK$1058,5,0)=D124,0,1)</f>
        <v>#N/A</v>
      </c>
      <c r="BV124" s="130" t="e">
        <f>IF(VLOOKUP(A124,'BD OFICIAL'!$A$1:$AK$1058,11,0)=J124,0,1)</f>
        <v>#N/A</v>
      </c>
      <c r="BW124" s="130" t="e">
        <f>IF(VLOOKUP(A124,'BD OFICIAL'!$A$1:$AK$1058,13,0)=L124,0,1)</f>
        <v>#N/A</v>
      </c>
      <c r="BX124" s="6" t="e">
        <f>IF(VLOOKUP(A124,'BD OFICIAL'!$A$1:$AK$1058,16,0)=O124,0,1)</f>
        <v>#N/A</v>
      </c>
      <c r="BY124" s="6" t="e">
        <f>IF(VLOOKUP(A124,'BD OFICIAL'!$A$1:$AK$1058,17,0)=P124,0,1)</f>
        <v>#N/A</v>
      </c>
      <c r="BZ124" s="6" t="e">
        <f>IF(VLOOKUP(A124,'BD OFICIAL'!$A$1:$AK$1058,19,0)=R124,0,1)</f>
        <v>#N/A</v>
      </c>
      <c r="CA124" s="6" t="e">
        <f>IF(VLOOKUP(A124,'BD OFICIAL'!$A$1:$AK$1058,21,0)=T124,0,1)</f>
        <v>#N/A</v>
      </c>
      <c r="CB124" s="6" t="e">
        <f>IF(VLOOKUP(A124,'BD OFICIAL'!$A$1:$AK$1058,24,0)=AK124,0,1)</f>
        <v>#N/A</v>
      </c>
      <c r="CC124" s="6" t="e">
        <f>IF(VLOOKUP(A124,'BD OFICIAL'!$A$1:$AK$1058,25,0)=X124,0,1)</f>
        <v>#N/A</v>
      </c>
      <c r="CD124" s="6" t="e">
        <f>IF(VLOOKUP(A124,'BD OFICIAL'!$A$1:$AK$1058,26,0)=Y124,0,1)</f>
        <v>#N/A</v>
      </c>
      <c r="CE124" s="6" t="e">
        <f>IF(VLOOKUP(A124,'BD OFICIAL'!$A$1:$AK$1058,27,0)=Z124,0,1)</f>
        <v>#N/A</v>
      </c>
      <c r="CF124" s="6" t="e">
        <f>IF(VLOOKUP(A124,'BD OFICIAL'!$A$1:$AK$1058,28,0)=AA124,0,1)</f>
        <v>#N/A</v>
      </c>
      <c r="CG124" s="6" t="e">
        <f>IF(VLOOKUP(A124,'BD OFICIAL'!$A$1:$AK$1058,33,0)=AF124,0,1)</f>
        <v>#N/A</v>
      </c>
      <c r="CH124" s="6" t="e">
        <f>IF(VLOOKUP(A124,'BD OFICIAL'!$A$1:$AK$1058,34,0)=AG124,0,1)</f>
        <v>#N/A</v>
      </c>
      <c r="CI124" s="11" t="e">
        <f t="shared" si="49"/>
        <v>#DIV/0!</v>
      </c>
      <c r="CJ124" s="130" t="e">
        <f t="shared" si="50"/>
        <v>#DIV/0!</v>
      </c>
      <c r="CK124" s="130" t="e">
        <f>IF(VLOOKUP(A124,'BD OFICIAL'!$A$1:$AK$1058,37,0)=AL124,0,1)</f>
        <v>#N/A</v>
      </c>
      <c r="CL124" s="130" t="e">
        <f>VLOOKUP(A124,'BD OFICIAL'!$A$1:$AL$1109,38,0)*AM124-AP124</f>
        <v>#N/A</v>
      </c>
      <c r="CM124" s="130" t="str">
        <f t="shared" si="51"/>
        <v>SSH</v>
      </c>
      <c r="CN124" s="130" t="str">
        <f t="shared" si="52"/>
        <v>SI</v>
      </c>
      <c r="CO124" s="130" t="str">
        <f t="shared" si="53"/>
        <v>NO</v>
      </c>
      <c r="CP124" s="44">
        <f t="shared" si="54"/>
        <v>1</v>
      </c>
      <c r="CQ124" s="44">
        <f t="shared" si="55"/>
        <v>1</v>
      </c>
      <c r="CR124" s="44" t="e">
        <f t="shared" si="56"/>
        <v>#N/A</v>
      </c>
      <c r="CS124" s="44" t="e">
        <f>IF(VLOOKUP(A124,'BD OFICIAL'!$A:$AS,40,0)=AQ124,0,1)</f>
        <v>#N/A</v>
      </c>
      <c r="CT124" s="44" t="e">
        <f>IF(VLOOKUP(A124,'BD OFICIAL'!$A:$AS,41,0)=AS124,0,1)</f>
        <v>#N/A</v>
      </c>
      <c r="CU124" s="44">
        <f t="shared" si="57"/>
        <v>0</v>
      </c>
      <c r="CV124" s="44">
        <f t="shared" si="58"/>
        <v>0</v>
      </c>
      <c r="CW124" s="44" t="e">
        <f>IF(VLOOKUP(A124,'BD OFICIAL'!$A$1:$AK$1058,31,0)="SI",IF(AT124&gt;0,0,1),IF(AT124=0,0,1))</f>
        <v>#N/A</v>
      </c>
      <c r="CX124" s="44">
        <f t="shared" si="59"/>
        <v>0</v>
      </c>
      <c r="CY124" s="44">
        <f t="shared" si="60"/>
        <v>0</v>
      </c>
      <c r="CZ124" s="130" t="e">
        <f t="shared" si="61"/>
        <v>#N/A</v>
      </c>
      <c r="DA124" s="44" t="e">
        <f t="shared" si="62"/>
        <v>#N/A</v>
      </c>
      <c r="DB124" s="130" t="str">
        <f>IF(ISERROR(VLOOKUP(AI124,EXPERIENCIA!$A$1:$C$2100,1,0)),"NO","SI")</f>
        <v>NO</v>
      </c>
      <c r="DC124" s="130" t="e">
        <f>IF(CZ124="no","NO APLICA",IF(AX124=0,"ERROR NOTA",IF(AND(AX124&gt;1,DB124="NO"),"ERROR NOTA",IF(AND(DB124="NO",AX124=1),0,IF(VLOOKUP(AI124,EXPERIENCIA!$A$1:$C$2100,3,0)=AX124,0,"ERROR NOTA")))))</f>
        <v>#N/A</v>
      </c>
      <c r="DD124" s="130" t="str">
        <f>IF(ISERROR(VLOOKUP(AI124,COMPORTAMIENTO!$A$1:$C$2100,1,0)),"NO","SI")</f>
        <v>NO</v>
      </c>
      <c r="DE124" s="130" t="e">
        <f>IF(CZ124="NO","NO APLICA",IF(AY124=0,"ERROR NOTA",IF(AND(DD124="NO",AY124=7),0,IF(VLOOKUP(AI124,COMPORTAMIENTO!$A$2:$C$2100,3,0)=AY124,0,"ERROR NOTA"))))</f>
        <v>#N/A</v>
      </c>
      <c r="DF124" s="164" t="e">
        <f t="shared" si="63"/>
        <v>#N/A</v>
      </c>
      <c r="DG124" s="164" t="e">
        <f t="shared" si="64"/>
        <v>#N/A</v>
      </c>
      <c r="DH124" s="130" t="str">
        <f t="shared" si="101"/>
        <v>NO</v>
      </c>
      <c r="DI124" s="130" t="e">
        <f t="shared" si="65"/>
        <v>#N/A</v>
      </c>
      <c r="DJ124" s="130" t="e">
        <f t="shared" si="66"/>
        <v>#N/A</v>
      </c>
      <c r="DK124" s="130" t="e">
        <f t="shared" si="67"/>
        <v>#N/A</v>
      </c>
      <c r="DL124" s="16" t="e" cm="1">
        <f t="array" ref="DL124">IF(CZ124="NO","NO APLICA",IF(AND(CZ124="SI",BG124=1),RECHAZADO,"APROBADO"))</f>
        <v>#N/A</v>
      </c>
      <c r="DM124" s="16" t="e">
        <f t="shared" si="68"/>
        <v>#N/A</v>
      </c>
      <c r="DN124" s="11" t="e">
        <f t="shared" si="69"/>
        <v>#N/A</v>
      </c>
      <c r="DO124" s="16">
        <f t="shared" si="70"/>
        <v>0</v>
      </c>
      <c r="DP124" s="16">
        <f>VLOOKUP(A124,'5 TD'!$A$3:$B$35,2,0)</f>
        <v>0</v>
      </c>
      <c r="DQ124" s="11" t="e">
        <f t="shared" si="71"/>
        <v>#N/A</v>
      </c>
      <c r="DR124" s="130" t="e">
        <f t="shared" si="102"/>
        <v>#N/A</v>
      </c>
      <c r="DS124" s="130" t="e">
        <f t="shared" si="103"/>
        <v>#N/A</v>
      </c>
      <c r="DT124" s="11" t="e">
        <f t="shared" si="104"/>
        <v>#N/A</v>
      </c>
      <c r="DU124" s="130" t="e">
        <f t="shared" si="105"/>
        <v>#N/A</v>
      </c>
      <c r="DV124" s="6">
        <f>+('3 Planilla Preadjudicación OTIC'!BO124)</f>
        <v>0</v>
      </c>
      <c r="DW124" s="6" t="e">
        <f>IF(DU124="APROBADO",VLOOKUP(A124,'5 TD'!$D$3:$E$270,2,0),"NO APLICA")</f>
        <v>#N/A</v>
      </c>
      <c r="DX124" s="6" t="e">
        <f t="shared" si="72"/>
        <v>#N/A</v>
      </c>
      <c r="DY124" s="6" t="e">
        <f>IF(DX124="SI",VLOOKUP(A124,'5 TD'!$G$3:$H$270,2,0),"NO APLICA ")</f>
        <v>#N/A</v>
      </c>
      <c r="DZ124" s="6" t="e">
        <f t="shared" si="106"/>
        <v>#N/A</v>
      </c>
      <c r="EA124" s="6" t="e">
        <f>IF(DZ124="SI",VLOOKUP(A124,'5 TD'!$J$4:$K$472,2,0),"NO APLICA")</f>
        <v>#N/A</v>
      </c>
      <c r="EB124" s="6" t="e">
        <f t="shared" si="73"/>
        <v>#N/A</v>
      </c>
      <c r="EC124" s="11" t="e">
        <f>IF(EB124="SI",VLOOKUP(A124,'5 TD'!$M$4:$N$350,2,0),"NO APLICA")</f>
        <v>#N/A</v>
      </c>
      <c r="ED124" s="6" t="e">
        <f t="shared" si="48"/>
        <v>#N/A</v>
      </c>
      <c r="EE124" s="16" t="e">
        <f t="shared" si="74"/>
        <v>#N/A</v>
      </c>
      <c r="EF124" s="16" t="e">
        <f>IF(ED124="SI",VLOOKUP(A124,'5 TD'!$V$4:$W$479,2,0),"NO APLICA")</f>
        <v>#N/A</v>
      </c>
      <c r="EG124" s="6" t="e">
        <f t="shared" si="75"/>
        <v>#N/A</v>
      </c>
      <c r="EH124" s="124" t="e">
        <f>IF(EG124="SI",VLOOKUP(AI124,COMPORTAMIENTO!$A$1:$C$2100,2,0),"NO APLICA")</f>
        <v>#N/A</v>
      </c>
      <c r="EI124" s="16" t="e">
        <f>IF(EG124="SI",VLOOKUP(A124,'5 TD'!$P$2:$Q$479,2,0),"NO APLICA")</f>
        <v>#N/A</v>
      </c>
      <c r="EJ124" s="6" t="e">
        <f t="shared" si="76"/>
        <v>#N/A</v>
      </c>
      <c r="EK124" s="6">
        <f>IF(DB124="no",0,VLOOKUP(AI124,EXPERIENCIA!$A$1:$C$2100,2,0))</f>
        <v>0</v>
      </c>
      <c r="EL124" s="6">
        <f>IF(DB124="si",VLOOKUP(A124,'5 TD'!$S$3:$T$2103,2,0),0)</f>
        <v>0</v>
      </c>
      <c r="EM124" s="6" t="str">
        <f t="shared" si="77"/>
        <v>SI</v>
      </c>
      <c r="EN124" s="6">
        <f>+('3 Planilla Preadjudicación OTIC'!BV124)</f>
        <v>0</v>
      </c>
      <c r="EQ124" s="77"/>
    </row>
    <row r="125" spans="1:147" s="7" customFormat="1" ht="13.8" x14ac:dyDescent="0.3">
      <c r="A125" s="6">
        <f>+('3 Planilla Preadjudicación OTIC'!A125)</f>
        <v>0</v>
      </c>
      <c r="B125" s="6">
        <f>+('3 Planilla Preadjudicación OTIC'!B125)</f>
        <v>0</v>
      </c>
      <c r="C125" s="8">
        <f>+('3 Planilla Preadjudicación OTIC'!D125)</f>
        <v>0</v>
      </c>
      <c r="D125" s="8">
        <f>+('3 Planilla Preadjudicación OTIC'!E125)</f>
        <v>0</v>
      </c>
      <c r="E125" s="8">
        <f>+('3 Planilla Preadjudicación OTIC'!F125)</f>
        <v>0</v>
      </c>
      <c r="F125" s="8">
        <f>+('3 Planilla Preadjudicación OTIC'!G125)</f>
        <v>0</v>
      </c>
      <c r="G125" s="8">
        <f>+('3 Planilla Preadjudicación OTIC'!H125)</f>
        <v>0</v>
      </c>
      <c r="H125" s="8">
        <f>+('3 Planilla Preadjudicación OTIC'!I125)</f>
        <v>0</v>
      </c>
      <c r="I125" s="8">
        <f>+('3 Planilla Preadjudicación OTIC'!J125)</f>
        <v>0</v>
      </c>
      <c r="J125" s="8">
        <f>+('3 Planilla Preadjudicación OTIC'!K125)</f>
        <v>0</v>
      </c>
      <c r="K125" s="8">
        <f>+('3 Planilla Preadjudicación OTIC'!L125)</f>
        <v>0</v>
      </c>
      <c r="L125" s="8">
        <f>+('3 Planilla Preadjudicación OTIC'!M125)</f>
        <v>0</v>
      </c>
      <c r="M125" s="6">
        <f>+('3 Planilla Preadjudicación OTIC'!N125)</f>
        <v>0</v>
      </c>
      <c r="N125" s="8">
        <f>+('3 Planilla Preadjudicación OTIC'!O125)</f>
        <v>0</v>
      </c>
      <c r="O125" s="8">
        <f>+('3 Planilla Preadjudicación OTIC'!P125)</f>
        <v>0</v>
      </c>
      <c r="P125" s="8">
        <f>+('3 Planilla Preadjudicación OTIC'!Q125)</f>
        <v>0</v>
      </c>
      <c r="Q125" s="8">
        <f>+('3 Planilla Preadjudicación OTIC'!R125)</f>
        <v>0</v>
      </c>
      <c r="R125" s="8">
        <f>+('3 Planilla Preadjudicación OTIC'!S125)</f>
        <v>0</v>
      </c>
      <c r="S125" s="8">
        <f>+('3 Planilla Preadjudicación OTIC'!T125)</f>
        <v>0</v>
      </c>
      <c r="T125" s="6">
        <f>+('3 Planilla Preadjudicación OTIC'!U125)</f>
        <v>0</v>
      </c>
      <c r="U125" s="6">
        <f>+('3 Planilla Preadjudicación OTIC'!V125)</f>
        <v>0</v>
      </c>
      <c r="V125" s="6">
        <f>+('3 Planilla Preadjudicación OTIC'!W125)</f>
        <v>0</v>
      </c>
      <c r="W125" s="6">
        <f>+('3 Planilla Preadjudicación OTIC'!X125)</f>
        <v>0</v>
      </c>
      <c r="X125" s="6">
        <f>+('3 Planilla Preadjudicación OTIC'!Y125)</f>
        <v>0</v>
      </c>
      <c r="Y125" s="6">
        <f>+('3 Planilla Preadjudicación OTIC'!Z125)</f>
        <v>0</v>
      </c>
      <c r="Z125" s="6">
        <f>+('3 Planilla Preadjudicación OTIC'!AA125)</f>
        <v>0</v>
      </c>
      <c r="AA125" s="6">
        <f>+('3 Planilla Preadjudicación OTIC'!AB125)</f>
        <v>0</v>
      </c>
      <c r="AB125" s="8">
        <f>+('3 Planilla Preadjudicación OTIC'!AC125)</f>
        <v>0</v>
      </c>
      <c r="AC125" s="8">
        <f>+('3 Planilla Preadjudicación OTIC'!AD125)</f>
        <v>0</v>
      </c>
      <c r="AD125" s="6">
        <f>+('3 Planilla Preadjudicación OTIC'!AE125)</f>
        <v>0</v>
      </c>
      <c r="AE125" s="8">
        <f>+('3 Planilla Preadjudicación OTIC'!AF125)</f>
        <v>0</v>
      </c>
      <c r="AF125" s="6">
        <f>+('3 Planilla Preadjudicación OTIC'!AG125)</f>
        <v>0</v>
      </c>
      <c r="AG125" s="6">
        <f>+('3 Planilla Preadjudicación OTIC'!AH125)</f>
        <v>0</v>
      </c>
      <c r="AH125" s="6">
        <f>+('3 Planilla Preadjudicación OTIC'!AI125)</f>
        <v>0</v>
      </c>
      <c r="AI125" s="206">
        <f>+('3 Planilla Preadjudicación OTIC'!AJ125)</f>
        <v>0</v>
      </c>
      <c r="AJ125" s="8">
        <f>+('3 Planilla Preadjudicación OTIC'!AK125)</f>
        <v>0</v>
      </c>
      <c r="AK125" s="6">
        <f>+('3 Planilla Preadjudicación OTIC'!AL125)</f>
        <v>0</v>
      </c>
      <c r="AL125" s="6">
        <f>+('3 Planilla Preadjudicación OTIC'!AM125)</f>
        <v>0</v>
      </c>
      <c r="AM125" s="16">
        <f>+('3 Planilla Preadjudicación OTIC'!AN125)</f>
        <v>0</v>
      </c>
      <c r="AN125" s="16">
        <f>+('3 Planilla Preadjudicación OTIC'!AO125)</f>
        <v>0</v>
      </c>
      <c r="AO125" s="16">
        <f>+('3 Planilla Preadjudicación OTIC'!AP125)</f>
        <v>0</v>
      </c>
      <c r="AP125" s="16">
        <f>+('3 Planilla Preadjudicación OTIC'!AQ125)</f>
        <v>0</v>
      </c>
      <c r="AQ125" s="16">
        <f>+('3 Planilla Preadjudicación OTIC'!AR125)</f>
        <v>0</v>
      </c>
      <c r="AR125" s="16">
        <f>+('3 Planilla Preadjudicación OTIC'!AS125)</f>
        <v>0</v>
      </c>
      <c r="AS125" s="16">
        <f>+('3 Planilla Preadjudicación OTIC'!AT125)</f>
        <v>0</v>
      </c>
      <c r="AT125" s="16">
        <f>+('3 Planilla Preadjudicación OTIC'!AU125)</f>
        <v>0</v>
      </c>
      <c r="AU125" s="16">
        <f>+('3 Planilla Preadjudicación OTIC'!AV125)</f>
        <v>0</v>
      </c>
      <c r="AV125" s="6">
        <f>+('3 Planilla Preadjudicación OTIC'!AW125)</f>
        <v>0</v>
      </c>
      <c r="AW125" s="8">
        <f>+('3 Planilla Preadjudicación OTIC'!AX125)</f>
        <v>0</v>
      </c>
      <c r="AX125" s="6">
        <f>+('3 Planilla Preadjudicación OTIC'!AY125)</f>
        <v>0</v>
      </c>
      <c r="AY125" s="6">
        <f>+('3 Planilla Preadjudicación OTIC'!AZ125)</f>
        <v>0</v>
      </c>
      <c r="AZ125" s="6">
        <f>+('3 Planilla Preadjudicación OTIC'!BA125)</f>
        <v>0</v>
      </c>
      <c r="BA125" s="6">
        <f>+('3 Planilla Preadjudicación OTIC'!BB125)</f>
        <v>0</v>
      </c>
      <c r="BB125" s="6">
        <f>+('3 Planilla Preadjudicación OTIC'!BC125)</f>
        <v>0</v>
      </c>
      <c r="BC125" s="6">
        <f>+('3 Planilla Preadjudicación OTIC'!BD125)</f>
        <v>0</v>
      </c>
      <c r="BD125" s="6">
        <f>+('3 Planilla Preadjudicación OTIC'!BE125)</f>
        <v>0</v>
      </c>
      <c r="BE125" s="6">
        <f>+('3 Planilla Preadjudicación OTIC'!BF125)</f>
        <v>0</v>
      </c>
      <c r="BF125" s="6">
        <f>+('3 Planilla Preadjudicación OTIC'!BG125)</f>
        <v>0</v>
      </c>
      <c r="BG125" s="6">
        <f>+('3 Planilla Preadjudicación OTIC'!BH125)</f>
        <v>0</v>
      </c>
      <c r="BH125" s="6">
        <f>+('3 Planilla Preadjudicación OTIC'!BI125)</f>
        <v>0</v>
      </c>
      <c r="BI125" s="6">
        <f>+('3 Planilla Preadjudicación OTIC'!BJ125)</f>
        <v>0</v>
      </c>
      <c r="BJ125" s="6">
        <f>+('3 Planilla Preadjudicación OTIC'!BK125)</f>
        <v>0</v>
      </c>
      <c r="BK125" s="6">
        <f>+('3 Planilla Preadjudicación OTIC'!BL125)</f>
        <v>0</v>
      </c>
      <c r="BL125" s="6">
        <f>+('3 Planilla Preadjudicación OTIC'!BM125)</f>
        <v>0</v>
      </c>
      <c r="BM125" s="164">
        <f>ROUND(('3 Planilla Preadjudicación OTIC'!BN125),1)</f>
        <v>0</v>
      </c>
      <c r="BN125" s="8">
        <f>+('3 Planilla Preadjudicación OTIC'!BO125)</f>
        <v>0</v>
      </c>
      <c r="BO125" s="8">
        <f>+('3 Planilla Preadjudicación OTIC'!BP125)</f>
        <v>0</v>
      </c>
      <c r="BP125" s="8">
        <f>+('3 Planilla Preadjudicación OTIC'!BQ125)</f>
        <v>0</v>
      </c>
      <c r="BQ125" s="8">
        <f>+('3 Planilla Preadjudicación OTIC'!BR125)</f>
        <v>0</v>
      </c>
      <c r="BR125" s="8">
        <f>+('3 Planilla Preadjudicación OTIC'!BS125)</f>
        <v>0</v>
      </c>
      <c r="BS125" s="8">
        <f>+('3 Planilla Preadjudicación OTIC'!BT125)</f>
        <v>0</v>
      </c>
      <c r="BT125" s="8">
        <f>+('3 Planilla Preadjudicación OTIC'!BU125)</f>
        <v>0</v>
      </c>
      <c r="BU125" s="130" t="e">
        <f>IF(VLOOKUP(A125,'BD OFICIAL'!$A$1:$AK$1058,5,0)=D125,0,1)</f>
        <v>#N/A</v>
      </c>
      <c r="BV125" s="130" t="e">
        <f>IF(VLOOKUP(A125,'BD OFICIAL'!$A$1:$AK$1058,11,0)=J125,0,1)</f>
        <v>#N/A</v>
      </c>
      <c r="BW125" s="130" t="e">
        <f>IF(VLOOKUP(A125,'BD OFICIAL'!$A$1:$AK$1058,13,0)=L125,0,1)</f>
        <v>#N/A</v>
      </c>
      <c r="BX125" s="6" t="e">
        <f>IF(VLOOKUP(A125,'BD OFICIAL'!$A$1:$AK$1058,16,0)=O125,0,1)</f>
        <v>#N/A</v>
      </c>
      <c r="BY125" s="6" t="e">
        <f>IF(VLOOKUP(A125,'BD OFICIAL'!$A$1:$AK$1058,17,0)=P125,0,1)</f>
        <v>#N/A</v>
      </c>
      <c r="BZ125" s="6" t="e">
        <f>IF(VLOOKUP(A125,'BD OFICIAL'!$A$1:$AK$1058,19,0)=R125,0,1)</f>
        <v>#N/A</v>
      </c>
      <c r="CA125" s="6" t="e">
        <f>IF(VLOOKUP(A125,'BD OFICIAL'!$A$1:$AK$1058,21,0)=T125,0,1)</f>
        <v>#N/A</v>
      </c>
      <c r="CB125" s="6" t="e">
        <f>IF(VLOOKUP(A125,'BD OFICIAL'!$A$1:$AK$1058,24,0)=AK125,0,1)</f>
        <v>#N/A</v>
      </c>
      <c r="CC125" s="6" t="e">
        <f>IF(VLOOKUP(A125,'BD OFICIAL'!$A$1:$AK$1058,25,0)=X125,0,1)</f>
        <v>#N/A</v>
      </c>
      <c r="CD125" s="6" t="e">
        <f>IF(VLOOKUP(A125,'BD OFICIAL'!$A$1:$AK$1058,26,0)=Y125,0,1)</f>
        <v>#N/A</v>
      </c>
      <c r="CE125" s="6" t="e">
        <f>IF(VLOOKUP(A125,'BD OFICIAL'!$A$1:$AK$1058,27,0)=Z125,0,1)</f>
        <v>#N/A</v>
      </c>
      <c r="CF125" s="6" t="e">
        <f>IF(VLOOKUP(A125,'BD OFICIAL'!$A$1:$AK$1058,28,0)=AA125,0,1)</f>
        <v>#N/A</v>
      </c>
      <c r="CG125" s="6" t="e">
        <f>IF(VLOOKUP(A125,'BD OFICIAL'!$A$1:$AK$1058,33,0)=AF125,0,1)</f>
        <v>#N/A</v>
      </c>
      <c r="CH125" s="6" t="e">
        <f>IF(VLOOKUP(A125,'BD OFICIAL'!$A$1:$AK$1058,34,0)=AG125,0,1)</f>
        <v>#N/A</v>
      </c>
      <c r="CI125" s="11" t="e">
        <f t="shared" si="49"/>
        <v>#DIV/0!</v>
      </c>
      <c r="CJ125" s="130" t="e">
        <f t="shared" si="50"/>
        <v>#DIV/0!</v>
      </c>
      <c r="CK125" s="130" t="e">
        <f>IF(VLOOKUP(A125,'BD OFICIAL'!$A$1:$AK$1058,37,0)=AL125,0,1)</f>
        <v>#N/A</v>
      </c>
      <c r="CL125" s="130" t="e">
        <f>VLOOKUP(A125,'BD OFICIAL'!$A$1:$AL$1109,38,0)*AM125-AP125</f>
        <v>#N/A</v>
      </c>
      <c r="CM125" s="130" t="str">
        <f t="shared" si="51"/>
        <v>SSH</v>
      </c>
      <c r="CN125" s="130" t="str">
        <f t="shared" si="52"/>
        <v>SI</v>
      </c>
      <c r="CO125" s="130" t="str">
        <f t="shared" si="53"/>
        <v>NO</v>
      </c>
      <c r="CP125" s="44">
        <f t="shared" si="54"/>
        <v>1</v>
      </c>
      <c r="CQ125" s="44">
        <f t="shared" si="55"/>
        <v>1</v>
      </c>
      <c r="CR125" s="44" t="e">
        <f t="shared" si="56"/>
        <v>#N/A</v>
      </c>
      <c r="CS125" s="44" t="e">
        <f>IF(VLOOKUP(A125,'BD OFICIAL'!$A:$AS,40,0)=AQ125,0,1)</f>
        <v>#N/A</v>
      </c>
      <c r="CT125" s="44" t="e">
        <f>IF(VLOOKUP(A125,'BD OFICIAL'!$A:$AS,41,0)=AS125,0,1)</f>
        <v>#N/A</v>
      </c>
      <c r="CU125" s="44">
        <f t="shared" si="57"/>
        <v>0</v>
      </c>
      <c r="CV125" s="44">
        <f t="shared" si="58"/>
        <v>0</v>
      </c>
      <c r="CW125" s="44" t="e">
        <f>IF(VLOOKUP(A125,'BD OFICIAL'!$A$1:$AK$1058,31,0)="SI",IF(AT125&gt;0,0,1),IF(AT125=0,0,1))</f>
        <v>#N/A</v>
      </c>
      <c r="CX125" s="44">
        <f t="shared" si="59"/>
        <v>0</v>
      </c>
      <c r="CY125" s="44">
        <f t="shared" si="60"/>
        <v>0</v>
      </c>
      <c r="CZ125" s="130" t="e">
        <f t="shared" si="61"/>
        <v>#N/A</v>
      </c>
      <c r="DA125" s="44" t="e">
        <f t="shared" si="62"/>
        <v>#N/A</v>
      </c>
      <c r="DB125" s="130" t="str">
        <f>IF(ISERROR(VLOOKUP(AI125,EXPERIENCIA!$A$1:$C$2100,1,0)),"NO","SI")</f>
        <v>NO</v>
      </c>
      <c r="DC125" s="130" t="e">
        <f>IF(CZ125="no","NO APLICA",IF(AX125=0,"ERROR NOTA",IF(AND(AX125&gt;1,DB125="NO"),"ERROR NOTA",IF(AND(DB125="NO",AX125=1),0,IF(VLOOKUP(AI125,EXPERIENCIA!$A$1:$C$2100,3,0)=AX125,0,"ERROR NOTA")))))</f>
        <v>#N/A</v>
      </c>
      <c r="DD125" s="130" t="str">
        <f>IF(ISERROR(VLOOKUP(AI125,COMPORTAMIENTO!$A$1:$C$2100,1,0)),"NO","SI")</f>
        <v>NO</v>
      </c>
      <c r="DE125" s="130" t="e">
        <f>IF(CZ125="NO","NO APLICA",IF(AY125=0,"ERROR NOTA",IF(AND(DD125="NO",AY125=7),0,IF(VLOOKUP(AI125,COMPORTAMIENTO!$A$2:$C$2100,3,0)=AY125,0,"ERROR NOTA"))))</f>
        <v>#N/A</v>
      </c>
      <c r="DF125" s="164" t="e">
        <f t="shared" si="63"/>
        <v>#N/A</v>
      </c>
      <c r="DG125" s="164" t="e">
        <f t="shared" si="64"/>
        <v>#N/A</v>
      </c>
      <c r="DH125" s="130" t="str">
        <f t="shared" si="101"/>
        <v>NO</v>
      </c>
      <c r="DI125" s="130" t="e">
        <f t="shared" si="65"/>
        <v>#N/A</v>
      </c>
      <c r="DJ125" s="130" t="e">
        <f t="shared" si="66"/>
        <v>#N/A</v>
      </c>
      <c r="DK125" s="130" t="e">
        <f t="shared" si="67"/>
        <v>#N/A</v>
      </c>
      <c r="DL125" s="16" t="e" cm="1">
        <f t="array" ref="DL125">IF(CZ125="NO","NO APLICA",IF(AND(CZ125="SI",BG125=1),RECHAZADO,"APROBADO"))</f>
        <v>#N/A</v>
      </c>
      <c r="DM125" s="16" t="e">
        <f t="shared" si="68"/>
        <v>#N/A</v>
      </c>
      <c r="DN125" s="11" t="e">
        <f t="shared" si="69"/>
        <v>#N/A</v>
      </c>
      <c r="DO125" s="16">
        <f t="shared" si="70"/>
        <v>0</v>
      </c>
      <c r="DP125" s="16">
        <f>VLOOKUP(A125,'5 TD'!$A$3:$B$35,2,0)</f>
        <v>0</v>
      </c>
      <c r="DQ125" s="11" t="e">
        <f t="shared" si="71"/>
        <v>#N/A</v>
      </c>
      <c r="DR125" s="130" t="e">
        <f t="shared" si="102"/>
        <v>#N/A</v>
      </c>
      <c r="DS125" s="130" t="e">
        <f t="shared" si="103"/>
        <v>#N/A</v>
      </c>
      <c r="DT125" s="11" t="e">
        <f t="shared" si="104"/>
        <v>#N/A</v>
      </c>
      <c r="DU125" s="130" t="e">
        <f t="shared" si="105"/>
        <v>#N/A</v>
      </c>
      <c r="DV125" s="6">
        <f>+('3 Planilla Preadjudicación OTIC'!BO125)</f>
        <v>0</v>
      </c>
      <c r="DW125" s="6" t="e">
        <f>IF(DU125="APROBADO",VLOOKUP(A125,'5 TD'!$D$3:$E$270,2,0),"NO APLICA")</f>
        <v>#N/A</v>
      </c>
      <c r="DX125" s="6" t="e">
        <f t="shared" si="72"/>
        <v>#N/A</v>
      </c>
      <c r="DY125" s="6" t="e">
        <f>IF(DX125="SI",VLOOKUP(A125,'5 TD'!$G$3:$H$270,2,0),"NO APLICA ")</f>
        <v>#N/A</v>
      </c>
      <c r="DZ125" s="6" t="e">
        <f t="shared" si="106"/>
        <v>#N/A</v>
      </c>
      <c r="EA125" s="6" t="e">
        <f>IF(DZ125="SI",VLOOKUP(A125,'5 TD'!$J$4:$K$472,2,0),"NO APLICA")</f>
        <v>#N/A</v>
      </c>
      <c r="EB125" s="6" t="e">
        <f t="shared" si="73"/>
        <v>#N/A</v>
      </c>
      <c r="EC125" s="11" t="e">
        <f>IF(EB125="SI",VLOOKUP(A125,'5 TD'!$M$4:$N$350,2,0),"NO APLICA")</f>
        <v>#N/A</v>
      </c>
      <c r="ED125" s="6" t="e">
        <f t="shared" si="48"/>
        <v>#N/A</v>
      </c>
      <c r="EE125" s="16" t="e">
        <f t="shared" si="74"/>
        <v>#N/A</v>
      </c>
      <c r="EF125" s="16" t="e">
        <f>IF(ED125="SI",VLOOKUP(A125,'5 TD'!$V$4:$W$479,2,0),"NO APLICA")</f>
        <v>#N/A</v>
      </c>
      <c r="EG125" s="6" t="e">
        <f t="shared" si="75"/>
        <v>#N/A</v>
      </c>
      <c r="EH125" s="124" t="e">
        <f>IF(EG125="SI",VLOOKUP(AI125,COMPORTAMIENTO!$A$1:$C$2100,2,0),"NO APLICA")</f>
        <v>#N/A</v>
      </c>
      <c r="EI125" s="16" t="e">
        <f>IF(EG125="SI",VLOOKUP(A125,'5 TD'!$P$2:$Q$479,2,0),"NO APLICA")</f>
        <v>#N/A</v>
      </c>
      <c r="EJ125" s="6" t="e">
        <f t="shared" si="76"/>
        <v>#N/A</v>
      </c>
      <c r="EK125" s="6">
        <f>IF(DB125="no",0,VLOOKUP(AI125,EXPERIENCIA!$A$1:$C$2100,2,0))</f>
        <v>0</v>
      </c>
      <c r="EL125" s="6">
        <f>IF(DB125="si",VLOOKUP(A125,'5 TD'!$S$3:$T$2103,2,0),0)</f>
        <v>0</v>
      </c>
      <c r="EM125" s="6" t="str">
        <f t="shared" si="77"/>
        <v>SI</v>
      </c>
      <c r="EN125" s="6">
        <f>+('3 Planilla Preadjudicación OTIC'!BV125)</f>
        <v>0</v>
      </c>
      <c r="EQ125" s="77"/>
    </row>
    <row r="126" spans="1:147" s="7" customFormat="1" ht="13.8" x14ac:dyDescent="0.3">
      <c r="A126" s="6">
        <f>+('3 Planilla Preadjudicación OTIC'!A126)</f>
        <v>0</v>
      </c>
      <c r="B126" s="6">
        <f>+('3 Planilla Preadjudicación OTIC'!B126)</f>
        <v>0</v>
      </c>
      <c r="C126" s="8">
        <f>+('3 Planilla Preadjudicación OTIC'!D126)</f>
        <v>0</v>
      </c>
      <c r="D126" s="8">
        <f>+('3 Planilla Preadjudicación OTIC'!E126)</f>
        <v>0</v>
      </c>
      <c r="E126" s="8">
        <f>+('3 Planilla Preadjudicación OTIC'!F126)</f>
        <v>0</v>
      </c>
      <c r="F126" s="8">
        <f>+('3 Planilla Preadjudicación OTIC'!G126)</f>
        <v>0</v>
      </c>
      <c r="G126" s="8">
        <f>+('3 Planilla Preadjudicación OTIC'!H126)</f>
        <v>0</v>
      </c>
      <c r="H126" s="8">
        <f>+('3 Planilla Preadjudicación OTIC'!I126)</f>
        <v>0</v>
      </c>
      <c r="I126" s="8">
        <f>+('3 Planilla Preadjudicación OTIC'!J126)</f>
        <v>0</v>
      </c>
      <c r="J126" s="8">
        <f>+('3 Planilla Preadjudicación OTIC'!K126)</f>
        <v>0</v>
      </c>
      <c r="K126" s="8">
        <f>+('3 Planilla Preadjudicación OTIC'!L126)</f>
        <v>0</v>
      </c>
      <c r="L126" s="8">
        <f>+('3 Planilla Preadjudicación OTIC'!M126)</f>
        <v>0</v>
      </c>
      <c r="M126" s="6">
        <f>+('3 Planilla Preadjudicación OTIC'!N126)</f>
        <v>0</v>
      </c>
      <c r="N126" s="8">
        <f>+('3 Planilla Preadjudicación OTIC'!O126)</f>
        <v>0</v>
      </c>
      <c r="O126" s="8">
        <f>+('3 Planilla Preadjudicación OTIC'!P126)</f>
        <v>0</v>
      </c>
      <c r="P126" s="8">
        <f>+('3 Planilla Preadjudicación OTIC'!Q126)</f>
        <v>0</v>
      </c>
      <c r="Q126" s="8">
        <f>+('3 Planilla Preadjudicación OTIC'!R126)</f>
        <v>0</v>
      </c>
      <c r="R126" s="8">
        <f>+('3 Planilla Preadjudicación OTIC'!S126)</f>
        <v>0</v>
      </c>
      <c r="S126" s="8">
        <f>+('3 Planilla Preadjudicación OTIC'!T126)</f>
        <v>0</v>
      </c>
      <c r="T126" s="6">
        <f>+('3 Planilla Preadjudicación OTIC'!U126)</f>
        <v>0</v>
      </c>
      <c r="U126" s="6">
        <f>+('3 Planilla Preadjudicación OTIC'!V126)</f>
        <v>0</v>
      </c>
      <c r="V126" s="6">
        <f>+('3 Planilla Preadjudicación OTIC'!W126)</f>
        <v>0</v>
      </c>
      <c r="W126" s="6">
        <f>+('3 Planilla Preadjudicación OTIC'!X126)</f>
        <v>0</v>
      </c>
      <c r="X126" s="6">
        <f>+('3 Planilla Preadjudicación OTIC'!Y126)</f>
        <v>0</v>
      </c>
      <c r="Y126" s="6">
        <f>+('3 Planilla Preadjudicación OTIC'!Z126)</f>
        <v>0</v>
      </c>
      <c r="Z126" s="6">
        <f>+('3 Planilla Preadjudicación OTIC'!AA126)</f>
        <v>0</v>
      </c>
      <c r="AA126" s="6">
        <f>+('3 Planilla Preadjudicación OTIC'!AB126)</f>
        <v>0</v>
      </c>
      <c r="AB126" s="8">
        <f>+('3 Planilla Preadjudicación OTIC'!AC126)</f>
        <v>0</v>
      </c>
      <c r="AC126" s="8">
        <f>+('3 Planilla Preadjudicación OTIC'!AD126)</f>
        <v>0</v>
      </c>
      <c r="AD126" s="6">
        <f>+('3 Planilla Preadjudicación OTIC'!AE126)</f>
        <v>0</v>
      </c>
      <c r="AE126" s="8">
        <f>+('3 Planilla Preadjudicación OTIC'!AF126)</f>
        <v>0</v>
      </c>
      <c r="AF126" s="6">
        <f>+('3 Planilla Preadjudicación OTIC'!AG126)</f>
        <v>0</v>
      </c>
      <c r="AG126" s="6">
        <f>+('3 Planilla Preadjudicación OTIC'!AH126)</f>
        <v>0</v>
      </c>
      <c r="AH126" s="6">
        <f>+('3 Planilla Preadjudicación OTIC'!AI126)</f>
        <v>0</v>
      </c>
      <c r="AI126" s="206">
        <f>+('3 Planilla Preadjudicación OTIC'!AJ126)</f>
        <v>0</v>
      </c>
      <c r="AJ126" s="8">
        <f>+('3 Planilla Preadjudicación OTIC'!AK126)</f>
        <v>0</v>
      </c>
      <c r="AK126" s="6">
        <f>+('3 Planilla Preadjudicación OTIC'!AL126)</f>
        <v>0</v>
      </c>
      <c r="AL126" s="6">
        <f>+('3 Planilla Preadjudicación OTIC'!AM126)</f>
        <v>0</v>
      </c>
      <c r="AM126" s="16">
        <f>+('3 Planilla Preadjudicación OTIC'!AN126)</f>
        <v>0</v>
      </c>
      <c r="AN126" s="16">
        <f>+('3 Planilla Preadjudicación OTIC'!AO126)</f>
        <v>0</v>
      </c>
      <c r="AO126" s="16">
        <f>+('3 Planilla Preadjudicación OTIC'!AP126)</f>
        <v>0</v>
      </c>
      <c r="AP126" s="16">
        <f>+('3 Planilla Preadjudicación OTIC'!AQ126)</f>
        <v>0</v>
      </c>
      <c r="AQ126" s="16">
        <f>+('3 Planilla Preadjudicación OTIC'!AR126)</f>
        <v>0</v>
      </c>
      <c r="AR126" s="16">
        <f>+('3 Planilla Preadjudicación OTIC'!AS126)</f>
        <v>0</v>
      </c>
      <c r="AS126" s="16">
        <f>+('3 Planilla Preadjudicación OTIC'!AT126)</f>
        <v>0</v>
      </c>
      <c r="AT126" s="16">
        <f>+('3 Planilla Preadjudicación OTIC'!AU126)</f>
        <v>0</v>
      </c>
      <c r="AU126" s="16">
        <f>+('3 Planilla Preadjudicación OTIC'!AV126)</f>
        <v>0</v>
      </c>
      <c r="AV126" s="6">
        <f>+('3 Planilla Preadjudicación OTIC'!AW126)</f>
        <v>0</v>
      </c>
      <c r="AW126" s="8">
        <f>+('3 Planilla Preadjudicación OTIC'!AX126)</f>
        <v>0</v>
      </c>
      <c r="AX126" s="6">
        <f>+('3 Planilla Preadjudicación OTIC'!AY126)</f>
        <v>0</v>
      </c>
      <c r="AY126" s="6">
        <f>+('3 Planilla Preadjudicación OTIC'!AZ126)</f>
        <v>0</v>
      </c>
      <c r="AZ126" s="6">
        <f>+('3 Planilla Preadjudicación OTIC'!BA126)</f>
        <v>0</v>
      </c>
      <c r="BA126" s="6">
        <f>+('3 Planilla Preadjudicación OTIC'!BB126)</f>
        <v>0</v>
      </c>
      <c r="BB126" s="6">
        <f>+('3 Planilla Preadjudicación OTIC'!BC126)</f>
        <v>0</v>
      </c>
      <c r="BC126" s="6">
        <f>+('3 Planilla Preadjudicación OTIC'!BD126)</f>
        <v>0</v>
      </c>
      <c r="BD126" s="6">
        <f>+('3 Planilla Preadjudicación OTIC'!BE126)</f>
        <v>0</v>
      </c>
      <c r="BE126" s="6">
        <f>+('3 Planilla Preadjudicación OTIC'!BF126)</f>
        <v>0</v>
      </c>
      <c r="BF126" s="6">
        <f>+('3 Planilla Preadjudicación OTIC'!BG126)</f>
        <v>0</v>
      </c>
      <c r="BG126" s="6">
        <f>+('3 Planilla Preadjudicación OTIC'!BH126)</f>
        <v>0</v>
      </c>
      <c r="BH126" s="6">
        <f>+('3 Planilla Preadjudicación OTIC'!BI126)</f>
        <v>0</v>
      </c>
      <c r="BI126" s="6">
        <f>+('3 Planilla Preadjudicación OTIC'!BJ126)</f>
        <v>0</v>
      </c>
      <c r="BJ126" s="6">
        <f>+('3 Planilla Preadjudicación OTIC'!BK126)</f>
        <v>0</v>
      </c>
      <c r="BK126" s="6">
        <f>+('3 Planilla Preadjudicación OTIC'!BL126)</f>
        <v>0</v>
      </c>
      <c r="BL126" s="6">
        <f>+('3 Planilla Preadjudicación OTIC'!BM126)</f>
        <v>0</v>
      </c>
      <c r="BM126" s="164">
        <f>ROUND(('3 Planilla Preadjudicación OTIC'!BN126),1)</f>
        <v>0</v>
      </c>
      <c r="BN126" s="8">
        <f>+('3 Planilla Preadjudicación OTIC'!BO126)</f>
        <v>0</v>
      </c>
      <c r="BO126" s="8">
        <f>+('3 Planilla Preadjudicación OTIC'!BP126)</f>
        <v>0</v>
      </c>
      <c r="BP126" s="8">
        <f>+('3 Planilla Preadjudicación OTIC'!BQ126)</f>
        <v>0</v>
      </c>
      <c r="BQ126" s="8">
        <f>+('3 Planilla Preadjudicación OTIC'!BR126)</f>
        <v>0</v>
      </c>
      <c r="BR126" s="8">
        <f>+('3 Planilla Preadjudicación OTIC'!BS126)</f>
        <v>0</v>
      </c>
      <c r="BS126" s="8">
        <f>+('3 Planilla Preadjudicación OTIC'!BT126)</f>
        <v>0</v>
      </c>
      <c r="BT126" s="8">
        <f>+('3 Planilla Preadjudicación OTIC'!BU126)</f>
        <v>0</v>
      </c>
      <c r="BU126" s="130" t="e">
        <f>IF(VLOOKUP(A126,'BD OFICIAL'!$A$1:$AK$1058,5,0)=D126,0,1)</f>
        <v>#N/A</v>
      </c>
      <c r="BV126" s="130" t="e">
        <f>IF(VLOOKUP(A126,'BD OFICIAL'!$A$1:$AK$1058,11,0)=J126,0,1)</f>
        <v>#N/A</v>
      </c>
      <c r="BW126" s="130" t="e">
        <f>IF(VLOOKUP(A126,'BD OFICIAL'!$A$1:$AK$1058,13,0)=L126,0,1)</f>
        <v>#N/A</v>
      </c>
      <c r="BX126" s="6" t="e">
        <f>IF(VLOOKUP(A126,'BD OFICIAL'!$A$1:$AK$1058,16,0)=O126,0,1)</f>
        <v>#N/A</v>
      </c>
      <c r="BY126" s="6" t="e">
        <f>IF(VLOOKUP(A126,'BD OFICIAL'!$A$1:$AK$1058,17,0)=P126,0,1)</f>
        <v>#N/A</v>
      </c>
      <c r="BZ126" s="6" t="e">
        <f>IF(VLOOKUP(A126,'BD OFICIAL'!$A$1:$AK$1058,19,0)=R126,0,1)</f>
        <v>#N/A</v>
      </c>
      <c r="CA126" s="6" t="e">
        <f>IF(VLOOKUP(A126,'BD OFICIAL'!$A$1:$AK$1058,21,0)=T126,0,1)</f>
        <v>#N/A</v>
      </c>
      <c r="CB126" s="6" t="e">
        <f>IF(VLOOKUP(A126,'BD OFICIAL'!$A$1:$AK$1058,24,0)=AK126,0,1)</f>
        <v>#N/A</v>
      </c>
      <c r="CC126" s="6" t="e">
        <f>IF(VLOOKUP(A126,'BD OFICIAL'!$A$1:$AK$1058,25,0)=X126,0,1)</f>
        <v>#N/A</v>
      </c>
      <c r="CD126" s="6" t="e">
        <f>IF(VLOOKUP(A126,'BD OFICIAL'!$A$1:$AK$1058,26,0)=Y126,0,1)</f>
        <v>#N/A</v>
      </c>
      <c r="CE126" s="6" t="e">
        <f>IF(VLOOKUP(A126,'BD OFICIAL'!$A$1:$AK$1058,27,0)=Z126,0,1)</f>
        <v>#N/A</v>
      </c>
      <c r="CF126" s="6" t="e">
        <f>IF(VLOOKUP(A126,'BD OFICIAL'!$A$1:$AK$1058,28,0)=AA126,0,1)</f>
        <v>#N/A</v>
      </c>
      <c r="CG126" s="6" t="e">
        <f>IF(VLOOKUP(A126,'BD OFICIAL'!$A$1:$AK$1058,33,0)=AF126,0,1)</f>
        <v>#N/A</v>
      </c>
      <c r="CH126" s="6" t="e">
        <f>IF(VLOOKUP(A126,'BD OFICIAL'!$A$1:$AK$1058,34,0)=AG126,0,1)</f>
        <v>#N/A</v>
      </c>
      <c r="CI126" s="11" t="e">
        <f t="shared" si="49"/>
        <v>#DIV/0!</v>
      </c>
      <c r="CJ126" s="130" t="e">
        <f t="shared" si="50"/>
        <v>#DIV/0!</v>
      </c>
      <c r="CK126" s="130" t="e">
        <f>IF(VLOOKUP(A126,'BD OFICIAL'!$A$1:$AK$1058,37,0)=AL126,0,1)</f>
        <v>#N/A</v>
      </c>
      <c r="CL126" s="130" t="e">
        <f>VLOOKUP(A126,'BD OFICIAL'!$A$1:$AL$1109,38,0)*AM126-AP126</f>
        <v>#N/A</v>
      </c>
      <c r="CM126" s="130" t="str">
        <f t="shared" si="51"/>
        <v>SSH</v>
      </c>
      <c r="CN126" s="130" t="str">
        <f t="shared" si="52"/>
        <v>SI</v>
      </c>
      <c r="CO126" s="130" t="str">
        <f t="shared" si="53"/>
        <v>NO</v>
      </c>
      <c r="CP126" s="44">
        <f t="shared" si="54"/>
        <v>1</v>
      </c>
      <c r="CQ126" s="44">
        <f t="shared" si="55"/>
        <v>1</v>
      </c>
      <c r="CR126" s="44" t="e">
        <f t="shared" si="56"/>
        <v>#N/A</v>
      </c>
      <c r="CS126" s="44" t="e">
        <f>IF(VLOOKUP(A126,'BD OFICIAL'!$A:$AS,40,0)=AQ126,0,1)</f>
        <v>#N/A</v>
      </c>
      <c r="CT126" s="44" t="e">
        <f>IF(VLOOKUP(A126,'BD OFICIAL'!$A:$AS,41,0)=AS126,0,1)</f>
        <v>#N/A</v>
      </c>
      <c r="CU126" s="44">
        <f t="shared" si="57"/>
        <v>0</v>
      </c>
      <c r="CV126" s="44">
        <f t="shared" si="58"/>
        <v>0</v>
      </c>
      <c r="CW126" s="44" t="e">
        <f>IF(VLOOKUP(A126,'BD OFICIAL'!$A$1:$AK$1058,31,0)="SI",IF(AT126&gt;0,0,1),IF(AT126=0,0,1))</f>
        <v>#N/A</v>
      </c>
      <c r="CX126" s="44">
        <f t="shared" si="59"/>
        <v>0</v>
      </c>
      <c r="CY126" s="44">
        <f t="shared" si="60"/>
        <v>0</v>
      </c>
      <c r="CZ126" s="130" t="e">
        <f t="shared" si="61"/>
        <v>#N/A</v>
      </c>
      <c r="DA126" s="44" t="e">
        <f t="shared" si="62"/>
        <v>#N/A</v>
      </c>
      <c r="DB126" s="130" t="str">
        <f>IF(ISERROR(VLOOKUP(AI126,EXPERIENCIA!$A$1:$C$2100,1,0)),"NO","SI")</f>
        <v>NO</v>
      </c>
      <c r="DC126" s="130" t="e">
        <f>IF(CZ126="no","NO APLICA",IF(AX126=0,"ERROR NOTA",IF(AND(AX126&gt;1,DB126="NO"),"ERROR NOTA",IF(AND(DB126="NO",AX126=1),0,IF(VLOOKUP(AI126,EXPERIENCIA!$A$1:$C$2100,3,0)=AX126,0,"ERROR NOTA")))))</f>
        <v>#N/A</v>
      </c>
      <c r="DD126" s="130" t="str">
        <f>IF(ISERROR(VLOOKUP(AI126,COMPORTAMIENTO!$A$1:$C$2100,1,0)),"NO","SI")</f>
        <v>NO</v>
      </c>
      <c r="DE126" s="130" t="e">
        <f>IF(CZ126="NO","NO APLICA",IF(AY126=0,"ERROR NOTA",IF(AND(DD126="NO",AY126=7),0,IF(VLOOKUP(AI126,COMPORTAMIENTO!$A$2:$C$2100,3,0)=AY126,0,"ERROR NOTA"))))</f>
        <v>#N/A</v>
      </c>
      <c r="DF126" s="164" t="e">
        <f t="shared" si="63"/>
        <v>#N/A</v>
      </c>
      <c r="DG126" s="164" t="e">
        <f t="shared" si="64"/>
        <v>#N/A</v>
      </c>
      <c r="DH126" s="130" t="str">
        <f t="shared" si="101"/>
        <v>NO</v>
      </c>
      <c r="DI126" s="130" t="e">
        <f t="shared" si="65"/>
        <v>#N/A</v>
      </c>
      <c r="DJ126" s="130" t="e">
        <f t="shared" si="66"/>
        <v>#N/A</v>
      </c>
      <c r="DK126" s="130" t="e">
        <f t="shared" si="67"/>
        <v>#N/A</v>
      </c>
      <c r="DL126" s="16" t="e" cm="1">
        <f t="array" ref="DL126">IF(CZ126="NO","NO APLICA",IF(AND(CZ126="SI",BG126=1),RECHAZADO,"APROBADO"))</f>
        <v>#N/A</v>
      </c>
      <c r="DM126" s="16" t="e">
        <f t="shared" si="68"/>
        <v>#N/A</v>
      </c>
      <c r="DN126" s="11" t="e">
        <f t="shared" si="69"/>
        <v>#N/A</v>
      </c>
      <c r="DO126" s="16">
        <f t="shared" si="70"/>
        <v>0</v>
      </c>
      <c r="DP126" s="16">
        <f>VLOOKUP(A126,'5 TD'!$A$3:$B$35,2,0)</f>
        <v>0</v>
      </c>
      <c r="DQ126" s="11" t="e">
        <f t="shared" si="71"/>
        <v>#N/A</v>
      </c>
      <c r="DR126" s="130" t="e">
        <f t="shared" si="102"/>
        <v>#N/A</v>
      </c>
      <c r="DS126" s="130" t="e">
        <f t="shared" si="103"/>
        <v>#N/A</v>
      </c>
      <c r="DT126" s="11" t="e">
        <f t="shared" si="104"/>
        <v>#N/A</v>
      </c>
      <c r="DU126" s="130" t="e">
        <f t="shared" si="105"/>
        <v>#N/A</v>
      </c>
      <c r="DV126" s="6">
        <f>+('3 Planilla Preadjudicación OTIC'!BO126)</f>
        <v>0</v>
      </c>
      <c r="DW126" s="6" t="e">
        <f>IF(DU126="APROBADO",VLOOKUP(A126,'5 TD'!$D$3:$E$270,2,0),"NO APLICA")</f>
        <v>#N/A</v>
      </c>
      <c r="DX126" s="6" t="e">
        <f t="shared" si="72"/>
        <v>#N/A</v>
      </c>
      <c r="DY126" s="6" t="e">
        <f>IF(DX126="SI",VLOOKUP(A126,'5 TD'!$G$3:$H$270,2,0),"NO APLICA ")</f>
        <v>#N/A</v>
      </c>
      <c r="DZ126" s="6" t="e">
        <f t="shared" si="106"/>
        <v>#N/A</v>
      </c>
      <c r="EA126" s="6" t="e">
        <f>IF(DZ126="SI",VLOOKUP(A126,'5 TD'!$J$4:$K$472,2,0),"NO APLICA")</f>
        <v>#N/A</v>
      </c>
      <c r="EB126" s="6" t="e">
        <f t="shared" si="73"/>
        <v>#N/A</v>
      </c>
      <c r="EC126" s="11" t="e">
        <f>IF(EB126="SI",VLOOKUP(A126,'5 TD'!$M$4:$N$350,2,0),"NO APLICA")</f>
        <v>#N/A</v>
      </c>
      <c r="ED126" s="6" t="e">
        <f t="shared" si="48"/>
        <v>#N/A</v>
      </c>
      <c r="EE126" s="16" t="e">
        <f t="shared" si="74"/>
        <v>#N/A</v>
      </c>
      <c r="EF126" s="16" t="e">
        <f>IF(ED126="SI",VLOOKUP(A126,'5 TD'!$V$4:$W$479,2,0),"NO APLICA")</f>
        <v>#N/A</v>
      </c>
      <c r="EG126" s="6" t="e">
        <f t="shared" si="75"/>
        <v>#N/A</v>
      </c>
      <c r="EH126" s="124" t="e">
        <f>IF(EG126="SI",VLOOKUP(AI126,COMPORTAMIENTO!$A$1:$C$2100,2,0),"NO APLICA")</f>
        <v>#N/A</v>
      </c>
      <c r="EI126" s="16" t="e">
        <f>IF(EG126="SI",VLOOKUP(A126,'5 TD'!$P$2:$Q$479,2,0),"NO APLICA")</f>
        <v>#N/A</v>
      </c>
      <c r="EJ126" s="6" t="e">
        <f t="shared" si="76"/>
        <v>#N/A</v>
      </c>
      <c r="EK126" s="6">
        <f>IF(DB126="no",0,VLOOKUP(AI126,EXPERIENCIA!$A$1:$C$2100,2,0))</f>
        <v>0</v>
      </c>
      <c r="EL126" s="6">
        <f>IF(DB126="si",VLOOKUP(A126,'5 TD'!$S$3:$T$2103,2,0),0)</f>
        <v>0</v>
      </c>
      <c r="EM126" s="6" t="str">
        <f t="shared" si="77"/>
        <v>SI</v>
      </c>
      <c r="EN126" s="6">
        <f>+('3 Planilla Preadjudicación OTIC'!BV126)</f>
        <v>0</v>
      </c>
      <c r="EQ126" s="77"/>
    </row>
    <row r="127" spans="1:147" s="7" customFormat="1" ht="13.8" x14ac:dyDescent="0.3">
      <c r="A127" s="6">
        <f>+('3 Planilla Preadjudicación OTIC'!A127)</f>
        <v>0</v>
      </c>
      <c r="B127" s="6">
        <f>+('3 Planilla Preadjudicación OTIC'!B127)</f>
        <v>0</v>
      </c>
      <c r="C127" s="8">
        <f>+('3 Planilla Preadjudicación OTIC'!D127)</f>
        <v>0</v>
      </c>
      <c r="D127" s="8">
        <f>+('3 Planilla Preadjudicación OTIC'!E127)</f>
        <v>0</v>
      </c>
      <c r="E127" s="8">
        <f>+('3 Planilla Preadjudicación OTIC'!F127)</f>
        <v>0</v>
      </c>
      <c r="F127" s="8">
        <f>+('3 Planilla Preadjudicación OTIC'!G127)</f>
        <v>0</v>
      </c>
      <c r="G127" s="8">
        <f>+('3 Planilla Preadjudicación OTIC'!H127)</f>
        <v>0</v>
      </c>
      <c r="H127" s="8">
        <f>+('3 Planilla Preadjudicación OTIC'!I127)</f>
        <v>0</v>
      </c>
      <c r="I127" s="8">
        <f>+('3 Planilla Preadjudicación OTIC'!J127)</f>
        <v>0</v>
      </c>
      <c r="J127" s="8">
        <f>+('3 Planilla Preadjudicación OTIC'!K127)</f>
        <v>0</v>
      </c>
      <c r="K127" s="8">
        <f>+('3 Planilla Preadjudicación OTIC'!L127)</f>
        <v>0</v>
      </c>
      <c r="L127" s="8">
        <f>+('3 Planilla Preadjudicación OTIC'!M127)</f>
        <v>0</v>
      </c>
      <c r="M127" s="6">
        <f>+('3 Planilla Preadjudicación OTIC'!N127)</f>
        <v>0</v>
      </c>
      <c r="N127" s="8">
        <f>+('3 Planilla Preadjudicación OTIC'!O127)</f>
        <v>0</v>
      </c>
      <c r="O127" s="8">
        <f>+('3 Planilla Preadjudicación OTIC'!P127)</f>
        <v>0</v>
      </c>
      <c r="P127" s="8">
        <f>+('3 Planilla Preadjudicación OTIC'!Q127)</f>
        <v>0</v>
      </c>
      <c r="Q127" s="8">
        <f>+('3 Planilla Preadjudicación OTIC'!R127)</f>
        <v>0</v>
      </c>
      <c r="R127" s="8">
        <f>+('3 Planilla Preadjudicación OTIC'!S127)</f>
        <v>0</v>
      </c>
      <c r="S127" s="8">
        <f>+('3 Planilla Preadjudicación OTIC'!T127)</f>
        <v>0</v>
      </c>
      <c r="T127" s="6">
        <f>+('3 Planilla Preadjudicación OTIC'!U127)</f>
        <v>0</v>
      </c>
      <c r="U127" s="6">
        <f>+('3 Planilla Preadjudicación OTIC'!V127)</f>
        <v>0</v>
      </c>
      <c r="V127" s="6">
        <f>+('3 Planilla Preadjudicación OTIC'!W127)</f>
        <v>0</v>
      </c>
      <c r="W127" s="6">
        <f>+('3 Planilla Preadjudicación OTIC'!X127)</f>
        <v>0</v>
      </c>
      <c r="X127" s="6">
        <f>+('3 Planilla Preadjudicación OTIC'!Y127)</f>
        <v>0</v>
      </c>
      <c r="Y127" s="6">
        <f>+('3 Planilla Preadjudicación OTIC'!Z127)</f>
        <v>0</v>
      </c>
      <c r="Z127" s="6">
        <f>+('3 Planilla Preadjudicación OTIC'!AA127)</f>
        <v>0</v>
      </c>
      <c r="AA127" s="6">
        <f>+('3 Planilla Preadjudicación OTIC'!AB127)</f>
        <v>0</v>
      </c>
      <c r="AB127" s="8">
        <f>+('3 Planilla Preadjudicación OTIC'!AC127)</f>
        <v>0</v>
      </c>
      <c r="AC127" s="8">
        <f>+('3 Planilla Preadjudicación OTIC'!AD127)</f>
        <v>0</v>
      </c>
      <c r="AD127" s="6">
        <f>+('3 Planilla Preadjudicación OTIC'!AE127)</f>
        <v>0</v>
      </c>
      <c r="AE127" s="8">
        <f>+('3 Planilla Preadjudicación OTIC'!AF127)</f>
        <v>0</v>
      </c>
      <c r="AF127" s="6">
        <f>+('3 Planilla Preadjudicación OTIC'!AG127)</f>
        <v>0</v>
      </c>
      <c r="AG127" s="6">
        <f>+('3 Planilla Preadjudicación OTIC'!AH127)</f>
        <v>0</v>
      </c>
      <c r="AH127" s="6">
        <f>+('3 Planilla Preadjudicación OTIC'!AI127)</f>
        <v>0</v>
      </c>
      <c r="AI127" s="206">
        <f>+('3 Planilla Preadjudicación OTIC'!AJ127)</f>
        <v>0</v>
      </c>
      <c r="AJ127" s="8">
        <f>+('3 Planilla Preadjudicación OTIC'!AK127)</f>
        <v>0</v>
      </c>
      <c r="AK127" s="6">
        <f>+('3 Planilla Preadjudicación OTIC'!AL127)</f>
        <v>0</v>
      </c>
      <c r="AL127" s="6">
        <f>+('3 Planilla Preadjudicación OTIC'!AM127)</f>
        <v>0</v>
      </c>
      <c r="AM127" s="16">
        <f>+('3 Planilla Preadjudicación OTIC'!AN127)</f>
        <v>0</v>
      </c>
      <c r="AN127" s="16">
        <f>+('3 Planilla Preadjudicación OTIC'!AO127)</f>
        <v>0</v>
      </c>
      <c r="AO127" s="16">
        <f>+('3 Planilla Preadjudicación OTIC'!AP127)</f>
        <v>0</v>
      </c>
      <c r="AP127" s="16">
        <f>+('3 Planilla Preadjudicación OTIC'!AQ127)</f>
        <v>0</v>
      </c>
      <c r="AQ127" s="16">
        <f>+('3 Planilla Preadjudicación OTIC'!AR127)</f>
        <v>0</v>
      </c>
      <c r="AR127" s="16">
        <f>+('3 Planilla Preadjudicación OTIC'!AS127)</f>
        <v>0</v>
      </c>
      <c r="AS127" s="16">
        <f>+('3 Planilla Preadjudicación OTIC'!AT127)</f>
        <v>0</v>
      </c>
      <c r="AT127" s="16">
        <f>+('3 Planilla Preadjudicación OTIC'!AU127)</f>
        <v>0</v>
      </c>
      <c r="AU127" s="16">
        <f>+('3 Planilla Preadjudicación OTIC'!AV127)</f>
        <v>0</v>
      </c>
      <c r="AV127" s="6">
        <f>+('3 Planilla Preadjudicación OTIC'!AW127)</f>
        <v>0</v>
      </c>
      <c r="AW127" s="8">
        <f>+('3 Planilla Preadjudicación OTIC'!AX127)</f>
        <v>0</v>
      </c>
      <c r="AX127" s="6">
        <f>+('3 Planilla Preadjudicación OTIC'!AY127)</f>
        <v>0</v>
      </c>
      <c r="AY127" s="6">
        <f>+('3 Planilla Preadjudicación OTIC'!AZ127)</f>
        <v>0</v>
      </c>
      <c r="AZ127" s="6">
        <f>+('3 Planilla Preadjudicación OTIC'!BA127)</f>
        <v>0</v>
      </c>
      <c r="BA127" s="6">
        <f>+('3 Planilla Preadjudicación OTIC'!BB127)</f>
        <v>0</v>
      </c>
      <c r="BB127" s="6">
        <f>+('3 Planilla Preadjudicación OTIC'!BC127)</f>
        <v>0</v>
      </c>
      <c r="BC127" s="6">
        <f>+('3 Planilla Preadjudicación OTIC'!BD127)</f>
        <v>0</v>
      </c>
      <c r="BD127" s="6">
        <f>+('3 Planilla Preadjudicación OTIC'!BE127)</f>
        <v>0</v>
      </c>
      <c r="BE127" s="6">
        <f>+('3 Planilla Preadjudicación OTIC'!BF127)</f>
        <v>0</v>
      </c>
      <c r="BF127" s="6">
        <f>+('3 Planilla Preadjudicación OTIC'!BG127)</f>
        <v>0</v>
      </c>
      <c r="BG127" s="6">
        <f>+('3 Planilla Preadjudicación OTIC'!BH127)</f>
        <v>0</v>
      </c>
      <c r="BH127" s="6">
        <f>+('3 Planilla Preadjudicación OTIC'!BI127)</f>
        <v>0</v>
      </c>
      <c r="BI127" s="6">
        <f>+('3 Planilla Preadjudicación OTIC'!BJ127)</f>
        <v>0</v>
      </c>
      <c r="BJ127" s="6">
        <f>+('3 Planilla Preadjudicación OTIC'!BK127)</f>
        <v>0</v>
      </c>
      <c r="BK127" s="6">
        <f>+('3 Planilla Preadjudicación OTIC'!BL127)</f>
        <v>0</v>
      </c>
      <c r="BL127" s="6">
        <f>+('3 Planilla Preadjudicación OTIC'!BM127)</f>
        <v>0</v>
      </c>
      <c r="BM127" s="164">
        <f>ROUND(('3 Planilla Preadjudicación OTIC'!BN127),1)</f>
        <v>0</v>
      </c>
      <c r="BN127" s="8">
        <f>+('3 Planilla Preadjudicación OTIC'!BO127)</f>
        <v>0</v>
      </c>
      <c r="BO127" s="8">
        <f>+('3 Planilla Preadjudicación OTIC'!BP127)</f>
        <v>0</v>
      </c>
      <c r="BP127" s="8">
        <f>+('3 Planilla Preadjudicación OTIC'!BQ127)</f>
        <v>0</v>
      </c>
      <c r="BQ127" s="8">
        <f>+('3 Planilla Preadjudicación OTIC'!BR127)</f>
        <v>0</v>
      </c>
      <c r="BR127" s="8">
        <f>+('3 Planilla Preadjudicación OTIC'!BS127)</f>
        <v>0</v>
      </c>
      <c r="BS127" s="8">
        <f>+('3 Planilla Preadjudicación OTIC'!BT127)</f>
        <v>0</v>
      </c>
      <c r="BT127" s="8">
        <f>+('3 Planilla Preadjudicación OTIC'!BU127)</f>
        <v>0</v>
      </c>
      <c r="BU127" s="130" t="e">
        <f>IF(VLOOKUP(A127,'BD OFICIAL'!$A$1:$AK$1058,5,0)=D127,0,1)</f>
        <v>#N/A</v>
      </c>
      <c r="BV127" s="130" t="e">
        <f>IF(VLOOKUP(A127,'BD OFICIAL'!$A$1:$AK$1058,11,0)=J127,0,1)</f>
        <v>#N/A</v>
      </c>
      <c r="BW127" s="130" t="e">
        <f>IF(VLOOKUP(A127,'BD OFICIAL'!$A$1:$AK$1058,13,0)=L127,0,1)</f>
        <v>#N/A</v>
      </c>
      <c r="BX127" s="6" t="e">
        <f>IF(VLOOKUP(A127,'BD OFICIAL'!$A$1:$AK$1058,16,0)=O127,0,1)</f>
        <v>#N/A</v>
      </c>
      <c r="BY127" s="6" t="e">
        <f>IF(VLOOKUP(A127,'BD OFICIAL'!$A$1:$AK$1058,17,0)=P127,0,1)</f>
        <v>#N/A</v>
      </c>
      <c r="BZ127" s="6" t="e">
        <f>IF(VLOOKUP(A127,'BD OFICIAL'!$A$1:$AK$1058,19,0)=R127,0,1)</f>
        <v>#N/A</v>
      </c>
      <c r="CA127" s="6" t="e">
        <f>IF(VLOOKUP(A127,'BD OFICIAL'!$A$1:$AK$1058,21,0)=T127,0,1)</f>
        <v>#N/A</v>
      </c>
      <c r="CB127" s="6" t="e">
        <f>IF(VLOOKUP(A127,'BD OFICIAL'!$A$1:$AK$1058,24,0)=AK127,0,1)</f>
        <v>#N/A</v>
      </c>
      <c r="CC127" s="6" t="e">
        <f>IF(VLOOKUP(A127,'BD OFICIAL'!$A$1:$AK$1058,25,0)=X127,0,1)</f>
        <v>#N/A</v>
      </c>
      <c r="CD127" s="6" t="e">
        <f>IF(VLOOKUP(A127,'BD OFICIAL'!$A$1:$AK$1058,26,0)=Y127,0,1)</f>
        <v>#N/A</v>
      </c>
      <c r="CE127" s="6" t="e">
        <f>IF(VLOOKUP(A127,'BD OFICIAL'!$A$1:$AK$1058,27,0)=Z127,0,1)</f>
        <v>#N/A</v>
      </c>
      <c r="CF127" s="6" t="e">
        <f>IF(VLOOKUP(A127,'BD OFICIAL'!$A$1:$AK$1058,28,0)=AA127,0,1)</f>
        <v>#N/A</v>
      </c>
      <c r="CG127" s="6" t="e">
        <f>IF(VLOOKUP(A127,'BD OFICIAL'!$A$1:$AK$1058,33,0)=AF127,0,1)</f>
        <v>#N/A</v>
      </c>
      <c r="CH127" s="6" t="e">
        <f>IF(VLOOKUP(A127,'BD OFICIAL'!$A$1:$AK$1058,34,0)=AG127,0,1)</f>
        <v>#N/A</v>
      </c>
      <c r="CI127" s="11" t="e">
        <f t="shared" si="49"/>
        <v>#DIV/0!</v>
      </c>
      <c r="CJ127" s="130" t="e">
        <f t="shared" si="50"/>
        <v>#DIV/0!</v>
      </c>
      <c r="CK127" s="130" t="e">
        <f>IF(VLOOKUP(A127,'BD OFICIAL'!$A$1:$AK$1058,37,0)=AL127,0,1)</f>
        <v>#N/A</v>
      </c>
      <c r="CL127" s="130" t="e">
        <f>VLOOKUP(A127,'BD OFICIAL'!$A$1:$AL$1109,38,0)*AM127-AP127</f>
        <v>#N/A</v>
      </c>
      <c r="CM127" s="130" t="str">
        <f t="shared" si="51"/>
        <v>SSH</v>
      </c>
      <c r="CN127" s="130" t="str">
        <f t="shared" si="52"/>
        <v>SI</v>
      </c>
      <c r="CO127" s="130" t="str">
        <f t="shared" si="53"/>
        <v>NO</v>
      </c>
      <c r="CP127" s="44">
        <f t="shared" si="54"/>
        <v>1</v>
      </c>
      <c r="CQ127" s="44">
        <f t="shared" si="55"/>
        <v>1</v>
      </c>
      <c r="CR127" s="44" t="e">
        <f t="shared" si="56"/>
        <v>#N/A</v>
      </c>
      <c r="CS127" s="44" t="e">
        <f>IF(VLOOKUP(A127,'BD OFICIAL'!$A:$AS,40,0)=AQ127,0,1)</f>
        <v>#N/A</v>
      </c>
      <c r="CT127" s="44" t="e">
        <f>IF(VLOOKUP(A127,'BD OFICIAL'!$A:$AS,41,0)=AS127,0,1)</f>
        <v>#N/A</v>
      </c>
      <c r="CU127" s="44">
        <f t="shared" si="57"/>
        <v>0</v>
      </c>
      <c r="CV127" s="44">
        <f t="shared" si="58"/>
        <v>0</v>
      </c>
      <c r="CW127" s="44" t="e">
        <f>IF(VLOOKUP(A127,'BD OFICIAL'!$A$1:$AK$1058,31,0)="SI",IF(AT127&gt;0,0,1),IF(AT127=0,0,1))</f>
        <v>#N/A</v>
      </c>
      <c r="CX127" s="44">
        <f t="shared" si="59"/>
        <v>0</v>
      </c>
      <c r="CY127" s="44">
        <f t="shared" si="60"/>
        <v>0</v>
      </c>
      <c r="CZ127" s="130" t="e">
        <f t="shared" si="61"/>
        <v>#N/A</v>
      </c>
      <c r="DA127" s="44" t="e">
        <f t="shared" si="62"/>
        <v>#N/A</v>
      </c>
      <c r="DB127" s="130" t="str">
        <f>IF(ISERROR(VLOOKUP(AI127,EXPERIENCIA!$A$1:$C$2100,1,0)),"NO","SI")</f>
        <v>NO</v>
      </c>
      <c r="DC127" s="130" t="e">
        <f>IF(CZ127="no","NO APLICA",IF(AX127=0,"ERROR NOTA",IF(AND(AX127&gt;1,DB127="NO"),"ERROR NOTA",IF(AND(DB127="NO",AX127=1),0,IF(VLOOKUP(AI127,EXPERIENCIA!$A$1:$C$2100,3,0)=AX127,0,"ERROR NOTA")))))</f>
        <v>#N/A</v>
      </c>
      <c r="DD127" s="130" t="str">
        <f>IF(ISERROR(VLOOKUP(AI127,COMPORTAMIENTO!$A$1:$C$2100,1,0)),"NO","SI")</f>
        <v>NO</v>
      </c>
      <c r="DE127" s="130" t="e">
        <f>IF(CZ127="NO","NO APLICA",IF(AY127=0,"ERROR NOTA",IF(AND(DD127="NO",AY127=7),0,IF(VLOOKUP(AI127,COMPORTAMIENTO!$A$2:$C$2100,3,0)=AY127,0,"ERROR NOTA"))))</f>
        <v>#N/A</v>
      </c>
      <c r="DF127" s="164" t="e">
        <f t="shared" si="63"/>
        <v>#N/A</v>
      </c>
      <c r="DG127" s="164" t="e">
        <f t="shared" si="64"/>
        <v>#N/A</v>
      </c>
      <c r="DH127" s="130" t="str">
        <f t="shared" si="101"/>
        <v>NO</v>
      </c>
      <c r="DI127" s="130" t="e">
        <f t="shared" si="65"/>
        <v>#N/A</v>
      </c>
      <c r="DJ127" s="130" t="e">
        <f t="shared" si="66"/>
        <v>#N/A</v>
      </c>
      <c r="DK127" s="130" t="e">
        <f t="shared" si="67"/>
        <v>#N/A</v>
      </c>
      <c r="DL127" s="16" t="e" cm="1">
        <f t="array" ref="DL127">IF(CZ127="NO","NO APLICA",IF(AND(CZ127="SI",BG127=1),RECHAZADO,"APROBADO"))</f>
        <v>#N/A</v>
      </c>
      <c r="DM127" s="16" t="e">
        <f t="shared" si="68"/>
        <v>#N/A</v>
      </c>
      <c r="DN127" s="11" t="e">
        <f t="shared" si="69"/>
        <v>#N/A</v>
      </c>
      <c r="DO127" s="16">
        <f t="shared" si="70"/>
        <v>0</v>
      </c>
      <c r="DP127" s="16">
        <f>VLOOKUP(A127,'5 TD'!$A$3:$B$35,2,0)</f>
        <v>0</v>
      </c>
      <c r="DQ127" s="11" t="e">
        <f t="shared" si="71"/>
        <v>#N/A</v>
      </c>
      <c r="DR127" s="130" t="e">
        <f t="shared" si="102"/>
        <v>#N/A</v>
      </c>
      <c r="DS127" s="130" t="e">
        <f t="shared" si="103"/>
        <v>#N/A</v>
      </c>
      <c r="DT127" s="11" t="e">
        <f t="shared" si="104"/>
        <v>#N/A</v>
      </c>
      <c r="DU127" s="130" t="e">
        <f t="shared" si="105"/>
        <v>#N/A</v>
      </c>
      <c r="DV127" s="6">
        <f>+('3 Planilla Preadjudicación OTIC'!BO127)</f>
        <v>0</v>
      </c>
      <c r="DW127" s="6" t="e">
        <f>IF(DU127="APROBADO",VLOOKUP(A127,'5 TD'!$D$3:$E$270,2,0),"NO APLICA")</f>
        <v>#N/A</v>
      </c>
      <c r="DX127" s="6" t="e">
        <f t="shared" si="72"/>
        <v>#N/A</v>
      </c>
      <c r="DY127" s="6" t="e">
        <f>IF(DX127="SI",VLOOKUP(A127,'5 TD'!$G$3:$H$270,2,0),"NO APLICA ")</f>
        <v>#N/A</v>
      </c>
      <c r="DZ127" s="6" t="e">
        <f t="shared" si="106"/>
        <v>#N/A</v>
      </c>
      <c r="EA127" s="6" t="e">
        <f>IF(DZ127="SI",VLOOKUP(A127,'5 TD'!$J$4:$K$472,2,0),"NO APLICA")</f>
        <v>#N/A</v>
      </c>
      <c r="EB127" s="6" t="e">
        <f t="shared" si="73"/>
        <v>#N/A</v>
      </c>
      <c r="EC127" s="11" t="e">
        <f>IF(EB127="SI",VLOOKUP(A127,'5 TD'!$M$4:$N$350,2,0),"NO APLICA")</f>
        <v>#N/A</v>
      </c>
      <c r="ED127" s="6" t="e">
        <f t="shared" si="48"/>
        <v>#N/A</v>
      </c>
      <c r="EE127" s="16" t="e">
        <f t="shared" si="74"/>
        <v>#N/A</v>
      </c>
      <c r="EF127" s="16" t="e">
        <f>IF(ED127="SI",VLOOKUP(A127,'5 TD'!$V$4:$W$479,2,0),"NO APLICA")</f>
        <v>#N/A</v>
      </c>
      <c r="EG127" s="6" t="e">
        <f t="shared" si="75"/>
        <v>#N/A</v>
      </c>
      <c r="EH127" s="124" t="e">
        <f>IF(EG127="SI",VLOOKUP(AI127,COMPORTAMIENTO!$A$1:$C$2100,2,0),"NO APLICA")</f>
        <v>#N/A</v>
      </c>
      <c r="EI127" s="16" t="e">
        <f>IF(EG127="SI",VLOOKUP(A127,'5 TD'!$P$2:$Q$479,2,0),"NO APLICA")</f>
        <v>#N/A</v>
      </c>
      <c r="EJ127" s="6" t="e">
        <f t="shared" si="76"/>
        <v>#N/A</v>
      </c>
      <c r="EK127" s="6">
        <f>IF(DB127="no",0,VLOOKUP(AI127,EXPERIENCIA!$A$1:$C$2100,2,0))</f>
        <v>0</v>
      </c>
      <c r="EL127" s="6">
        <f>IF(DB127="si",VLOOKUP(A127,'5 TD'!$S$3:$T$2103,2,0),0)</f>
        <v>0</v>
      </c>
      <c r="EM127" s="6" t="str">
        <f t="shared" si="77"/>
        <v>SI</v>
      </c>
      <c r="EN127" s="6">
        <f>+('3 Planilla Preadjudicación OTIC'!BV127)</f>
        <v>0</v>
      </c>
      <c r="EQ127" s="77"/>
    </row>
    <row r="128" spans="1:147" s="7" customFormat="1" ht="13.8" x14ac:dyDescent="0.3">
      <c r="A128" s="6">
        <f>+('3 Planilla Preadjudicación OTIC'!A128)</f>
        <v>0</v>
      </c>
      <c r="B128" s="6">
        <f>+('3 Planilla Preadjudicación OTIC'!B128)</f>
        <v>0</v>
      </c>
      <c r="C128" s="8">
        <f>+('3 Planilla Preadjudicación OTIC'!D128)</f>
        <v>0</v>
      </c>
      <c r="D128" s="8">
        <f>+('3 Planilla Preadjudicación OTIC'!E128)</f>
        <v>0</v>
      </c>
      <c r="E128" s="8">
        <f>+('3 Planilla Preadjudicación OTIC'!F128)</f>
        <v>0</v>
      </c>
      <c r="F128" s="8">
        <f>+('3 Planilla Preadjudicación OTIC'!G128)</f>
        <v>0</v>
      </c>
      <c r="G128" s="8">
        <f>+('3 Planilla Preadjudicación OTIC'!H128)</f>
        <v>0</v>
      </c>
      <c r="H128" s="8">
        <f>+('3 Planilla Preadjudicación OTIC'!I128)</f>
        <v>0</v>
      </c>
      <c r="I128" s="8">
        <f>+('3 Planilla Preadjudicación OTIC'!J128)</f>
        <v>0</v>
      </c>
      <c r="J128" s="8">
        <f>+('3 Planilla Preadjudicación OTIC'!K128)</f>
        <v>0</v>
      </c>
      <c r="K128" s="8">
        <f>+('3 Planilla Preadjudicación OTIC'!L128)</f>
        <v>0</v>
      </c>
      <c r="L128" s="8">
        <f>+('3 Planilla Preadjudicación OTIC'!M128)</f>
        <v>0</v>
      </c>
      <c r="M128" s="6">
        <f>+('3 Planilla Preadjudicación OTIC'!N128)</f>
        <v>0</v>
      </c>
      <c r="N128" s="8">
        <f>+('3 Planilla Preadjudicación OTIC'!O128)</f>
        <v>0</v>
      </c>
      <c r="O128" s="8">
        <f>+('3 Planilla Preadjudicación OTIC'!P128)</f>
        <v>0</v>
      </c>
      <c r="P128" s="8">
        <f>+('3 Planilla Preadjudicación OTIC'!Q128)</f>
        <v>0</v>
      </c>
      <c r="Q128" s="8">
        <f>+('3 Planilla Preadjudicación OTIC'!R128)</f>
        <v>0</v>
      </c>
      <c r="R128" s="8">
        <f>+('3 Planilla Preadjudicación OTIC'!S128)</f>
        <v>0</v>
      </c>
      <c r="S128" s="8">
        <f>+('3 Planilla Preadjudicación OTIC'!T128)</f>
        <v>0</v>
      </c>
      <c r="T128" s="6">
        <f>+('3 Planilla Preadjudicación OTIC'!U128)</f>
        <v>0</v>
      </c>
      <c r="U128" s="6">
        <f>+('3 Planilla Preadjudicación OTIC'!V128)</f>
        <v>0</v>
      </c>
      <c r="V128" s="6">
        <f>+('3 Planilla Preadjudicación OTIC'!W128)</f>
        <v>0</v>
      </c>
      <c r="W128" s="6">
        <f>+('3 Planilla Preadjudicación OTIC'!X128)</f>
        <v>0</v>
      </c>
      <c r="X128" s="6">
        <f>+('3 Planilla Preadjudicación OTIC'!Y128)</f>
        <v>0</v>
      </c>
      <c r="Y128" s="6">
        <f>+('3 Planilla Preadjudicación OTIC'!Z128)</f>
        <v>0</v>
      </c>
      <c r="Z128" s="6">
        <f>+('3 Planilla Preadjudicación OTIC'!AA128)</f>
        <v>0</v>
      </c>
      <c r="AA128" s="6">
        <f>+('3 Planilla Preadjudicación OTIC'!AB128)</f>
        <v>0</v>
      </c>
      <c r="AB128" s="8">
        <f>+('3 Planilla Preadjudicación OTIC'!AC128)</f>
        <v>0</v>
      </c>
      <c r="AC128" s="8">
        <f>+('3 Planilla Preadjudicación OTIC'!AD128)</f>
        <v>0</v>
      </c>
      <c r="AD128" s="6">
        <f>+('3 Planilla Preadjudicación OTIC'!AE128)</f>
        <v>0</v>
      </c>
      <c r="AE128" s="8">
        <f>+('3 Planilla Preadjudicación OTIC'!AF128)</f>
        <v>0</v>
      </c>
      <c r="AF128" s="6">
        <f>+('3 Planilla Preadjudicación OTIC'!AG128)</f>
        <v>0</v>
      </c>
      <c r="AG128" s="6">
        <f>+('3 Planilla Preadjudicación OTIC'!AH128)</f>
        <v>0</v>
      </c>
      <c r="AH128" s="6">
        <f>+('3 Planilla Preadjudicación OTIC'!AI128)</f>
        <v>0</v>
      </c>
      <c r="AI128" s="206">
        <f>+('3 Planilla Preadjudicación OTIC'!AJ128)</f>
        <v>0</v>
      </c>
      <c r="AJ128" s="8">
        <f>+('3 Planilla Preadjudicación OTIC'!AK128)</f>
        <v>0</v>
      </c>
      <c r="AK128" s="6">
        <f>+('3 Planilla Preadjudicación OTIC'!AL128)</f>
        <v>0</v>
      </c>
      <c r="AL128" s="6">
        <f>+('3 Planilla Preadjudicación OTIC'!AM128)</f>
        <v>0</v>
      </c>
      <c r="AM128" s="16">
        <f>+('3 Planilla Preadjudicación OTIC'!AN128)</f>
        <v>0</v>
      </c>
      <c r="AN128" s="16">
        <f>+('3 Planilla Preadjudicación OTIC'!AO128)</f>
        <v>0</v>
      </c>
      <c r="AO128" s="16">
        <f>+('3 Planilla Preadjudicación OTIC'!AP128)</f>
        <v>0</v>
      </c>
      <c r="AP128" s="16">
        <f>+('3 Planilla Preadjudicación OTIC'!AQ128)</f>
        <v>0</v>
      </c>
      <c r="AQ128" s="16">
        <f>+('3 Planilla Preadjudicación OTIC'!AR128)</f>
        <v>0</v>
      </c>
      <c r="AR128" s="16">
        <f>+('3 Planilla Preadjudicación OTIC'!AS128)</f>
        <v>0</v>
      </c>
      <c r="AS128" s="16">
        <f>+('3 Planilla Preadjudicación OTIC'!AT128)</f>
        <v>0</v>
      </c>
      <c r="AT128" s="16">
        <f>+('3 Planilla Preadjudicación OTIC'!AU128)</f>
        <v>0</v>
      </c>
      <c r="AU128" s="16">
        <f>+('3 Planilla Preadjudicación OTIC'!AV128)</f>
        <v>0</v>
      </c>
      <c r="AV128" s="6">
        <f>+('3 Planilla Preadjudicación OTIC'!AW128)</f>
        <v>0</v>
      </c>
      <c r="AW128" s="8">
        <f>+('3 Planilla Preadjudicación OTIC'!AX128)</f>
        <v>0</v>
      </c>
      <c r="AX128" s="6">
        <f>+('3 Planilla Preadjudicación OTIC'!AY128)</f>
        <v>0</v>
      </c>
      <c r="AY128" s="6">
        <f>+('3 Planilla Preadjudicación OTIC'!AZ128)</f>
        <v>0</v>
      </c>
      <c r="AZ128" s="6">
        <f>+('3 Planilla Preadjudicación OTIC'!BA128)</f>
        <v>0</v>
      </c>
      <c r="BA128" s="6">
        <f>+('3 Planilla Preadjudicación OTIC'!BB128)</f>
        <v>0</v>
      </c>
      <c r="BB128" s="6">
        <f>+('3 Planilla Preadjudicación OTIC'!BC128)</f>
        <v>0</v>
      </c>
      <c r="BC128" s="6">
        <f>+('3 Planilla Preadjudicación OTIC'!BD128)</f>
        <v>0</v>
      </c>
      <c r="BD128" s="6">
        <f>+('3 Planilla Preadjudicación OTIC'!BE128)</f>
        <v>0</v>
      </c>
      <c r="BE128" s="6">
        <f>+('3 Planilla Preadjudicación OTIC'!BF128)</f>
        <v>0</v>
      </c>
      <c r="BF128" s="6">
        <f>+('3 Planilla Preadjudicación OTIC'!BG128)</f>
        <v>0</v>
      </c>
      <c r="BG128" s="6">
        <f>+('3 Planilla Preadjudicación OTIC'!BH128)</f>
        <v>0</v>
      </c>
      <c r="BH128" s="6">
        <f>+('3 Planilla Preadjudicación OTIC'!BI128)</f>
        <v>0</v>
      </c>
      <c r="BI128" s="6">
        <f>+('3 Planilla Preadjudicación OTIC'!BJ128)</f>
        <v>0</v>
      </c>
      <c r="BJ128" s="6">
        <f>+('3 Planilla Preadjudicación OTIC'!BK128)</f>
        <v>0</v>
      </c>
      <c r="BK128" s="6">
        <f>+('3 Planilla Preadjudicación OTIC'!BL128)</f>
        <v>0</v>
      </c>
      <c r="BL128" s="6">
        <f>+('3 Planilla Preadjudicación OTIC'!BM128)</f>
        <v>0</v>
      </c>
      <c r="BM128" s="164">
        <f>ROUND(('3 Planilla Preadjudicación OTIC'!BN128),1)</f>
        <v>0</v>
      </c>
      <c r="BN128" s="8">
        <f>+('3 Planilla Preadjudicación OTIC'!BO128)</f>
        <v>0</v>
      </c>
      <c r="BO128" s="8">
        <f>+('3 Planilla Preadjudicación OTIC'!BP128)</f>
        <v>0</v>
      </c>
      <c r="BP128" s="8">
        <f>+('3 Planilla Preadjudicación OTIC'!BQ128)</f>
        <v>0</v>
      </c>
      <c r="BQ128" s="8">
        <f>+('3 Planilla Preadjudicación OTIC'!BR128)</f>
        <v>0</v>
      </c>
      <c r="BR128" s="8">
        <f>+('3 Planilla Preadjudicación OTIC'!BS128)</f>
        <v>0</v>
      </c>
      <c r="BS128" s="8">
        <f>+('3 Planilla Preadjudicación OTIC'!BT128)</f>
        <v>0</v>
      </c>
      <c r="BT128" s="8">
        <f>+('3 Planilla Preadjudicación OTIC'!BU128)</f>
        <v>0</v>
      </c>
      <c r="BU128" s="130" t="e">
        <f>IF(VLOOKUP(A128,'BD OFICIAL'!$A$1:$AK$1058,5,0)=D128,0,1)</f>
        <v>#N/A</v>
      </c>
      <c r="BV128" s="130" t="e">
        <f>IF(VLOOKUP(A128,'BD OFICIAL'!$A$1:$AK$1058,11,0)=J128,0,1)</f>
        <v>#N/A</v>
      </c>
      <c r="BW128" s="130" t="e">
        <f>IF(VLOOKUP(A128,'BD OFICIAL'!$A$1:$AK$1058,13,0)=L128,0,1)</f>
        <v>#N/A</v>
      </c>
      <c r="BX128" s="6" t="e">
        <f>IF(VLOOKUP(A128,'BD OFICIAL'!$A$1:$AK$1058,16,0)=O128,0,1)</f>
        <v>#N/A</v>
      </c>
      <c r="BY128" s="6" t="e">
        <f>IF(VLOOKUP(A128,'BD OFICIAL'!$A$1:$AK$1058,17,0)=P128,0,1)</f>
        <v>#N/A</v>
      </c>
      <c r="BZ128" s="6" t="e">
        <f>IF(VLOOKUP(A128,'BD OFICIAL'!$A$1:$AK$1058,19,0)=R128,0,1)</f>
        <v>#N/A</v>
      </c>
      <c r="CA128" s="6" t="e">
        <f>IF(VLOOKUP(A128,'BD OFICIAL'!$A$1:$AK$1058,21,0)=T128,0,1)</f>
        <v>#N/A</v>
      </c>
      <c r="CB128" s="6" t="e">
        <f>IF(VLOOKUP(A128,'BD OFICIAL'!$A$1:$AK$1058,24,0)=AK128,0,1)</f>
        <v>#N/A</v>
      </c>
      <c r="CC128" s="6" t="e">
        <f>IF(VLOOKUP(A128,'BD OFICIAL'!$A$1:$AK$1058,25,0)=X128,0,1)</f>
        <v>#N/A</v>
      </c>
      <c r="CD128" s="6" t="e">
        <f>IF(VLOOKUP(A128,'BD OFICIAL'!$A$1:$AK$1058,26,0)=Y128,0,1)</f>
        <v>#N/A</v>
      </c>
      <c r="CE128" s="6" t="e">
        <f>IF(VLOOKUP(A128,'BD OFICIAL'!$A$1:$AK$1058,27,0)=Z128,0,1)</f>
        <v>#N/A</v>
      </c>
      <c r="CF128" s="6" t="e">
        <f>IF(VLOOKUP(A128,'BD OFICIAL'!$A$1:$AK$1058,28,0)=AA128,0,1)</f>
        <v>#N/A</v>
      </c>
      <c r="CG128" s="6" t="e">
        <f>IF(VLOOKUP(A128,'BD OFICIAL'!$A$1:$AK$1058,33,0)=AF128,0,1)</f>
        <v>#N/A</v>
      </c>
      <c r="CH128" s="6" t="e">
        <f>IF(VLOOKUP(A128,'BD OFICIAL'!$A$1:$AK$1058,34,0)=AG128,0,1)</f>
        <v>#N/A</v>
      </c>
      <c r="CI128" s="11" t="e">
        <f t="shared" si="49"/>
        <v>#DIV/0!</v>
      </c>
      <c r="CJ128" s="130" t="e">
        <f t="shared" si="50"/>
        <v>#DIV/0!</v>
      </c>
      <c r="CK128" s="130" t="e">
        <f>IF(VLOOKUP(A128,'BD OFICIAL'!$A$1:$AK$1058,37,0)=AL128,0,1)</f>
        <v>#N/A</v>
      </c>
      <c r="CL128" s="130" t="e">
        <f>VLOOKUP(A128,'BD OFICIAL'!$A$1:$AL$1109,38,0)*AM128-AP128</f>
        <v>#N/A</v>
      </c>
      <c r="CM128" s="130" t="str">
        <f t="shared" si="51"/>
        <v>SSH</v>
      </c>
      <c r="CN128" s="130" t="str">
        <f t="shared" si="52"/>
        <v>SI</v>
      </c>
      <c r="CO128" s="130" t="str">
        <f t="shared" si="53"/>
        <v>NO</v>
      </c>
      <c r="CP128" s="44">
        <f t="shared" si="54"/>
        <v>1</v>
      </c>
      <c r="CQ128" s="44">
        <f t="shared" si="55"/>
        <v>1</v>
      </c>
      <c r="CR128" s="44" t="e">
        <f t="shared" si="56"/>
        <v>#N/A</v>
      </c>
      <c r="CS128" s="44" t="e">
        <f>IF(VLOOKUP(A128,'BD OFICIAL'!$A:$AS,40,0)=AQ128,0,1)</f>
        <v>#N/A</v>
      </c>
      <c r="CT128" s="44" t="e">
        <f>IF(VLOOKUP(A128,'BD OFICIAL'!$A:$AS,41,0)=AS128,0,1)</f>
        <v>#N/A</v>
      </c>
      <c r="CU128" s="44">
        <f t="shared" si="57"/>
        <v>0</v>
      </c>
      <c r="CV128" s="44">
        <f t="shared" si="58"/>
        <v>0</v>
      </c>
      <c r="CW128" s="44" t="e">
        <f>IF(VLOOKUP(A128,'BD OFICIAL'!$A$1:$AK$1058,31,0)="SI",IF(AT128&gt;0,0,1),IF(AT128=0,0,1))</f>
        <v>#N/A</v>
      </c>
      <c r="CX128" s="44">
        <f t="shared" si="59"/>
        <v>0</v>
      </c>
      <c r="CY128" s="44">
        <f t="shared" si="60"/>
        <v>0</v>
      </c>
      <c r="CZ128" s="130" t="e">
        <f t="shared" si="61"/>
        <v>#N/A</v>
      </c>
      <c r="DA128" s="44" t="e">
        <f t="shared" si="62"/>
        <v>#N/A</v>
      </c>
      <c r="DB128" s="130" t="str">
        <f>IF(ISERROR(VLOOKUP(AI128,EXPERIENCIA!$A$1:$C$2100,1,0)),"NO","SI")</f>
        <v>NO</v>
      </c>
      <c r="DC128" s="130" t="e">
        <f>IF(CZ128="no","NO APLICA",IF(AX128=0,"ERROR NOTA",IF(AND(AX128&gt;1,DB128="NO"),"ERROR NOTA",IF(AND(DB128="NO",AX128=1),0,IF(VLOOKUP(AI128,EXPERIENCIA!$A$1:$C$2100,3,0)=AX128,0,"ERROR NOTA")))))</f>
        <v>#N/A</v>
      </c>
      <c r="DD128" s="130" t="str">
        <f>IF(ISERROR(VLOOKUP(AI128,COMPORTAMIENTO!$A$1:$C$2100,1,0)),"NO","SI")</f>
        <v>NO</v>
      </c>
      <c r="DE128" s="130" t="e">
        <f>IF(CZ128="NO","NO APLICA",IF(AY128=0,"ERROR NOTA",IF(AND(DD128="NO",AY128=7),0,IF(VLOOKUP(AI128,COMPORTAMIENTO!$A$2:$C$2100,3,0)=AY128,0,"ERROR NOTA"))))</f>
        <v>#N/A</v>
      </c>
      <c r="DF128" s="164" t="e">
        <f t="shared" si="63"/>
        <v>#N/A</v>
      </c>
      <c r="DG128" s="164" t="e">
        <f t="shared" si="64"/>
        <v>#N/A</v>
      </c>
      <c r="DH128" s="130" t="str">
        <f t="shared" si="101"/>
        <v>NO</v>
      </c>
      <c r="DI128" s="130" t="e">
        <f t="shared" si="65"/>
        <v>#N/A</v>
      </c>
      <c r="DJ128" s="130" t="e">
        <f t="shared" si="66"/>
        <v>#N/A</v>
      </c>
      <c r="DK128" s="130" t="e">
        <f t="shared" si="67"/>
        <v>#N/A</v>
      </c>
      <c r="DL128" s="16" t="e" cm="1">
        <f t="array" ref="DL128">IF(CZ128="NO","NO APLICA",IF(AND(CZ128="SI",BG128=1),RECHAZADO,"APROBADO"))</f>
        <v>#N/A</v>
      </c>
      <c r="DM128" s="16" t="e">
        <f t="shared" si="68"/>
        <v>#N/A</v>
      </c>
      <c r="DN128" s="11" t="e">
        <f t="shared" si="69"/>
        <v>#N/A</v>
      </c>
      <c r="DO128" s="16">
        <f t="shared" si="70"/>
        <v>0</v>
      </c>
      <c r="DP128" s="16">
        <f>VLOOKUP(A128,'5 TD'!$A$3:$B$35,2,0)</f>
        <v>0</v>
      </c>
      <c r="DQ128" s="11" t="e">
        <f t="shared" si="71"/>
        <v>#N/A</v>
      </c>
      <c r="DR128" s="130" t="e">
        <f t="shared" si="102"/>
        <v>#N/A</v>
      </c>
      <c r="DS128" s="130" t="e">
        <f t="shared" si="103"/>
        <v>#N/A</v>
      </c>
      <c r="DT128" s="11" t="e">
        <f t="shared" si="104"/>
        <v>#N/A</v>
      </c>
      <c r="DU128" s="130" t="e">
        <f t="shared" si="105"/>
        <v>#N/A</v>
      </c>
      <c r="DV128" s="6">
        <f>+('3 Planilla Preadjudicación OTIC'!BO128)</f>
        <v>0</v>
      </c>
      <c r="DW128" s="6" t="e">
        <f>IF(DU128="APROBADO",VLOOKUP(A128,'5 TD'!$D$3:$E$270,2,0),"NO APLICA")</f>
        <v>#N/A</v>
      </c>
      <c r="DX128" s="6" t="e">
        <f t="shared" si="72"/>
        <v>#N/A</v>
      </c>
      <c r="DY128" s="6" t="e">
        <f>IF(DX128="SI",VLOOKUP(A128,'5 TD'!$G$3:$H$270,2,0),"NO APLICA ")</f>
        <v>#N/A</v>
      </c>
      <c r="DZ128" s="6" t="e">
        <f t="shared" si="106"/>
        <v>#N/A</v>
      </c>
      <c r="EA128" s="6" t="e">
        <f>IF(DZ128="SI",VLOOKUP(A128,'5 TD'!$J$4:$K$472,2,0),"NO APLICA")</f>
        <v>#N/A</v>
      </c>
      <c r="EB128" s="6" t="e">
        <f t="shared" si="73"/>
        <v>#N/A</v>
      </c>
      <c r="EC128" s="11" t="e">
        <f>IF(EB128="SI",VLOOKUP(A128,'5 TD'!$M$4:$N$350,2,0),"NO APLICA")</f>
        <v>#N/A</v>
      </c>
      <c r="ED128" s="6" t="e">
        <f t="shared" si="48"/>
        <v>#N/A</v>
      </c>
      <c r="EE128" s="16" t="e">
        <f t="shared" si="74"/>
        <v>#N/A</v>
      </c>
      <c r="EF128" s="16" t="e">
        <f>IF(ED128="SI",VLOOKUP(A128,'5 TD'!$V$4:$W$479,2,0),"NO APLICA")</f>
        <v>#N/A</v>
      </c>
      <c r="EG128" s="6" t="e">
        <f t="shared" si="75"/>
        <v>#N/A</v>
      </c>
      <c r="EH128" s="124" t="e">
        <f>IF(EG128="SI",VLOOKUP(AI128,COMPORTAMIENTO!$A$1:$C$2100,2,0),"NO APLICA")</f>
        <v>#N/A</v>
      </c>
      <c r="EI128" s="16" t="e">
        <f>IF(EG128="SI",VLOOKUP(A128,'5 TD'!$P$2:$Q$479,2,0),"NO APLICA")</f>
        <v>#N/A</v>
      </c>
      <c r="EJ128" s="6" t="e">
        <f t="shared" si="76"/>
        <v>#N/A</v>
      </c>
      <c r="EK128" s="6">
        <f>IF(DB128="no",0,VLOOKUP(AI128,EXPERIENCIA!$A$1:$C$2100,2,0))</f>
        <v>0</v>
      </c>
      <c r="EL128" s="6">
        <f>IF(DB128="si",VLOOKUP(A128,'5 TD'!$S$3:$T$2103,2,0),0)</f>
        <v>0</v>
      </c>
      <c r="EM128" s="6" t="str">
        <f t="shared" si="77"/>
        <v>SI</v>
      </c>
      <c r="EN128" s="6">
        <f>+('3 Planilla Preadjudicación OTIC'!BV128)</f>
        <v>0</v>
      </c>
      <c r="EQ128" s="77"/>
    </row>
    <row r="129" spans="1:147" s="7" customFormat="1" ht="13.8" x14ac:dyDescent="0.3">
      <c r="A129" s="6">
        <f>+('3 Planilla Preadjudicación OTIC'!A129)</f>
        <v>0</v>
      </c>
      <c r="B129" s="6">
        <f>+('3 Planilla Preadjudicación OTIC'!B129)</f>
        <v>0</v>
      </c>
      <c r="C129" s="8">
        <f>+('3 Planilla Preadjudicación OTIC'!D129)</f>
        <v>0</v>
      </c>
      <c r="D129" s="8">
        <f>+('3 Planilla Preadjudicación OTIC'!E129)</f>
        <v>0</v>
      </c>
      <c r="E129" s="8">
        <f>+('3 Planilla Preadjudicación OTIC'!F129)</f>
        <v>0</v>
      </c>
      <c r="F129" s="8">
        <f>+('3 Planilla Preadjudicación OTIC'!G129)</f>
        <v>0</v>
      </c>
      <c r="G129" s="8">
        <f>+('3 Planilla Preadjudicación OTIC'!H129)</f>
        <v>0</v>
      </c>
      <c r="H129" s="8">
        <f>+('3 Planilla Preadjudicación OTIC'!I129)</f>
        <v>0</v>
      </c>
      <c r="I129" s="8">
        <f>+('3 Planilla Preadjudicación OTIC'!J129)</f>
        <v>0</v>
      </c>
      <c r="J129" s="8">
        <f>+('3 Planilla Preadjudicación OTIC'!K129)</f>
        <v>0</v>
      </c>
      <c r="K129" s="8">
        <f>+('3 Planilla Preadjudicación OTIC'!L129)</f>
        <v>0</v>
      </c>
      <c r="L129" s="8">
        <f>+('3 Planilla Preadjudicación OTIC'!M129)</f>
        <v>0</v>
      </c>
      <c r="M129" s="6">
        <f>+('3 Planilla Preadjudicación OTIC'!N129)</f>
        <v>0</v>
      </c>
      <c r="N129" s="8">
        <f>+('3 Planilla Preadjudicación OTIC'!O129)</f>
        <v>0</v>
      </c>
      <c r="O129" s="8">
        <f>+('3 Planilla Preadjudicación OTIC'!P129)</f>
        <v>0</v>
      </c>
      <c r="P129" s="8">
        <f>+('3 Planilla Preadjudicación OTIC'!Q129)</f>
        <v>0</v>
      </c>
      <c r="Q129" s="8">
        <f>+('3 Planilla Preadjudicación OTIC'!R129)</f>
        <v>0</v>
      </c>
      <c r="R129" s="8">
        <f>+('3 Planilla Preadjudicación OTIC'!S129)</f>
        <v>0</v>
      </c>
      <c r="S129" s="8">
        <f>+('3 Planilla Preadjudicación OTIC'!T129)</f>
        <v>0</v>
      </c>
      <c r="T129" s="6">
        <f>+('3 Planilla Preadjudicación OTIC'!U129)</f>
        <v>0</v>
      </c>
      <c r="U129" s="6">
        <f>+('3 Planilla Preadjudicación OTIC'!V129)</f>
        <v>0</v>
      </c>
      <c r="V129" s="6">
        <f>+('3 Planilla Preadjudicación OTIC'!W129)</f>
        <v>0</v>
      </c>
      <c r="W129" s="6">
        <f>+('3 Planilla Preadjudicación OTIC'!X129)</f>
        <v>0</v>
      </c>
      <c r="X129" s="6">
        <f>+('3 Planilla Preadjudicación OTIC'!Y129)</f>
        <v>0</v>
      </c>
      <c r="Y129" s="6">
        <f>+('3 Planilla Preadjudicación OTIC'!Z129)</f>
        <v>0</v>
      </c>
      <c r="Z129" s="6">
        <f>+('3 Planilla Preadjudicación OTIC'!AA129)</f>
        <v>0</v>
      </c>
      <c r="AA129" s="6">
        <f>+('3 Planilla Preadjudicación OTIC'!AB129)</f>
        <v>0</v>
      </c>
      <c r="AB129" s="8">
        <f>+('3 Planilla Preadjudicación OTIC'!AC129)</f>
        <v>0</v>
      </c>
      <c r="AC129" s="8">
        <f>+('3 Planilla Preadjudicación OTIC'!AD129)</f>
        <v>0</v>
      </c>
      <c r="AD129" s="6">
        <f>+('3 Planilla Preadjudicación OTIC'!AE129)</f>
        <v>0</v>
      </c>
      <c r="AE129" s="8">
        <f>+('3 Planilla Preadjudicación OTIC'!AF129)</f>
        <v>0</v>
      </c>
      <c r="AF129" s="6">
        <f>+('3 Planilla Preadjudicación OTIC'!AG129)</f>
        <v>0</v>
      </c>
      <c r="AG129" s="6">
        <f>+('3 Planilla Preadjudicación OTIC'!AH129)</f>
        <v>0</v>
      </c>
      <c r="AH129" s="6">
        <f>+('3 Planilla Preadjudicación OTIC'!AI129)</f>
        <v>0</v>
      </c>
      <c r="AI129" s="206">
        <f>+('3 Planilla Preadjudicación OTIC'!AJ129)</f>
        <v>0</v>
      </c>
      <c r="AJ129" s="8">
        <f>+('3 Planilla Preadjudicación OTIC'!AK129)</f>
        <v>0</v>
      </c>
      <c r="AK129" s="6">
        <f>+('3 Planilla Preadjudicación OTIC'!AL129)</f>
        <v>0</v>
      </c>
      <c r="AL129" s="6">
        <f>+('3 Planilla Preadjudicación OTIC'!AM129)</f>
        <v>0</v>
      </c>
      <c r="AM129" s="16">
        <f>+('3 Planilla Preadjudicación OTIC'!AN129)</f>
        <v>0</v>
      </c>
      <c r="AN129" s="16">
        <f>+('3 Planilla Preadjudicación OTIC'!AO129)</f>
        <v>0</v>
      </c>
      <c r="AO129" s="16">
        <f>+('3 Planilla Preadjudicación OTIC'!AP129)</f>
        <v>0</v>
      </c>
      <c r="AP129" s="16">
        <f>+('3 Planilla Preadjudicación OTIC'!AQ129)</f>
        <v>0</v>
      </c>
      <c r="AQ129" s="16">
        <f>+('3 Planilla Preadjudicación OTIC'!AR129)</f>
        <v>0</v>
      </c>
      <c r="AR129" s="16">
        <f>+('3 Planilla Preadjudicación OTIC'!AS129)</f>
        <v>0</v>
      </c>
      <c r="AS129" s="16">
        <f>+('3 Planilla Preadjudicación OTIC'!AT129)</f>
        <v>0</v>
      </c>
      <c r="AT129" s="16">
        <f>+('3 Planilla Preadjudicación OTIC'!AU129)</f>
        <v>0</v>
      </c>
      <c r="AU129" s="16">
        <f>+('3 Planilla Preadjudicación OTIC'!AV129)</f>
        <v>0</v>
      </c>
      <c r="AV129" s="6">
        <f>+('3 Planilla Preadjudicación OTIC'!AW129)</f>
        <v>0</v>
      </c>
      <c r="AW129" s="8">
        <f>+('3 Planilla Preadjudicación OTIC'!AX129)</f>
        <v>0</v>
      </c>
      <c r="AX129" s="6">
        <f>+('3 Planilla Preadjudicación OTIC'!AY129)</f>
        <v>0</v>
      </c>
      <c r="AY129" s="6">
        <f>+('3 Planilla Preadjudicación OTIC'!AZ129)</f>
        <v>0</v>
      </c>
      <c r="AZ129" s="6">
        <f>+('3 Planilla Preadjudicación OTIC'!BA129)</f>
        <v>0</v>
      </c>
      <c r="BA129" s="6">
        <f>+('3 Planilla Preadjudicación OTIC'!BB129)</f>
        <v>0</v>
      </c>
      <c r="BB129" s="6">
        <f>+('3 Planilla Preadjudicación OTIC'!BC129)</f>
        <v>0</v>
      </c>
      <c r="BC129" s="6">
        <f>+('3 Planilla Preadjudicación OTIC'!BD129)</f>
        <v>0</v>
      </c>
      <c r="BD129" s="6">
        <f>+('3 Planilla Preadjudicación OTIC'!BE129)</f>
        <v>0</v>
      </c>
      <c r="BE129" s="6">
        <f>+('3 Planilla Preadjudicación OTIC'!BF129)</f>
        <v>0</v>
      </c>
      <c r="BF129" s="6">
        <f>+('3 Planilla Preadjudicación OTIC'!BG129)</f>
        <v>0</v>
      </c>
      <c r="BG129" s="6">
        <f>+('3 Planilla Preadjudicación OTIC'!BH129)</f>
        <v>0</v>
      </c>
      <c r="BH129" s="6">
        <f>+('3 Planilla Preadjudicación OTIC'!BI129)</f>
        <v>0</v>
      </c>
      <c r="BI129" s="6">
        <f>+('3 Planilla Preadjudicación OTIC'!BJ129)</f>
        <v>0</v>
      </c>
      <c r="BJ129" s="6">
        <f>+('3 Planilla Preadjudicación OTIC'!BK129)</f>
        <v>0</v>
      </c>
      <c r="BK129" s="6">
        <f>+('3 Planilla Preadjudicación OTIC'!BL129)</f>
        <v>0</v>
      </c>
      <c r="BL129" s="6">
        <f>+('3 Planilla Preadjudicación OTIC'!BM129)</f>
        <v>0</v>
      </c>
      <c r="BM129" s="164">
        <f>ROUND(('3 Planilla Preadjudicación OTIC'!BN129),1)</f>
        <v>0</v>
      </c>
      <c r="BN129" s="8">
        <f>+('3 Planilla Preadjudicación OTIC'!BO129)</f>
        <v>0</v>
      </c>
      <c r="BO129" s="8">
        <f>+('3 Planilla Preadjudicación OTIC'!BP129)</f>
        <v>0</v>
      </c>
      <c r="BP129" s="8">
        <f>+('3 Planilla Preadjudicación OTIC'!BQ129)</f>
        <v>0</v>
      </c>
      <c r="BQ129" s="8">
        <f>+('3 Planilla Preadjudicación OTIC'!BR129)</f>
        <v>0</v>
      </c>
      <c r="BR129" s="8">
        <f>+('3 Planilla Preadjudicación OTIC'!BS129)</f>
        <v>0</v>
      </c>
      <c r="BS129" s="8">
        <f>+('3 Planilla Preadjudicación OTIC'!BT129)</f>
        <v>0</v>
      </c>
      <c r="BT129" s="8">
        <f>+('3 Planilla Preadjudicación OTIC'!BU129)</f>
        <v>0</v>
      </c>
      <c r="BU129" s="130" t="e">
        <f>IF(VLOOKUP(A129,'BD OFICIAL'!$A$1:$AK$1058,5,0)=D129,0,1)</f>
        <v>#N/A</v>
      </c>
      <c r="BV129" s="130" t="e">
        <f>IF(VLOOKUP(A129,'BD OFICIAL'!$A$1:$AK$1058,11,0)=J129,0,1)</f>
        <v>#N/A</v>
      </c>
      <c r="BW129" s="130" t="e">
        <f>IF(VLOOKUP(A129,'BD OFICIAL'!$A$1:$AK$1058,13,0)=L129,0,1)</f>
        <v>#N/A</v>
      </c>
      <c r="BX129" s="6" t="e">
        <f>IF(VLOOKUP(A129,'BD OFICIAL'!$A$1:$AK$1058,16,0)=O129,0,1)</f>
        <v>#N/A</v>
      </c>
      <c r="BY129" s="6" t="e">
        <f>IF(VLOOKUP(A129,'BD OFICIAL'!$A$1:$AK$1058,17,0)=P129,0,1)</f>
        <v>#N/A</v>
      </c>
      <c r="BZ129" s="6" t="e">
        <f>IF(VLOOKUP(A129,'BD OFICIAL'!$A$1:$AK$1058,19,0)=R129,0,1)</f>
        <v>#N/A</v>
      </c>
      <c r="CA129" s="6" t="e">
        <f>IF(VLOOKUP(A129,'BD OFICIAL'!$A$1:$AK$1058,21,0)=T129,0,1)</f>
        <v>#N/A</v>
      </c>
      <c r="CB129" s="6" t="e">
        <f>IF(VLOOKUP(A129,'BD OFICIAL'!$A$1:$AK$1058,24,0)=AK129,0,1)</f>
        <v>#N/A</v>
      </c>
      <c r="CC129" s="6" t="e">
        <f>IF(VLOOKUP(A129,'BD OFICIAL'!$A$1:$AK$1058,25,0)=X129,0,1)</f>
        <v>#N/A</v>
      </c>
      <c r="CD129" s="6" t="e">
        <f>IF(VLOOKUP(A129,'BD OFICIAL'!$A$1:$AK$1058,26,0)=Y129,0,1)</f>
        <v>#N/A</v>
      </c>
      <c r="CE129" s="6" t="e">
        <f>IF(VLOOKUP(A129,'BD OFICIAL'!$A$1:$AK$1058,27,0)=Z129,0,1)</f>
        <v>#N/A</v>
      </c>
      <c r="CF129" s="6" t="e">
        <f>IF(VLOOKUP(A129,'BD OFICIAL'!$A$1:$AK$1058,28,0)=AA129,0,1)</f>
        <v>#N/A</v>
      </c>
      <c r="CG129" s="6" t="e">
        <f>IF(VLOOKUP(A129,'BD OFICIAL'!$A$1:$AK$1058,33,0)=AF129,0,1)</f>
        <v>#N/A</v>
      </c>
      <c r="CH129" s="6" t="e">
        <f>IF(VLOOKUP(A129,'BD OFICIAL'!$A$1:$AK$1058,34,0)=AG129,0,1)</f>
        <v>#N/A</v>
      </c>
      <c r="CI129" s="11" t="e">
        <f t="shared" si="49"/>
        <v>#DIV/0!</v>
      </c>
      <c r="CJ129" s="130" t="e">
        <f t="shared" si="50"/>
        <v>#DIV/0!</v>
      </c>
      <c r="CK129" s="130" t="e">
        <f>IF(VLOOKUP(A129,'BD OFICIAL'!$A$1:$AK$1058,37,0)=AL129,0,1)</f>
        <v>#N/A</v>
      </c>
      <c r="CL129" s="130" t="e">
        <f>VLOOKUP(A129,'BD OFICIAL'!$A$1:$AL$1109,38,0)*AM129-AP129</f>
        <v>#N/A</v>
      </c>
      <c r="CM129" s="130" t="str">
        <f t="shared" si="51"/>
        <v>SSH</v>
      </c>
      <c r="CN129" s="130" t="str">
        <f t="shared" si="52"/>
        <v>SI</v>
      </c>
      <c r="CO129" s="130" t="str">
        <f t="shared" si="53"/>
        <v>NO</v>
      </c>
      <c r="CP129" s="44">
        <f t="shared" si="54"/>
        <v>1</v>
      </c>
      <c r="CQ129" s="44">
        <f t="shared" si="55"/>
        <v>1</v>
      </c>
      <c r="CR129" s="44" t="e">
        <f t="shared" si="56"/>
        <v>#N/A</v>
      </c>
      <c r="CS129" s="44" t="e">
        <f>IF(VLOOKUP(A129,'BD OFICIAL'!$A:$AS,40,0)=AQ129,0,1)</f>
        <v>#N/A</v>
      </c>
      <c r="CT129" s="44" t="e">
        <f>IF(VLOOKUP(A129,'BD OFICIAL'!$A:$AS,41,0)=AS129,0,1)</f>
        <v>#N/A</v>
      </c>
      <c r="CU129" s="44">
        <f t="shared" si="57"/>
        <v>0</v>
      </c>
      <c r="CV129" s="44">
        <f t="shared" si="58"/>
        <v>0</v>
      </c>
      <c r="CW129" s="44" t="e">
        <f>IF(VLOOKUP(A129,'BD OFICIAL'!$A$1:$AK$1058,31,0)="SI",IF(AT129&gt;0,0,1),IF(AT129=0,0,1))</f>
        <v>#N/A</v>
      </c>
      <c r="CX129" s="44">
        <f t="shared" si="59"/>
        <v>0</v>
      </c>
      <c r="CY129" s="44">
        <f t="shared" si="60"/>
        <v>0</v>
      </c>
      <c r="CZ129" s="130" t="e">
        <f t="shared" si="61"/>
        <v>#N/A</v>
      </c>
      <c r="DA129" s="44" t="e">
        <f t="shared" si="62"/>
        <v>#N/A</v>
      </c>
      <c r="DB129" s="130" t="str">
        <f>IF(ISERROR(VLOOKUP(AI129,EXPERIENCIA!$A$1:$C$2100,1,0)),"NO","SI")</f>
        <v>NO</v>
      </c>
      <c r="DC129" s="130" t="e">
        <f>IF(CZ129="no","NO APLICA",IF(AX129=0,"ERROR NOTA",IF(AND(AX129&gt;1,DB129="NO"),"ERROR NOTA",IF(AND(DB129="NO",AX129=1),0,IF(VLOOKUP(AI129,EXPERIENCIA!$A$1:$C$2100,3,0)=AX129,0,"ERROR NOTA")))))</f>
        <v>#N/A</v>
      </c>
      <c r="DD129" s="130" t="str">
        <f>IF(ISERROR(VLOOKUP(AI129,COMPORTAMIENTO!$A$1:$C$2100,1,0)),"NO","SI")</f>
        <v>NO</v>
      </c>
      <c r="DE129" s="130" t="e">
        <f>IF(CZ129="NO","NO APLICA",IF(AY129=0,"ERROR NOTA",IF(AND(DD129="NO",AY129=7),0,IF(VLOOKUP(AI129,COMPORTAMIENTO!$A$2:$C$2100,3,0)=AY129,0,"ERROR NOTA"))))</f>
        <v>#N/A</v>
      </c>
      <c r="DF129" s="164" t="e">
        <f t="shared" si="63"/>
        <v>#N/A</v>
      </c>
      <c r="DG129" s="164" t="e">
        <f t="shared" si="64"/>
        <v>#N/A</v>
      </c>
      <c r="DH129" s="130" t="str">
        <f t="shared" si="101"/>
        <v>NO</v>
      </c>
      <c r="DI129" s="130" t="e">
        <f t="shared" si="65"/>
        <v>#N/A</v>
      </c>
      <c r="DJ129" s="130" t="e">
        <f t="shared" si="66"/>
        <v>#N/A</v>
      </c>
      <c r="DK129" s="130" t="e">
        <f t="shared" si="67"/>
        <v>#N/A</v>
      </c>
      <c r="DL129" s="16" t="e" cm="1">
        <f t="array" ref="DL129">IF(CZ129="NO","NO APLICA",IF(AND(CZ129="SI",BG129=1),RECHAZADO,"APROBADO"))</f>
        <v>#N/A</v>
      </c>
      <c r="DM129" s="16" t="e">
        <f t="shared" si="68"/>
        <v>#N/A</v>
      </c>
      <c r="DN129" s="11" t="e">
        <f t="shared" si="69"/>
        <v>#N/A</v>
      </c>
      <c r="DO129" s="16">
        <f t="shared" si="70"/>
        <v>0</v>
      </c>
      <c r="DP129" s="16">
        <f>VLOOKUP(A129,'5 TD'!$A$3:$B$35,2,0)</f>
        <v>0</v>
      </c>
      <c r="DQ129" s="11" t="e">
        <f t="shared" si="71"/>
        <v>#N/A</v>
      </c>
      <c r="DR129" s="130" t="e">
        <f t="shared" si="102"/>
        <v>#N/A</v>
      </c>
      <c r="DS129" s="130" t="e">
        <f t="shared" si="103"/>
        <v>#N/A</v>
      </c>
      <c r="DT129" s="11" t="e">
        <f t="shared" si="104"/>
        <v>#N/A</v>
      </c>
      <c r="DU129" s="130" t="e">
        <f t="shared" si="105"/>
        <v>#N/A</v>
      </c>
      <c r="DV129" s="6">
        <f>+('3 Planilla Preadjudicación OTIC'!BO129)</f>
        <v>0</v>
      </c>
      <c r="DW129" s="6" t="e">
        <f>IF(DU129="APROBADO",VLOOKUP(A129,'5 TD'!$D$3:$E$270,2,0),"NO APLICA")</f>
        <v>#N/A</v>
      </c>
      <c r="DX129" s="6" t="e">
        <f t="shared" si="72"/>
        <v>#N/A</v>
      </c>
      <c r="DY129" s="6" t="e">
        <f>IF(DX129="SI",VLOOKUP(A129,'5 TD'!$G$3:$H$270,2,0),"NO APLICA ")</f>
        <v>#N/A</v>
      </c>
      <c r="DZ129" s="6" t="e">
        <f t="shared" si="106"/>
        <v>#N/A</v>
      </c>
      <c r="EA129" s="6" t="e">
        <f>IF(DZ129="SI",VLOOKUP(A129,'5 TD'!$J$4:$K$472,2,0),"NO APLICA")</f>
        <v>#N/A</v>
      </c>
      <c r="EB129" s="6" t="e">
        <f t="shared" si="73"/>
        <v>#N/A</v>
      </c>
      <c r="EC129" s="11" t="e">
        <f>IF(EB129="SI",VLOOKUP(A129,'5 TD'!$M$4:$N$350,2,0),"NO APLICA")</f>
        <v>#N/A</v>
      </c>
      <c r="ED129" s="6" t="e">
        <f t="shared" si="48"/>
        <v>#N/A</v>
      </c>
      <c r="EE129" s="16" t="e">
        <f t="shared" si="74"/>
        <v>#N/A</v>
      </c>
      <c r="EF129" s="16" t="e">
        <f>IF(ED129="SI",VLOOKUP(A129,'5 TD'!$V$4:$W$479,2,0),"NO APLICA")</f>
        <v>#N/A</v>
      </c>
      <c r="EG129" s="6" t="e">
        <f t="shared" si="75"/>
        <v>#N/A</v>
      </c>
      <c r="EH129" s="124" t="e">
        <f>IF(EG129="SI",VLOOKUP(AI129,COMPORTAMIENTO!$A$1:$C$2100,2,0),"NO APLICA")</f>
        <v>#N/A</v>
      </c>
      <c r="EI129" s="16" t="e">
        <f>IF(EG129="SI",VLOOKUP(A129,'5 TD'!$P$2:$Q$479,2,0),"NO APLICA")</f>
        <v>#N/A</v>
      </c>
      <c r="EJ129" s="6" t="e">
        <f t="shared" si="76"/>
        <v>#N/A</v>
      </c>
      <c r="EK129" s="6">
        <f>IF(DB129="no",0,VLOOKUP(AI129,EXPERIENCIA!$A$1:$C$2100,2,0))</f>
        <v>0</v>
      </c>
      <c r="EL129" s="6">
        <f>IF(DB129="si",VLOOKUP(A129,'5 TD'!$S$3:$T$2103,2,0),0)</f>
        <v>0</v>
      </c>
      <c r="EM129" s="6" t="str">
        <f t="shared" si="77"/>
        <v>SI</v>
      </c>
      <c r="EN129" s="6">
        <f>+('3 Planilla Preadjudicación OTIC'!BV129)</f>
        <v>0</v>
      </c>
      <c r="EQ129" s="77"/>
    </row>
    <row r="130" spans="1:147" s="7" customFormat="1" ht="13.8" x14ac:dyDescent="0.3">
      <c r="A130" s="6">
        <f>+('3 Planilla Preadjudicación OTIC'!A130)</f>
        <v>0</v>
      </c>
      <c r="B130" s="6">
        <f>+('3 Planilla Preadjudicación OTIC'!B130)</f>
        <v>0</v>
      </c>
      <c r="C130" s="8">
        <f>+('3 Planilla Preadjudicación OTIC'!D130)</f>
        <v>0</v>
      </c>
      <c r="D130" s="8">
        <f>+('3 Planilla Preadjudicación OTIC'!E130)</f>
        <v>0</v>
      </c>
      <c r="E130" s="8">
        <f>+('3 Planilla Preadjudicación OTIC'!F130)</f>
        <v>0</v>
      </c>
      <c r="F130" s="8">
        <f>+('3 Planilla Preadjudicación OTIC'!G130)</f>
        <v>0</v>
      </c>
      <c r="G130" s="8">
        <f>+('3 Planilla Preadjudicación OTIC'!H130)</f>
        <v>0</v>
      </c>
      <c r="H130" s="8">
        <f>+('3 Planilla Preadjudicación OTIC'!I130)</f>
        <v>0</v>
      </c>
      <c r="I130" s="8">
        <f>+('3 Planilla Preadjudicación OTIC'!J130)</f>
        <v>0</v>
      </c>
      <c r="J130" s="8">
        <f>+('3 Planilla Preadjudicación OTIC'!K130)</f>
        <v>0</v>
      </c>
      <c r="K130" s="8">
        <f>+('3 Planilla Preadjudicación OTIC'!L130)</f>
        <v>0</v>
      </c>
      <c r="L130" s="8">
        <f>+('3 Planilla Preadjudicación OTIC'!M130)</f>
        <v>0</v>
      </c>
      <c r="M130" s="6">
        <f>+('3 Planilla Preadjudicación OTIC'!N130)</f>
        <v>0</v>
      </c>
      <c r="N130" s="8">
        <f>+('3 Planilla Preadjudicación OTIC'!O130)</f>
        <v>0</v>
      </c>
      <c r="O130" s="8">
        <f>+('3 Planilla Preadjudicación OTIC'!P130)</f>
        <v>0</v>
      </c>
      <c r="P130" s="8">
        <f>+('3 Planilla Preadjudicación OTIC'!Q130)</f>
        <v>0</v>
      </c>
      <c r="Q130" s="8">
        <f>+('3 Planilla Preadjudicación OTIC'!R130)</f>
        <v>0</v>
      </c>
      <c r="R130" s="8">
        <f>+('3 Planilla Preadjudicación OTIC'!S130)</f>
        <v>0</v>
      </c>
      <c r="S130" s="8">
        <f>+('3 Planilla Preadjudicación OTIC'!T130)</f>
        <v>0</v>
      </c>
      <c r="T130" s="6">
        <f>+('3 Planilla Preadjudicación OTIC'!U130)</f>
        <v>0</v>
      </c>
      <c r="U130" s="6">
        <f>+('3 Planilla Preadjudicación OTIC'!V130)</f>
        <v>0</v>
      </c>
      <c r="V130" s="6">
        <f>+('3 Planilla Preadjudicación OTIC'!W130)</f>
        <v>0</v>
      </c>
      <c r="W130" s="6">
        <f>+('3 Planilla Preadjudicación OTIC'!X130)</f>
        <v>0</v>
      </c>
      <c r="X130" s="6">
        <f>+('3 Planilla Preadjudicación OTIC'!Y130)</f>
        <v>0</v>
      </c>
      <c r="Y130" s="6">
        <f>+('3 Planilla Preadjudicación OTIC'!Z130)</f>
        <v>0</v>
      </c>
      <c r="Z130" s="6">
        <f>+('3 Planilla Preadjudicación OTIC'!AA130)</f>
        <v>0</v>
      </c>
      <c r="AA130" s="6">
        <f>+('3 Planilla Preadjudicación OTIC'!AB130)</f>
        <v>0</v>
      </c>
      <c r="AB130" s="8">
        <f>+('3 Planilla Preadjudicación OTIC'!AC130)</f>
        <v>0</v>
      </c>
      <c r="AC130" s="8">
        <f>+('3 Planilla Preadjudicación OTIC'!AD130)</f>
        <v>0</v>
      </c>
      <c r="AD130" s="6">
        <f>+('3 Planilla Preadjudicación OTIC'!AE130)</f>
        <v>0</v>
      </c>
      <c r="AE130" s="8">
        <f>+('3 Planilla Preadjudicación OTIC'!AF130)</f>
        <v>0</v>
      </c>
      <c r="AF130" s="6">
        <f>+('3 Planilla Preadjudicación OTIC'!AG130)</f>
        <v>0</v>
      </c>
      <c r="AG130" s="6">
        <f>+('3 Planilla Preadjudicación OTIC'!AH130)</f>
        <v>0</v>
      </c>
      <c r="AH130" s="6">
        <f>+('3 Planilla Preadjudicación OTIC'!AI130)</f>
        <v>0</v>
      </c>
      <c r="AI130" s="206">
        <f>+('3 Planilla Preadjudicación OTIC'!AJ130)</f>
        <v>0</v>
      </c>
      <c r="AJ130" s="8">
        <f>+('3 Planilla Preadjudicación OTIC'!AK130)</f>
        <v>0</v>
      </c>
      <c r="AK130" s="6">
        <f>+('3 Planilla Preadjudicación OTIC'!AL130)</f>
        <v>0</v>
      </c>
      <c r="AL130" s="6">
        <f>+('3 Planilla Preadjudicación OTIC'!AM130)</f>
        <v>0</v>
      </c>
      <c r="AM130" s="16">
        <f>+('3 Planilla Preadjudicación OTIC'!AN130)</f>
        <v>0</v>
      </c>
      <c r="AN130" s="16">
        <f>+('3 Planilla Preadjudicación OTIC'!AO130)</f>
        <v>0</v>
      </c>
      <c r="AO130" s="16">
        <f>+('3 Planilla Preadjudicación OTIC'!AP130)</f>
        <v>0</v>
      </c>
      <c r="AP130" s="16">
        <f>+('3 Planilla Preadjudicación OTIC'!AQ130)</f>
        <v>0</v>
      </c>
      <c r="AQ130" s="16">
        <f>+('3 Planilla Preadjudicación OTIC'!AR130)</f>
        <v>0</v>
      </c>
      <c r="AR130" s="16">
        <f>+('3 Planilla Preadjudicación OTIC'!AS130)</f>
        <v>0</v>
      </c>
      <c r="AS130" s="16">
        <f>+('3 Planilla Preadjudicación OTIC'!AT130)</f>
        <v>0</v>
      </c>
      <c r="AT130" s="16">
        <f>+('3 Planilla Preadjudicación OTIC'!AU130)</f>
        <v>0</v>
      </c>
      <c r="AU130" s="16">
        <f>+('3 Planilla Preadjudicación OTIC'!AV130)</f>
        <v>0</v>
      </c>
      <c r="AV130" s="6">
        <f>+('3 Planilla Preadjudicación OTIC'!AW130)</f>
        <v>0</v>
      </c>
      <c r="AW130" s="8">
        <f>+('3 Planilla Preadjudicación OTIC'!AX130)</f>
        <v>0</v>
      </c>
      <c r="AX130" s="6">
        <f>+('3 Planilla Preadjudicación OTIC'!AY130)</f>
        <v>0</v>
      </c>
      <c r="AY130" s="6">
        <f>+('3 Planilla Preadjudicación OTIC'!AZ130)</f>
        <v>0</v>
      </c>
      <c r="AZ130" s="6">
        <f>+('3 Planilla Preadjudicación OTIC'!BA130)</f>
        <v>0</v>
      </c>
      <c r="BA130" s="6">
        <f>+('3 Planilla Preadjudicación OTIC'!BB130)</f>
        <v>0</v>
      </c>
      <c r="BB130" s="6">
        <f>+('3 Planilla Preadjudicación OTIC'!BC130)</f>
        <v>0</v>
      </c>
      <c r="BC130" s="6">
        <f>+('3 Planilla Preadjudicación OTIC'!BD130)</f>
        <v>0</v>
      </c>
      <c r="BD130" s="6">
        <f>+('3 Planilla Preadjudicación OTIC'!BE130)</f>
        <v>0</v>
      </c>
      <c r="BE130" s="6">
        <f>+('3 Planilla Preadjudicación OTIC'!BF130)</f>
        <v>0</v>
      </c>
      <c r="BF130" s="6">
        <f>+('3 Planilla Preadjudicación OTIC'!BG130)</f>
        <v>0</v>
      </c>
      <c r="BG130" s="6">
        <f>+('3 Planilla Preadjudicación OTIC'!BH130)</f>
        <v>0</v>
      </c>
      <c r="BH130" s="6">
        <f>+('3 Planilla Preadjudicación OTIC'!BI130)</f>
        <v>0</v>
      </c>
      <c r="BI130" s="6">
        <f>+('3 Planilla Preadjudicación OTIC'!BJ130)</f>
        <v>0</v>
      </c>
      <c r="BJ130" s="6">
        <f>+('3 Planilla Preadjudicación OTIC'!BK130)</f>
        <v>0</v>
      </c>
      <c r="BK130" s="6">
        <f>+('3 Planilla Preadjudicación OTIC'!BL130)</f>
        <v>0</v>
      </c>
      <c r="BL130" s="6">
        <f>+('3 Planilla Preadjudicación OTIC'!BM130)</f>
        <v>0</v>
      </c>
      <c r="BM130" s="164">
        <f>ROUND(('3 Planilla Preadjudicación OTIC'!BN130),1)</f>
        <v>0</v>
      </c>
      <c r="BN130" s="8">
        <f>+('3 Planilla Preadjudicación OTIC'!BO130)</f>
        <v>0</v>
      </c>
      <c r="BO130" s="8">
        <f>+('3 Planilla Preadjudicación OTIC'!BP130)</f>
        <v>0</v>
      </c>
      <c r="BP130" s="8">
        <f>+('3 Planilla Preadjudicación OTIC'!BQ130)</f>
        <v>0</v>
      </c>
      <c r="BQ130" s="8">
        <f>+('3 Planilla Preadjudicación OTIC'!BR130)</f>
        <v>0</v>
      </c>
      <c r="BR130" s="8">
        <f>+('3 Planilla Preadjudicación OTIC'!BS130)</f>
        <v>0</v>
      </c>
      <c r="BS130" s="8">
        <f>+('3 Planilla Preadjudicación OTIC'!BT130)</f>
        <v>0</v>
      </c>
      <c r="BT130" s="8">
        <f>+('3 Planilla Preadjudicación OTIC'!BU130)</f>
        <v>0</v>
      </c>
      <c r="BU130" s="130" t="e">
        <f>IF(VLOOKUP(A130,'BD OFICIAL'!$A$1:$AK$1058,5,0)=D130,0,1)</f>
        <v>#N/A</v>
      </c>
      <c r="BV130" s="130" t="e">
        <f>IF(VLOOKUP(A130,'BD OFICIAL'!$A$1:$AK$1058,11,0)=J130,0,1)</f>
        <v>#N/A</v>
      </c>
      <c r="BW130" s="130" t="e">
        <f>IF(VLOOKUP(A130,'BD OFICIAL'!$A$1:$AK$1058,13,0)=L130,0,1)</f>
        <v>#N/A</v>
      </c>
      <c r="BX130" s="6" t="e">
        <f>IF(VLOOKUP(A130,'BD OFICIAL'!$A$1:$AK$1058,16,0)=O130,0,1)</f>
        <v>#N/A</v>
      </c>
      <c r="BY130" s="6" t="e">
        <f>IF(VLOOKUP(A130,'BD OFICIAL'!$A$1:$AK$1058,17,0)=P130,0,1)</f>
        <v>#N/A</v>
      </c>
      <c r="BZ130" s="6" t="e">
        <f>IF(VLOOKUP(A130,'BD OFICIAL'!$A$1:$AK$1058,19,0)=R130,0,1)</f>
        <v>#N/A</v>
      </c>
      <c r="CA130" s="6" t="e">
        <f>IF(VLOOKUP(A130,'BD OFICIAL'!$A$1:$AK$1058,21,0)=T130,0,1)</f>
        <v>#N/A</v>
      </c>
      <c r="CB130" s="6" t="e">
        <f>IF(VLOOKUP(A130,'BD OFICIAL'!$A$1:$AK$1058,24,0)=AK130,0,1)</f>
        <v>#N/A</v>
      </c>
      <c r="CC130" s="6" t="e">
        <f>IF(VLOOKUP(A130,'BD OFICIAL'!$A$1:$AK$1058,25,0)=X130,0,1)</f>
        <v>#N/A</v>
      </c>
      <c r="CD130" s="6" t="e">
        <f>IF(VLOOKUP(A130,'BD OFICIAL'!$A$1:$AK$1058,26,0)=Y130,0,1)</f>
        <v>#N/A</v>
      </c>
      <c r="CE130" s="6" t="e">
        <f>IF(VLOOKUP(A130,'BD OFICIAL'!$A$1:$AK$1058,27,0)=Z130,0,1)</f>
        <v>#N/A</v>
      </c>
      <c r="CF130" s="6" t="e">
        <f>IF(VLOOKUP(A130,'BD OFICIAL'!$A$1:$AK$1058,28,0)=AA130,0,1)</f>
        <v>#N/A</v>
      </c>
      <c r="CG130" s="6" t="e">
        <f>IF(VLOOKUP(A130,'BD OFICIAL'!$A$1:$AK$1058,33,0)=AF130,0,1)</f>
        <v>#N/A</v>
      </c>
      <c r="CH130" s="6" t="e">
        <f>IF(VLOOKUP(A130,'BD OFICIAL'!$A$1:$AK$1058,34,0)=AG130,0,1)</f>
        <v>#N/A</v>
      </c>
      <c r="CI130" s="11" t="e">
        <f t="shared" si="49"/>
        <v>#DIV/0!</v>
      </c>
      <c r="CJ130" s="130" t="e">
        <f t="shared" si="50"/>
        <v>#DIV/0!</v>
      </c>
      <c r="CK130" s="130" t="e">
        <f>IF(VLOOKUP(A130,'BD OFICIAL'!$A$1:$AK$1058,37,0)=AL130,0,1)</f>
        <v>#N/A</v>
      </c>
      <c r="CL130" s="130" t="e">
        <f>VLOOKUP(A130,'BD OFICIAL'!$A$1:$AL$1109,38,0)*AM130-AP130</f>
        <v>#N/A</v>
      </c>
      <c r="CM130" s="130" t="str">
        <f t="shared" si="51"/>
        <v>SSH</v>
      </c>
      <c r="CN130" s="130" t="str">
        <f t="shared" si="52"/>
        <v>SI</v>
      </c>
      <c r="CO130" s="130" t="str">
        <f t="shared" si="53"/>
        <v>NO</v>
      </c>
      <c r="CP130" s="44">
        <f t="shared" si="54"/>
        <v>1</v>
      </c>
      <c r="CQ130" s="44">
        <f t="shared" si="55"/>
        <v>1</v>
      </c>
      <c r="CR130" s="44" t="e">
        <f t="shared" si="56"/>
        <v>#N/A</v>
      </c>
      <c r="CS130" s="44" t="e">
        <f>IF(VLOOKUP(A130,'BD OFICIAL'!$A:$AS,40,0)=AQ130,0,1)</f>
        <v>#N/A</v>
      </c>
      <c r="CT130" s="44" t="e">
        <f>IF(VLOOKUP(A130,'BD OFICIAL'!$A:$AS,41,0)=AS130,0,1)</f>
        <v>#N/A</v>
      </c>
      <c r="CU130" s="44">
        <f t="shared" si="57"/>
        <v>0</v>
      </c>
      <c r="CV130" s="44">
        <f t="shared" si="58"/>
        <v>0</v>
      </c>
      <c r="CW130" s="44" t="e">
        <f>IF(VLOOKUP(A130,'BD OFICIAL'!$A$1:$AK$1058,31,0)="SI",IF(AT130&gt;0,0,1),IF(AT130=0,0,1))</f>
        <v>#N/A</v>
      </c>
      <c r="CX130" s="44">
        <f t="shared" si="59"/>
        <v>0</v>
      </c>
      <c r="CY130" s="44">
        <f t="shared" si="60"/>
        <v>0</v>
      </c>
      <c r="CZ130" s="130" t="e">
        <f t="shared" si="61"/>
        <v>#N/A</v>
      </c>
      <c r="DA130" s="44" t="e">
        <f t="shared" si="62"/>
        <v>#N/A</v>
      </c>
      <c r="DB130" s="130" t="str">
        <f>IF(ISERROR(VLOOKUP(AI130,EXPERIENCIA!$A$1:$C$2100,1,0)),"NO","SI")</f>
        <v>NO</v>
      </c>
      <c r="DC130" s="130" t="e">
        <f>IF(CZ130="no","NO APLICA",IF(AX130=0,"ERROR NOTA",IF(AND(AX130&gt;1,DB130="NO"),"ERROR NOTA",IF(AND(DB130="NO",AX130=1),0,IF(VLOOKUP(AI130,EXPERIENCIA!$A$1:$C$2100,3,0)=AX130,0,"ERROR NOTA")))))</f>
        <v>#N/A</v>
      </c>
      <c r="DD130" s="130" t="str">
        <f>IF(ISERROR(VLOOKUP(AI130,COMPORTAMIENTO!$A$1:$C$2100,1,0)),"NO","SI")</f>
        <v>NO</v>
      </c>
      <c r="DE130" s="130" t="e">
        <f>IF(CZ130="NO","NO APLICA",IF(AY130=0,"ERROR NOTA",IF(AND(DD130="NO",AY130=7),0,IF(VLOOKUP(AI130,COMPORTAMIENTO!$A$2:$C$2100,3,0)=AY130,0,"ERROR NOTA"))))</f>
        <v>#N/A</v>
      </c>
      <c r="DF130" s="164" t="e">
        <f t="shared" si="63"/>
        <v>#N/A</v>
      </c>
      <c r="DG130" s="164" t="e">
        <f t="shared" si="64"/>
        <v>#N/A</v>
      </c>
      <c r="DH130" s="130" t="str">
        <f t="shared" ref="DH130:DH161" si="107">IF(J130="","NO",IF(J130=0,"NO","SI"))</f>
        <v>NO</v>
      </c>
      <c r="DI130" s="130" t="e">
        <f t="shared" si="65"/>
        <v>#N/A</v>
      </c>
      <c r="DJ130" s="130" t="e">
        <f t="shared" si="66"/>
        <v>#N/A</v>
      </c>
      <c r="DK130" s="130" t="e">
        <f t="shared" si="67"/>
        <v>#N/A</v>
      </c>
      <c r="DL130" s="16" t="e" cm="1">
        <f t="array" ref="DL130">IF(CZ130="NO","NO APLICA",IF(AND(CZ130="SI",BG130=1),RECHAZADO,"APROBADO"))</f>
        <v>#N/A</v>
      </c>
      <c r="DM130" s="16" t="e">
        <f t="shared" si="68"/>
        <v>#N/A</v>
      </c>
      <c r="DN130" s="11" t="e">
        <f t="shared" si="69"/>
        <v>#N/A</v>
      </c>
      <c r="DO130" s="16">
        <f t="shared" si="70"/>
        <v>0</v>
      </c>
      <c r="DP130" s="16">
        <f>VLOOKUP(A130,'5 TD'!$A$3:$B$35,2,0)</f>
        <v>0</v>
      </c>
      <c r="DQ130" s="11" t="e">
        <f t="shared" si="71"/>
        <v>#N/A</v>
      </c>
      <c r="DR130" s="130" t="e">
        <f t="shared" ref="DR130:DR161" si="108">IF(DL130="NO APLICA","NO APLICA",IF(AND(DL130="APROBADO",DQ130=BL130),"APROBADO","ERROR NOTA"))</f>
        <v>#N/A</v>
      </c>
      <c r="DS130" s="130" t="e">
        <f t="shared" ref="DS130:DS161" si="109">IF(DL130="NO APLICA","NO APLICA",IF(AND(DL130&lt;&gt;"NO APLICA",DC130&lt;&gt;"ERROR NOTA",DE130&lt;&gt;"ERROR NOTA",DR130&lt;&gt;"ERROR NOTA"),"APROBADO",IF(DL130="RECHAZADO","NO APLICA","ERROR NOTA")))</f>
        <v>#N/A</v>
      </c>
      <c r="DT130" s="11" t="e">
        <f t="shared" ref="DT130:DT161" si="110">IF(DS130="APROBADO",ROUND((DF130+DG130+0.75*DN130+DQ130*0.05),1),IF(DS130="ERROR NOTA","ERROR NOTA","NO APLICA"))</f>
        <v>#N/A</v>
      </c>
      <c r="DU130" s="130" t="e">
        <f t="shared" ref="DU130:DU161" si="111">IF(AND(DS130="APROBADO",DT130=BM130),"APROBADO",IF(AND(DS130="APROBADO",DT130&lt;&gt;BM130),"ERROR NOTA","NO APLICA"))</f>
        <v>#N/A</v>
      </c>
      <c r="DV130" s="6">
        <f>+('3 Planilla Preadjudicación OTIC'!BO130)</f>
        <v>0</v>
      </c>
      <c r="DW130" s="6" t="e">
        <f>IF(DU130="APROBADO",VLOOKUP(A130,'5 TD'!$D$3:$E$270,2,0),"NO APLICA")</f>
        <v>#N/A</v>
      </c>
      <c r="DX130" s="6" t="e">
        <f t="shared" si="72"/>
        <v>#N/A</v>
      </c>
      <c r="DY130" s="6" t="e">
        <f>IF(DX130="SI",VLOOKUP(A130,'5 TD'!$G$3:$H$270,2,0),"NO APLICA ")</f>
        <v>#N/A</v>
      </c>
      <c r="DZ130" s="6" t="e">
        <f t="shared" ref="DZ130:DZ161" si="112">IF(DY130="NO APLICA","NO",IF(DY130=DM130,"SI","NO"))</f>
        <v>#N/A</v>
      </c>
      <c r="EA130" s="6" t="e">
        <f>IF(DZ130="SI",VLOOKUP(A130,'5 TD'!$J$4:$K$472,2,0),"NO APLICA")</f>
        <v>#N/A</v>
      </c>
      <c r="EB130" s="6" t="e">
        <f t="shared" si="73"/>
        <v>#N/A</v>
      </c>
      <c r="EC130" s="11" t="e">
        <f>IF(EB130="SI",VLOOKUP(A130,'5 TD'!$M$4:$N$350,2,0),"NO APLICA")</f>
        <v>#N/A</v>
      </c>
      <c r="ED130" s="6" t="e">
        <f t="shared" ref="ED130:ED161" si="113">IF(EC130="NO APLICA","NO APLICA",IF(EC130=AX130,"SI","NO"))</f>
        <v>#N/A</v>
      </c>
      <c r="EE130" s="16" t="e">
        <f t="shared" si="74"/>
        <v>#N/A</v>
      </c>
      <c r="EF130" s="16" t="e">
        <f>IF(ED130="SI",VLOOKUP(A130,'5 TD'!$V$4:$W$479,2,0),"NO APLICA")</f>
        <v>#N/A</v>
      </c>
      <c r="EG130" s="6" t="e">
        <f t="shared" si="75"/>
        <v>#N/A</v>
      </c>
      <c r="EH130" s="124" t="e">
        <f>IF(EG130="SI",VLOOKUP(AI130,COMPORTAMIENTO!$A$1:$C$2100,2,0),"NO APLICA")</f>
        <v>#N/A</v>
      </c>
      <c r="EI130" s="16" t="e">
        <f>IF(EG130="SI",VLOOKUP(A130,'5 TD'!$P$2:$Q$479,2,0),"NO APLICA")</f>
        <v>#N/A</v>
      </c>
      <c r="EJ130" s="6" t="e">
        <f t="shared" si="76"/>
        <v>#N/A</v>
      </c>
      <c r="EK130" s="6">
        <f>IF(DB130="no",0,VLOOKUP(AI130,EXPERIENCIA!$A$1:$C$2100,2,0))</f>
        <v>0</v>
      </c>
      <c r="EL130" s="6">
        <f>IF(DB130="si",VLOOKUP(A130,'5 TD'!$S$3:$T$2103,2,0),0)</f>
        <v>0</v>
      </c>
      <c r="EM130" s="6" t="str">
        <f t="shared" si="77"/>
        <v>SI</v>
      </c>
      <c r="EN130" s="6">
        <f>+('3 Planilla Preadjudicación OTIC'!BV130)</f>
        <v>0</v>
      </c>
      <c r="EQ130" s="77"/>
    </row>
    <row r="131" spans="1:147" s="7" customFormat="1" ht="13.8" x14ac:dyDescent="0.3">
      <c r="A131" s="6">
        <f>+('3 Planilla Preadjudicación OTIC'!A131)</f>
        <v>0</v>
      </c>
      <c r="B131" s="6">
        <f>+('3 Planilla Preadjudicación OTIC'!B131)</f>
        <v>0</v>
      </c>
      <c r="C131" s="8">
        <f>+('3 Planilla Preadjudicación OTIC'!D131)</f>
        <v>0</v>
      </c>
      <c r="D131" s="8">
        <f>+('3 Planilla Preadjudicación OTIC'!E131)</f>
        <v>0</v>
      </c>
      <c r="E131" s="8">
        <f>+('3 Planilla Preadjudicación OTIC'!F131)</f>
        <v>0</v>
      </c>
      <c r="F131" s="8">
        <f>+('3 Planilla Preadjudicación OTIC'!G131)</f>
        <v>0</v>
      </c>
      <c r="G131" s="8">
        <f>+('3 Planilla Preadjudicación OTIC'!H131)</f>
        <v>0</v>
      </c>
      <c r="H131" s="8">
        <f>+('3 Planilla Preadjudicación OTIC'!I131)</f>
        <v>0</v>
      </c>
      <c r="I131" s="8">
        <f>+('3 Planilla Preadjudicación OTIC'!J131)</f>
        <v>0</v>
      </c>
      <c r="J131" s="8">
        <f>+('3 Planilla Preadjudicación OTIC'!K131)</f>
        <v>0</v>
      </c>
      <c r="K131" s="8">
        <f>+('3 Planilla Preadjudicación OTIC'!L131)</f>
        <v>0</v>
      </c>
      <c r="L131" s="8">
        <f>+('3 Planilla Preadjudicación OTIC'!M131)</f>
        <v>0</v>
      </c>
      <c r="M131" s="6">
        <f>+('3 Planilla Preadjudicación OTIC'!N131)</f>
        <v>0</v>
      </c>
      <c r="N131" s="8">
        <f>+('3 Planilla Preadjudicación OTIC'!O131)</f>
        <v>0</v>
      </c>
      <c r="O131" s="8">
        <f>+('3 Planilla Preadjudicación OTIC'!P131)</f>
        <v>0</v>
      </c>
      <c r="P131" s="8">
        <f>+('3 Planilla Preadjudicación OTIC'!Q131)</f>
        <v>0</v>
      </c>
      <c r="Q131" s="8">
        <f>+('3 Planilla Preadjudicación OTIC'!R131)</f>
        <v>0</v>
      </c>
      <c r="R131" s="8">
        <f>+('3 Planilla Preadjudicación OTIC'!S131)</f>
        <v>0</v>
      </c>
      <c r="S131" s="8">
        <f>+('3 Planilla Preadjudicación OTIC'!T131)</f>
        <v>0</v>
      </c>
      <c r="T131" s="6">
        <f>+('3 Planilla Preadjudicación OTIC'!U131)</f>
        <v>0</v>
      </c>
      <c r="U131" s="6">
        <f>+('3 Planilla Preadjudicación OTIC'!V131)</f>
        <v>0</v>
      </c>
      <c r="V131" s="6">
        <f>+('3 Planilla Preadjudicación OTIC'!W131)</f>
        <v>0</v>
      </c>
      <c r="W131" s="6">
        <f>+('3 Planilla Preadjudicación OTIC'!X131)</f>
        <v>0</v>
      </c>
      <c r="X131" s="6">
        <f>+('3 Planilla Preadjudicación OTIC'!Y131)</f>
        <v>0</v>
      </c>
      <c r="Y131" s="6">
        <f>+('3 Planilla Preadjudicación OTIC'!Z131)</f>
        <v>0</v>
      </c>
      <c r="Z131" s="6">
        <f>+('3 Planilla Preadjudicación OTIC'!AA131)</f>
        <v>0</v>
      </c>
      <c r="AA131" s="6">
        <f>+('3 Planilla Preadjudicación OTIC'!AB131)</f>
        <v>0</v>
      </c>
      <c r="AB131" s="8">
        <f>+('3 Planilla Preadjudicación OTIC'!AC131)</f>
        <v>0</v>
      </c>
      <c r="AC131" s="8">
        <f>+('3 Planilla Preadjudicación OTIC'!AD131)</f>
        <v>0</v>
      </c>
      <c r="AD131" s="6">
        <f>+('3 Planilla Preadjudicación OTIC'!AE131)</f>
        <v>0</v>
      </c>
      <c r="AE131" s="8">
        <f>+('3 Planilla Preadjudicación OTIC'!AF131)</f>
        <v>0</v>
      </c>
      <c r="AF131" s="6">
        <f>+('3 Planilla Preadjudicación OTIC'!AG131)</f>
        <v>0</v>
      </c>
      <c r="AG131" s="6">
        <f>+('3 Planilla Preadjudicación OTIC'!AH131)</f>
        <v>0</v>
      </c>
      <c r="AH131" s="6">
        <f>+('3 Planilla Preadjudicación OTIC'!AI131)</f>
        <v>0</v>
      </c>
      <c r="AI131" s="206">
        <f>+('3 Planilla Preadjudicación OTIC'!AJ131)</f>
        <v>0</v>
      </c>
      <c r="AJ131" s="8">
        <f>+('3 Planilla Preadjudicación OTIC'!AK131)</f>
        <v>0</v>
      </c>
      <c r="AK131" s="6">
        <f>+('3 Planilla Preadjudicación OTIC'!AL131)</f>
        <v>0</v>
      </c>
      <c r="AL131" s="6">
        <f>+('3 Planilla Preadjudicación OTIC'!AM131)</f>
        <v>0</v>
      </c>
      <c r="AM131" s="16">
        <f>+('3 Planilla Preadjudicación OTIC'!AN131)</f>
        <v>0</v>
      </c>
      <c r="AN131" s="16">
        <f>+('3 Planilla Preadjudicación OTIC'!AO131)</f>
        <v>0</v>
      </c>
      <c r="AO131" s="16">
        <f>+('3 Planilla Preadjudicación OTIC'!AP131)</f>
        <v>0</v>
      </c>
      <c r="AP131" s="16">
        <f>+('3 Planilla Preadjudicación OTIC'!AQ131)</f>
        <v>0</v>
      </c>
      <c r="AQ131" s="16">
        <f>+('3 Planilla Preadjudicación OTIC'!AR131)</f>
        <v>0</v>
      </c>
      <c r="AR131" s="16">
        <f>+('3 Planilla Preadjudicación OTIC'!AS131)</f>
        <v>0</v>
      </c>
      <c r="AS131" s="16">
        <f>+('3 Planilla Preadjudicación OTIC'!AT131)</f>
        <v>0</v>
      </c>
      <c r="AT131" s="16">
        <f>+('3 Planilla Preadjudicación OTIC'!AU131)</f>
        <v>0</v>
      </c>
      <c r="AU131" s="16">
        <f>+('3 Planilla Preadjudicación OTIC'!AV131)</f>
        <v>0</v>
      </c>
      <c r="AV131" s="6">
        <f>+('3 Planilla Preadjudicación OTIC'!AW131)</f>
        <v>0</v>
      </c>
      <c r="AW131" s="8">
        <f>+('3 Planilla Preadjudicación OTIC'!AX131)</f>
        <v>0</v>
      </c>
      <c r="AX131" s="6">
        <f>+('3 Planilla Preadjudicación OTIC'!AY131)</f>
        <v>0</v>
      </c>
      <c r="AY131" s="6">
        <f>+('3 Planilla Preadjudicación OTIC'!AZ131)</f>
        <v>0</v>
      </c>
      <c r="AZ131" s="6">
        <f>+('3 Planilla Preadjudicación OTIC'!BA131)</f>
        <v>0</v>
      </c>
      <c r="BA131" s="6">
        <f>+('3 Planilla Preadjudicación OTIC'!BB131)</f>
        <v>0</v>
      </c>
      <c r="BB131" s="6">
        <f>+('3 Planilla Preadjudicación OTIC'!BC131)</f>
        <v>0</v>
      </c>
      <c r="BC131" s="6">
        <f>+('3 Planilla Preadjudicación OTIC'!BD131)</f>
        <v>0</v>
      </c>
      <c r="BD131" s="6">
        <f>+('3 Planilla Preadjudicación OTIC'!BE131)</f>
        <v>0</v>
      </c>
      <c r="BE131" s="6">
        <f>+('3 Planilla Preadjudicación OTIC'!BF131)</f>
        <v>0</v>
      </c>
      <c r="BF131" s="6">
        <f>+('3 Planilla Preadjudicación OTIC'!BG131)</f>
        <v>0</v>
      </c>
      <c r="BG131" s="6">
        <f>+('3 Planilla Preadjudicación OTIC'!BH131)</f>
        <v>0</v>
      </c>
      <c r="BH131" s="6">
        <f>+('3 Planilla Preadjudicación OTIC'!BI131)</f>
        <v>0</v>
      </c>
      <c r="BI131" s="6">
        <f>+('3 Planilla Preadjudicación OTIC'!BJ131)</f>
        <v>0</v>
      </c>
      <c r="BJ131" s="6">
        <f>+('3 Planilla Preadjudicación OTIC'!BK131)</f>
        <v>0</v>
      </c>
      <c r="BK131" s="6">
        <f>+('3 Planilla Preadjudicación OTIC'!BL131)</f>
        <v>0</v>
      </c>
      <c r="BL131" s="6">
        <f>+('3 Planilla Preadjudicación OTIC'!BM131)</f>
        <v>0</v>
      </c>
      <c r="BM131" s="164">
        <f>ROUND(('3 Planilla Preadjudicación OTIC'!BN131),1)</f>
        <v>0</v>
      </c>
      <c r="BN131" s="8">
        <f>+('3 Planilla Preadjudicación OTIC'!BO131)</f>
        <v>0</v>
      </c>
      <c r="BO131" s="8">
        <f>+('3 Planilla Preadjudicación OTIC'!BP131)</f>
        <v>0</v>
      </c>
      <c r="BP131" s="8">
        <f>+('3 Planilla Preadjudicación OTIC'!BQ131)</f>
        <v>0</v>
      </c>
      <c r="BQ131" s="8">
        <f>+('3 Planilla Preadjudicación OTIC'!BR131)</f>
        <v>0</v>
      </c>
      <c r="BR131" s="8">
        <f>+('3 Planilla Preadjudicación OTIC'!BS131)</f>
        <v>0</v>
      </c>
      <c r="BS131" s="8">
        <f>+('3 Planilla Preadjudicación OTIC'!BT131)</f>
        <v>0</v>
      </c>
      <c r="BT131" s="8">
        <f>+('3 Planilla Preadjudicación OTIC'!BU131)</f>
        <v>0</v>
      </c>
      <c r="BU131" s="130" t="e">
        <f>IF(VLOOKUP(A131,'BD OFICIAL'!$A$1:$AK$1058,5,0)=D131,0,1)</f>
        <v>#N/A</v>
      </c>
      <c r="BV131" s="130" t="e">
        <f>IF(VLOOKUP(A131,'BD OFICIAL'!$A$1:$AK$1058,11,0)=J131,0,1)</f>
        <v>#N/A</v>
      </c>
      <c r="BW131" s="130" t="e">
        <f>IF(VLOOKUP(A131,'BD OFICIAL'!$A$1:$AK$1058,13,0)=L131,0,1)</f>
        <v>#N/A</v>
      </c>
      <c r="BX131" s="6" t="e">
        <f>IF(VLOOKUP(A131,'BD OFICIAL'!$A$1:$AK$1058,16,0)=O131,0,1)</f>
        <v>#N/A</v>
      </c>
      <c r="BY131" s="6" t="e">
        <f>IF(VLOOKUP(A131,'BD OFICIAL'!$A$1:$AK$1058,17,0)=P131,0,1)</f>
        <v>#N/A</v>
      </c>
      <c r="BZ131" s="6" t="e">
        <f>IF(VLOOKUP(A131,'BD OFICIAL'!$A$1:$AK$1058,19,0)=R131,0,1)</f>
        <v>#N/A</v>
      </c>
      <c r="CA131" s="6" t="e">
        <f>IF(VLOOKUP(A131,'BD OFICIAL'!$A$1:$AK$1058,21,0)=T131,0,1)</f>
        <v>#N/A</v>
      </c>
      <c r="CB131" s="6" t="e">
        <f>IF(VLOOKUP(A131,'BD OFICIAL'!$A$1:$AK$1058,24,0)=AK131,0,1)</f>
        <v>#N/A</v>
      </c>
      <c r="CC131" s="6" t="e">
        <f>IF(VLOOKUP(A131,'BD OFICIAL'!$A$1:$AK$1058,25,0)=X131,0,1)</f>
        <v>#N/A</v>
      </c>
      <c r="CD131" s="6" t="e">
        <f>IF(VLOOKUP(A131,'BD OFICIAL'!$A$1:$AK$1058,26,0)=Y131,0,1)</f>
        <v>#N/A</v>
      </c>
      <c r="CE131" s="6" t="e">
        <f>IF(VLOOKUP(A131,'BD OFICIAL'!$A$1:$AK$1058,27,0)=Z131,0,1)</f>
        <v>#N/A</v>
      </c>
      <c r="CF131" s="6" t="e">
        <f>IF(VLOOKUP(A131,'BD OFICIAL'!$A$1:$AK$1058,28,0)=AA131,0,1)</f>
        <v>#N/A</v>
      </c>
      <c r="CG131" s="6" t="e">
        <f>IF(VLOOKUP(A131,'BD OFICIAL'!$A$1:$AK$1058,33,0)=AF131,0,1)</f>
        <v>#N/A</v>
      </c>
      <c r="CH131" s="6" t="e">
        <f>IF(VLOOKUP(A131,'BD OFICIAL'!$A$1:$AK$1058,34,0)=AG131,0,1)</f>
        <v>#N/A</v>
      </c>
      <c r="CI131" s="11" t="e">
        <f t="shared" ref="CI131:CI189" si="114">IF(J131="PF0623",17+((AK131-17)/X131),IF(J131="PF0621",17+((AK131-17)/X131),IF(J131="PF0624",17+((AK131-17)/X131),IF(J131="PF1454",12+((AK131-12)/X131),(AK131/X131)))))</f>
        <v>#DIV/0!</v>
      </c>
      <c r="CJ131" s="130" t="e">
        <f t="shared" ref="CJ131:CJ189" si="115">IF(ROUND(CI131,0)=CI131,CI131,TRUNC(CI131)+1)</f>
        <v>#DIV/0!</v>
      </c>
      <c r="CK131" s="130" t="e">
        <f>IF(VLOOKUP(A131,'BD OFICIAL'!$A$1:$AK$1058,37,0)=AL131,0,1)</f>
        <v>#N/A</v>
      </c>
      <c r="CL131" s="130" t="e">
        <f>VLOOKUP(A131,'BD OFICIAL'!$A$1:$AL$1109,38,0)*AM131-AP131</f>
        <v>#N/A</v>
      </c>
      <c r="CM131" s="130" t="str">
        <f t="shared" ref="CM131:CM189" si="116">IF(AND(AA131="SI",D131="EMERGENCIA"),"SHNOM",IF(AND(AA131="SI",D131="FONDOS REGIONALES"),"SHNOM",IF(AND(AA131="SI",D131="FONDOS CONCURSABLES"),"SHNOM",IF(AND(AA131="SI",D131="Mandato"),"SHMAN","SSH"))))</f>
        <v>SSH</v>
      </c>
      <c r="CN131" s="130" t="str">
        <f t="shared" ref="CN131:CN189" si="117">IF(J131="SIN PLAN FORMATIVO","NO","SI")</f>
        <v>SI</v>
      </c>
      <c r="CO131" s="130" t="str">
        <f t="shared" ref="CO131:CO189" si="118">IF(SUM(AZ131:BF131)&gt;0,"SI","NO")</f>
        <v>NO</v>
      </c>
      <c r="CP131" s="44">
        <f t="shared" ref="CP131:CP189" si="119">IF(AND(AV131="NO",CO131="NO"),0,1)*IF(AND(AV131="SI",CN131="SI",CO131="NO"),0,1)*IF(AND(AV131="SI",CN131="NO",CO131="SI"),0,1)</f>
        <v>1</v>
      </c>
      <c r="CQ131" s="44">
        <f t="shared" ref="CQ131:CQ189" si="120">IF(AND(AG131=1,AND(AM131&gt;=3500,AM131&lt;=4300)),0,IF(AND(AG131=2,AND(AM131&gt;=4301,AM131&lt;=5400)),0,IF(AND(AG131=3,AND(AM131&gt;=5401,AM131&lt;=6300)),0,1)))</f>
        <v>1</v>
      </c>
      <c r="CR131" s="44" t="e">
        <f t="shared" ref="CR131:CR189" si="121">IF(AND(CL131&gt;-1,CL131&lt;1),0,1)</f>
        <v>#N/A</v>
      </c>
      <c r="CS131" s="44" t="e">
        <f>IF(VLOOKUP(A131,'BD OFICIAL'!$A:$AS,40,0)=AQ131,0,1)</f>
        <v>#N/A</v>
      </c>
      <c r="CT131" s="44" t="e">
        <f>IF(VLOOKUP(A131,'BD OFICIAL'!$A:$AS,41,0)=AS131,0,1)</f>
        <v>#N/A</v>
      </c>
      <c r="CU131" s="44">
        <f t="shared" ref="CU131:CU189" si="122">IF(AND(CM131="SHNOM",AN131=250000),0,IF(AND(CM131="SHMAN",AN131&lt;=250000),0,IF(AND(CM131="SSH",AN131=0),0,1)))</f>
        <v>0</v>
      </c>
      <c r="CV131" s="44">
        <f t="shared" ref="CV131:CV189" si="123">IF(T131*AN131=AR131,0,1)</f>
        <v>0</v>
      </c>
      <c r="CW131" s="44" t="e">
        <f>IF(VLOOKUP(A131,'BD OFICIAL'!$A$1:$AK$1058,31,0)="SI",IF(AT131&gt;0,0,1),IF(AT131=0,0,1))</f>
        <v>#N/A</v>
      </c>
      <c r="CX131" s="44">
        <f t="shared" ref="CX131:CX189" si="124">IF(AO131*T131-AT131=0,0,1)</f>
        <v>0</v>
      </c>
      <c r="CY131" s="44">
        <f t="shared" ref="CY131:CY189" si="125">IF((AP131+AQ131+AR131+AS131+AT131-AU131=0),0,1)</f>
        <v>0</v>
      </c>
      <c r="CZ131" s="130" t="e">
        <f t="shared" ref="CZ131:CZ189" si="126">IF(AND(AV131="SI",SUM(BU131+BV131+BW131+BX131+BY131+BZ131+CA131+CB131+CC131+CD131+CE131+CF131+CG131+CH131+CK131+CL131+CP131+CQ131+CR131+CS131+CT131+CU131+CV131+CW131+CX131+CY131)=0),"SI","NO")</f>
        <v>#N/A</v>
      </c>
      <c r="DA131" s="44" t="e">
        <f t="shared" ref="DA131:DA189" si="127">IF(AV131=CZ131,0,1)</f>
        <v>#N/A</v>
      </c>
      <c r="DB131" s="130" t="str">
        <f>IF(ISERROR(VLOOKUP(AI131,EXPERIENCIA!$A$1:$C$2100,1,0)),"NO","SI")</f>
        <v>NO</v>
      </c>
      <c r="DC131" s="130" t="e">
        <f>IF(CZ131="no","NO APLICA",IF(AX131=0,"ERROR NOTA",IF(AND(AX131&gt;1,DB131="NO"),"ERROR NOTA",IF(AND(DB131="NO",AX131=1),0,IF(VLOOKUP(AI131,EXPERIENCIA!$A$1:$C$2100,3,0)=AX131,0,"ERROR NOTA")))))</f>
        <v>#N/A</v>
      </c>
      <c r="DD131" s="130" t="str">
        <f>IF(ISERROR(VLOOKUP(AI131,COMPORTAMIENTO!$A$1:$C$2100,1,0)),"NO","SI")</f>
        <v>NO</v>
      </c>
      <c r="DE131" s="130" t="e">
        <f>IF(CZ131="NO","NO APLICA",IF(AY131=0,"ERROR NOTA",IF(AND(DD131="NO",AY131=7),0,IF(VLOOKUP(AI131,COMPORTAMIENTO!$A$2:$C$2100,3,0)=AY131,0,"ERROR NOTA"))))</f>
        <v>#N/A</v>
      </c>
      <c r="DF131" s="164" t="e">
        <f t="shared" ref="DF131:DF189" si="128">IF(CZ131="no","NO APLICA",IF(DC131=0,(AX131*0.1),"ERROR NOTA"))</f>
        <v>#N/A</v>
      </c>
      <c r="DG131" s="164" t="e">
        <f t="shared" ref="DG131:DG189" si="129">IF(CZ131="no","NO APLICA",IF(DE131=0,(AY131*0.1),"ERROR NOTA"))</f>
        <v>#N/A</v>
      </c>
      <c r="DH131" s="130" t="str">
        <f t="shared" si="107"/>
        <v>NO</v>
      </c>
      <c r="DI131" s="130" t="e">
        <f t="shared" ref="DI131:DI189" si="130">IF(OR(CZ131="NO",DH131="SI"),0,(AZ131*0.5+BA131*0.5))</f>
        <v>#N/A</v>
      </c>
      <c r="DJ131" s="130" t="e">
        <f t="shared" ref="DJ131:DJ189" si="131">IF(OR(CZ131="NO",DH131="SI"),0,(BB131*0.15+BC131*0.25+BD131*0.2+BE131*0.25+BF131*0.15))</f>
        <v>#N/A</v>
      </c>
      <c r="DK131" s="130" t="e">
        <f t="shared" ref="DK131:DK189" si="132">IF(CZ131="NO","NO APLICA",(DI131*0.35+DJ131*0.65))</f>
        <v>#N/A</v>
      </c>
      <c r="DL131" s="16" t="e" cm="1">
        <f t="array" ref="DL131">IF(CZ131="NO","NO APLICA",IF(AND(CZ131="SI",BG131=1),RECHAZADO,"APROBADO"))</f>
        <v>#N/A</v>
      </c>
      <c r="DM131" s="16" t="e">
        <f t="shared" ref="DM131:DM189" si="133">IF(CZ131="NO","NO APLICA",IF(DL131="RECHAZADO","NO APLICA",(BG131*0.3+BH131*0.3+BI131*0.2+BJ131*0.1+BK131*0.1)))</f>
        <v>#N/A</v>
      </c>
      <c r="DN131" s="11" t="e">
        <f t="shared" ref="DN131:DN189" si="134">IF(DL131="NO APLICA","NO APLICA",IF(AND(DL131="RECHAZADO"),"NO APLICA",IF(AND(DL131="APROBADO",DH131="SI"),DM131,IF(AND(DL131="APROBADO",DH131="NO"),DK131*0.45+DM131*0.55))))</f>
        <v>#N/A</v>
      </c>
      <c r="DO131" s="16">
        <f t="shared" ref="DO131:DO190" si="135">+(AM131)</f>
        <v>0</v>
      </c>
      <c r="DP131" s="16">
        <f>VLOOKUP(A131,'5 TD'!$A$3:$B$35,2,0)</f>
        <v>0</v>
      </c>
      <c r="DQ131" s="11" t="e">
        <f t="shared" ref="DQ131:DQ190" si="136">IF(DL131="APROBADO",ROUND((DP131/AM131)*7,1),"NO APLICA")</f>
        <v>#N/A</v>
      </c>
      <c r="DR131" s="130" t="e">
        <f t="shared" si="108"/>
        <v>#N/A</v>
      </c>
      <c r="DS131" s="130" t="e">
        <f t="shared" si="109"/>
        <v>#N/A</v>
      </c>
      <c r="DT131" s="11" t="e">
        <f t="shared" si="110"/>
        <v>#N/A</v>
      </c>
      <c r="DU131" s="130" t="e">
        <f t="shared" si="111"/>
        <v>#N/A</v>
      </c>
      <c r="DV131" s="6">
        <f>+('3 Planilla Preadjudicación OTIC'!BO131)</f>
        <v>0</v>
      </c>
      <c r="DW131" s="6" t="e">
        <f>IF(DU131="APROBADO",VLOOKUP(A131,'5 TD'!$D$3:$E$270,2,0),"NO APLICA")</f>
        <v>#N/A</v>
      </c>
      <c r="DX131" s="6" t="e">
        <f t="shared" ref="DX131:DX190" si="137">IF(DW131="NO APLICA","NO APLICA",IF(DW131=DT131,"SI","NO"))</f>
        <v>#N/A</v>
      </c>
      <c r="DY131" s="6" t="e">
        <f>IF(DX131="SI",VLOOKUP(A131,'5 TD'!$G$3:$H$270,2,0),"NO APLICA ")</f>
        <v>#N/A</v>
      </c>
      <c r="DZ131" s="6" t="e">
        <f t="shared" si="112"/>
        <v>#N/A</v>
      </c>
      <c r="EA131" s="6" t="e">
        <f>IF(DZ131="SI",VLOOKUP(A131,'5 TD'!$J$4:$K$472,2,0),"NO APLICA")</f>
        <v>#N/A</v>
      </c>
      <c r="EB131" s="6" t="e">
        <f t="shared" ref="EB131:EB190" si="138">IF(EA131="NO APLICA","NO APLICA",IF(EA131=AY131,"SI","NO"))</f>
        <v>#N/A</v>
      </c>
      <c r="EC131" s="11" t="e">
        <f>IF(EB131="SI",VLOOKUP(A131,'5 TD'!$M$4:$N$350,2,0),"NO APLICA")</f>
        <v>#N/A</v>
      </c>
      <c r="ED131" s="6" t="e">
        <f t="shared" si="113"/>
        <v>#N/A</v>
      </c>
      <c r="EE131" s="16" t="e">
        <f t="shared" ref="EE131:EE190" si="139">IF(ED131="SI",AM131,"")</f>
        <v>#N/A</v>
      </c>
      <c r="EF131" s="16" t="e">
        <f>IF(ED131="SI",VLOOKUP(A131,'5 TD'!$V$4:$W$479,2,0),"NO APLICA")</f>
        <v>#N/A</v>
      </c>
      <c r="EG131" s="6" t="e">
        <f t="shared" ref="EG131:EG190" si="140">IF(AND(ED131="SI",EE131=EF131),"SI","NO")</f>
        <v>#N/A</v>
      </c>
      <c r="EH131" s="124" t="e">
        <f>IF(EG131="SI",VLOOKUP(AI131,COMPORTAMIENTO!$A$1:$C$2100,2,0),"NO APLICA")</f>
        <v>#N/A</v>
      </c>
      <c r="EI131" s="16" t="e">
        <f>IF(EG131="SI",VLOOKUP(A131,'5 TD'!$P$2:$Q$479,2,0),"NO APLICA")</f>
        <v>#N/A</v>
      </c>
      <c r="EJ131" s="6" t="e">
        <f t="shared" ref="EJ131:EJ190" si="141">IF(AND(EG131="SI",EH131=EI131),"SI","NO")</f>
        <v>#N/A</v>
      </c>
      <c r="EK131" s="6">
        <f>IF(DB131="no",0,VLOOKUP(AI131,EXPERIENCIA!$A$1:$C$2100,2,0))</f>
        <v>0</v>
      </c>
      <c r="EL131" s="6">
        <f>IF(DB131="si",VLOOKUP(A131,'5 TD'!$S$3:$T$2103,2,0),0)</f>
        <v>0</v>
      </c>
      <c r="EM131" s="6" t="str">
        <f t="shared" ref="EM131:EM189" si="142">IF(EL131="NO APLICA","NO",IF(EL131=EK131,"SI","NO"))</f>
        <v>SI</v>
      </c>
      <c r="EN131" s="6">
        <f>+('3 Planilla Preadjudicación OTIC'!BV131)</f>
        <v>0</v>
      </c>
      <c r="EQ131" s="77"/>
    </row>
    <row r="132" spans="1:147" s="7" customFormat="1" ht="13.8" x14ac:dyDescent="0.3">
      <c r="A132" s="6">
        <f>+('3 Planilla Preadjudicación OTIC'!A132)</f>
        <v>0</v>
      </c>
      <c r="B132" s="6">
        <f>+('3 Planilla Preadjudicación OTIC'!B132)</f>
        <v>0</v>
      </c>
      <c r="C132" s="8">
        <f>+('3 Planilla Preadjudicación OTIC'!D132)</f>
        <v>0</v>
      </c>
      <c r="D132" s="8">
        <f>+('3 Planilla Preadjudicación OTIC'!E132)</f>
        <v>0</v>
      </c>
      <c r="E132" s="8">
        <f>+('3 Planilla Preadjudicación OTIC'!F132)</f>
        <v>0</v>
      </c>
      <c r="F132" s="8">
        <f>+('3 Planilla Preadjudicación OTIC'!G132)</f>
        <v>0</v>
      </c>
      <c r="G132" s="8">
        <f>+('3 Planilla Preadjudicación OTIC'!H132)</f>
        <v>0</v>
      </c>
      <c r="H132" s="8">
        <f>+('3 Planilla Preadjudicación OTIC'!I132)</f>
        <v>0</v>
      </c>
      <c r="I132" s="8">
        <f>+('3 Planilla Preadjudicación OTIC'!J132)</f>
        <v>0</v>
      </c>
      <c r="J132" s="8">
        <f>+('3 Planilla Preadjudicación OTIC'!K132)</f>
        <v>0</v>
      </c>
      <c r="K132" s="8">
        <f>+('3 Planilla Preadjudicación OTIC'!L132)</f>
        <v>0</v>
      </c>
      <c r="L132" s="8">
        <f>+('3 Planilla Preadjudicación OTIC'!M132)</f>
        <v>0</v>
      </c>
      <c r="M132" s="6">
        <f>+('3 Planilla Preadjudicación OTIC'!N132)</f>
        <v>0</v>
      </c>
      <c r="N132" s="8">
        <f>+('3 Planilla Preadjudicación OTIC'!O132)</f>
        <v>0</v>
      </c>
      <c r="O132" s="8">
        <f>+('3 Planilla Preadjudicación OTIC'!P132)</f>
        <v>0</v>
      </c>
      <c r="P132" s="8">
        <f>+('3 Planilla Preadjudicación OTIC'!Q132)</f>
        <v>0</v>
      </c>
      <c r="Q132" s="8">
        <f>+('3 Planilla Preadjudicación OTIC'!R132)</f>
        <v>0</v>
      </c>
      <c r="R132" s="8">
        <f>+('3 Planilla Preadjudicación OTIC'!S132)</f>
        <v>0</v>
      </c>
      <c r="S132" s="8">
        <f>+('3 Planilla Preadjudicación OTIC'!T132)</f>
        <v>0</v>
      </c>
      <c r="T132" s="6">
        <f>+('3 Planilla Preadjudicación OTIC'!U132)</f>
        <v>0</v>
      </c>
      <c r="U132" s="6">
        <f>+('3 Planilla Preadjudicación OTIC'!V132)</f>
        <v>0</v>
      </c>
      <c r="V132" s="6">
        <f>+('3 Planilla Preadjudicación OTIC'!W132)</f>
        <v>0</v>
      </c>
      <c r="W132" s="6">
        <f>+('3 Planilla Preadjudicación OTIC'!X132)</f>
        <v>0</v>
      </c>
      <c r="X132" s="6">
        <f>+('3 Planilla Preadjudicación OTIC'!Y132)</f>
        <v>0</v>
      </c>
      <c r="Y132" s="6">
        <f>+('3 Planilla Preadjudicación OTIC'!Z132)</f>
        <v>0</v>
      </c>
      <c r="Z132" s="6">
        <f>+('3 Planilla Preadjudicación OTIC'!AA132)</f>
        <v>0</v>
      </c>
      <c r="AA132" s="6">
        <f>+('3 Planilla Preadjudicación OTIC'!AB132)</f>
        <v>0</v>
      </c>
      <c r="AB132" s="8">
        <f>+('3 Planilla Preadjudicación OTIC'!AC132)</f>
        <v>0</v>
      </c>
      <c r="AC132" s="8">
        <f>+('3 Planilla Preadjudicación OTIC'!AD132)</f>
        <v>0</v>
      </c>
      <c r="AD132" s="6">
        <f>+('3 Planilla Preadjudicación OTIC'!AE132)</f>
        <v>0</v>
      </c>
      <c r="AE132" s="8">
        <f>+('3 Planilla Preadjudicación OTIC'!AF132)</f>
        <v>0</v>
      </c>
      <c r="AF132" s="6">
        <f>+('3 Planilla Preadjudicación OTIC'!AG132)</f>
        <v>0</v>
      </c>
      <c r="AG132" s="6">
        <f>+('3 Planilla Preadjudicación OTIC'!AH132)</f>
        <v>0</v>
      </c>
      <c r="AH132" s="6">
        <f>+('3 Planilla Preadjudicación OTIC'!AI132)</f>
        <v>0</v>
      </c>
      <c r="AI132" s="206">
        <f>+('3 Planilla Preadjudicación OTIC'!AJ132)</f>
        <v>0</v>
      </c>
      <c r="AJ132" s="8">
        <f>+('3 Planilla Preadjudicación OTIC'!AK132)</f>
        <v>0</v>
      </c>
      <c r="AK132" s="6">
        <f>+('3 Planilla Preadjudicación OTIC'!AL132)</f>
        <v>0</v>
      </c>
      <c r="AL132" s="6">
        <f>+('3 Planilla Preadjudicación OTIC'!AM132)</f>
        <v>0</v>
      </c>
      <c r="AM132" s="16">
        <f>+('3 Planilla Preadjudicación OTIC'!AN132)</f>
        <v>0</v>
      </c>
      <c r="AN132" s="16">
        <f>+('3 Planilla Preadjudicación OTIC'!AO132)</f>
        <v>0</v>
      </c>
      <c r="AO132" s="16">
        <f>+('3 Planilla Preadjudicación OTIC'!AP132)</f>
        <v>0</v>
      </c>
      <c r="AP132" s="16">
        <f>+('3 Planilla Preadjudicación OTIC'!AQ132)</f>
        <v>0</v>
      </c>
      <c r="AQ132" s="16">
        <f>+('3 Planilla Preadjudicación OTIC'!AR132)</f>
        <v>0</v>
      </c>
      <c r="AR132" s="16">
        <f>+('3 Planilla Preadjudicación OTIC'!AS132)</f>
        <v>0</v>
      </c>
      <c r="AS132" s="16">
        <f>+('3 Planilla Preadjudicación OTIC'!AT132)</f>
        <v>0</v>
      </c>
      <c r="AT132" s="16">
        <f>+('3 Planilla Preadjudicación OTIC'!AU132)</f>
        <v>0</v>
      </c>
      <c r="AU132" s="16">
        <f>+('3 Planilla Preadjudicación OTIC'!AV132)</f>
        <v>0</v>
      </c>
      <c r="AV132" s="6">
        <f>+('3 Planilla Preadjudicación OTIC'!AW132)</f>
        <v>0</v>
      </c>
      <c r="AW132" s="8">
        <f>+('3 Planilla Preadjudicación OTIC'!AX132)</f>
        <v>0</v>
      </c>
      <c r="AX132" s="6">
        <f>+('3 Planilla Preadjudicación OTIC'!AY132)</f>
        <v>0</v>
      </c>
      <c r="AY132" s="6">
        <f>+('3 Planilla Preadjudicación OTIC'!AZ132)</f>
        <v>0</v>
      </c>
      <c r="AZ132" s="6">
        <f>+('3 Planilla Preadjudicación OTIC'!BA132)</f>
        <v>0</v>
      </c>
      <c r="BA132" s="6">
        <f>+('3 Planilla Preadjudicación OTIC'!BB132)</f>
        <v>0</v>
      </c>
      <c r="BB132" s="6">
        <f>+('3 Planilla Preadjudicación OTIC'!BC132)</f>
        <v>0</v>
      </c>
      <c r="BC132" s="6">
        <f>+('3 Planilla Preadjudicación OTIC'!BD132)</f>
        <v>0</v>
      </c>
      <c r="BD132" s="6">
        <f>+('3 Planilla Preadjudicación OTIC'!BE132)</f>
        <v>0</v>
      </c>
      <c r="BE132" s="6">
        <f>+('3 Planilla Preadjudicación OTIC'!BF132)</f>
        <v>0</v>
      </c>
      <c r="BF132" s="6">
        <f>+('3 Planilla Preadjudicación OTIC'!BG132)</f>
        <v>0</v>
      </c>
      <c r="BG132" s="6">
        <f>+('3 Planilla Preadjudicación OTIC'!BH132)</f>
        <v>0</v>
      </c>
      <c r="BH132" s="6">
        <f>+('3 Planilla Preadjudicación OTIC'!BI132)</f>
        <v>0</v>
      </c>
      <c r="BI132" s="6">
        <f>+('3 Planilla Preadjudicación OTIC'!BJ132)</f>
        <v>0</v>
      </c>
      <c r="BJ132" s="6">
        <f>+('3 Planilla Preadjudicación OTIC'!BK132)</f>
        <v>0</v>
      </c>
      <c r="BK132" s="6">
        <f>+('3 Planilla Preadjudicación OTIC'!BL132)</f>
        <v>0</v>
      </c>
      <c r="BL132" s="6">
        <f>+('3 Planilla Preadjudicación OTIC'!BM132)</f>
        <v>0</v>
      </c>
      <c r="BM132" s="164">
        <f>ROUND(('3 Planilla Preadjudicación OTIC'!BN132),1)</f>
        <v>0</v>
      </c>
      <c r="BN132" s="8">
        <f>+('3 Planilla Preadjudicación OTIC'!BO132)</f>
        <v>0</v>
      </c>
      <c r="BO132" s="8">
        <f>+('3 Planilla Preadjudicación OTIC'!BP132)</f>
        <v>0</v>
      </c>
      <c r="BP132" s="8">
        <f>+('3 Planilla Preadjudicación OTIC'!BQ132)</f>
        <v>0</v>
      </c>
      <c r="BQ132" s="8">
        <f>+('3 Planilla Preadjudicación OTIC'!BR132)</f>
        <v>0</v>
      </c>
      <c r="BR132" s="8">
        <f>+('3 Planilla Preadjudicación OTIC'!BS132)</f>
        <v>0</v>
      </c>
      <c r="BS132" s="8">
        <f>+('3 Planilla Preadjudicación OTIC'!BT132)</f>
        <v>0</v>
      </c>
      <c r="BT132" s="8">
        <f>+('3 Planilla Preadjudicación OTIC'!BU132)</f>
        <v>0</v>
      </c>
      <c r="BU132" s="130" t="e">
        <f>IF(VLOOKUP(A132,'BD OFICIAL'!$A$1:$AK$1058,5,0)=D132,0,1)</f>
        <v>#N/A</v>
      </c>
      <c r="BV132" s="130" t="e">
        <f>IF(VLOOKUP(A132,'BD OFICIAL'!$A$1:$AK$1058,11,0)=J132,0,1)</f>
        <v>#N/A</v>
      </c>
      <c r="BW132" s="130" t="e">
        <f>IF(VLOOKUP(A132,'BD OFICIAL'!$A$1:$AK$1058,13,0)=L132,0,1)</f>
        <v>#N/A</v>
      </c>
      <c r="BX132" s="6" t="e">
        <f>IF(VLOOKUP(A132,'BD OFICIAL'!$A$1:$AK$1058,16,0)=O132,0,1)</f>
        <v>#N/A</v>
      </c>
      <c r="BY132" s="6" t="e">
        <f>IF(VLOOKUP(A132,'BD OFICIAL'!$A$1:$AK$1058,17,0)=P132,0,1)</f>
        <v>#N/A</v>
      </c>
      <c r="BZ132" s="6" t="e">
        <f>IF(VLOOKUP(A132,'BD OFICIAL'!$A$1:$AK$1058,19,0)=R132,0,1)</f>
        <v>#N/A</v>
      </c>
      <c r="CA132" s="6" t="e">
        <f>IF(VLOOKUP(A132,'BD OFICIAL'!$A$1:$AK$1058,21,0)=T132,0,1)</f>
        <v>#N/A</v>
      </c>
      <c r="CB132" s="6" t="e">
        <f>IF(VLOOKUP(A132,'BD OFICIAL'!$A$1:$AK$1058,24,0)=AK132,0,1)</f>
        <v>#N/A</v>
      </c>
      <c r="CC132" s="6" t="e">
        <f>IF(VLOOKUP(A132,'BD OFICIAL'!$A$1:$AK$1058,25,0)=X132,0,1)</f>
        <v>#N/A</v>
      </c>
      <c r="CD132" s="6" t="e">
        <f>IF(VLOOKUP(A132,'BD OFICIAL'!$A$1:$AK$1058,26,0)=Y132,0,1)</f>
        <v>#N/A</v>
      </c>
      <c r="CE132" s="6" t="e">
        <f>IF(VLOOKUP(A132,'BD OFICIAL'!$A$1:$AK$1058,27,0)=Z132,0,1)</f>
        <v>#N/A</v>
      </c>
      <c r="CF132" s="6" t="e">
        <f>IF(VLOOKUP(A132,'BD OFICIAL'!$A$1:$AK$1058,28,0)=AA132,0,1)</f>
        <v>#N/A</v>
      </c>
      <c r="CG132" s="6" t="e">
        <f>IF(VLOOKUP(A132,'BD OFICIAL'!$A$1:$AK$1058,33,0)=AF132,0,1)</f>
        <v>#N/A</v>
      </c>
      <c r="CH132" s="6" t="e">
        <f>IF(VLOOKUP(A132,'BD OFICIAL'!$A$1:$AK$1058,34,0)=AG132,0,1)</f>
        <v>#N/A</v>
      </c>
      <c r="CI132" s="11" t="e">
        <f t="shared" si="114"/>
        <v>#DIV/0!</v>
      </c>
      <c r="CJ132" s="130" t="e">
        <f t="shared" si="115"/>
        <v>#DIV/0!</v>
      </c>
      <c r="CK132" s="130" t="e">
        <f>IF(VLOOKUP(A132,'BD OFICIAL'!$A$1:$AK$1058,37,0)=AL132,0,1)</f>
        <v>#N/A</v>
      </c>
      <c r="CL132" s="130" t="e">
        <f>VLOOKUP(A132,'BD OFICIAL'!$A$1:$AL$1109,38,0)*AM132-AP132</f>
        <v>#N/A</v>
      </c>
      <c r="CM132" s="130" t="str">
        <f t="shared" si="116"/>
        <v>SSH</v>
      </c>
      <c r="CN132" s="130" t="str">
        <f t="shared" si="117"/>
        <v>SI</v>
      </c>
      <c r="CO132" s="130" t="str">
        <f t="shared" si="118"/>
        <v>NO</v>
      </c>
      <c r="CP132" s="44">
        <f t="shared" si="119"/>
        <v>1</v>
      </c>
      <c r="CQ132" s="44">
        <f t="shared" si="120"/>
        <v>1</v>
      </c>
      <c r="CR132" s="44" t="e">
        <f t="shared" si="121"/>
        <v>#N/A</v>
      </c>
      <c r="CS132" s="44" t="e">
        <f>IF(VLOOKUP(A132,'BD OFICIAL'!$A:$AS,40,0)=AQ132,0,1)</f>
        <v>#N/A</v>
      </c>
      <c r="CT132" s="44" t="e">
        <f>IF(VLOOKUP(A132,'BD OFICIAL'!$A:$AS,41,0)=AS132,0,1)</f>
        <v>#N/A</v>
      </c>
      <c r="CU132" s="44">
        <f t="shared" si="122"/>
        <v>0</v>
      </c>
      <c r="CV132" s="44">
        <f t="shared" si="123"/>
        <v>0</v>
      </c>
      <c r="CW132" s="44" t="e">
        <f>IF(VLOOKUP(A132,'BD OFICIAL'!$A$1:$AK$1058,31,0)="SI",IF(AT132&gt;0,0,1),IF(AT132=0,0,1))</f>
        <v>#N/A</v>
      </c>
      <c r="CX132" s="44">
        <f t="shared" si="124"/>
        <v>0</v>
      </c>
      <c r="CY132" s="44">
        <f t="shared" si="125"/>
        <v>0</v>
      </c>
      <c r="CZ132" s="130" t="e">
        <f t="shared" si="126"/>
        <v>#N/A</v>
      </c>
      <c r="DA132" s="44" t="e">
        <f t="shared" si="127"/>
        <v>#N/A</v>
      </c>
      <c r="DB132" s="130" t="str">
        <f>IF(ISERROR(VLOOKUP(AI132,EXPERIENCIA!$A$1:$C$2100,1,0)),"NO","SI")</f>
        <v>NO</v>
      </c>
      <c r="DC132" s="130" t="e">
        <f>IF(CZ132="no","NO APLICA",IF(AX132=0,"ERROR NOTA",IF(AND(AX132&gt;1,DB132="NO"),"ERROR NOTA",IF(AND(DB132="NO",AX132=1),0,IF(VLOOKUP(AI132,EXPERIENCIA!$A$1:$C$2100,3,0)=AX132,0,"ERROR NOTA")))))</f>
        <v>#N/A</v>
      </c>
      <c r="DD132" s="130" t="str">
        <f>IF(ISERROR(VLOOKUP(AI132,COMPORTAMIENTO!$A$1:$C$2100,1,0)),"NO","SI")</f>
        <v>NO</v>
      </c>
      <c r="DE132" s="130" t="e">
        <f>IF(CZ132="NO","NO APLICA",IF(AY132=0,"ERROR NOTA",IF(AND(DD132="NO",AY132=7),0,IF(VLOOKUP(AI132,COMPORTAMIENTO!$A$2:$C$2100,3,0)=AY132,0,"ERROR NOTA"))))</f>
        <v>#N/A</v>
      </c>
      <c r="DF132" s="164" t="e">
        <f t="shared" si="128"/>
        <v>#N/A</v>
      </c>
      <c r="DG132" s="164" t="e">
        <f t="shared" si="129"/>
        <v>#N/A</v>
      </c>
      <c r="DH132" s="130" t="str">
        <f t="shared" si="107"/>
        <v>NO</v>
      </c>
      <c r="DI132" s="130" t="e">
        <f t="shared" si="130"/>
        <v>#N/A</v>
      </c>
      <c r="DJ132" s="130" t="e">
        <f t="shared" si="131"/>
        <v>#N/A</v>
      </c>
      <c r="DK132" s="130" t="e">
        <f t="shared" si="132"/>
        <v>#N/A</v>
      </c>
      <c r="DL132" s="16" t="e" cm="1">
        <f t="array" ref="DL132">IF(CZ132="NO","NO APLICA",IF(AND(CZ132="SI",BG132=1),RECHAZADO,"APROBADO"))</f>
        <v>#N/A</v>
      </c>
      <c r="DM132" s="16" t="e">
        <f t="shared" si="133"/>
        <v>#N/A</v>
      </c>
      <c r="DN132" s="11" t="e">
        <f t="shared" si="134"/>
        <v>#N/A</v>
      </c>
      <c r="DO132" s="16">
        <f t="shared" si="135"/>
        <v>0</v>
      </c>
      <c r="DP132" s="16">
        <f>VLOOKUP(A132,'5 TD'!$A$3:$B$35,2,0)</f>
        <v>0</v>
      </c>
      <c r="DQ132" s="11" t="e">
        <f t="shared" si="136"/>
        <v>#N/A</v>
      </c>
      <c r="DR132" s="130" t="e">
        <f t="shared" si="108"/>
        <v>#N/A</v>
      </c>
      <c r="DS132" s="130" t="e">
        <f t="shared" si="109"/>
        <v>#N/A</v>
      </c>
      <c r="DT132" s="11" t="e">
        <f t="shared" si="110"/>
        <v>#N/A</v>
      </c>
      <c r="DU132" s="130" t="e">
        <f t="shared" si="111"/>
        <v>#N/A</v>
      </c>
      <c r="DV132" s="6">
        <f>+('3 Planilla Preadjudicación OTIC'!BO132)</f>
        <v>0</v>
      </c>
      <c r="DW132" s="6" t="e">
        <f>IF(DU132="APROBADO",VLOOKUP(A132,'5 TD'!$D$3:$E$270,2,0),"NO APLICA")</f>
        <v>#N/A</v>
      </c>
      <c r="DX132" s="6" t="e">
        <f t="shared" si="137"/>
        <v>#N/A</v>
      </c>
      <c r="DY132" s="6" t="e">
        <f>IF(DX132="SI",VLOOKUP(A132,'5 TD'!$G$3:$H$270,2,0),"NO APLICA ")</f>
        <v>#N/A</v>
      </c>
      <c r="DZ132" s="6" t="e">
        <f t="shared" si="112"/>
        <v>#N/A</v>
      </c>
      <c r="EA132" s="6" t="e">
        <f>IF(DZ132="SI",VLOOKUP(A132,'5 TD'!$J$4:$K$472,2,0),"NO APLICA")</f>
        <v>#N/A</v>
      </c>
      <c r="EB132" s="6" t="e">
        <f t="shared" si="138"/>
        <v>#N/A</v>
      </c>
      <c r="EC132" s="11" t="e">
        <f>IF(EB132="SI",VLOOKUP(A132,'5 TD'!$M$4:$N$350,2,0),"NO APLICA")</f>
        <v>#N/A</v>
      </c>
      <c r="ED132" s="6" t="e">
        <f t="shared" si="113"/>
        <v>#N/A</v>
      </c>
      <c r="EE132" s="16" t="e">
        <f t="shared" si="139"/>
        <v>#N/A</v>
      </c>
      <c r="EF132" s="16" t="e">
        <f>IF(ED132="SI",VLOOKUP(A132,'5 TD'!$V$4:$W$479,2,0),"NO APLICA")</f>
        <v>#N/A</v>
      </c>
      <c r="EG132" s="6" t="e">
        <f t="shared" si="140"/>
        <v>#N/A</v>
      </c>
      <c r="EH132" s="124" t="e">
        <f>IF(EG132="SI",VLOOKUP(AI132,COMPORTAMIENTO!$A$1:$C$2100,2,0),"NO APLICA")</f>
        <v>#N/A</v>
      </c>
      <c r="EI132" s="16" t="e">
        <f>IF(EG132="SI",VLOOKUP(A132,'5 TD'!$P$2:$Q$479,2,0),"NO APLICA")</f>
        <v>#N/A</v>
      </c>
      <c r="EJ132" s="6" t="e">
        <f t="shared" si="141"/>
        <v>#N/A</v>
      </c>
      <c r="EK132" s="6">
        <f>IF(DB132="no",0,VLOOKUP(AI132,EXPERIENCIA!$A$1:$C$2100,2,0))</f>
        <v>0</v>
      </c>
      <c r="EL132" s="6">
        <f>IF(DB132="si",VLOOKUP(A132,'5 TD'!$S$3:$T$2103,2,0),0)</f>
        <v>0</v>
      </c>
      <c r="EM132" s="6" t="str">
        <f t="shared" si="142"/>
        <v>SI</v>
      </c>
      <c r="EN132" s="6">
        <f>+('3 Planilla Preadjudicación OTIC'!BV132)</f>
        <v>0</v>
      </c>
      <c r="EQ132" s="77"/>
    </row>
    <row r="133" spans="1:147" s="7" customFormat="1" ht="13.8" x14ac:dyDescent="0.3">
      <c r="A133" s="6">
        <f>+('3 Planilla Preadjudicación OTIC'!A133)</f>
        <v>0</v>
      </c>
      <c r="B133" s="6">
        <f>+('3 Planilla Preadjudicación OTIC'!B133)</f>
        <v>0</v>
      </c>
      <c r="C133" s="8">
        <f>+('3 Planilla Preadjudicación OTIC'!D133)</f>
        <v>0</v>
      </c>
      <c r="D133" s="8">
        <f>+('3 Planilla Preadjudicación OTIC'!E133)</f>
        <v>0</v>
      </c>
      <c r="E133" s="8">
        <f>+('3 Planilla Preadjudicación OTIC'!F133)</f>
        <v>0</v>
      </c>
      <c r="F133" s="8">
        <f>+('3 Planilla Preadjudicación OTIC'!G133)</f>
        <v>0</v>
      </c>
      <c r="G133" s="8">
        <f>+('3 Planilla Preadjudicación OTIC'!H133)</f>
        <v>0</v>
      </c>
      <c r="H133" s="8">
        <f>+('3 Planilla Preadjudicación OTIC'!I133)</f>
        <v>0</v>
      </c>
      <c r="I133" s="8">
        <f>+('3 Planilla Preadjudicación OTIC'!J133)</f>
        <v>0</v>
      </c>
      <c r="J133" s="8">
        <f>+('3 Planilla Preadjudicación OTIC'!K133)</f>
        <v>0</v>
      </c>
      <c r="K133" s="8">
        <f>+('3 Planilla Preadjudicación OTIC'!L133)</f>
        <v>0</v>
      </c>
      <c r="L133" s="8">
        <f>+('3 Planilla Preadjudicación OTIC'!M133)</f>
        <v>0</v>
      </c>
      <c r="M133" s="6">
        <f>+('3 Planilla Preadjudicación OTIC'!N133)</f>
        <v>0</v>
      </c>
      <c r="N133" s="8">
        <f>+('3 Planilla Preadjudicación OTIC'!O133)</f>
        <v>0</v>
      </c>
      <c r="O133" s="8">
        <f>+('3 Planilla Preadjudicación OTIC'!P133)</f>
        <v>0</v>
      </c>
      <c r="P133" s="8">
        <f>+('3 Planilla Preadjudicación OTIC'!Q133)</f>
        <v>0</v>
      </c>
      <c r="Q133" s="8">
        <f>+('3 Planilla Preadjudicación OTIC'!R133)</f>
        <v>0</v>
      </c>
      <c r="R133" s="8">
        <f>+('3 Planilla Preadjudicación OTIC'!S133)</f>
        <v>0</v>
      </c>
      <c r="S133" s="8">
        <f>+('3 Planilla Preadjudicación OTIC'!T133)</f>
        <v>0</v>
      </c>
      <c r="T133" s="6">
        <f>+('3 Planilla Preadjudicación OTIC'!U133)</f>
        <v>0</v>
      </c>
      <c r="U133" s="6">
        <f>+('3 Planilla Preadjudicación OTIC'!V133)</f>
        <v>0</v>
      </c>
      <c r="V133" s="6">
        <f>+('3 Planilla Preadjudicación OTIC'!W133)</f>
        <v>0</v>
      </c>
      <c r="W133" s="6">
        <f>+('3 Planilla Preadjudicación OTIC'!X133)</f>
        <v>0</v>
      </c>
      <c r="X133" s="6">
        <f>+('3 Planilla Preadjudicación OTIC'!Y133)</f>
        <v>0</v>
      </c>
      <c r="Y133" s="6">
        <f>+('3 Planilla Preadjudicación OTIC'!Z133)</f>
        <v>0</v>
      </c>
      <c r="Z133" s="6">
        <f>+('3 Planilla Preadjudicación OTIC'!AA133)</f>
        <v>0</v>
      </c>
      <c r="AA133" s="6">
        <f>+('3 Planilla Preadjudicación OTIC'!AB133)</f>
        <v>0</v>
      </c>
      <c r="AB133" s="8">
        <f>+('3 Planilla Preadjudicación OTIC'!AC133)</f>
        <v>0</v>
      </c>
      <c r="AC133" s="8">
        <f>+('3 Planilla Preadjudicación OTIC'!AD133)</f>
        <v>0</v>
      </c>
      <c r="AD133" s="6">
        <f>+('3 Planilla Preadjudicación OTIC'!AE133)</f>
        <v>0</v>
      </c>
      <c r="AE133" s="8">
        <f>+('3 Planilla Preadjudicación OTIC'!AF133)</f>
        <v>0</v>
      </c>
      <c r="AF133" s="6">
        <f>+('3 Planilla Preadjudicación OTIC'!AG133)</f>
        <v>0</v>
      </c>
      <c r="AG133" s="6">
        <f>+('3 Planilla Preadjudicación OTIC'!AH133)</f>
        <v>0</v>
      </c>
      <c r="AH133" s="6">
        <f>+('3 Planilla Preadjudicación OTIC'!AI133)</f>
        <v>0</v>
      </c>
      <c r="AI133" s="206">
        <f>+('3 Planilla Preadjudicación OTIC'!AJ133)</f>
        <v>0</v>
      </c>
      <c r="AJ133" s="8">
        <f>+('3 Planilla Preadjudicación OTIC'!AK133)</f>
        <v>0</v>
      </c>
      <c r="AK133" s="6">
        <f>+('3 Planilla Preadjudicación OTIC'!AL133)</f>
        <v>0</v>
      </c>
      <c r="AL133" s="6">
        <f>+('3 Planilla Preadjudicación OTIC'!AM133)</f>
        <v>0</v>
      </c>
      <c r="AM133" s="16">
        <f>+('3 Planilla Preadjudicación OTIC'!AN133)</f>
        <v>0</v>
      </c>
      <c r="AN133" s="16">
        <f>+('3 Planilla Preadjudicación OTIC'!AO133)</f>
        <v>0</v>
      </c>
      <c r="AO133" s="16">
        <f>+('3 Planilla Preadjudicación OTIC'!AP133)</f>
        <v>0</v>
      </c>
      <c r="AP133" s="16">
        <f>+('3 Planilla Preadjudicación OTIC'!AQ133)</f>
        <v>0</v>
      </c>
      <c r="AQ133" s="16">
        <f>+('3 Planilla Preadjudicación OTIC'!AR133)</f>
        <v>0</v>
      </c>
      <c r="AR133" s="16">
        <f>+('3 Planilla Preadjudicación OTIC'!AS133)</f>
        <v>0</v>
      </c>
      <c r="AS133" s="16">
        <f>+('3 Planilla Preadjudicación OTIC'!AT133)</f>
        <v>0</v>
      </c>
      <c r="AT133" s="16">
        <f>+('3 Planilla Preadjudicación OTIC'!AU133)</f>
        <v>0</v>
      </c>
      <c r="AU133" s="16">
        <f>+('3 Planilla Preadjudicación OTIC'!AV133)</f>
        <v>0</v>
      </c>
      <c r="AV133" s="6">
        <f>+('3 Planilla Preadjudicación OTIC'!AW133)</f>
        <v>0</v>
      </c>
      <c r="AW133" s="8">
        <f>+('3 Planilla Preadjudicación OTIC'!AX133)</f>
        <v>0</v>
      </c>
      <c r="AX133" s="6">
        <f>+('3 Planilla Preadjudicación OTIC'!AY133)</f>
        <v>0</v>
      </c>
      <c r="AY133" s="6">
        <f>+('3 Planilla Preadjudicación OTIC'!AZ133)</f>
        <v>0</v>
      </c>
      <c r="AZ133" s="6">
        <f>+('3 Planilla Preadjudicación OTIC'!BA133)</f>
        <v>0</v>
      </c>
      <c r="BA133" s="6">
        <f>+('3 Planilla Preadjudicación OTIC'!BB133)</f>
        <v>0</v>
      </c>
      <c r="BB133" s="6">
        <f>+('3 Planilla Preadjudicación OTIC'!BC133)</f>
        <v>0</v>
      </c>
      <c r="BC133" s="6">
        <f>+('3 Planilla Preadjudicación OTIC'!BD133)</f>
        <v>0</v>
      </c>
      <c r="BD133" s="6">
        <f>+('3 Planilla Preadjudicación OTIC'!BE133)</f>
        <v>0</v>
      </c>
      <c r="BE133" s="6">
        <f>+('3 Planilla Preadjudicación OTIC'!BF133)</f>
        <v>0</v>
      </c>
      <c r="BF133" s="6">
        <f>+('3 Planilla Preadjudicación OTIC'!BG133)</f>
        <v>0</v>
      </c>
      <c r="BG133" s="6">
        <f>+('3 Planilla Preadjudicación OTIC'!BH133)</f>
        <v>0</v>
      </c>
      <c r="BH133" s="6">
        <f>+('3 Planilla Preadjudicación OTIC'!BI133)</f>
        <v>0</v>
      </c>
      <c r="BI133" s="6">
        <f>+('3 Planilla Preadjudicación OTIC'!BJ133)</f>
        <v>0</v>
      </c>
      <c r="BJ133" s="6">
        <f>+('3 Planilla Preadjudicación OTIC'!BK133)</f>
        <v>0</v>
      </c>
      <c r="BK133" s="6">
        <f>+('3 Planilla Preadjudicación OTIC'!BL133)</f>
        <v>0</v>
      </c>
      <c r="BL133" s="6">
        <f>+('3 Planilla Preadjudicación OTIC'!BM133)</f>
        <v>0</v>
      </c>
      <c r="BM133" s="164">
        <f>ROUND(('3 Planilla Preadjudicación OTIC'!BN133),1)</f>
        <v>0</v>
      </c>
      <c r="BN133" s="8">
        <f>+('3 Planilla Preadjudicación OTIC'!BO133)</f>
        <v>0</v>
      </c>
      <c r="BO133" s="8">
        <f>+('3 Planilla Preadjudicación OTIC'!BP133)</f>
        <v>0</v>
      </c>
      <c r="BP133" s="8">
        <f>+('3 Planilla Preadjudicación OTIC'!BQ133)</f>
        <v>0</v>
      </c>
      <c r="BQ133" s="8">
        <f>+('3 Planilla Preadjudicación OTIC'!BR133)</f>
        <v>0</v>
      </c>
      <c r="BR133" s="8">
        <f>+('3 Planilla Preadjudicación OTIC'!BS133)</f>
        <v>0</v>
      </c>
      <c r="BS133" s="8">
        <f>+('3 Planilla Preadjudicación OTIC'!BT133)</f>
        <v>0</v>
      </c>
      <c r="BT133" s="8">
        <f>+('3 Planilla Preadjudicación OTIC'!BU133)</f>
        <v>0</v>
      </c>
      <c r="BU133" s="130" t="e">
        <f>IF(VLOOKUP(A133,'BD OFICIAL'!$A$1:$AK$1058,5,0)=D133,0,1)</f>
        <v>#N/A</v>
      </c>
      <c r="BV133" s="130" t="e">
        <f>IF(VLOOKUP(A133,'BD OFICIAL'!$A$1:$AK$1058,11,0)=J133,0,1)</f>
        <v>#N/A</v>
      </c>
      <c r="BW133" s="130" t="e">
        <f>IF(VLOOKUP(A133,'BD OFICIAL'!$A$1:$AK$1058,13,0)=L133,0,1)</f>
        <v>#N/A</v>
      </c>
      <c r="BX133" s="6" t="e">
        <f>IF(VLOOKUP(A133,'BD OFICIAL'!$A$1:$AK$1058,16,0)=O133,0,1)</f>
        <v>#N/A</v>
      </c>
      <c r="BY133" s="6" t="e">
        <f>IF(VLOOKUP(A133,'BD OFICIAL'!$A$1:$AK$1058,17,0)=P133,0,1)</f>
        <v>#N/A</v>
      </c>
      <c r="BZ133" s="6" t="e">
        <f>IF(VLOOKUP(A133,'BD OFICIAL'!$A$1:$AK$1058,19,0)=R133,0,1)</f>
        <v>#N/A</v>
      </c>
      <c r="CA133" s="6" t="e">
        <f>IF(VLOOKUP(A133,'BD OFICIAL'!$A$1:$AK$1058,21,0)=T133,0,1)</f>
        <v>#N/A</v>
      </c>
      <c r="CB133" s="6" t="e">
        <f>IF(VLOOKUP(A133,'BD OFICIAL'!$A$1:$AK$1058,24,0)=AK133,0,1)</f>
        <v>#N/A</v>
      </c>
      <c r="CC133" s="6" t="e">
        <f>IF(VLOOKUP(A133,'BD OFICIAL'!$A$1:$AK$1058,25,0)=X133,0,1)</f>
        <v>#N/A</v>
      </c>
      <c r="CD133" s="6" t="e">
        <f>IF(VLOOKUP(A133,'BD OFICIAL'!$A$1:$AK$1058,26,0)=Y133,0,1)</f>
        <v>#N/A</v>
      </c>
      <c r="CE133" s="6" t="e">
        <f>IF(VLOOKUP(A133,'BD OFICIAL'!$A$1:$AK$1058,27,0)=Z133,0,1)</f>
        <v>#N/A</v>
      </c>
      <c r="CF133" s="6" t="e">
        <f>IF(VLOOKUP(A133,'BD OFICIAL'!$A$1:$AK$1058,28,0)=AA133,0,1)</f>
        <v>#N/A</v>
      </c>
      <c r="CG133" s="6" t="e">
        <f>IF(VLOOKUP(A133,'BD OFICIAL'!$A$1:$AK$1058,33,0)=AF133,0,1)</f>
        <v>#N/A</v>
      </c>
      <c r="CH133" s="6" t="e">
        <f>IF(VLOOKUP(A133,'BD OFICIAL'!$A$1:$AK$1058,34,0)=AG133,0,1)</f>
        <v>#N/A</v>
      </c>
      <c r="CI133" s="11" t="e">
        <f t="shared" si="114"/>
        <v>#DIV/0!</v>
      </c>
      <c r="CJ133" s="130" t="e">
        <f t="shared" si="115"/>
        <v>#DIV/0!</v>
      </c>
      <c r="CK133" s="130" t="e">
        <f>IF(VLOOKUP(A133,'BD OFICIAL'!$A$1:$AK$1058,37,0)=AL133,0,1)</f>
        <v>#N/A</v>
      </c>
      <c r="CL133" s="130" t="e">
        <f>VLOOKUP(A133,'BD OFICIAL'!$A$1:$AL$1109,38,0)*AM133-AP133</f>
        <v>#N/A</v>
      </c>
      <c r="CM133" s="130" t="str">
        <f t="shared" si="116"/>
        <v>SSH</v>
      </c>
      <c r="CN133" s="130" t="str">
        <f t="shared" si="117"/>
        <v>SI</v>
      </c>
      <c r="CO133" s="130" t="str">
        <f t="shared" si="118"/>
        <v>NO</v>
      </c>
      <c r="CP133" s="44">
        <f t="shared" si="119"/>
        <v>1</v>
      </c>
      <c r="CQ133" s="44">
        <f t="shared" si="120"/>
        <v>1</v>
      </c>
      <c r="CR133" s="44" t="e">
        <f t="shared" si="121"/>
        <v>#N/A</v>
      </c>
      <c r="CS133" s="44" t="e">
        <f>IF(VLOOKUP(A133,'BD OFICIAL'!$A:$AS,40,0)=AQ133,0,1)</f>
        <v>#N/A</v>
      </c>
      <c r="CT133" s="44" t="e">
        <f>IF(VLOOKUP(A133,'BD OFICIAL'!$A:$AS,41,0)=AS133,0,1)</f>
        <v>#N/A</v>
      </c>
      <c r="CU133" s="44">
        <f t="shared" si="122"/>
        <v>0</v>
      </c>
      <c r="CV133" s="44">
        <f t="shared" si="123"/>
        <v>0</v>
      </c>
      <c r="CW133" s="44" t="e">
        <f>IF(VLOOKUP(A133,'BD OFICIAL'!$A$1:$AK$1058,31,0)="SI",IF(AT133&gt;0,0,1),IF(AT133=0,0,1))</f>
        <v>#N/A</v>
      </c>
      <c r="CX133" s="44">
        <f t="shared" si="124"/>
        <v>0</v>
      </c>
      <c r="CY133" s="44">
        <f t="shared" si="125"/>
        <v>0</v>
      </c>
      <c r="CZ133" s="130" t="e">
        <f t="shared" si="126"/>
        <v>#N/A</v>
      </c>
      <c r="DA133" s="44" t="e">
        <f t="shared" si="127"/>
        <v>#N/A</v>
      </c>
      <c r="DB133" s="130" t="str">
        <f>IF(ISERROR(VLOOKUP(AI133,EXPERIENCIA!$A$1:$C$2100,1,0)),"NO","SI")</f>
        <v>NO</v>
      </c>
      <c r="DC133" s="130" t="e">
        <f>IF(CZ133="no","NO APLICA",IF(AX133=0,"ERROR NOTA",IF(AND(AX133&gt;1,DB133="NO"),"ERROR NOTA",IF(AND(DB133="NO",AX133=1),0,IF(VLOOKUP(AI133,EXPERIENCIA!$A$1:$C$2100,3,0)=AX133,0,"ERROR NOTA")))))</f>
        <v>#N/A</v>
      </c>
      <c r="DD133" s="130" t="str">
        <f>IF(ISERROR(VLOOKUP(AI133,COMPORTAMIENTO!$A$1:$C$2100,1,0)),"NO","SI")</f>
        <v>NO</v>
      </c>
      <c r="DE133" s="130" t="e">
        <f>IF(CZ133="NO","NO APLICA",IF(AY133=0,"ERROR NOTA",IF(AND(DD133="NO",AY133=7),0,IF(VLOOKUP(AI133,COMPORTAMIENTO!$A$2:$C$2100,3,0)=AY133,0,"ERROR NOTA"))))</f>
        <v>#N/A</v>
      </c>
      <c r="DF133" s="164" t="e">
        <f t="shared" si="128"/>
        <v>#N/A</v>
      </c>
      <c r="DG133" s="164" t="e">
        <f t="shared" si="129"/>
        <v>#N/A</v>
      </c>
      <c r="DH133" s="130" t="str">
        <f t="shared" si="107"/>
        <v>NO</v>
      </c>
      <c r="DI133" s="130" t="e">
        <f t="shared" si="130"/>
        <v>#N/A</v>
      </c>
      <c r="DJ133" s="130" t="e">
        <f t="shared" si="131"/>
        <v>#N/A</v>
      </c>
      <c r="DK133" s="130" t="e">
        <f t="shared" si="132"/>
        <v>#N/A</v>
      </c>
      <c r="DL133" s="16" t="e" cm="1">
        <f t="array" ref="DL133">IF(CZ133="NO","NO APLICA",IF(AND(CZ133="SI",BG133=1),RECHAZADO,"APROBADO"))</f>
        <v>#N/A</v>
      </c>
      <c r="DM133" s="16" t="e">
        <f t="shared" si="133"/>
        <v>#N/A</v>
      </c>
      <c r="DN133" s="11" t="e">
        <f t="shared" si="134"/>
        <v>#N/A</v>
      </c>
      <c r="DO133" s="16">
        <f t="shared" si="135"/>
        <v>0</v>
      </c>
      <c r="DP133" s="16">
        <f>VLOOKUP(A133,'5 TD'!$A$3:$B$35,2,0)</f>
        <v>0</v>
      </c>
      <c r="DQ133" s="11" t="e">
        <f t="shared" si="136"/>
        <v>#N/A</v>
      </c>
      <c r="DR133" s="130" t="e">
        <f t="shared" si="108"/>
        <v>#N/A</v>
      </c>
      <c r="DS133" s="130" t="e">
        <f t="shared" si="109"/>
        <v>#N/A</v>
      </c>
      <c r="DT133" s="11" t="e">
        <f t="shared" si="110"/>
        <v>#N/A</v>
      </c>
      <c r="DU133" s="130" t="e">
        <f t="shared" si="111"/>
        <v>#N/A</v>
      </c>
      <c r="DV133" s="6">
        <f>+('3 Planilla Preadjudicación OTIC'!BO133)</f>
        <v>0</v>
      </c>
      <c r="DW133" s="6" t="e">
        <f>IF(DU133="APROBADO",VLOOKUP(A133,'5 TD'!$D$3:$E$270,2,0),"NO APLICA")</f>
        <v>#N/A</v>
      </c>
      <c r="DX133" s="6" t="e">
        <f t="shared" si="137"/>
        <v>#N/A</v>
      </c>
      <c r="DY133" s="6" t="e">
        <f>IF(DX133="SI",VLOOKUP(A133,'5 TD'!$G$3:$H$270,2,0),"NO APLICA ")</f>
        <v>#N/A</v>
      </c>
      <c r="DZ133" s="6" t="e">
        <f t="shared" si="112"/>
        <v>#N/A</v>
      </c>
      <c r="EA133" s="6" t="e">
        <f>IF(DZ133="SI",VLOOKUP(A133,'5 TD'!$J$4:$K$472,2,0),"NO APLICA")</f>
        <v>#N/A</v>
      </c>
      <c r="EB133" s="6" t="e">
        <f t="shared" si="138"/>
        <v>#N/A</v>
      </c>
      <c r="EC133" s="11" t="e">
        <f>IF(EB133="SI",VLOOKUP(A133,'5 TD'!$M$4:$N$350,2,0),"NO APLICA")</f>
        <v>#N/A</v>
      </c>
      <c r="ED133" s="6" t="e">
        <f t="shared" si="113"/>
        <v>#N/A</v>
      </c>
      <c r="EE133" s="16" t="e">
        <f t="shared" si="139"/>
        <v>#N/A</v>
      </c>
      <c r="EF133" s="16" t="e">
        <f>IF(ED133="SI",VLOOKUP(A133,'5 TD'!$V$4:$W$479,2,0),"NO APLICA")</f>
        <v>#N/A</v>
      </c>
      <c r="EG133" s="6" t="e">
        <f t="shared" si="140"/>
        <v>#N/A</v>
      </c>
      <c r="EH133" s="124" t="e">
        <f>IF(EG133="SI",VLOOKUP(AI133,COMPORTAMIENTO!$A$1:$C$2100,2,0),"NO APLICA")</f>
        <v>#N/A</v>
      </c>
      <c r="EI133" s="16" t="e">
        <f>IF(EG133="SI",VLOOKUP(A133,'5 TD'!$P$2:$Q$479,2,0),"NO APLICA")</f>
        <v>#N/A</v>
      </c>
      <c r="EJ133" s="6" t="e">
        <f t="shared" si="141"/>
        <v>#N/A</v>
      </c>
      <c r="EK133" s="6">
        <f>IF(DB133="no",0,VLOOKUP(AI133,EXPERIENCIA!$A$1:$C$2100,2,0))</f>
        <v>0</v>
      </c>
      <c r="EL133" s="6">
        <f>IF(DB133="si",VLOOKUP(A133,'5 TD'!$S$3:$T$2103,2,0),0)</f>
        <v>0</v>
      </c>
      <c r="EM133" s="6" t="str">
        <f t="shared" si="142"/>
        <v>SI</v>
      </c>
      <c r="EN133" s="6">
        <f>+('3 Planilla Preadjudicación OTIC'!BV133)</f>
        <v>0</v>
      </c>
      <c r="EQ133" s="77"/>
    </row>
    <row r="134" spans="1:147" s="7" customFormat="1" ht="13.8" x14ac:dyDescent="0.3">
      <c r="A134" s="6">
        <f>+('3 Planilla Preadjudicación OTIC'!A134)</f>
        <v>0</v>
      </c>
      <c r="B134" s="6">
        <f>+('3 Planilla Preadjudicación OTIC'!B134)</f>
        <v>0</v>
      </c>
      <c r="C134" s="8">
        <f>+('3 Planilla Preadjudicación OTIC'!D134)</f>
        <v>0</v>
      </c>
      <c r="D134" s="8">
        <f>+('3 Planilla Preadjudicación OTIC'!E134)</f>
        <v>0</v>
      </c>
      <c r="E134" s="8">
        <f>+('3 Planilla Preadjudicación OTIC'!F134)</f>
        <v>0</v>
      </c>
      <c r="F134" s="8">
        <f>+('3 Planilla Preadjudicación OTIC'!G134)</f>
        <v>0</v>
      </c>
      <c r="G134" s="8">
        <f>+('3 Planilla Preadjudicación OTIC'!H134)</f>
        <v>0</v>
      </c>
      <c r="H134" s="8">
        <f>+('3 Planilla Preadjudicación OTIC'!I134)</f>
        <v>0</v>
      </c>
      <c r="I134" s="8">
        <f>+('3 Planilla Preadjudicación OTIC'!J134)</f>
        <v>0</v>
      </c>
      <c r="J134" s="8">
        <f>+('3 Planilla Preadjudicación OTIC'!K134)</f>
        <v>0</v>
      </c>
      <c r="K134" s="8">
        <f>+('3 Planilla Preadjudicación OTIC'!L134)</f>
        <v>0</v>
      </c>
      <c r="L134" s="8">
        <f>+('3 Planilla Preadjudicación OTIC'!M134)</f>
        <v>0</v>
      </c>
      <c r="M134" s="6">
        <f>+('3 Planilla Preadjudicación OTIC'!N134)</f>
        <v>0</v>
      </c>
      <c r="N134" s="8">
        <f>+('3 Planilla Preadjudicación OTIC'!O134)</f>
        <v>0</v>
      </c>
      <c r="O134" s="8">
        <f>+('3 Planilla Preadjudicación OTIC'!P134)</f>
        <v>0</v>
      </c>
      <c r="P134" s="8">
        <f>+('3 Planilla Preadjudicación OTIC'!Q134)</f>
        <v>0</v>
      </c>
      <c r="Q134" s="8">
        <f>+('3 Planilla Preadjudicación OTIC'!R134)</f>
        <v>0</v>
      </c>
      <c r="R134" s="8">
        <f>+('3 Planilla Preadjudicación OTIC'!S134)</f>
        <v>0</v>
      </c>
      <c r="S134" s="8">
        <f>+('3 Planilla Preadjudicación OTIC'!T134)</f>
        <v>0</v>
      </c>
      <c r="T134" s="6">
        <f>+('3 Planilla Preadjudicación OTIC'!U134)</f>
        <v>0</v>
      </c>
      <c r="U134" s="6">
        <f>+('3 Planilla Preadjudicación OTIC'!V134)</f>
        <v>0</v>
      </c>
      <c r="V134" s="6">
        <f>+('3 Planilla Preadjudicación OTIC'!W134)</f>
        <v>0</v>
      </c>
      <c r="W134" s="6">
        <f>+('3 Planilla Preadjudicación OTIC'!X134)</f>
        <v>0</v>
      </c>
      <c r="X134" s="6">
        <f>+('3 Planilla Preadjudicación OTIC'!Y134)</f>
        <v>0</v>
      </c>
      <c r="Y134" s="6">
        <f>+('3 Planilla Preadjudicación OTIC'!Z134)</f>
        <v>0</v>
      </c>
      <c r="Z134" s="6">
        <f>+('3 Planilla Preadjudicación OTIC'!AA134)</f>
        <v>0</v>
      </c>
      <c r="AA134" s="6">
        <f>+('3 Planilla Preadjudicación OTIC'!AB134)</f>
        <v>0</v>
      </c>
      <c r="AB134" s="8">
        <f>+('3 Planilla Preadjudicación OTIC'!AC134)</f>
        <v>0</v>
      </c>
      <c r="AC134" s="8">
        <f>+('3 Planilla Preadjudicación OTIC'!AD134)</f>
        <v>0</v>
      </c>
      <c r="AD134" s="6">
        <f>+('3 Planilla Preadjudicación OTIC'!AE134)</f>
        <v>0</v>
      </c>
      <c r="AE134" s="8">
        <f>+('3 Planilla Preadjudicación OTIC'!AF134)</f>
        <v>0</v>
      </c>
      <c r="AF134" s="6">
        <f>+('3 Planilla Preadjudicación OTIC'!AG134)</f>
        <v>0</v>
      </c>
      <c r="AG134" s="6">
        <f>+('3 Planilla Preadjudicación OTIC'!AH134)</f>
        <v>0</v>
      </c>
      <c r="AH134" s="6">
        <f>+('3 Planilla Preadjudicación OTIC'!AI134)</f>
        <v>0</v>
      </c>
      <c r="AI134" s="206">
        <f>+('3 Planilla Preadjudicación OTIC'!AJ134)</f>
        <v>0</v>
      </c>
      <c r="AJ134" s="8">
        <f>+('3 Planilla Preadjudicación OTIC'!AK134)</f>
        <v>0</v>
      </c>
      <c r="AK134" s="6">
        <f>+('3 Planilla Preadjudicación OTIC'!AL134)</f>
        <v>0</v>
      </c>
      <c r="AL134" s="6">
        <f>+('3 Planilla Preadjudicación OTIC'!AM134)</f>
        <v>0</v>
      </c>
      <c r="AM134" s="16">
        <f>+('3 Planilla Preadjudicación OTIC'!AN134)</f>
        <v>0</v>
      </c>
      <c r="AN134" s="16">
        <f>+('3 Planilla Preadjudicación OTIC'!AO134)</f>
        <v>0</v>
      </c>
      <c r="AO134" s="16">
        <f>+('3 Planilla Preadjudicación OTIC'!AP134)</f>
        <v>0</v>
      </c>
      <c r="AP134" s="16">
        <f>+('3 Planilla Preadjudicación OTIC'!AQ134)</f>
        <v>0</v>
      </c>
      <c r="AQ134" s="16">
        <f>+('3 Planilla Preadjudicación OTIC'!AR134)</f>
        <v>0</v>
      </c>
      <c r="AR134" s="16">
        <f>+('3 Planilla Preadjudicación OTIC'!AS134)</f>
        <v>0</v>
      </c>
      <c r="AS134" s="16">
        <f>+('3 Planilla Preadjudicación OTIC'!AT134)</f>
        <v>0</v>
      </c>
      <c r="AT134" s="16">
        <f>+('3 Planilla Preadjudicación OTIC'!AU134)</f>
        <v>0</v>
      </c>
      <c r="AU134" s="16">
        <f>+('3 Planilla Preadjudicación OTIC'!AV134)</f>
        <v>0</v>
      </c>
      <c r="AV134" s="6">
        <f>+('3 Planilla Preadjudicación OTIC'!AW134)</f>
        <v>0</v>
      </c>
      <c r="AW134" s="8">
        <f>+('3 Planilla Preadjudicación OTIC'!AX134)</f>
        <v>0</v>
      </c>
      <c r="AX134" s="6">
        <f>+('3 Planilla Preadjudicación OTIC'!AY134)</f>
        <v>0</v>
      </c>
      <c r="AY134" s="6">
        <f>+('3 Planilla Preadjudicación OTIC'!AZ134)</f>
        <v>0</v>
      </c>
      <c r="AZ134" s="6">
        <f>+('3 Planilla Preadjudicación OTIC'!BA134)</f>
        <v>0</v>
      </c>
      <c r="BA134" s="6">
        <f>+('3 Planilla Preadjudicación OTIC'!BB134)</f>
        <v>0</v>
      </c>
      <c r="BB134" s="6">
        <f>+('3 Planilla Preadjudicación OTIC'!BC134)</f>
        <v>0</v>
      </c>
      <c r="BC134" s="6">
        <f>+('3 Planilla Preadjudicación OTIC'!BD134)</f>
        <v>0</v>
      </c>
      <c r="BD134" s="6">
        <f>+('3 Planilla Preadjudicación OTIC'!BE134)</f>
        <v>0</v>
      </c>
      <c r="BE134" s="6">
        <f>+('3 Planilla Preadjudicación OTIC'!BF134)</f>
        <v>0</v>
      </c>
      <c r="BF134" s="6">
        <f>+('3 Planilla Preadjudicación OTIC'!BG134)</f>
        <v>0</v>
      </c>
      <c r="BG134" s="6">
        <f>+('3 Planilla Preadjudicación OTIC'!BH134)</f>
        <v>0</v>
      </c>
      <c r="BH134" s="6">
        <f>+('3 Planilla Preadjudicación OTIC'!BI134)</f>
        <v>0</v>
      </c>
      <c r="BI134" s="6">
        <f>+('3 Planilla Preadjudicación OTIC'!BJ134)</f>
        <v>0</v>
      </c>
      <c r="BJ134" s="6">
        <f>+('3 Planilla Preadjudicación OTIC'!BK134)</f>
        <v>0</v>
      </c>
      <c r="BK134" s="6">
        <f>+('3 Planilla Preadjudicación OTIC'!BL134)</f>
        <v>0</v>
      </c>
      <c r="BL134" s="6">
        <f>+('3 Planilla Preadjudicación OTIC'!BM134)</f>
        <v>0</v>
      </c>
      <c r="BM134" s="164">
        <f>ROUND(('3 Planilla Preadjudicación OTIC'!BN134),1)</f>
        <v>0</v>
      </c>
      <c r="BN134" s="8">
        <f>+('3 Planilla Preadjudicación OTIC'!BO134)</f>
        <v>0</v>
      </c>
      <c r="BO134" s="8">
        <f>+('3 Planilla Preadjudicación OTIC'!BP134)</f>
        <v>0</v>
      </c>
      <c r="BP134" s="8">
        <f>+('3 Planilla Preadjudicación OTIC'!BQ134)</f>
        <v>0</v>
      </c>
      <c r="BQ134" s="8">
        <f>+('3 Planilla Preadjudicación OTIC'!BR134)</f>
        <v>0</v>
      </c>
      <c r="BR134" s="8">
        <f>+('3 Planilla Preadjudicación OTIC'!BS134)</f>
        <v>0</v>
      </c>
      <c r="BS134" s="8">
        <f>+('3 Planilla Preadjudicación OTIC'!BT134)</f>
        <v>0</v>
      </c>
      <c r="BT134" s="8">
        <f>+('3 Planilla Preadjudicación OTIC'!BU134)</f>
        <v>0</v>
      </c>
      <c r="BU134" s="130" t="e">
        <f>IF(VLOOKUP(A134,'BD OFICIAL'!$A$1:$AK$1058,5,0)=D134,0,1)</f>
        <v>#N/A</v>
      </c>
      <c r="BV134" s="130" t="e">
        <f>IF(VLOOKUP(A134,'BD OFICIAL'!$A$1:$AK$1058,11,0)=J134,0,1)</f>
        <v>#N/A</v>
      </c>
      <c r="BW134" s="130" t="e">
        <f>IF(VLOOKUP(A134,'BD OFICIAL'!$A$1:$AK$1058,13,0)=L134,0,1)</f>
        <v>#N/A</v>
      </c>
      <c r="BX134" s="6" t="e">
        <f>IF(VLOOKUP(A134,'BD OFICIAL'!$A$1:$AK$1058,16,0)=O134,0,1)</f>
        <v>#N/A</v>
      </c>
      <c r="BY134" s="6" t="e">
        <f>IF(VLOOKUP(A134,'BD OFICIAL'!$A$1:$AK$1058,17,0)=P134,0,1)</f>
        <v>#N/A</v>
      </c>
      <c r="BZ134" s="6" t="e">
        <f>IF(VLOOKUP(A134,'BD OFICIAL'!$A$1:$AK$1058,19,0)=R134,0,1)</f>
        <v>#N/A</v>
      </c>
      <c r="CA134" s="6" t="e">
        <f>IF(VLOOKUP(A134,'BD OFICIAL'!$A$1:$AK$1058,21,0)=T134,0,1)</f>
        <v>#N/A</v>
      </c>
      <c r="CB134" s="6" t="e">
        <f>IF(VLOOKUP(A134,'BD OFICIAL'!$A$1:$AK$1058,24,0)=AK134,0,1)</f>
        <v>#N/A</v>
      </c>
      <c r="CC134" s="6" t="e">
        <f>IF(VLOOKUP(A134,'BD OFICIAL'!$A$1:$AK$1058,25,0)=X134,0,1)</f>
        <v>#N/A</v>
      </c>
      <c r="CD134" s="6" t="e">
        <f>IF(VLOOKUP(A134,'BD OFICIAL'!$A$1:$AK$1058,26,0)=Y134,0,1)</f>
        <v>#N/A</v>
      </c>
      <c r="CE134" s="6" t="e">
        <f>IF(VLOOKUP(A134,'BD OFICIAL'!$A$1:$AK$1058,27,0)=Z134,0,1)</f>
        <v>#N/A</v>
      </c>
      <c r="CF134" s="6" t="e">
        <f>IF(VLOOKUP(A134,'BD OFICIAL'!$A$1:$AK$1058,28,0)=AA134,0,1)</f>
        <v>#N/A</v>
      </c>
      <c r="CG134" s="6" t="e">
        <f>IF(VLOOKUP(A134,'BD OFICIAL'!$A$1:$AK$1058,33,0)=AF134,0,1)</f>
        <v>#N/A</v>
      </c>
      <c r="CH134" s="6" t="e">
        <f>IF(VLOOKUP(A134,'BD OFICIAL'!$A$1:$AK$1058,34,0)=AG134,0,1)</f>
        <v>#N/A</v>
      </c>
      <c r="CI134" s="11" t="e">
        <f t="shared" si="114"/>
        <v>#DIV/0!</v>
      </c>
      <c r="CJ134" s="130" t="e">
        <f t="shared" si="115"/>
        <v>#DIV/0!</v>
      </c>
      <c r="CK134" s="130" t="e">
        <f>IF(VLOOKUP(A134,'BD OFICIAL'!$A$1:$AK$1058,37,0)=AL134,0,1)</f>
        <v>#N/A</v>
      </c>
      <c r="CL134" s="130" t="e">
        <f>VLOOKUP(A134,'BD OFICIAL'!$A$1:$AL$1109,38,0)*AM134-AP134</f>
        <v>#N/A</v>
      </c>
      <c r="CM134" s="130" t="str">
        <f t="shared" si="116"/>
        <v>SSH</v>
      </c>
      <c r="CN134" s="130" t="str">
        <f t="shared" si="117"/>
        <v>SI</v>
      </c>
      <c r="CO134" s="130" t="str">
        <f t="shared" si="118"/>
        <v>NO</v>
      </c>
      <c r="CP134" s="44">
        <f t="shared" si="119"/>
        <v>1</v>
      </c>
      <c r="CQ134" s="44">
        <f t="shared" si="120"/>
        <v>1</v>
      </c>
      <c r="CR134" s="44" t="e">
        <f t="shared" si="121"/>
        <v>#N/A</v>
      </c>
      <c r="CS134" s="44" t="e">
        <f>IF(VLOOKUP(A134,'BD OFICIAL'!$A:$AS,40,0)=AQ134,0,1)</f>
        <v>#N/A</v>
      </c>
      <c r="CT134" s="44" t="e">
        <f>IF(VLOOKUP(A134,'BD OFICIAL'!$A:$AS,41,0)=AS134,0,1)</f>
        <v>#N/A</v>
      </c>
      <c r="CU134" s="44">
        <f t="shared" si="122"/>
        <v>0</v>
      </c>
      <c r="CV134" s="44">
        <f t="shared" si="123"/>
        <v>0</v>
      </c>
      <c r="CW134" s="44" t="e">
        <f>IF(VLOOKUP(A134,'BD OFICIAL'!$A$1:$AK$1058,31,0)="SI",IF(AT134&gt;0,0,1),IF(AT134=0,0,1))</f>
        <v>#N/A</v>
      </c>
      <c r="CX134" s="44">
        <f t="shared" si="124"/>
        <v>0</v>
      </c>
      <c r="CY134" s="44">
        <f t="shared" si="125"/>
        <v>0</v>
      </c>
      <c r="CZ134" s="130" t="e">
        <f t="shared" si="126"/>
        <v>#N/A</v>
      </c>
      <c r="DA134" s="44" t="e">
        <f t="shared" si="127"/>
        <v>#N/A</v>
      </c>
      <c r="DB134" s="130" t="str">
        <f>IF(ISERROR(VLOOKUP(AI134,EXPERIENCIA!$A$1:$C$2100,1,0)),"NO","SI")</f>
        <v>NO</v>
      </c>
      <c r="DC134" s="130" t="e">
        <f>IF(CZ134="no","NO APLICA",IF(AX134=0,"ERROR NOTA",IF(AND(AX134&gt;1,DB134="NO"),"ERROR NOTA",IF(AND(DB134="NO",AX134=1),0,IF(VLOOKUP(AI134,EXPERIENCIA!$A$1:$C$2100,3,0)=AX134,0,"ERROR NOTA")))))</f>
        <v>#N/A</v>
      </c>
      <c r="DD134" s="130" t="str">
        <f>IF(ISERROR(VLOOKUP(AI134,COMPORTAMIENTO!$A$1:$C$2100,1,0)),"NO","SI")</f>
        <v>NO</v>
      </c>
      <c r="DE134" s="130" t="e">
        <f>IF(CZ134="NO","NO APLICA",IF(AY134=0,"ERROR NOTA",IF(AND(DD134="NO",AY134=7),0,IF(VLOOKUP(AI134,COMPORTAMIENTO!$A$2:$C$2100,3,0)=AY134,0,"ERROR NOTA"))))</f>
        <v>#N/A</v>
      </c>
      <c r="DF134" s="164" t="e">
        <f t="shared" si="128"/>
        <v>#N/A</v>
      </c>
      <c r="DG134" s="164" t="e">
        <f t="shared" si="129"/>
        <v>#N/A</v>
      </c>
      <c r="DH134" s="130" t="str">
        <f t="shared" si="107"/>
        <v>NO</v>
      </c>
      <c r="DI134" s="130" t="e">
        <f t="shared" si="130"/>
        <v>#N/A</v>
      </c>
      <c r="DJ134" s="130" t="e">
        <f t="shared" si="131"/>
        <v>#N/A</v>
      </c>
      <c r="DK134" s="130" t="e">
        <f t="shared" si="132"/>
        <v>#N/A</v>
      </c>
      <c r="DL134" s="16" t="e" cm="1">
        <f t="array" ref="DL134">IF(CZ134="NO","NO APLICA",IF(AND(CZ134="SI",BG134=1),RECHAZADO,"APROBADO"))</f>
        <v>#N/A</v>
      </c>
      <c r="DM134" s="16" t="e">
        <f t="shared" si="133"/>
        <v>#N/A</v>
      </c>
      <c r="DN134" s="11" t="e">
        <f t="shared" si="134"/>
        <v>#N/A</v>
      </c>
      <c r="DO134" s="16">
        <f t="shared" si="135"/>
        <v>0</v>
      </c>
      <c r="DP134" s="16">
        <f>VLOOKUP(A134,'5 TD'!$A$3:$B$35,2,0)</f>
        <v>0</v>
      </c>
      <c r="DQ134" s="11" t="e">
        <f t="shared" si="136"/>
        <v>#N/A</v>
      </c>
      <c r="DR134" s="130" t="e">
        <f t="shared" si="108"/>
        <v>#N/A</v>
      </c>
      <c r="DS134" s="130" t="e">
        <f t="shared" si="109"/>
        <v>#N/A</v>
      </c>
      <c r="DT134" s="11" t="e">
        <f t="shared" si="110"/>
        <v>#N/A</v>
      </c>
      <c r="DU134" s="130" t="e">
        <f t="shared" si="111"/>
        <v>#N/A</v>
      </c>
      <c r="DV134" s="6">
        <f>+('3 Planilla Preadjudicación OTIC'!BO134)</f>
        <v>0</v>
      </c>
      <c r="DW134" s="6" t="e">
        <f>IF(DU134="APROBADO",VLOOKUP(A134,'5 TD'!$D$3:$E$270,2,0),"NO APLICA")</f>
        <v>#N/A</v>
      </c>
      <c r="DX134" s="6" t="e">
        <f t="shared" si="137"/>
        <v>#N/A</v>
      </c>
      <c r="DY134" s="6" t="e">
        <f>IF(DX134="SI",VLOOKUP(A134,'5 TD'!$G$3:$H$270,2,0),"NO APLICA ")</f>
        <v>#N/A</v>
      </c>
      <c r="DZ134" s="6" t="e">
        <f t="shared" si="112"/>
        <v>#N/A</v>
      </c>
      <c r="EA134" s="6" t="e">
        <f>IF(DZ134="SI",VLOOKUP(A134,'5 TD'!$J$4:$K$472,2,0),"NO APLICA")</f>
        <v>#N/A</v>
      </c>
      <c r="EB134" s="6" t="e">
        <f t="shared" si="138"/>
        <v>#N/A</v>
      </c>
      <c r="EC134" s="11" t="e">
        <f>IF(EB134="SI",VLOOKUP(A134,'5 TD'!$M$4:$N$350,2,0),"NO APLICA")</f>
        <v>#N/A</v>
      </c>
      <c r="ED134" s="6" t="e">
        <f t="shared" si="113"/>
        <v>#N/A</v>
      </c>
      <c r="EE134" s="16" t="e">
        <f t="shared" si="139"/>
        <v>#N/A</v>
      </c>
      <c r="EF134" s="16" t="e">
        <f>IF(ED134="SI",VLOOKUP(A134,'5 TD'!$V$4:$W$479,2,0),"NO APLICA")</f>
        <v>#N/A</v>
      </c>
      <c r="EG134" s="6" t="e">
        <f t="shared" si="140"/>
        <v>#N/A</v>
      </c>
      <c r="EH134" s="124" t="e">
        <f>IF(EG134="SI",VLOOKUP(AI134,COMPORTAMIENTO!$A$1:$C$2100,2,0),"NO APLICA")</f>
        <v>#N/A</v>
      </c>
      <c r="EI134" s="16" t="e">
        <f>IF(EG134="SI",VLOOKUP(A134,'5 TD'!$P$2:$Q$479,2,0),"NO APLICA")</f>
        <v>#N/A</v>
      </c>
      <c r="EJ134" s="6" t="e">
        <f t="shared" si="141"/>
        <v>#N/A</v>
      </c>
      <c r="EK134" s="6">
        <f>IF(DB134="no",0,VLOOKUP(AI134,EXPERIENCIA!$A$1:$C$2100,2,0))</f>
        <v>0</v>
      </c>
      <c r="EL134" s="6">
        <f>IF(DB134="si",VLOOKUP(A134,'5 TD'!$S$3:$T$2103,2,0),0)</f>
        <v>0</v>
      </c>
      <c r="EM134" s="6" t="str">
        <f t="shared" si="142"/>
        <v>SI</v>
      </c>
      <c r="EN134" s="6">
        <f>+('3 Planilla Preadjudicación OTIC'!BV134)</f>
        <v>0</v>
      </c>
      <c r="EQ134" s="77"/>
    </row>
    <row r="135" spans="1:147" s="7" customFormat="1" ht="13.8" x14ac:dyDescent="0.3">
      <c r="A135" s="6">
        <f>+('3 Planilla Preadjudicación OTIC'!A135)</f>
        <v>0</v>
      </c>
      <c r="B135" s="6">
        <f>+('3 Planilla Preadjudicación OTIC'!B135)</f>
        <v>0</v>
      </c>
      <c r="C135" s="8">
        <f>+('3 Planilla Preadjudicación OTIC'!D135)</f>
        <v>0</v>
      </c>
      <c r="D135" s="8">
        <f>+('3 Planilla Preadjudicación OTIC'!E135)</f>
        <v>0</v>
      </c>
      <c r="E135" s="8">
        <f>+('3 Planilla Preadjudicación OTIC'!F135)</f>
        <v>0</v>
      </c>
      <c r="F135" s="8">
        <f>+('3 Planilla Preadjudicación OTIC'!G135)</f>
        <v>0</v>
      </c>
      <c r="G135" s="8">
        <f>+('3 Planilla Preadjudicación OTIC'!H135)</f>
        <v>0</v>
      </c>
      <c r="H135" s="8">
        <f>+('3 Planilla Preadjudicación OTIC'!I135)</f>
        <v>0</v>
      </c>
      <c r="I135" s="8">
        <f>+('3 Planilla Preadjudicación OTIC'!J135)</f>
        <v>0</v>
      </c>
      <c r="J135" s="8">
        <f>+('3 Planilla Preadjudicación OTIC'!K135)</f>
        <v>0</v>
      </c>
      <c r="K135" s="8">
        <f>+('3 Planilla Preadjudicación OTIC'!L135)</f>
        <v>0</v>
      </c>
      <c r="L135" s="8">
        <f>+('3 Planilla Preadjudicación OTIC'!M135)</f>
        <v>0</v>
      </c>
      <c r="M135" s="6">
        <f>+('3 Planilla Preadjudicación OTIC'!N135)</f>
        <v>0</v>
      </c>
      <c r="N135" s="8">
        <f>+('3 Planilla Preadjudicación OTIC'!O135)</f>
        <v>0</v>
      </c>
      <c r="O135" s="8">
        <f>+('3 Planilla Preadjudicación OTIC'!P135)</f>
        <v>0</v>
      </c>
      <c r="P135" s="8">
        <f>+('3 Planilla Preadjudicación OTIC'!Q135)</f>
        <v>0</v>
      </c>
      <c r="Q135" s="8">
        <f>+('3 Planilla Preadjudicación OTIC'!R135)</f>
        <v>0</v>
      </c>
      <c r="R135" s="8">
        <f>+('3 Planilla Preadjudicación OTIC'!S135)</f>
        <v>0</v>
      </c>
      <c r="S135" s="8">
        <f>+('3 Planilla Preadjudicación OTIC'!T135)</f>
        <v>0</v>
      </c>
      <c r="T135" s="6">
        <f>+('3 Planilla Preadjudicación OTIC'!U135)</f>
        <v>0</v>
      </c>
      <c r="U135" s="6">
        <f>+('3 Planilla Preadjudicación OTIC'!V135)</f>
        <v>0</v>
      </c>
      <c r="V135" s="6">
        <f>+('3 Planilla Preadjudicación OTIC'!W135)</f>
        <v>0</v>
      </c>
      <c r="W135" s="6">
        <f>+('3 Planilla Preadjudicación OTIC'!X135)</f>
        <v>0</v>
      </c>
      <c r="X135" s="6">
        <f>+('3 Planilla Preadjudicación OTIC'!Y135)</f>
        <v>0</v>
      </c>
      <c r="Y135" s="6">
        <f>+('3 Planilla Preadjudicación OTIC'!Z135)</f>
        <v>0</v>
      </c>
      <c r="Z135" s="6">
        <f>+('3 Planilla Preadjudicación OTIC'!AA135)</f>
        <v>0</v>
      </c>
      <c r="AA135" s="6">
        <f>+('3 Planilla Preadjudicación OTIC'!AB135)</f>
        <v>0</v>
      </c>
      <c r="AB135" s="8">
        <f>+('3 Planilla Preadjudicación OTIC'!AC135)</f>
        <v>0</v>
      </c>
      <c r="AC135" s="8">
        <f>+('3 Planilla Preadjudicación OTIC'!AD135)</f>
        <v>0</v>
      </c>
      <c r="AD135" s="6">
        <f>+('3 Planilla Preadjudicación OTIC'!AE135)</f>
        <v>0</v>
      </c>
      <c r="AE135" s="8">
        <f>+('3 Planilla Preadjudicación OTIC'!AF135)</f>
        <v>0</v>
      </c>
      <c r="AF135" s="6">
        <f>+('3 Planilla Preadjudicación OTIC'!AG135)</f>
        <v>0</v>
      </c>
      <c r="AG135" s="6">
        <f>+('3 Planilla Preadjudicación OTIC'!AH135)</f>
        <v>0</v>
      </c>
      <c r="AH135" s="6">
        <f>+('3 Planilla Preadjudicación OTIC'!AI135)</f>
        <v>0</v>
      </c>
      <c r="AI135" s="206">
        <f>+('3 Planilla Preadjudicación OTIC'!AJ135)</f>
        <v>0</v>
      </c>
      <c r="AJ135" s="8">
        <f>+('3 Planilla Preadjudicación OTIC'!AK135)</f>
        <v>0</v>
      </c>
      <c r="AK135" s="6">
        <f>+('3 Planilla Preadjudicación OTIC'!AL135)</f>
        <v>0</v>
      </c>
      <c r="AL135" s="6">
        <f>+('3 Planilla Preadjudicación OTIC'!AM135)</f>
        <v>0</v>
      </c>
      <c r="AM135" s="16">
        <f>+('3 Planilla Preadjudicación OTIC'!AN135)</f>
        <v>0</v>
      </c>
      <c r="AN135" s="16">
        <f>+('3 Planilla Preadjudicación OTIC'!AO135)</f>
        <v>0</v>
      </c>
      <c r="AO135" s="16">
        <f>+('3 Planilla Preadjudicación OTIC'!AP135)</f>
        <v>0</v>
      </c>
      <c r="AP135" s="16">
        <f>+('3 Planilla Preadjudicación OTIC'!AQ135)</f>
        <v>0</v>
      </c>
      <c r="AQ135" s="16">
        <f>+('3 Planilla Preadjudicación OTIC'!AR135)</f>
        <v>0</v>
      </c>
      <c r="AR135" s="16">
        <f>+('3 Planilla Preadjudicación OTIC'!AS135)</f>
        <v>0</v>
      </c>
      <c r="AS135" s="16">
        <f>+('3 Planilla Preadjudicación OTIC'!AT135)</f>
        <v>0</v>
      </c>
      <c r="AT135" s="16">
        <f>+('3 Planilla Preadjudicación OTIC'!AU135)</f>
        <v>0</v>
      </c>
      <c r="AU135" s="16">
        <f>+('3 Planilla Preadjudicación OTIC'!AV135)</f>
        <v>0</v>
      </c>
      <c r="AV135" s="6">
        <f>+('3 Planilla Preadjudicación OTIC'!AW135)</f>
        <v>0</v>
      </c>
      <c r="AW135" s="8">
        <f>+('3 Planilla Preadjudicación OTIC'!AX135)</f>
        <v>0</v>
      </c>
      <c r="AX135" s="6">
        <f>+('3 Planilla Preadjudicación OTIC'!AY135)</f>
        <v>0</v>
      </c>
      <c r="AY135" s="6">
        <f>+('3 Planilla Preadjudicación OTIC'!AZ135)</f>
        <v>0</v>
      </c>
      <c r="AZ135" s="6">
        <f>+('3 Planilla Preadjudicación OTIC'!BA135)</f>
        <v>0</v>
      </c>
      <c r="BA135" s="6">
        <f>+('3 Planilla Preadjudicación OTIC'!BB135)</f>
        <v>0</v>
      </c>
      <c r="BB135" s="6">
        <f>+('3 Planilla Preadjudicación OTIC'!BC135)</f>
        <v>0</v>
      </c>
      <c r="BC135" s="6">
        <f>+('3 Planilla Preadjudicación OTIC'!BD135)</f>
        <v>0</v>
      </c>
      <c r="BD135" s="6">
        <f>+('3 Planilla Preadjudicación OTIC'!BE135)</f>
        <v>0</v>
      </c>
      <c r="BE135" s="6">
        <f>+('3 Planilla Preadjudicación OTIC'!BF135)</f>
        <v>0</v>
      </c>
      <c r="BF135" s="6">
        <f>+('3 Planilla Preadjudicación OTIC'!BG135)</f>
        <v>0</v>
      </c>
      <c r="BG135" s="6">
        <f>+('3 Planilla Preadjudicación OTIC'!BH135)</f>
        <v>0</v>
      </c>
      <c r="BH135" s="6">
        <f>+('3 Planilla Preadjudicación OTIC'!BI135)</f>
        <v>0</v>
      </c>
      <c r="BI135" s="6">
        <f>+('3 Planilla Preadjudicación OTIC'!BJ135)</f>
        <v>0</v>
      </c>
      <c r="BJ135" s="6">
        <f>+('3 Planilla Preadjudicación OTIC'!BK135)</f>
        <v>0</v>
      </c>
      <c r="BK135" s="6">
        <f>+('3 Planilla Preadjudicación OTIC'!BL135)</f>
        <v>0</v>
      </c>
      <c r="BL135" s="6">
        <f>+('3 Planilla Preadjudicación OTIC'!BM135)</f>
        <v>0</v>
      </c>
      <c r="BM135" s="164">
        <f>ROUND(('3 Planilla Preadjudicación OTIC'!BN135),1)</f>
        <v>0</v>
      </c>
      <c r="BN135" s="8">
        <f>+('3 Planilla Preadjudicación OTIC'!BO135)</f>
        <v>0</v>
      </c>
      <c r="BO135" s="8">
        <f>+('3 Planilla Preadjudicación OTIC'!BP135)</f>
        <v>0</v>
      </c>
      <c r="BP135" s="8">
        <f>+('3 Planilla Preadjudicación OTIC'!BQ135)</f>
        <v>0</v>
      </c>
      <c r="BQ135" s="8">
        <f>+('3 Planilla Preadjudicación OTIC'!BR135)</f>
        <v>0</v>
      </c>
      <c r="BR135" s="8">
        <f>+('3 Planilla Preadjudicación OTIC'!BS135)</f>
        <v>0</v>
      </c>
      <c r="BS135" s="8">
        <f>+('3 Planilla Preadjudicación OTIC'!BT135)</f>
        <v>0</v>
      </c>
      <c r="BT135" s="8">
        <f>+('3 Planilla Preadjudicación OTIC'!BU135)</f>
        <v>0</v>
      </c>
      <c r="BU135" s="130" t="e">
        <f>IF(VLOOKUP(A135,'BD OFICIAL'!$A$1:$AK$1058,5,0)=D135,0,1)</f>
        <v>#N/A</v>
      </c>
      <c r="BV135" s="130" t="e">
        <f>IF(VLOOKUP(A135,'BD OFICIAL'!$A$1:$AK$1058,11,0)=J135,0,1)</f>
        <v>#N/A</v>
      </c>
      <c r="BW135" s="130" t="e">
        <f>IF(VLOOKUP(A135,'BD OFICIAL'!$A$1:$AK$1058,13,0)=L135,0,1)</f>
        <v>#N/A</v>
      </c>
      <c r="BX135" s="6" t="e">
        <f>IF(VLOOKUP(A135,'BD OFICIAL'!$A$1:$AK$1058,16,0)=O135,0,1)</f>
        <v>#N/A</v>
      </c>
      <c r="BY135" s="6" t="e">
        <f>IF(VLOOKUP(A135,'BD OFICIAL'!$A$1:$AK$1058,17,0)=P135,0,1)</f>
        <v>#N/A</v>
      </c>
      <c r="BZ135" s="6" t="e">
        <f>IF(VLOOKUP(A135,'BD OFICIAL'!$A$1:$AK$1058,19,0)=R135,0,1)</f>
        <v>#N/A</v>
      </c>
      <c r="CA135" s="6" t="e">
        <f>IF(VLOOKUP(A135,'BD OFICIAL'!$A$1:$AK$1058,21,0)=T135,0,1)</f>
        <v>#N/A</v>
      </c>
      <c r="CB135" s="6" t="e">
        <f>IF(VLOOKUP(A135,'BD OFICIAL'!$A$1:$AK$1058,24,0)=AK135,0,1)</f>
        <v>#N/A</v>
      </c>
      <c r="CC135" s="6" t="e">
        <f>IF(VLOOKUP(A135,'BD OFICIAL'!$A$1:$AK$1058,25,0)=X135,0,1)</f>
        <v>#N/A</v>
      </c>
      <c r="CD135" s="6" t="e">
        <f>IF(VLOOKUP(A135,'BD OFICIAL'!$A$1:$AK$1058,26,0)=Y135,0,1)</f>
        <v>#N/A</v>
      </c>
      <c r="CE135" s="6" t="e">
        <f>IF(VLOOKUP(A135,'BD OFICIAL'!$A$1:$AK$1058,27,0)=Z135,0,1)</f>
        <v>#N/A</v>
      </c>
      <c r="CF135" s="6" t="e">
        <f>IF(VLOOKUP(A135,'BD OFICIAL'!$A$1:$AK$1058,28,0)=AA135,0,1)</f>
        <v>#N/A</v>
      </c>
      <c r="CG135" s="6" t="e">
        <f>IF(VLOOKUP(A135,'BD OFICIAL'!$A$1:$AK$1058,33,0)=AF135,0,1)</f>
        <v>#N/A</v>
      </c>
      <c r="CH135" s="6" t="e">
        <f>IF(VLOOKUP(A135,'BD OFICIAL'!$A$1:$AK$1058,34,0)=AG135,0,1)</f>
        <v>#N/A</v>
      </c>
      <c r="CI135" s="11" t="e">
        <f t="shared" si="114"/>
        <v>#DIV/0!</v>
      </c>
      <c r="CJ135" s="130" t="e">
        <f t="shared" si="115"/>
        <v>#DIV/0!</v>
      </c>
      <c r="CK135" s="130" t="e">
        <f>IF(VLOOKUP(A135,'BD OFICIAL'!$A$1:$AK$1058,37,0)=AL135,0,1)</f>
        <v>#N/A</v>
      </c>
      <c r="CL135" s="130" t="e">
        <f>VLOOKUP(A135,'BD OFICIAL'!$A$1:$AL$1109,38,0)*AM135-AP135</f>
        <v>#N/A</v>
      </c>
      <c r="CM135" s="130" t="str">
        <f t="shared" si="116"/>
        <v>SSH</v>
      </c>
      <c r="CN135" s="130" t="str">
        <f t="shared" si="117"/>
        <v>SI</v>
      </c>
      <c r="CO135" s="130" t="str">
        <f t="shared" si="118"/>
        <v>NO</v>
      </c>
      <c r="CP135" s="44">
        <f t="shared" si="119"/>
        <v>1</v>
      </c>
      <c r="CQ135" s="44">
        <f t="shared" si="120"/>
        <v>1</v>
      </c>
      <c r="CR135" s="44" t="e">
        <f t="shared" si="121"/>
        <v>#N/A</v>
      </c>
      <c r="CS135" s="44" t="e">
        <f>IF(VLOOKUP(A135,'BD OFICIAL'!$A:$AS,40,0)=AQ135,0,1)</f>
        <v>#N/A</v>
      </c>
      <c r="CT135" s="44" t="e">
        <f>IF(VLOOKUP(A135,'BD OFICIAL'!$A:$AS,41,0)=AS135,0,1)</f>
        <v>#N/A</v>
      </c>
      <c r="CU135" s="44">
        <f t="shared" si="122"/>
        <v>0</v>
      </c>
      <c r="CV135" s="44">
        <f t="shared" si="123"/>
        <v>0</v>
      </c>
      <c r="CW135" s="44" t="e">
        <f>IF(VLOOKUP(A135,'BD OFICIAL'!$A$1:$AK$1058,31,0)="SI",IF(AT135&gt;0,0,1),IF(AT135=0,0,1))</f>
        <v>#N/A</v>
      </c>
      <c r="CX135" s="44">
        <f t="shared" si="124"/>
        <v>0</v>
      </c>
      <c r="CY135" s="44">
        <f t="shared" si="125"/>
        <v>0</v>
      </c>
      <c r="CZ135" s="130" t="e">
        <f t="shared" si="126"/>
        <v>#N/A</v>
      </c>
      <c r="DA135" s="44" t="e">
        <f t="shared" si="127"/>
        <v>#N/A</v>
      </c>
      <c r="DB135" s="130" t="str">
        <f>IF(ISERROR(VLOOKUP(AI135,EXPERIENCIA!$A$1:$C$2100,1,0)),"NO","SI")</f>
        <v>NO</v>
      </c>
      <c r="DC135" s="130" t="e">
        <f>IF(CZ135="no","NO APLICA",IF(AX135=0,"ERROR NOTA",IF(AND(AX135&gt;1,DB135="NO"),"ERROR NOTA",IF(AND(DB135="NO",AX135=1),0,IF(VLOOKUP(AI135,EXPERIENCIA!$A$1:$C$2100,3,0)=AX135,0,"ERROR NOTA")))))</f>
        <v>#N/A</v>
      </c>
      <c r="DD135" s="130" t="str">
        <f>IF(ISERROR(VLOOKUP(AI135,COMPORTAMIENTO!$A$1:$C$2100,1,0)),"NO","SI")</f>
        <v>NO</v>
      </c>
      <c r="DE135" s="130" t="e">
        <f>IF(CZ135="NO","NO APLICA",IF(AY135=0,"ERROR NOTA",IF(AND(DD135="NO",AY135=7),0,IF(VLOOKUP(AI135,COMPORTAMIENTO!$A$2:$C$2100,3,0)=AY135,0,"ERROR NOTA"))))</f>
        <v>#N/A</v>
      </c>
      <c r="DF135" s="164" t="e">
        <f t="shared" si="128"/>
        <v>#N/A</v>
      </c>
      <c r="DG135" s="164" t="e">
        <f t="shared" si="129"/>
        <v>#N/A</v>
      </c>
      <c r="DH135" s="130" t="str">
        <f t="shared" si="107"/>
        <v>NO</v>
      </c>
      <c r="DI135" s="130" t="e">
        <f t="shared" si="130"/>
        <v>#N/A</v>
      </c>
      <c r="DJ135" s="130" t="e">
        <f t="shared" si="131"/>
        <v>#N/A</v>
      </c>
      <c r="DK135" s="130" t="e">
        <f t="shared" si="132"/>
        <v>#N/A</v>
      </c>
      <c r="DL135" s="16" t="e" cm="1">
        <f t="array" ref="DL135">IF(CZ135="NO","NO APLICA",IF(AND(CZ135="SI",BG135=1),RECHAZADO,"APROBADO"))</f>
        <v>#N/A</v>
      </c>
      <c r="DM135" s="16" t="e">
        <f t="shared" si="133"/>
        <v>#N/A</v>
      </c>
      <c r="DN135" s="11" t="e">
        <f t="shared" si="134"/>
        <v>#N/A</v>
      </c>
      <c r="DO135" s="16">
        <f t="shared" si="135"/>
        <v>0</v>
      </c>
      <c r="DP135" s="16">
        <f>VLOOKUP(A135,'5 TD'!$A$3:$B$35,2,0)</f>
        <v>0</v>
      </c>
      <c r="DQ135" s="11" t="e">
        <f t="shared" si="136"/>
        <v>#N/A</v>
      </c>
      <c r="DR135" s="130" t="e">
        <f t="shared" si="108"/>
        <v>#N/A</v>
      </c>
      <c r="DS135" s="130" t="e">
        <f t="shared" si="109"/>
        <v>#N/A</v>
      </c>
      <c r="DT135" s="11" t="e">
        <f t="shared" si="110"/>
        <v>#N/A</v>
      </c>
      <c r="DU135" s="130" t="e">
        <f t="shared" si="111"/>
        <v>#N/A</v>
      </c>
      <c r="DV135" s="6">
        <f>+('3 Planilla Preadjudicación OTIC'!BO135)</f>
        <v>0</v>
      </c>
      <c r="DW135" s="6" t="e">
        <f>IF(DU135="APROBADO",VLOOKUP(A135,'5 TD'!$D$3:$E$270,2,0),"NO APLICA")</f>
        <v>#N/A</v>
      </c>
      <c r="DX135" s="6" t="e">
        <f t="shared" si="137"/>
        <v>#N/A</v>
      </c>
      <c r="DY135" s="6" t="e">
        <f>IF(DX135="SI",VLOOKUP(A135,'5 TD'!$G$3:$H$270,2,0),"NO APLICA ")</f>
        <v>#N/A</v>
      </c>
      <c r="DZ135" s="6" t="e">
        <f t="shared" si="112"/>
        <v>#N/A</v>
      </c>
      <c r="EA135" s="6" t="e">
        <f>IF(DZ135="SI",VLOOKUP(A135,'5 TD'!$J$4:$K$472,2,0),"NO APLICA")</f>
        <v>#N/A</v>
      </c>
      <c r="EB135" s="6" t="e">
        <f t="shared" si="138"/>
        <v>#N/A</v>
      </c>
      <c r="EC135" s="11" t="e">
        <f>IF(EB135="SI",VLOOKUP(A135,'5 TD'!$M$4:$N$350,2,0),"NO APLICA")</f>
        <v>#N/A</v>
      </c>
      <c r="ED135" s="6" t="e">
        <f t="shared" si="113"/>
        <v>#N/A</v>
      </c>
      <c r="EE135" s="16" t="e">
        <f t="shared" si="139"/>
        <v>#N/A</v>
      </c>
      <c r="EF135" s="16" t="e">
        <f>IF(ED135="SI",VLOOKUP(A135,'5 TD'!$V$4:$W$479,2,0),"NO APLICA")</f>
        <v>#N/A</v>
      </c>
      <c r="EG135" s="6" t="e">
        <f t="shared" si="140"/>
        <v>#N/A</v>
      </c>
      <c r="EH135" s="124" t="e">
        <f>IF(EG135="SI",VLOOKUP(AI135,COMPORTAMIENTO!$A$1:$C$2100,2,0),"NO APLICA")</f>
        <v>#N/A</v>
      </c>
      <c r="EI135" s="16" t="e">
        <f>IF(EG135="SI",VLOOKUP(A135,'5 TD'!$P$2:$Q$479,2,0),"NO APLICA")</f>
        <v>#N/A</v>
      </c>
      <c r="EJ135" s="6" t="e">
        <f t="shared" si="141"/>
        <v>#N/A</v>
      </c>
      <c r="EK135" s="6">
        <f>IF(DB135="no",0,VLOOKUP(AI135,EXPERIENCIA!$A$1:$C$2100,2,0))</f>
        <v>0</v>
      </c>
      <c r="EL135" s="6">
        <f>IF(DB135="si",VLOOKUP(A135,'5 TD'!$S$3:$T$2103,2,0),0)</f>
        <v>0</v>
      </c>
      <c r="EM135" s="6" t="str">
        <f t="shared" si="142"/>
        <v>SI</v>
      </c>
      <c r="EN135" s="6">
        <f>+('3 Planilla Preadjudicación OTIC'!BV135)</f>
        <v>0</v>
      </c>
      <c r="EQ135" s="77"/>
    </row>
    <row r="136" spans="1:147" s="7" customFormat="1" ht="13.8" x14ac:dyDescent="0.3">
      <c r="A136" s="6">
        <f>+('3 Planilla Preadjudicación OTIC'!A136)</f>
        <v>0</v>
      </c>
      <c r="B136" s="6">
        <f>+('3 Planilla Preadjudicación OTIC'!B136)</f>
        <v>0</v>
      </c>
      <c r="C136" s="8">
        <f>+('3 Planilla Preadjudicación OTIC'!D136)</f>
        <v>0</v>
      </c>
      <c r="D136" s="8">
        <f>+('3 Planilla Preadjudicación OTIC'!E136)</f>
        <v>0</v>
      </c>
      <c r="E136" s="8">
        <f>+('3 Planilla Preadjudicación OTIC'!F136)</f>
        <v>0</v>
      </c>
      <c r="F136" s="8">
        <f>+('3 Planilla Preadjudicación OTIC'!G136)</f>
        <v>0</v>
      </c>
      <c r="G136" s="8">
        <f>+('3 Planilla Preadjudicación OTIC'!H136)</f>
        <v>0</v>
      </c>
      <c r="H136" s="8">
        <f>+('3 Planilla Preadjudicación OTIC'!I136)</f>
        <v>0</v>
      </c>
      <c r="I136" s="8">
        <f>+('3 Planilla Preadjudicación OTIC'!J136)</f>
        <v>0</v>
      </c>
      <c r="J136" s="8">
        <f>+('3 Planilla Preadjudicación OTIC'!K136)</f>
        <v>0</v>
      </c>
      <c r="K136" s="8">
        <f>+('3 Planilla Preadjudicación OTIC'!L136)</f>
        <v>0</v>
      </c>
      <c r="L136" s="8">
        <f>+('3 Planilla Preadjudicación OTIC'!M136)</f>
        <v>0</v>
      </c>
      <c r="M136" s="6">
        <f>+('3 Planilla Preadjudicación OTIC'!N136)</f>
        <v>0</v>
      </c>
      <c r="N136" s="8">
        <f>+('3 Planilla Preadjudicación OTIC'!O136)</f>
        <v>0</v>
      </c>
      <c r="O136" s="8">
        <f>+('3 Planilla Preadjudicación OTIC'!P136)</f>
        <v>0</v>
      </c>
      <c r="P136" s="8">
        <f>+('3 Planilla Preadjudicación OTIC'!Q136)</f>
        <v>0</v>
      </c>
      <c r="Q136" s="8">
        <f>+('3 Planilla Preadjudicación OTIC'!R136)</f>
        <v>0</v>
      </c>
      <c r="R136" s="8">
        <f>+('3 Planilla Preadjudicación OTIC'!S136)</f>
        <v>0</v>
      </c>
      <c r="S136" s="8">
        <f>+('3 Planilla Preadjudicación OTIC'!T136)</f>
        <v>0</v>
      </c>
      <c r="T136" s="6">
        <f>+('3 Planilla Preadjudicación OTIC'!U136)</f>
        <v>0</v>
      </c>
      <c r="U136" s="6">
        <f>+('3 Planilla Preadjudicación OTIC'!V136)</f>
        <v>0</v>
      </c>
      <c r="V136" s="6">
        <f>+('3 Planilla Preadjudicación OTIC'!W136)</f>
        <v>0</v>
      </c>
      <c r="W136" s="6">
        <f>+('3 Planilla Preadjudicación OTIC'!X136)</f>
        <v>0</v>
      </c>
      <c r="X136" s="6">
        <f>+('3 Planilla Preadjudicación OTIC'!Y136)</f>
        <v>0</v>
      </c>
      <c r="Y136" s="6">
        <f>+('3 Planilla Preadjudicación OTIC'!Z136)</f>
        <v>0</v>
      </c>
      <c r="Z136" s="6">
        <f>+('3 Planilla Preadjudicación OTIC'!AA136)</f>
        <v>0</v>
      </c>
      <c r="AA136" s="6">
        <f>+('3 Planilla Preadjudicación OTIC'!AB136)</f>
        <v>0</v>
      </c>
      <c r="AB136" s="8">
        <f>+('3 Planilla Preadjudicación OTIC'!AC136)</f>
        <v>0</v>
      </c>
      <c r="AC136" s="8">
        <f>+('3 Planilla Preadjudicación OTIC'!AD136)</f>
        <v>0</v>
      </c>
      <c r="AD136" s="6">
        <f>+('3 Planilla Preadjudicación OTIC'!AE136)</f>
        <v>0</v>
      </c>
      <c r="AE136" s="8">
        <f>+('3 Planilla Preadjudicación OTIC'!AF136)</f>
        <v>0</v>
      </c>
      <c r="AF136" s="6">
        <f>+('3 Planilla Preadjudicación OTIC'!AG136)</f>
        <v>0</v>
      </c>
      <c r="AG136" s="6">
        <f>+('3 Planilla Preadjudicación OTIC'!AH136)</f>
        <v>0</v>
      </c>
      <c r="AH136" s="6">
        <f>+('3 Planilla Preadjudicación OTIC'!AI136)</f>
        <v>0</v>
      </c>
      <c r="AI136" s="206">
        <f>+('3 Planilla Preadjudicación OTIC'!AJ136)</f>
        <v>0</v>
      </c>
      <c r="AJ136" s="8">
        <f>+('3 Planilla Preadjudicación OTIC'!AK136)</f>
        <v>0</v>
      </c>
      <c r="AK136" s="6">
        <f>+('3 Planilla Preadjudicación OTIC'!AL136)</f>
        <v>0</v>
      </c>
      <c r="AL136" s="6">
        <f>+('3 Planilla Preadjudicación OTIC'!AM136)</f>
        <v>0</v>
      </c>
      <c r="AM136" s="16">
        <f>+('3 Planilla Preadjudicación OTIC'!AN136)</f>
        <v>0</v>
      </c>
      <c r="AN136" s="16">
        <f>+('3 Planilla Preadjudicación OTIC'!AO136)</f>
        <v>0</v>
      </c>
      <c r="AO136" s="16">
        <f>+('3 Planilla Preadjudicación OTIC'!AP136)</f>
        <v>0</v>
      </c>
      <c r="AP136" s="16">
        <f>+('3 Planilla Preadjudicación OTIC'!AQ136)</f>
        <v>0</v>
      </c>
      <c r="AQ136" s="16">
        <f>+('3 Planilla Preadjudicación OTIC'!AR136)</f>
        <v>0</v>
      </c>
      <c r="AR136" s="16">
        <f>+('3 Planilla Preadjudicación OTIC'!AS136)</f>
        <v>0</v>
      </c>
      <c r="AS136" s="16">
        <f>+('3 Planilla Preadjudicación OTIC'!AT136)</f>
        <v>0</v>
      </c>
      <c r="AT136" s="16">
        <f>+('3 Planilla Preadjudicación OTIC'!AU136)</f>
        <v>0</v>
      </c>
      <c r="AU136" s="16">
        <f>+('3 Planilla Preadjudicación OTIC'!AV136)</f>
        <v>0</v>
      </c>
      <c r="AV136" s="6">
        <f>+('3 Planilla Preadjudicación OTIC'!AW136)</f>
        <v>0</v>
      </c>
      <c r="AW136" s="8">
        <f>+('3 Planilla Preadjudicación OTIC'!AX136)</f>
        <v>0</v>
      </c>
      <c r="AX136" s="6">
        <f>+('3 Planilla Preadjudicación OTIC'!AY136)</f>
        <v>0</v>
      </c>
      <c r="AY136" s="6">
        <f>+('3 Planilla Preadjudicación OTIC'!AZ136)</f>
        <v>0</v>
      </c>
      <c r="AZ136" s="6">
        <f>+('3 Planilla Preadjudicación OTIC'!BA136)</f>
        <v>0</v>
      </c>
      <c r="BA136" s="6">
        <f>+('3 Planilla Preadjudicación OTIC'!BB136)</f>
        <v>0</v>
      </c>
      <c r="BB136" s="6">
        <f>+('3 Planilla Preadjudicación OTIC'!BC136)</f>
        <v>0</v>
      </c>
      <c r="BC136" s="6">
        <f>+('3 Planilla Preadjudicación OTIC'!BD136)</f>
        <v>0</v>
      </c>
      <c r="BD136" s="6">
        <f>+('3 Planilla Preadjudicación OTIC'!BE136)</f>
        <v>0</v>
      </c>
      <c r="BE136" s="6">
        <f>+('3 Planilla Preadjudicación OTIC'!BF136)</f>
        <v>0</v>
      </c>
      <c r="BF136" s="6">
        <f>+('3 Planilla Preadjudicación OTIC'!BG136)</f>
        <v>0</v>
      </c>
      <c r="BG136" s="6">
        <f>+('3 Planilla Preadjudicación OTIC'!BH136)</f>
        <v>0</v>
      </c>
      <c r="BH136" s="6">
        <f>+('3 Planilla Preadjudicación OTIC'!BI136)</f>
        <v>0</v>
      </c>
      <c r="BI136" s="6">
        <f>+('3 Planilla Preadjudicación OTIC'!BJ136)</f>
        <v>0</v>
      </c>
      <c r="BJ136" s="6">
        <f>+('3 Planilla Preadjudicación OTIC'!BK136)</f>
        <v>0</v>
      </c>
      <c r="BK136" s="6">
        <f>+('3 Planilla Preadjudicación OTIC'!BL136)</f>
        <v>0</v>
      </c>
      <c r="BL136" s="6">
        <f>+('3 Planilla Preadjudicación OTIC'!BM136)</f>
        <v>0</v>
      </c>
      <c r="BM136" s="164">
        <f>ROUND(('3 Planilla Preadjudicación OTIC'!BN136),1)</f>
        <v>0</v>
      </c>
      <c r="BN136" s="8">
        <f>+('3 Planilla Preadjudicación OTIC'!BO136)</f>
        <v>0</v>
      </c>
      <c r="BO136" s="8">
        <f>+('3 Planilla Preadjudicación OTIC'!BP136)</f>
        <v>0</v>
      </c>
      <c r="BP136" s="8">
        <f>+('3 Planilla Preadjudicación OTIC'!BQ136)</f>
        <v>0</v>
      </c>
      <c r="BQ136" s="8">
        <f>+('3 Planilla Preadjudicación OTIC'!BR136)</f>
        <v>0</v>
      </c>
      <c r="BR136" s="8">
        <f>+('3 Planilla Preadjudicación OTIC'!BS136)</f>
        <v>0</v>
      </c>
      <c r="BS136" s="8">
        <f>+('3 Planilla Preadjudicación OTIC'!BT136)</f>
        <v>0</v>
      </c>
      <c r="BT136" s="8">
        <f>+('3 Planilla Preadjudicación OTIC'!BU136)</f>
        <v>0</v>
      </c>
      <c r="BU136" s="130" t="e">
        <f>IF(VLOOKUP(A136,'BD OFICIAL'!$A$1:$AK$1058,5,0)=D136,0,1)</f>
        <v>#N/A</v>
      </c>
      <c r="BV136" s="130" t="e">
        <f>IF(VLOOKUP(A136,'BD OFICIAL'!$A$1:$AK$1058,11,0)=J136,0,1)</f>
        <v>#N/A</v>
      </c>
      <c r="BW136" s="130" t="e">
        <f>IF(VLOOKUP(A136,'BD OFICIAL'!$A$1:$AK$1058,13,0)=L136,0,1)</f>
        <v>#N/A</v>
      </c>
      <c r="BX136" s="6" t="e">
        <f>IF(VLOOKUP(A136,'BD OFICIAL'!$A$1:$AK$1058,16,0)=O136,0,1)</f>
        <v>#N/A</v>
      </c>
      <c r="BY136" s="6" t="e">
        <f>IF(VLOOKUP(A136,'BD OFICIAL'!$A$1:$AK$1058,17,0)=P136,0,1)</f>
        <v>#N/A</v>
      </c>
      <c r="BZ136" s="6" t="e">
        <f>IF(VLOOKUP(A136,'BD OFICIAL'!$A$1:$AK$1058,19,0)=R136,0,1)</f>
        <v>#N/A</v>
      </c>
      <c r="CA136" s="6" t="e">
        <f>IF(VLOOKUP(A136,'BD OFICIAL'!$A$1:$AK$1058,21,0)=T136,0,1)</f>
        <v>#N/A</v>
      </c>
      <c r="CB136" s="6" t="e">
        <f>IF(VLOOKUP(A136,'BD OFICIAL'!$A$1:$AK$1058,24,0)=AK136,0,1)</f>
        <v>#N/A</v>
      </c>
      <c r="CC136" s="6" t="e">
        <f>IF(VLOOKUP(A136,'BD OFICIAL'!$A$1:$AK$1058,25,0)=X136,0,1)</f>
        <v>#N/A</v>
      </c>
      <c r="CD136" s="6" t="e">
        <f>IF(VLOOKUP(A136,'BD OFICIAL'!$A$1:$AK$1058,26,0)=Y136,0,1)</f>
        <v>#N/A</v>
      </c>
      <c r="CE136" s="6" t="e">
        <f>IF(VLOOKUP(A136,'BD OFICIAL'!$A$1:$AK$1058,27,0)=Z136,0,1)</f>
        <v>#N/A</v>
      </c>
      <c r="CF136" s="6" t="e">
        <f>IF(VLOOKUP(A136,'BD OFICIAL'!$A$1:$AK$1058,28,0)=AA136,0,1)</f>
        <v>#N/A</v>
      </c>
      <c r="CG136" s="6" t="e">
        <f>IF(VLOOKUP(A136,'BD OFICIAL'!$A$1:$AK$1058,33,0)=AF136,0,1)</f>
        <v>#N/A</v>
      </c>
      <c r="CH136" s="6" t="e">
        <f>IF(VLOOKUP(A136,'BD OFICIAL'!$A$1:$AK$1058,34,0)=AG136,0,1)</f>
        <v>#N/A</v>
      </c>
      <c r="CI136" s="11" t="e">
        <f t="shared" si="114"/>
        <v>#DIV/0!</v>
      </c>
      <c r="CJ136" s="130" t="e">
        <f t="shared" si="115"/>
        <v>#DIV/0!</v>
      </c>
      <c r="CK136" s="130" t="e">
        <f>IF(VLOOKUP(A136,'BD OFICIAL'!$A$1:$AK$1058,37,0)=AL136,0,1)</f>
        <v>#N/A</v>
      </c>
      <c r="CL136" s="130" t="e">
        <f>VLOOKUP(A136,'BD OFICIAL'!$A$1:$AL$1109,38,0)*AM136-AP136</f>
        <v>#N/A</v>
      </c>
      <c r="CM136" s="130" t="str">
        <f t="shared" si="116"/>
        <v>SSH</v>
      </c>
      <c r="CN136" s="130" t="str">
        <f t="shared" si="117"/>
        <v>SI</v>
      </c>
      <c r="CO136" s="130" t="str">
        <f t="shared" si="118"/>
        <v>NO</v>
      </c>
      <c r="CP136" s="44">
        <f t="shared" si="119"/>
        <v>1</v>
      </c>
      <c r="CQ136" s="44">
        <f t="shared" si="120"/>
        <v>1</v>
      </c>
      <c r="CR136" s="44" t="e">
        <f t="shared" si="121"/>
        <v>#N/A</v>
      </c>
      <c r="CS136" s="44" t="e">
        <f>IF(VLOOKUP(A136,'BD OFICIAL'!$A:$AS,40,0)=AQ136,0,1)</f>
        <v>#N/A</v>
      </c>
      <c r="CT136" s="44" t="e">
        <f>IF(VLOOKUP(A136,'BD OFICIAL'!$A:$AS,41,0)=AS136,0,1)</f>
        <v>#N/A</v>
      </c>
      <c r="CU136" s="44">
        <f t="shared" si="122"/>
        <v>0</v>
      </c>
      <c r="CV136" s="44">
        <f t="shared" si="123"/>
        <v>0</v>
      </c>
      <c r="CW136" s="44" t="e">
        <f>IF(VLOOKUP(A136,'BD OFICIAL'!$A$1:$AK$1058,31,0)="SI",IF(AT136&gt;0,0,1),IF(AT136=0,0,1))</f>
        <v>#N/A</v>
      </c>
      <c r="CX136" s="44">
        <f t="shared" si="124"/>
        <v>0</v>
      </c>
      <c r="CY136" s="44">
        <f t="shared" si="125"/>
        <v>0</v>
      </c>
      <c r="CZ136" s="130" t="e">
        <f t="shared" si="126"/>
        <v>#N/A</v>
      </c>
      <c r="DA136" s="44" t="e">
        <f t="shared" si="127"/>
        <v>#N/A</v>
      </c>
      <c r="DB136" s="130" t="str">
        <f>IF(ISERROR(VLOOKUP(AI136,EXPERIENCIA!$A$1:$C$2100,1,0)),"NO","SI")</f>
        <v>NO</v>
      </c>
      <c r="DC136" s="130" t="e">
        <f>IF(CZ136="no","NO APLICA",IF(AX136=0,"ERROR NOTA",IF(AND(AX136&gt;1,DB136="NO"),"ERROR NOTA",IF(AND(DB136="NO",AX136=1),0,IF(VLOOKUP(AI136,EXPERIENCIA!$A$1:$C$2100,3,0)=AX136,0,"ERROR NOTA")))))</f>
        <v>#N/A</v>
      </c>
      <c r="DD136" s="130" t="str">
        <f>IF(ISERROR(VLOOKUP(AI136,COMPORTAMIENTO!$A$1:$C$2100,1,0)),"NO","SI")</f>
        <v>NO</v>
      </c>
      <c r="DE136" s="130" t="e">
        <f>IF(CZ136="NO","NO APLICA",IF(AY136=0,"ERROR NOTA",IF(AND(DD136="NO",AY136=7),0,IF(VLOOKUP(AI136,COMPORTAMIENTO!$A$2:$C$2100,3,0)=AY136,0,"ERROR NOTA"))))</f>
        <v>#N/A</v>
      </c>
      <c r="DF136" s="164" t="e">
        <f t="shared" si="128"/>
        <v>#N/A</v>
      </c>
      <c r="DG136" s="164" t="e">
        <f t="shared" si="129"/>
        <v>#N/A</v>
      </c>
      <c r="DH136" s="130" t="str">
        <f t="shared" si="107"/>
        <v>NO</v>
      </c>
      <c r="DI136" s="130" t="e">
        <f t="shared" si="130"/>
        <v>#N/A</v>
      </c>
      <c r="DJ136" s="130" t="e">
        <f t="shared" si="131"/>
        <v>#N/A</v>
      </c>
      <c r="DK136" s="130" t="e">
        <f t="shared" si="132"/>
        <v>#N/A</v>
      </c>
      <c r="DL136" s="16" t="e" cm="1">
        <f t="array" ref="DL136">IF(CZ136="NO","NO APLICA",IF(AND(CZ136="SI",BG136=1),RECHAZADO,"APROBADO"))</f>
        <v>#N/A</v>
      </c>
      <c r="DM136" s="16" t="e">
        <f t="shared" si="133"/>
        <v>#N/A</v>
      </c>
      <c r="DN136" s="11" t="e">
        <f t="shared" si="134"/>
        <v>#N/A</v>
      </c>
      <c r="DO136" s="16">
        <f t="shared" si="135"/>
        <v>0</v>
      </c>
      <c r="DP136" s="16">
        <f>VLOOKUP(A136,'5 TD'!$A$3:$B$35,2,0)</f>
        <v>0</v>
      </c>
      <c r="DQ136" s="11" t="e">
        <f t="shared" si="136"/>
        <v>#N/A</v>
      </c>
      <c r="DR136" s="130" t="e">
        <f t="shared" si="108"/>
        <v>#N/A</v>
      </c>
      <c r="DS136" s="130" t="e">
        <f t="shared" si="109"/>
        <v>#N/A</v>
      </c>
      <c r="DT136" s="11" t="e">
        <f t="shared" si="110"/>
        <v>#N/A</v>
      </c>
      <c r="DU136" s="130" t="e">
        <f t="shared" si="111"/>
        <v>#N/A</v>
      </c>
      <c r="DV136" s="6">
        <f>+('3 Planilla Preadjudicación OTIC'!BO136)</f>
        <v>0</v>
      </c>
      <c r="DW136" s="6" t="e">
        <f>IF(DU136="APROBADO",VLOOKUP(A136,'5 TD'!$D$3:$E$270,2,0),"NO APLICA")</f>
        <v>#N/A</v>
      </c>
      <c r="DX136" s="6" t="e">
        <f t="shared" si="137"/>
        <v>#N/A</v>
      </c>
      <c r="DY136" s="6" t="e">
        <f>IF(DX136="SI",VLOOKUP(A136,'5 TD'!$G$3:$H$270,2,0),"NO APLICA ")</f>
        <v>#N/A</v>
      </c>
      <c r="DZ136" s="6" t="e">
        <f t="shared" si="112"/>
        <v>#N/A</v>
      </c>
      <c r="EA136" s="6" t="e">
        <f>IF(DZ136="SI",VLOOKUP(A136,'5 TD'!$J$4:$K$472,2,0),"NO APLICA")</f>
        <v>#N/A</v>
      </c>
      <c r="EB136" s="6" t="e">
        <f t="shared" si="138"/>
        <v>#N/A</v>
      </c>
      <c r="EC136" s="11" t="e">
        <f>IF(EB136="SI",VLOOKUP(A136,'5 TD'!$M$4:$N$350,2,0),"NO APLICA")</f>
        <v>#N/A</v>
      </c>
      <c r="ED136" s="6" t="e">
        <f t="shared" si="113"/>
        <v>#N/A</v>
      </c>
      <c r="EE136" s="16" t="e">
        <f t="shared" si="139"/>
        <v>#N/A</v>
      </c>
      <c r="EF136" s="16" t="e">
        <f>IF(ED136="SI",VLOOKUP(A136,'5 TD'!$V$4:$W$479,2,0),"NO APLICA")</f>
        <v>#N/A</v>
      </c>
      <c r="EG136" s="6" t="e">
        <f t="shared" si="140"/>
        <v>#N/A</v>
      </c>
      <c r="EH136" s="124" t="e">
        <f>IF(EG136="SI",VLOOKUP(AI136,COMPORTAMIENTO!$A$1:$C$2100,2,0),"NO APLICA")</f>
        <v>#N/A</v>
      </c>
      <c r="EI136" s="16" t="e">
        <f>IF(EG136="SI",VLOOKUP(A136,'5 TD'!$P$2:$Q$479,2,0),"NO APLICA")</f>
        <v>#N/A</v>
      </c>
      <c r="EJ136" s="6" t="e">
        <f t="shared" si="141"/>
        <v>#N/A</v>
      </c>
      <c r="EK136" s="6">
        <f>IF(DB136="no",0,VLOOKUP(AI136,EXPERIENCIA!$A$1:$C$2100,2,0))</f>
        <v>0</v>
      </c>
      <c r="EL136" s="6">
        <f>IF(DB136="si",VLOOKUP(A136,'5 TD'!$S$3:$T$2103,2,0),0)</f>
        <v>0</v>
      </c>
      <c r="EM136" s="6" t="str">
        <f t="shared" si="142"/>
        <v>SI</v>
      </c>
      <c r="EN136" s="6">
        <f>+('3 Planilla Preadjudicación OTIC'!BV136)</f>
        <v>0</v>
      </c>
      <c r="EQ136" s="77"/>
    </row>
    <row r="137" spans="1:147" s="7" customFormat="1" ht="13.8" x14ac:dyDescent="0.3">
      <c r="A137" s="6">
        <f>+('3 Planilla Preadjudicación OTIC'!A137)</f>
        <v>0</v>
      </c>
      <c r="B137" s="6">
        <f>+('3 Planilla Preadjudicación OTIC'!B137)</f>
        <v>0</v>
      </c>
      <c r="C137" s="8">
        <f>+('3 Planilla Preadjudicación OTIC'!D137)</f>
        <v>0</v>
      </c>
      <c r="D137" s="8">
        <f>+('3 Planilla Preadjudicación OTIC'!E137)</f>
        <v>0</v>
      </c>
      <c r="E137" s="8">
        <f>+('3 Planilla Preadjudicación OTIC'!F137)</f>
        <v>0</v>
      </c>
      <c r="F137" s="8">
        <f>+('3 Planilla Preadjudicación OTIC'!G137)</f>
        <v>0</v>
      </c>
      <c r="G137" s="8">
        <f>+('3 Planilla Preadjudicación OTIC'!H137)</f>
        <v>0</v>
      </c>
      <c r="H137" s="8">
        <f>+('3 Planilla Preadjudicación OTIC'!I137)</f>
        <v>0</v>
      </c>
      <c r="I137" s="8">
        <f>+('3 Planilla Preadjudicación OTIC'!J137)</f>
        <v>0</v>
      </c>
      <c r="J137" s="8">
        <f>+('3 Planilla Preadjudicación OTIC'!K137)</f>
        <v>0</v>
      </c>
      <c r="K137" s="8">
        <f>+('3 Planilla Preadjudicación OTIC'!L137)</f>
        <v>0</v>
      </c>
      <c r="L137" s="8">
        <f>+('3 Planilla Preadjudicación OTIC'!M137)</f>
        <v>0</v>
      </c>
      <c r="M137" s="6">
        <f>+('3 Planilla Preadjudicación OTIC'!N137)</f>
        <v>0</v>
      </c>
      <c r="N137" s="8">
        <f>+('3 Planilla Preadjudicación OTIC'!O137)</f>
        <v>0</v>
      </c>
      <c r="O137" s="8">
        <f>+('3 Planilla Preadjudicación OTIC'!P137)</f>
        <v>0</v>
      </c>
      <c r="P137" s="8">
        <f>+('3 Planilla Preadjudicación OTIC'!Q137)</f>
        <v>0</v>
      </c>
      <c r="Q137" s="8">
        <f>+('3 Planilla Preadjudicación OTIC'!R137)</f>
        <v>0</v>
      </c>
      <c r="R137" s="8">
        <f>+('3 Planilla Preadjudicación OTIC'!S137)</f>
        <v>0</v>
      </c>
      <c r="S137" s="8">
        <f>+('3 Planilla Preadjudicación OTIC'!T137)</f>
        <v>0</v>
      </c>
      <c r="T137" s="6">
        <f>+('3 Planilla Preadjudicación OTIC'!U137)</f>
        <v>0</v>
      </c>
      <c r="U137" s="6">
        <f>+('3 Planilla Preadjudicación OTIC'!V137)</f>
        <v>0</v>
      </c>
      <c r="V137" s="6">
        <f>+('3 Planilla Preadjudicación OTIC'!W137)</f>
        <v>0</v>
      </c>
      <c r="W137" s="6">
        <f>+('3 Planilla Preadjudicación OTIC'!X137)</f>
        <v>0</v>
      </c>
      <c r="X137" s="6">
        <f>+('3 Planilla Preadjudicación OTIC'!Y137)</f>
        <v>0</v>
      </c>
      <c r="Y137" s="6">
        <f>+('3 Planilla Preadjudicación OTIC'!Z137)</f>
        <v>0</v>
      </c>
      <c r="Z137" s="6">
        <f>+('3 Planilla Preadjudicación OTIC'!AA137)</f>
        <v>0</v>
      </c>
      <c r="AA137" s="6">
        <f>+('3 Planilla Preadjudicación OTIC'!AB137)</f>
        <v>0</v>
      </c>
      <c r="AB137" s="8">
        <f>+('3 Planilla Preadjudicación OTIC'!AC137)</f>
        <v>0</v>
      </c>
      <c r="AC137" s="8">
        <f>+('3 Planilla Preadjudicación OTIC'!AD137)</f>
        <v>0</v>
      </c>
      <c r="AD137" s="6">
        <f>+('3 Planilla Preadjudicación OTIC'!AE137)</f>
        <v>0</v>
      </c>
      <c r="AE137" s="8">
        <f>+('3 Planilla Preadjudicación OTIC'!AF137)</f>
        <v>0</v>
      </c>
      <c r="AF137" s="6">
        <f>+('3 Planilla Preadjudicación OTIC'!AG137)</f>
        <v>0</v>
      </c>
      <c r="AG137" s="6">
        <f>+('3 Planilla Preadjudicación OTIC'!AH137)</f>
        <v>0</v>
      </c>
      <c r="AH137" s="6">
        <f>+('3 Planilla Preadjudicación OTIC'!AI137)</f>
        <v>0</v>
      </c>
      <c r="AI137" s="206">
        <f>+('3 Planilla Preadjudicación OTIC'!AJ137)</f>
        <v>0</v>
      </c>
      <c r="AJ137" s="8">
        <f>+('3 Planilla Preadjudicación OTIC'!AK137)</f>
        <v>0</v>
      </c>
      <c r="AK137" s="6">
        <f>+('3 Planilla Preadjudicación OTIC'!AL137)</f>
        <v>0</v>
      </c>
      <c r="AL137" s="6">
        <f>+('3 Planilla Preadjudicación OTIC'!AM137)</f>
        <v>0</v>
      </c>
      <c r="AM137" s="16">
        <f>+('3 Planilla Preadjudicación OTIC'!AN137)</f>
        <v>0</v>
      </c>
      <c r="AN137" s="16">
        <f>+('3 Planilla Preadjudicación OTIC'!AO137)</f>
        <v>0</v>
      </c>
      <c r="AO137" s="16">
        <f>+('3 Planilla Preadjudicación OTIC'!AP137)</f>
        <v>0</v>
      </c>
      <c r="AP137" s="16">
        <f>+('3 Planilla Preadjudicación OTIC'!AQ137)</f>
        <v>0</v>
      </c>
      <c r="AQ137" s="16">
        <f>+('3 Planilla Preadjudicación OTIC'!AR137)</f>
        <v>0</v>
      </c>
      <c r="AR137" s="16">
        <f>+('3 Planilla Preadjudicación OTIC'!AS137)</f>
        <v>0</v>
      </c>
      <c r="AS137" s="16">
        <f>+('3 Planilla Preadjudicación OTIC'!AT137)</f>
        <v>0</v>
      </c>
      <c r="AT137" s="16">
        <f>+('3 Planilla Preadjudicación OTIC'!AU137)</f>
        <v>0</v>
      </c>
      <c r="AU137" s="16">
        <f>+('3 Planilla Preadjudicación OTIC'!AV137)</f>
        <v>0</v>
      </c>
      <c r="AV137" s="6">
        <f>+('3 Planilla Preadjudicación OTIC'!AW137)</f>
        <v>0</v>
      </c>
      <c r="AW137" s="8">
        <f>+('3 Planilla Preadjudicación OTIC'!AX137)</f>
        <v>0</v>
      </c>
      <c r="AX137" s="6">
        <f>+('3 Planilla Preadjudicación OTIC'!AY137)</f>
        <v>0</v>
      </c>
      <c r="AY137" s="6">
        <f>+('3 Planilla Preadjudicación OTIC'!AZ137)</f>
        <v>0</v>
      </c>
      <c r="AZ137" s="6">
        <f>+('3 Planilla Preadjudicación OTIC'!BA137)</f>
        <v>0</v>
      </c>
      <c r="BA137" s="6">
        <f>+('3 Planilla Preadjudicación OTIC'!BB137)</f>
        <v>0</v>
      </c>
      <c r="BB137" s="6">
        <f>+('3 Planilla Preadjudicación OTIC'!BC137)</f>
        <v>0</v>
      </c>
      <c r="BC137" s="6">
        <f>+('3 Planilla Preadjudicación OTIC'!BD137)</f>
        <v>0</v>
      </c>
      <c r="BD137" s="6">
        <f>+('3 Planilla Preadjudicación OTIC'!BE137)</f>
        <v>0</v>
      </c>
      <c r="BE137" s="6">
        <f>+('3 Planilla Preadjudicación OTIC'!BF137)</f>
        <v>0</v>
      </c>
      <c r="BF137" s="6">
        <f>+('3 Planilla Preadjudicación OTIC'!BG137)</f>
        <v>0</v>
      </c>
      <c r="BG137" s="6">
        <f>+('3 Planilla Preadjudicación OTIC'!BH137)</f>
        <v>0</v>
      </c>
      <c r="BH137" s="6">
        <f>+('3 Planilla Preadjudicación OTIC'!BI137)</f>
        <v>0</v>
      </c>
      <c r="BI137" s="6">
        <f>+('3 Planilla Preadjudicación OTIC'!BJ137)</f>
        <v>0</v>
      </c>
      <c r="BJ137" s="6">
        <f>+('3 Planilla Preadjudicación OTIC'!BK137)</f>
        <v>0</v>
      </c>
      <c r="BK137" s="6">
        <f>+('3 Planilla Preadjudicación OTIC'!BL137)</f>
        <v>0</v>
      </c>
      <c r="BL137" s="6">
        <f>+('3 Planilla Preadjudicación OTIC'!BM137)</f>
        <v>0</v>
      </c>
      <c r="BM137" s="164">
        <f>ROUND(('3 Planilla Preadjudicación OTIC'!BN137),1)</f>
        <v>0</v>
      </c>
      <c r="BN137" s="8">
        <f>+('3 Planilla Preadjudicación OTIC'!BO137)</f>
        <v>0</v>
      </c>
      <c r="BO137" s="8">
        <f>+('3 Planilla Preadjudicación OTIC'!BP137)</f>
        <v>0</v>
      </c>
      <c r="BP137" s="8">
        <f>+('3 Planilla Preadjudicación OTIC'!BQ137)</f>
        <v>0</v>
      </c>
      <c r="BQ137" s="8">
        <f>+('3 Planilla Preadjudicación OTIC'!BR137)</f>
        <v>0</v>
      </c>
      <c r="BR137" s="8">
        <f>+('3 Planilla Preadjudicación OTIC'!BS137)</f>
        <v>0</v>
      </c>
      <c r="BS137" s="8">
        <f>+('3 Planilla Preadjudicación OTIC'!BT137)</f>
        <v>0</v>
      </c>
      <c r="BT137" s="8">
        <f>+('3 Planilla Preadjudicación OTIC'!BU137)</f>
        <v>0</v>
      </c>
      <c r="BU137" s="130" t="e">
        <f>IF(VLOOKUP(A137,'BD OFICIAL'!$A$1:$AK$1058,5,0)=D137,0,1)</f>
        <v>#N/A</v>
      </c>
      <c r="BV137" s="130" t="e">
        <f>IF(VLOOKUP(A137,'BD OFICIAL'!$A$1:$AK$1058,11,0)=J137,0,1)</f>
        <v>#N/A</v>
      </c>
      <c r="BW137" s="130" t="e">
        <f>IF(VLOOKUP(A137,'BD OFICIAL'!$A$1:$AK$1058,13,0)=L137,0,1)</f>
        <v>#N/A</v>
      </c>
      <c r="BX137" s="6" t="e">
        <f>IF(VLOOKUP(A137,'BD OFICIAL'!$A$1:$AK$1058,16,0)=O137,0,1)</f>
        <v>#N/A</v>
      </c>
      <c r="BY137" s="6" t="e">
        <f>IF(VLOOKUP(A137,'BD OFICIAL'!$A$1:$AK$1058,17,0)=P137,0,1)</f>
        <v>#N/A</v>
      </c>
      <c r="BZ137" s="6" t="e">
        <f>IF(VLOOKUP(A137,'BD OFICIAL'!$A$1:$AK$1058,19,0)=R137,0,1)</f>
        <v>#N/A</v>
      </c>
      <c r="CA137" s="6" t="e">
        <f>IF(VLOOKUP(A137,'BD OFICIAL'!$A$1:$AK$1058,21,0)=T137,0,1)</f>
        <v>#N/A</v>
      </c>
      <c r="CB137" s="6" t="e">
        <f>IF(VLOOKUP(A137,'BD OFICIAL'!$A$1:$AK$1058,24,0)=AK137,0,1)</f>
        <v>#N/A</v>
      </c>
      <c r="CC137" s="6" t="e">
        <f>IF(VLOOKUP(A137,'BD OFICIAL'!$A$1:$AK$1058,25,0)=X137,0,1)</f>
        <v>#N/A</v>
      </c>
      <c r="CD137" s="6" t="e">
        <f>IF(VLOOKUP(A137,'BD OFICIAL'!$A$1:$AK$1058,26,0)=Y137,0,1)</f>
        <v>#N/A</v>
      </c>
      <c r="CE137" s="6" t="e">
        <f>IF(VLOOKUP(A137,'BD OFICIAL'!$A$1:$AK$1058,27,0)=Z137,0,1)</f>
        <v>#N/A</v>
      </c>
      <c r="CF137" s="6" t="e">
        <f>IF(VLOOKUP(A137,'BD OFICIAL'!$A$1:$AK$1058,28,0)=AA137,0,1)</f>
        <v>#N/A</v>
      </c>
      <c r="CG137" s="6" t="e">
        <f>IF(VLOOKUP(A137,'BD OFICIAL'!$A$1:$AK$1058,33,0)=AF137,0,1)</f>
        <v>#N/A</v>
      </c>
      <c r="CH137" s="6" t="e">
        <f>IF(VLOOKUP(A137,'BD OFICIAL'!$A$1:$AK$1058,34,0)=AG137,0,1)</f>
        <v>#N/A</v>
      </c>
      <c r="CI137" s="11" t="e">
        <f t="shared" si="114"/>
        <v>#DIV/0!</v>
      </c>
      <c r="CJ137" s="130" t="e">
        <f t="shared" si="115"/>
        <v>#DIV/0!</v>
      </c>
      <c r="CK137" s="130" t="e">
        <f>IF(VLOOKUP(A137,'BD OFICIAL'!$A$1:$AK$1058,37,0)=AL137,0,1)</f>
        <v>#N/A</v>
      </c>
      <c r="CL137" s="130" t="e">
        <f>VLOOKUP(A137,'BD OFICIAL'!$A$1:$AL$1109,38,0)*AM137-AP137</f>
        <v>#N/A</v>
      </c>
      <c r="CM137" s="130" t="str">
        <f t="shared" si="116"/>
        <v>SSH</v>
      </c>
      <c r="CN137" s="130" t="str">
        <f t="shared" si="117"/>
        <v>SI</v>
      </c>
      <c r="CO137" s="130" t="str">
        <f t="shared" si="118"/>
        <v>NO</v>
      </c>
      <c r="CP137" s="44">
        <f t="shared" si="119"/>
        <v>1</v>
      </c>
      <c r="CQ137" s="44">
        <f t="shared" si="120"/>
        <v>1</v>
      </c>
      <c r="CR137" s="44" t="e">
        <f t="shared" si="121"/>
        <v>#N/A</v>
      </c>
      <c r="CS137" s="44" t="e">
        <f>IF(VLOOKUP(A137,'BD OFICIAL'!$A:$AS,40,0)=AQ137,0,1)</f>
        <v>#N/A</v>
      </c>
      <c r="CT137" s="44" t="e">
        <f>IF(VLOOKUP(A137,'BD OFICIAL'!$A:$AS,41,0)=AS137,0,1)</f>
        <v>#N/A</v>
      </c>
      <c r="CU137" s="44">
        <f t="shared" si="122"/>
        <v>0</v>
      </c>
      <c r="CV137" s="44">
        <f t="shared" si="123"/>
        <v>0</v>
      </c>
      <c r="CW137" s="44" t="e">
        <f>IF(VLOOKUP(A137,'BD OFICIAL'!$A$1:$AK$1058,31,0)="SI",IF(AT137&gt;0,0,1),IF(AT137=0,0,1))</f>
        <v>#N/A</v>
      </c>
      <c r="CX137" s="44">
        <f t="shared" si="124"/>
        <v>0</v>
      </c>
      <c r="CY137" s="44">
        <f t="shared" si="125"/>
        <v>0</v>
      </c>
      <c r="CZ137" s="130" t="e">
        <f t="shared" si="126"/>
        <v>#N/A</v>
      </c>
      <c r="DA137" s="44" t="e">
        <f t="shared" si="127"/>
        <v>#N/A</v>
      </c>
      <c r="DB137" s="130" t="str">
        <f>IF(ISERROR(VLOOKUP(AI137,EXPERIENCIA!$A$1:$C$2100,1,0)),"NO","SI")</f>
        <v>NO</v>
      </c>
      <c r="DC137" s="130" t="e">
        <f>IF(CZ137="no","NO APLICA",IF(AX137=0,"ERROR NOTA",IF(AND(AX137&gt;1,DB137="NO"),"ERROR NOTA",IF(AND(DB137="NO",AX137=1),0,IF(VLOOKUP(AI137,EXPERIENCIA!$A$1:$C$2100,3,0)=AX137,0,"ERROR NOTA")))))</f>
        <v>#N/A</v>
      </c>
      <c r="DD137" s="130" t="str">
        <f>IF(ISERROR(VLOOKUP(AI137,COMPORTAMIENTO!$A$1:$C$2100,1,0)),"NO","SI")</f>
        <v>NO</v>
      </c>
      <c r="DE137" s="130" t="e">
        <f>IF(CZ137="NO","NO APLICA",IF(AY137=0,"ERROR NOTA",IF(AND(DD137="NO",AY137=7),0,IF(VLOOKUP(AI137,COMPORTAMIENTO!$A$2:$C$2100,3,0)=AY137,0,"ERROR NOTA"))))</f>
        <v>#N/A</v>
      </c>
      <c r="DF137" s="164" t="e">
        <f t="shared" si="128"/>
        <v>#N/A</v>
      </c>
      <c r="DG137" s="164" t="e">
        <f t="shared" si="129"/>
        <v>#N/A</v>
      </c>
      <c r="DH137" s="130" t="str">
        <f t="shared" si="107"/>
        <v>NO</v>
      </c>
      <c r="DI137" s="130" t="e">
        <f t="shared" si="130"/>
        <v>#N/A</v>
      </c>
      <c r="DJ137" s="130" t="e">
        <f t="shared" si="131"/>
        <v>#N/A</v>
      </c>
      <c r="DK137" s="130" t="e">
        <f t="shared" si="132"/>
        <v>#N/A</v>
      </c>
      <c r="DL137" s="16" t="e" cm="1">
        <f t="array" ref="DL137">IF(CZ137="NO","NO APLICA",IF(AND(CZ137="SI",BG137=1),RECHAZADO,"APROBADO"))</f>
        <v>#N/A</v>
      </c>
      <c r="DM137" s="16" t="e">
        <f t="shared" si="133"/>
        <v>#N/A</v>
      </c>
      <c r="DN137" s="11" t="e">
        <f t="shared" si="134"/>
        <v>#N/A</v>
      </c>
      <c r="DO137" s="16">
        <f t="shared" si="135"/>
        <v>0</v>
      </c>
      <c r="DP137" s="16">
        <f>VLOOKUP(A137,'5 TD'!$A$3:$B$35,2,0)</f>
        <v>0</v>
      </c>
      <c r="DQ137" s="11" t="e">
        <f t="shared" si="136"/>
        <v>#N/A</v>
      </c>
      <c r="DR137" s="130" t="e">
        <f t="shared" si="108"/>
        <v>#N/A</v>
      </c>
      <c r="DS137" s="130" t="e">
        <f t="shared" si="109"/>
        <v>#N/A</v>
      </c>
      <c r="DT137" s="11" t="e">
        <f t="shared" si="110"/>
        <v>#N/A</v>
      </c>
      <c r="DU137" s="130" t="e">
        <f t="shared" si="111"/>
        <v>#N/A</v>
      </c>
      <c r="DV137" s="6">
        <f>+('3 Planilla Preadjudicación OTIC'!BO137)</f>
        <v>0</v>
      </c>
      <c r="DW137" s="6" t="e">
        <f>IF(DU137="APROBADO",VLOOKUP(A137,'5 TD'!$D$3:$E$270,2,0),"NO APLICA")</f>
        <v>#N/A</v>
      </c>
      <c r="DX137" s="6" t="e">
        <f t="shared" si="137"/>
        <v>#N/A</v>
      </c>
      <c r="DY137" s="6" t="e">
        <f>IF(DX137="SI",VLOOKUP(A137,'5 TD'!$G$3:$H$270,2,0),"NO APLICA ")</f>
        <v>#N/A</v>
      </c>
      <c r="DZ137" s="6" t="e">
        <f t="shared" si="112"/>
        <v>#N/A</v>
      </c>
      <c r="EA137" s="6" t="e">
        <f>IF(DZ137="SI",VLOOKUP(A137,'5 TD'!$J$4:$K$472,2,0),"NO APLICA")</f>
        <v>#N/A</v>
      </c>
      <c r="EB137" s="6" t="e">
        <f t="shared" si="138"/>
        <v>#N/A</v>
      </c>
      <c r="EC137" s="11" t="e">
        <f>IF(EB137="SI",VLOOKUP(A137,'5 TD'!$M$4:$N$350,2,0),"NO APLICA")</f>
        <v>#N/A</v>
      </c>
      <c r="ED137" s="6" t="e">
        <f t="shared" si="113"/>
        <v>#N/A</v>
      </c>
      <c r="EE137" s="16" t="e">
        <f t="shared" si="139"/>
        <v>#N/A</v>
      </c>
      <c r="EF137" s="16" t="e">
        <f>IF(ED137="SI",VLOOKUP(A137,'5 TD'!$V$4:$W$479,2,0),"NO APLICA")</f>
        <v>#N/A</v>
      </c>
      <c r="EG137" s="6" t="e">
        <f t="shared" si="140"/>
        <v>#N/A</v>
      </c>
      <c r="EH137" s="124" t="e">
        <f>IF(EG137="SI",VLOOKUP(AI137,COMPORTAMIENTO!$A$1:$C$2100,2,0),"NO APLICA")</f>
        <v>#N/A</v>
      </c>
      <c r="EI137" s="16" t="e">
        <f>IF(EG137="SI",VLOOKUP(A137,'5 TD'!$P$2:$Q$479,2,0),"NO APLICA")</f>
        <v>#N/A</v>
      </c>
      <c r="EJ137" s="6" t="e">
        <f t="shared" si="141"/>
        <v>#N/A</v>
      </c>
      <c r="EK137" s="6">
        <f>IF(DB137="no",0,VLOOKUP(AI137,EXPERIENCIA!$A$1:$C$2100,2,0))</f>
        <v>0</v>
      </c>
      <c r="EL137" s="6">
        <f>IF(DB137="si",VLOOKUP(A137,'5 TD'!$S$3:$T$2103,2,0),0)</f>
        <v>0</v>
      </c>
      <c r="EM137" s="6" t="str">
        <f t="shared" si="142"/>
        <v>SI</v>
      </c>
      <c r="EN137" s="6">
        <f>+('3 Planilla Preadjudicación OTIC'!BV137)</f>
        <v>0</v>
      </c>
      <c r="EQ137" s="77"/>
    </row>
    <row r="138" spans="1:147" s="7" customFormat="1" ht="13.8" x14ac:dyDescent="0.3">
      <c r="A138" s="6">
        <f>+('3 Planilla Preadjudicación OTIC'!A138)</f>
        <v>0</v>
      </c>
      <c r="B138" s="6">
        <f>+('3 Planilla Preadjudicación OTIC'!B138)</f>
        <v>0</v>
      </c>
      <c r="C138" s="8">
        <f>+('3 Planilla Preadjudicación OTIC'!D138)</f>
        <v>0</v>
      </c>
      <c r="D138" s="8">
        <f>+('3 Planilla Preadjudicación OTIC'!E138)</f>
        <v>0</v>
      </c>
      <c r="E138" s="8">
        <f>+('3 Planilla Preadjudicación OTIC'!F138)</f>
        <v>0</v>
      </c>
      <c r="F138" s="8">
        <f>+('3 Planilla Preadjudicación OTIC'!G138)</f>
        <v>0</v>
      </c>
      <c r="G138" s="8">
        <f>+('3 Planilla Preadjudicación OTIC'!H138)</f>
        <v>0</v>
      </c>
      <c r="H138" s="8">
        <f>+('3 Planilla Preadjudicación OTIC'!I138)</f>
        <v>0</v>
      </c>
      <c r="I138" s="8">
        <f>+('3 Planilla Preadjudicación OTIC'!J138)</f>
        <v>0</v>
      </c>
      <c r="J138" s="8">
        <f>+('3 Planilla Preadjudicación OTIC'!K138)</f>
        <v>0</v>
      </c>
      <c r="K138" s="8">
        <f>+('3 Planilla Preadjudicación OTIC'!L138)</f>
        <v>0</v>
      </c>
      <c r="L138" s="8">
        <f>+('3 Planilla Preadjudicación OTIC'!M138)</f>
        <v>0</v>
      </c>
      <c r="M138" s="6">
        <f>+('3 Planilla Preadjudicación OTIC'!N138)</f>
        <v>0</v>
      </c>
      <c r="N138" s="8">
        <f>+('3 Planilla Preadjudicación OTIC'!O138)</f>
        <v>0</v>
      </c>
      <c r="O138" s="8">
        <f>+('3 Planilla Preadjudicación OTIC'!P138)</f>
        <v>0</v>
      </c>
      <c r="P138" s="8">
        <f>+('3 Planilla Preadjudicación OTIC'!Q138)</f>
        <v>0</v>
      </c>
      <c r="Q138" s="8">
        <f>+('3 Planilla Preadjudicación OTIC'!R138)</f>
        <v>0</v>
      </c>
      <c r="R138" s="8">
        <f>+('3 Planilla Preadjudicación OTIC'!S138)</f>
        <v>0</v>
      </c>
      <c r="S138" s="8">
        <f>+('3 Planilla Preadjudicación OTIC'!T138)</f>
        <v>0</v>
      </c>
      <c r="T138" s="6">
        <f>+('3 Planilla Preadjudicación OTIC'!U138)</f>
        <v>0</v>
      </c>
      <c r="U138" s="6">
        <f>+('3 Planilla Preadjudicación OTIC'!V138)</f>
        <v>0</v>
      </c>
      <c r="V138" s="6">
        <f>+('3 Planilla Preadjudicación OTIC'!W138)</f>
        <v>0</v>
      </c>
      <c r="W138" s="6">
        <f>+('3 Planilla Preadjudicación OTIC'!X138)</f>
        <v>0</v>
      </c>
      <c r="X138" s="6">
        <f>+('3 Planilla Preadjudicación OTIC'!Y138)</f>
        <v>0</v>
      </c>
      <c r="Y138" s="6">
        <f>+('3 Planilla Preadjudicación OTIC'!Z138)</f>
        <v>0</v>
      </c>
      <c r="Z138" s="6">
        <f>+('3 Planilla Preadjudicación OTIC'!AA138)</f>
        <v>0</v>
      </c>
      <c r="AA138" s="6">
        <f>+('3 Planilla Preadjudicación OTIC'!AB138)</f>
        <v>0</v>
      </c>
      <c r="AB138" s="8">
        <f>+('3 Planilla Preadjudicación OTIC'!AC138)</f>
        <v>0</v>
      </c>
      <c r="AC138" s="8">
        <f>+('3 Planilla Preadjudicación OTIC'!AD138)</f>
        <v>0</v>
      </c>
      <c r="AD138" s="6">
        <f>+('3 Planilla Preadjudicación OTIC'!AE138)</f>
        <v>0</v>
      </c>
      <c r="AE138" s="8">
        <f>+('3 Planilla Preadjudicación OTIC'!AF138)</f>
        <v>0</v>
      </c>
      <c r="AF138" s="6">
        <f>+('3 Planilla Preadjudicación OTIC'!AG138)</f>
        <v>0</v>
      </c>
      <c r="AG138" s="6">
        <f>+('3 Planilla Preadjudicación OTIC'!AH138)</f>
        <v>0</v>
      </c>
      <c r="AH138" s="6">
        <f>+('3 Planilla Preadjudicación OTIC'!AI138)</f>
        <v>0</v>
      </c>
      <c r="AI138" s="206">
        <f>+('3 Planilla Preadjudicación OTIC'!AJ138)</f>
        <v>0</v>
      </c>
      <c r="AJ138" s="8">
        <f>+('3 Planilla Preadjudicación OTIC'!AK138)</f>
        <v>0</v>
      </c>
      <c r="AK138" s="6">
        <f>+('3 Planilla Preadjudicación OTIC'!AL138)</f>
        <v>0</v>
      </c>
      <c r="AL138" s="6">
        <f>+('3 Planilla Preadjudicación OTIC'!AM138)</f>
        <v>0</v>
      </c>
      <c r="AM138" s="16">
        <f>+('3 Planilla Preadjudicación OTIC'!AN138)</f>
        <v>0</v>
      </c>
      <c r="AN138" s="16">
        <f>+('3 Planilla Preadjudicación OTIC'!AO138)</f>
        <v>0</v>
      </c>
      <c r="AO138" s="16">
        <f>+('3 Planilla Preadjudicación OTIC'!AP138)</f>
        <v>0</v>
      </c>
      <c r="AP138" s="16">
        <f>+('3 Planilla Preadjudicación OTIC'!AQ138)</f>
        <v>0</v>
      </c>
      <c r="AQ138" s="16">
        <f>+('3 Planilla Preadjudicación OTIC'!AR138)</f>
        <v>0</v>
      </c>
      <c r="AR138" s="16">
        <f>+('3 Planilla Preadjudicación OTIC'!AS138)</f>
        <v>0</v>
      </c>
      <c r="AS138" s="16">
        <f>+('3 Planilla Preadjudicación OTIC'!AT138)</f>
        <v>0</v>
      </c>
      <c r="AT138" s="16">
        <f>+('3 Planilla Preadjudicación OTIC'!AU138)</f>
        <v>0</v>
      </c>
      <c r="AU138" s="16">
        <f>+('3 Planilla Preadjudicación OTIC'!AV138)</f>
        <v>0</v>
      </c>
      <c r="AV138" s="6">
        <f>+('3 Planilla Preadjudicación OTIC'!AW138)</f>
        <v>0</v>
      </c>
      <c r="AW138" s="8">
        <f>+('3 Planilla Preadjudicación OTIC'!AX138)</f>
        <v>0</v>
      </c>
      <c r="AX138" s="6">
        <f>+('3 Planilla Preadjudicación OTIC'!AY138)</f>
        <v>0</v>
      </c>
      <c r="AY138" s="6">
        <f>+('3 Planilla Preadjudicación OTIC'!AZ138)</f>
        <v>0</v>
      </c>
      <c r="AZ138" s="6">
        <f>+('3 Planilla Preadjudicación OTIC'!BA138)</f>
        <v>0</v>
      </c>
      <c r="BA138" s="6">
        <f>+('3 Planilla Preadjudicación OTIC'!BB138)</f>
        <v>0</v>
      </c>
      <c r="BB138" s="6">
        <f>+('3 Planilla Preadjudicación OTIC'!BC138)</f>
        <v>0</v>
      </c>
      <c r="BC138" s="6">
        <f>+('3 Planilla Preadjudicación OTIC'!BD138)</f>
        <v>0</v>
      </c>
      <c r="BD138" s="6">
        <f>+('3 Planilla Preadjudicación OTIC'!BE138)</f>
        <v>0</v>
      </c>
      <c r="BE138" s="6">
        <f>+('3 Planilla Preadjudicación OTIC'!BF138)</f>
        <v>0</v>
      </c>
      <c r="BF138" s="6">
        <f>+('3 Planilla Preadjudicación OTIC'!BG138)</f>
        <v>0</v>
      </c>
      <c r="BG138" s="6">
        <f>+('3 Planilla Preadjudicación OTIC'!BH138)</f>
        <v>0</v>
      </c>
      <c r="BH138" s="6">
        <f>+('3 Planilla Preadjudicación OTIC'!BI138)</f>
        <v>0</v>
      </c>
      <c r="BI138" s="6">
        <f>+('3 Planilla Preadjudicación OTIC'!BJ138)</f>
        <v>0</v>
      </c>
      <c r="BJ138" s="6">
        <f>+('3 Planilla Preadjudicación OTIC'!BK138)</f>
        <v>0</v>
      </c>
      <c r="BK138" s="6">
        <f>+('3 Planilla Preadjudicación OTIC'!BL138)</f>
        <v>0</v>
      </c>
      <c r="BL138" s="6">
        <f>+('3 Planilla Preadjudicación OTIC'!BM138)</f>
        <v>0</v>
      </c>
      <c r="BM138" s="164">
        <f>ROUND(('3 Planilla Preadjudicación OTIC'!BN138),1)</f>
        <v>0</v>
      </c>
      <c r="BN138" s="8">
        <f>+('3 Planilla Preadjudicación OTIC'!BO138)</f>
        <v>0</v>
      </c>
      <c r="BO138" s="8">
        <f>+('3 Planilla Preadjudicación OTIC'!BP138)</f>
        <v>0</v>
      </c>
      <c r="BP138" s="8">
        <f>+('3 Planilla Preadjudicación OTIC'!BQ138)</f>
        <v>0</v>
      </c>
      <c r="BQ138" s="8">
        <f>+('3 Planilla Preadjudicación OTIC'!BR138)</f>
        <v>0</v>
      </c>
      <c r="BR138" s="8">
        <f>+('3 Planilla Preadjudicación OTIC'!BS138)</f>
        <v>0</v>
      </c>
      <c r="BS138" s="8">
        <f>+('3 Planilla Preadjudicación OTIC'!BT138)</f>
        <v>0</v>
      </c>
      <c r="BT138" s="8">
        <f>+('3 Planilla Preadjudicación OTIC'!BU138)</f>
        <v>0</v>
      </c>
      <c r="BU138" s="130" t="e">
        <f>IF(VLOOKUP(A138,'BD OFICIAL'!$A$1:$AK$1058,5,0)=D138,0,1)</f>
        <v>#N/A</v>
      </c>
      <c r="BV138" s="130" t="e">
        <f>IF(VLOOKUP(A138,'BD OFICIAL'!$A$1:$AK$1058,11,0)=J138,0,1)</f>
        <v>#N/A</v>
      </c>
      <c r="BW138" s="130" t="e">
        <f>IF(VLOOKUP(A138,'BD OFICIAL'!$A$1:$AK$1058,13,0)=L138,0,1)</f>
        <v>#N/A</v>
      </c>
      <c r="BX138" s="6" t="e">
        <f>IF(VLOOKUP(A138,'BD OFICIAL'!$A$1:$AK$1058,16,0)=O138,0,1)</f>
        <v>#N/A</v>
      </c>
      <c r="BY138" s="6" t="e">
        <f>IF(VLOOKUP(A138,'BD OFICIAL'!$A$1:$AK$1058,17,0)=P138,0,1)</f>
        <v>#N/A</v>
      </c>
      <c r="BZ138" s="6" t="e">
        <f>IF(VLOOKUP(A138,'BD OFICIAL'!$A$1:$AK$1058,19,0)=R138,0,1)</f>
        <v>#N/A</v>
      </c>
      <c r="CA138" s="6" t="e">
        <f>IF(VLOOKUP(A138,'BD OFICIAL'!$A$1:$AK$1058,21,0)=T138,0,1)</f>
        <v>#N/A</v>
      </c>
      <c r="CB138" s="6" t="e">
        <f>IF(VLOOKUP(A138,'BD OFICIAL'!$A$1:$AK$1058,24,0)=AK138,0,1)</f>
        <v>#N/A</v>
      </c>
      <c r="CC138" s="6" t="e">
        <f>IF(VLOOKUP(A138,'BD OFICIAL'!$A$1:$AK$1058,25,0)=X138,0,1)</f>
        <v>#N/A</v>
      </c>
      <c r="CD138" s="6" t="e">
        <f>IF(VLOOKUP(A138,'BD OFICIAL'!$A$1:$AK$1058,26,0)=Y138,0,1)</f>
        <v>#N/A</v>
      </c>
      <c r="CE138" s="6" t="e">
        <f>IF(VLOOKUP(A138,'BD OFICIAL'!$A$1:$AK$1058,27,0)=Z138,0,1)</f>
        <v>#N/A</v>
      </c>
      <c r="CF138" s="6" t="e">
        <f>IF(VLOOKUP(A138,'BD OFICIAL'!$A$1:$AK$1058,28,0)=AA138,0,1)</f>
        <v>#N/A</v>
      </c>
      <c r="CG138" s="6" t="e">
        <f>IF(VLOOKUP(A138,'BD OFICIAL'!$A$1:$AK$1058,33,0)=AF138,0,1)</f>
        <v>#N/A</v>
      </c>
      <c r="CH138" s="6" t="e">
        <f>IF(VLOOKUP(A138,'BD OFICIAL'!$A$1:$AK$1058,34,0)=AG138,0,1)</f>
        <v>#N/A</v>
      </c>
      <c r="CI138" s="11" t="e">
        <f t="shared" si="114"/>
        <v>#DIV/0!</v>
      </c>
      <c r="CJ138" s="130" t="e">
        <f t="shared" si="115"/>
        <v>#DIV/0!</v>
      </c>
      <c r="CK138" s="130" t="e">
        <f>IF(VLOOKUP(A138,'BD OFICIAL'!$A$1:$AK$1058,37,0)=AL138,0,1)</f>
        <v>#N/A</v>
      </c>
      <c r="CL138" s="130" t="e">
        <f>VLOOKUP(A138,'BD OFICIAL'!$A$1:$AL$1109,38,0)*AM138-AP138</f>
        <v>#N/A</v>
      </c>
      <c r="CM138" s="130" t="str">
        <f t="shared" si="116"/>
        <v>SSH</v>
      </c>
      <c r="CN138" s="130" t="str">
        <f t="shared" si="117"/>
        <v>SI</v>
      </c>
      <c r="CO138" s="130" t="str">
        <f t="shared" si="118"/>
        <v>NO</v>
      </c>
      <c r="CP138" s="44">
        <f t="shared" si="119"/>
        <v>1</v>
      </c>
      <c r="CQ138" s="44">
        <f t="shared" si="120"/>
        <v>1</v>
      </c>
      <c r="CR138" s="44" t="e">
        <f t="shared" si="121"/>
        <v>#N/A</v>
      </c>
      <c r="CS138" s="44" t="e">
        <f>IF(VLOOKUP(A138,'BD OFICIAL'!$A:$AS,40,0)=AQ138,0,1)</f>
        <v>#N/A</v>
      </c>
      <c r="CT138" s="44" t="e">
        <f>IF(VLOOKUP(A138,'BD OFICIAL'!$A:$AS,41,0)=AS138,0,1)</f>
        <v>#N/A</v>
      </c>
      <c r="CU138" s="44">
        <f t="shared" si="122"/>
        <v>0</v>
      </c>
      <c r="CV138" s="44">
        <f t="shared" si="123"/>
        <v>0</v>
      </c>
      <c r="CW138" s="44" t="e">
        <f>IF(VLOOKUP(A138,'BD OFICIAL'!$A$1:$AK$1058,31,0)="SI",IF(AT138&gt;0,0,1),IF(AT138=0,0,1))</f>
        <v>#N/A</v>
      </c>
      <c r="CX138" s="44">
        <f t="shared" si="124"/>
        <v>0</v>
      </c>
      <c r="CY138" s="44">
        <f t="shared" si="125"/>
        <v>0</v>
      </c>
      <c r="CZ138" s="130" t="e">
        <f t="shared" si="126"/>
        <v>#N/A</v>
      </c>
      <c r="DA138" s="44" t="e">
        <f t="shared" si="127"/>
        <v>#N/A</v>
      </c>
      <c r="DB138" s="130" t="str">
        <f>IF(ISERROR(VLOOKUP(AI138,EXPERIENCIA!$A$1:$C$2100,1,0)),"NO","SI")</f>
        <v>NO</v>
      </c>
      <c r="DC138" s="130" t="e">
        <f>IF(CZ138="no","NO APLICA",IF(AX138=0,"ERROR NOTA",IF(AND(AX138&gt;1,DB138="NO"),"ERROR NOTA",IF(AND(DB138="NO",AX138=1),0,IF(VLOOKUP(AI138,EXPERIENCIA!$A$1:$C$2100,3,0)=AX138,0,"ERROR NOTA")))))</f>
        <v>#N/A</v>
      </c>
      <c r="DD138" s="130" t="str">
        <f>IF(ISERROR(VLOOKUP(AI138,COMPORTAMIENTO!$A$1:$C$2100,1,0)),"NO","SI")</f>
        <v>NO</v>
      </c>
      <c r="DE138" s="130" t="e">
        <f>IF(CZ138="NO","NO APLICA",IF(AY138=0,"ERROR NOTA",IF(AND(DD138="NO",AY138=7),0,IF(VLOOKUP(AI138,COMPORTAMIENTO!$A$2:$C$2100,3,0)=AY138,0,"ERROR NOTA"))))</f>
        <v>#N/A</v>
      </c>
      <c r="DF138" s="164" t="e">
        <f t="shared" si="128"/>
        <v>#N/A</v>
      </c>
      <c r="DG138" s="164" t="e">
        <f t="shared" si="129"/>
        <v>#N/A</v>
      </c>
      <c r="DH138" s="130" t="str">
        <f t="shared" si="107"/>
        <v>NO</v>
      </c>
      <c r="DI138" s="130" t="e">
        <f t="shared" si="130"/>
        <v>#N/A</v>
      </c>
      <c r="DJ138" s="130" t="e">
        <f t="shared" si="131"/>
        <v>#N/A</v>
      </c>
      <c r="DK138" s="130" t="e">
        <f t="shared" si="132"/>
        <v>#N/A</v>
      </c>
      <c r="DL138" s="16" t="e" cm="1">
        <f t="array" ref="DL138">IF(CZ138="NO","NO APLICA",IF(AND(CZ138="SI",BG138=1),RECHAZADO,"APROBADO"))</f>
        <v>#N/A</v>
      </c>
      <c r="DM138" s="16" t="e">
        <f t="shared" si="133"/>
        <v>#N/A</v>
      </c>
      <c r="DN138" s="11" t="e">
        <f t="shared" si="134"/>
        <v>#N/A</v>
      </c>
      <c r="DO138" s="16">
        <f t="shared" si="135"/>
        <v>0</v>
      </c>
      <c r="DP138" s="16">
        <f>VLOOKUP(A138,'5 TD'!$A$3:$B$35,2,0)</f>
        <v>0</v>
      </c>
      <c r="DQ138" s="11" t="e">
        <f t="shared" si="136"/>
        <v>#N/A</v>
      </c>
      <c r="DR138" s="130" t="e">
        <f t="shared" si="108"/>
        <v>#N/A</v>
      </c>
      <c r="DS138" s="130" t="e">
        <f t="shared" si="109"/>
        <v>#N/A</v>
      </c>
      <c r="DT138" s="11" t="e">
        <f t="shared" si="110"/>
        <v>#N/A</v>
      </c>
      <c r="DU138" s="130" t="e">
        <f t="shared" si="111"/>
        <v>#N/A</v>
      </c>
      <c r="DV138" s="6">
        <f>+('3 Planilla Preadjudicación OTIC'!BO138)</f>
        <v>0</v>
      </c>
      <c r="DW138" s="6" t="e">
        <f>IF(DU138="APROBADO",VLOOKUP(A138,'5 TD'!$D$3:$E$270,2,0),"NO APLICA")</f>
        <v>#N/A</v>
      </c>
      <c r="DX138" s="6" t="e">
        <f t="shared" si="137"/>
        <v>#N/A</v>
      </c>
      <c r="DY138" s="6" t="e">
        <f>IF(DX138="SI",VLOOKUP(A138,'5 TD'!$G$3:$H$270,2,0),"NO APLICA ")</f>
        <v>#N/A</v>
      </c>
      <c r="DZ138" s="6" t="e">
        <f t="shared" si="112"/>
        <v>#N/A</v>
      </c>
      <c r="EA138" s="6" t="e">
        <f>IF(DZ138="SI",VLOOKUP(A138,'5 TD'!$J$4:$K$472,2,0),"NO APLICA")</f>
        <v>#N/A</v>
      </c>
      <c r="EB138" s="6" t="e">
        <f t="shared" si="138"/>
        <v>#N/A</v>
      </c>
      <c r="EC138" s="11" t="e">
        <f>IF(EB138="SI",VLOOKUP(A138,'5 TD'!$M$4:$N$350,2,0),"NO APLICA")</f>
        <v>#N/A</v>
      </c>
      <c r="ED138" s="6" t="e">
        <f t="shared" si="113"/>
        <v>#N/A</v>
      </c>
      <c r="EE138" s="16" t="e">
        <f t="shared" si="139"/>
        <v>#N/A</v>
      </c>
      <c r="EF138" s="16" t="e">
        <f>IF(ED138="SI",VLOOKUP(A138,'5 TD'!$V$4:$W$479,2,0),"NO APLICA")</f>
        <v>#N/A</v>
      </c>
      <c r="EG138" s="6" t="e">
        <f t="shared" si="140"/>
        <v>#N/A</v>
      </c>
      <c r="EH138" s="124" t="e">
        <f>IF(EG138="SI",VLOOKUP(AI138,COMPORTAMIENTO!$A$1:$C$2100,2,0),"NO APLICA")</f>
        <v>#N/A</v>
      </c>
      <c r="EI138" s="16" t="e">
        <f>IF(EG138="SI",VLOOKUP(A138,'5 TD'!$P$2:$Q$479,2,0),"NO APLICA")</f>
        <v>#N/A</v>
      </c>
      <c r="EJ138" s="6" t="e">
        <f t="shared" si="141"/>
        <v>#N/A</v>
      </c>
      <c r="EK138" s="6">
        <f>IF(DB138="no",0,VLOOKUP(AI138,EXPERIENCIA!$A$1:$C$2100,2,0))</f>
        <v>0</v>
      </c>
      <c r="EL138" s="6">
        <f>IF(DB138="si",VLOOKUP(A138,'5 TD'!$S$3:$T$2103,2,0),0)</f>
        <v>0</v>
      </c>
      <c r="EM138" s="6" t="str">
        <f t="shared" si="142"/>
        <v>SI</v>
      </c>
      <c r="EN138" s="6">
        <f>+('3 Planilla Preadjudicación OTIC'!BV138)</f>
        <v>0</v>
      </c>
      <c r="EQ138" s="77"/>
    </row>
    <row r="139" spans="1:147" s="7" customFormat="1" ht="13.8" x14ac:dyDescent="0.3">
      <c r="A139" s="6">
        <f>+('3 Planilla Preadjudicación OTIC'!A139)</f>
        <v>0</v>
      </c>
      <c r="B139" s="6">
        <f>+('3 Planilla Preadjudicación OTIC'!B139)</f>
        <v>0</v>
      </c>
      <c r="C139" s="8">
        <f>+('3 Planilla Preadjudicación OTIC'!D139)</f>
        <v>0</v>
      </c>
      <c r="D139" s="8">
        <f>+('3 Planilla Preadjudicación OTIC'!E139)</f>
        <v>0</v>
      </c>
      <c r="E139" s="8">
        <f>+('3 Planilla Preadjudicación OTIC'!F139)</f>
        <v>0</v>
      </c>
      <c r="F139" s="8">
        <f>+('3 Planilla Preadjudicación OTIC'!G139)</f>
        <v>0</v>
      </c>
      <c r="G139" s="8">
        <f>+('3 Planilla Preadjudicación OTIC'!H139)</f>
        <v>0</v>
      </c>
      <c r="H139" s="8">
        <f>+('3 Planilla Preadjudicación OTIC'!I139)</f>
        <v>0</v>
      </c>
      <c r="I139" s="8">
        <f>+('3 Planilla Preadjudicación OTIC'!J139)</f>
        <v>0</v>
      </c>
      <c r="J139" s="8">
        <f>+('3 Planilla Preadjudicación OTIC'!K139)</f>
        <v>0</v>
      </c>
      <c r="K139" s="8">
        <f>+('3 Planilla Preadjudicación OTIC'!L139)</f>
        <v>0</v>
      </c>
      <c r="L139" s="8">
        <f>+('3 Planilla Preadjudicación OTIC'!M139)</f>
        <v>0</v>
      </c>
      <c r="M139" s="6">
        <f>+('3 Planilla Preadjudicación OTIC'!N139)</f>
        <v>0</v>
      </c>
      <c r="N139" s="8">
        <f>+('3 Planilla Preadjudicación OTIC'!O139)</f>
        <v>0</v>
      </c>
      <c r="O139" s="8">
        <f>+('3 Planilla Preadjudicación OTIC'!P139)</f>
        <v>0</v>
      </c>
      <c r="P139" s="8">
        <f>+('3 Planilla Preadjudicación OTIC'!Q139)</f>
        <v>0</v>
      </c>
      <c r="Q139" s="8">
        <f>+('3 Planilla Preadjudicación OTIC'!R139)</f>
        <v>0</v>
      </c>
      <c r="R139" s="8">
        <f>+('3 Planilla Preadjudicación OTIC'!S139)</f>
        <v>0</v>
      </c>
      <c r="S139" s="8">
        <f>+('3 Planilla Preadjudicación OTIC'!T139)</f>
        <v>0</v>
      </c>
      <c r="T139" s="6">
        <f>+('3 Planilla Preadjudicación OTIC'!U139)</f>
        <v>0</v>
      </c>
      <c r="U139" s="6">
        <f>+('3 Planilla Preadjudicación OTIC'!V139)</f>
        <v>0</v>
      </c>
      <c r="V139" s="6">
        <f>+('3 Planilla Preadjudicación OTIC'!W139)</f>
        <v>0</v>
      </c>
      <c r="W139" s="6">
        <f>+('3 Planilla Preadjudicación OTIC'!X139)</f>
        <v>0</v>
      </c>
      <c r="X139" s="6">
        <f>+('3 Planilla Preadjudicación OTIC'!Y139)</f>
        <v>0</v>
      </c>
      <c r="Y139" s="6">
        <f>+('3 Planilla Preadjudicación OTIC'!Z139)</f>
        <v>0</v>
      </c>
      <c r="Z139" s="6">
        <f>+('3 Planilla Preadjudicación OTIC'!AA139)</f>
        <v>0</v>
      </c>
      <c r="AA139" s="6">
        <f>+('3 Planilla Preadjudicación OTIC'!AB139)</f>
        <v>0</v>
      </c>
      <c r="AB139" s="8">
        <f>+('3 Planilla Preadjudicación OTIC'!AC139)</f>
        <v>0</v>
      </c>
      <c r="AC139" s="8">
        <f>+('3 Planilla Preadjudicación OTIC'!AD139)</f>
        <v>0</v>
      </c>
      <c r="AD139" s="6">
        <f>+('3 Planilla Preadjudicación OTIC'!AE139)</f>
        <v>0</v>
      </c>
      <c r="AE139" s="8">
        <f>+('3 Planilla Preadjudicación OTIC'!AF139)</f>
        <v>0</v>
      </c>
      <c r="AF139" s="6">
        <f>+('3 Planilla Preadjudicación OTIC'!AG139)</f>
        <v>0</v>
      </c>
      <c r="AG139" s="6">
        <f>+('3 Planilla Preadjudicación OTIC'!AH139)</f>
        <v>0</v>
      </c>
      <c r="AH139" s="6">
        <f>+('3 Planilla Preadjudicación OTIC'!AI139)</f>
        <v>0</v>
      </c>
      <c r="AI139" s="206">
        <f>+('3 Planilla Preadjudicación OTIC'!AJ139)</f>
        <v>0</v>
      </c>
      <c r="AJ139" s="8">
        <f>+('3 Planilla Preadjudicación OTIC'!AK139)</f>
        <v>0</v>
      </c>
      <c r="AK139" s="6">
        <f>+('3 Planilla Preadjudicación OTIC'!AL139)</f>
        <v>0</v>
      </c>
      <c r="AL139" s="6">
        <f>+('3 Planilla Preadjudicación OTIC'!AM139)</f>
        <v>0</v>
      </c>
      <c r="AM139" s="16">
        <f>+('3 Planilla Preadjudicación OTIC'!AN139)</f>
        <v>0</v>
      </c>
      <c r="AN139" s="16">
        <f>+('3 Planilla Preadjudicación OTIC'!AO139)</f>
        <v>0</v>
      </c>
      <c r="AO139" s="16">
        <f>+('3 Planilla Preadjudicación OTIC'!AP139)</f>
        <v>0</v>
      </c>
      <c r="AP139" s="16">
        <f>+('3 Planilla Preadjudicación OTIC'!AQ139)</f>
        <v>0</v>
      </c>
      <c r="AQ139" s="16">
        <f>+('3 Planilla Preadjudicación OTIC'!AR139)</f>
        <v>0</v>
      </c>
      <c r="AR139" s="16">
        <f>+('3 Planilla Preadjudicación OTIC'!AS139)</f>
        <v>0</v>
      </c>
      <c r="AS139" s="16">
        <f>+('3 Planilla Preadjudicación OTIC'!AT139)</f>
        <v>0</v>
      </c>
      <c r="AT139" s="16">
        <f>+('3 Planilla Preadjudicación OTIC'!AU139)</f>
        <v>0</v>
      </c>
      <c r="AU139" s="16">
        <f>+('3 Planilla Preadjudicación OTIC'!AV139)</f>
        <v>0</v>
      </c>
      <c r="AV139" s="6">
        <f>+('3 Planilla Preadjudicación OTIC'!AW139)</f>
        <v>0</v>
      </c>
      <c r="AW139" s="8">
        <f>+('3 Planilla Preadjudicación OTIC'!AX139)</f>
        <v>0</v>
      </c>
      <c r="AX139" s="6">
        <f>+('3 Planilla Preadjudicación OTIC'!AY139)</f>
        <v>0</v>
      </c>
      <c r="AY139" s="6">
        <f>+('3 Planilla Preadjudicación OTIC'!AZ139)</f>
        <v>0</v>
      </c>
      <c r="AZ139" s="6">
        <f>+('3 Planilla Preadjudicación OTIC'!BA139)</f>
        <v>0</v>
      </c>
      <c r="BA139" s="6">
        <f>+('3 Planilla Preadjudicación OTIC'!BB139)</f>
        <v>0</v>
      </c>
      <c r="BB139" s="6">
        <f>+('3 Planilla Preadjudicación OTIC'!BC139)</f>
        <v>0</v>
      </c>
      <c r="BC139" s="6">
        <f>+('3 Planilla Preadjudicación OTIC'!BD139)</f>
        <v>0</v>
      </c>
      <c r="BD139" s="6">
        <f>+('3 Planilla Preadjudicación OTIC'!BE139)</f>
        <v>0</v>
      </c>
      <c r="BE139" s="6">
        <f>+('3 Planilla Preadjudicación OTIC'!BF139)</f>
        <v>0</v>
      </c>
      <c r="BF139" s="6">
        <f>+('3 Planilla Preadjudicación OTIC'!BG139)</f>
        <v>0</v>
      </c>
      <c r="BG139" s="6">
        <f>+('3 Planilla Preadjudicación OTIC'!BH139)</f>
        <v>0</v>
      </c>
      <c r="BH139" s="6">
        <f>+('3 Planilla Preadjudicación OTIC'!BI139)</f>
        <v>0</v>
      </c>
      <c r="BI139" s="6">
        <f>+('3 Planilla Preadjudicación OTIC'!BJ139)</f>
        <v>0</v>
      </c>
      <c r="BJ139" s="6">
        <f>+('3 Planilla Preadjudicación OTIC'!BK139)</f>
        <v>0</v>
      </c>
      <c r="BK139" s="6">
        <f>+('3 Planilla Preadjudicación OTIC'!BL139)</f>
        <v>0</v>
      </c>
      <c r="BL139" s="6">
        <f>+('3 Planilla Preadjudicación OTIC'!BM139)</f>
        <v>0</v>
      </c>
      <c r="BM139" s="164">
        <f>ROUND(('3 Planilla Preadjudicación OTIC'!BN139),1)</f>
        <v>0</v>
      </c>
      <c r="BN139" s="8">
        <f>+('3 Planilla Preadjudicación OTIC'!BO139)</f>
        <v>0</v>
      </c>
      <c r="BO139" s="8">
        <f>+('3 Planilla Preadjudicación OTIC'!BP139)</f>
        <v>0</v>
      </c>
      <c r="BP139" s="8">
        <f>+('3 Planilla Preadjudicación OTIC'!BQ139)</f>
        <v>0</v>
      </c>
      <c r="BQ139" s="8">
        <f>+('3 Planilla Preadjudicación OTIC'!BR139)</f>
        <v>0</v>
      </c>
      <c r="BR139" s="8">
        <f>+('3 Planilla Preadjudicación OTIC'!BS139)</f>
        <v>0</v>
      </c>
      <c r="BS139" s="8">
        <f>+('3 Planilla Preadjudicación OTIC'!BT139)</f>
        <v>0</v>
      </c>
      <c r="BT139" s="8">
        <f>+('3 Planilla Preadjudicación OTIC'!BU139)</f>
        <v>0</v>
      </c>
      <c r="BU139" s="130" t="e">
        <f>IF(VLOOKUP(A139,'BD OFICIAL'!$A$1:$AK$1058,5,0)=D139,0,1)</f>
        <v>#N/A</v>
      </c>
      <c r="BV139" s="130" t="e">
        <f>IF(VLOOKUP(A139,'BD OFICIAL'!$A$1:$AK$1058,11,0)=J139,0,1)</f>
        <v>#N/A</v>
      </c>
      <c r="BW139" s="130" t="e">
        <f>IF(VLOOKUP(A139,'BD OFICIAL'!$A$1:$AK$1058,13,0)=L139,0,1)</f>
        <v>#N/A</v>
      </c>
      <c r="BX139" s="6" t="e">
        <f>IF(VLOOKUP(A139,'BD OFICIAL'!$A$1:$AK$1058,16,0)=O139,0,1)</f>
        <v>#N/A</v>
      </c>
      <c r="BY139" s="6" t="e">
        <f>IF(VLOOKUP(A139,'BD OFICIAL'!$A$1:$AK$1058,17,0)=P139,0,1)</f>
        <v>#N/A</v>
      </c>
      <c r="BZ139" s="6" t="e">
        <f>IF(VLOOKUP(A139,'BD OFICIAL'!$A$1:$AK$1058,19,0)=R139,0,1)</f>
        <v>#N/A</v>
      </c>
      <c r="CA139" s="6" t="e">
        <f>IF(VLOOKUP(A139,'BD OFICIAL'!$A$1:$AK$1058,21,0)=T139,0,1)</f>
        <v>#N/A</v>
      </c>
      <c r="CB139" s="6" t="e">
        <f>IF(VLOOKUP(A139,'BD OFICIAL'!$A$1:$AK$1058,24,0)=AK139,0,1)</f>
        <v>#N/A</v>
      </c>
      <c r="CC139" s="6" t="e">
        <f>IF(VLOOKUP(A139,'BD OFICIAL'!$A$1:$AK$1058,25,0)=X139,0,1)</f>
        <v>#N/A</v>
      </c>
      <c r="CD139" s="6" t="e">
        <f>IF(VLOOKUP(A139,'BD OFICIAL'!$A$1:$AK$1058,26,0)=Y139,0,1)</f>
        <v>#N/A</v>
      </c>
      <c r="CE139" s="6" t="e">
        <f>IF(VLOOKUP(A139,'BD OFICIAL'!$A$1:$AK$1058,27,0)=Z139,0,1)</f>
        <v>#N/A</v>
      </c>
      <c r="CF139" s="6" t="e">
        <f>IF(VLOOKUP(A139,'BD OFICIAL'!$A$1:$AK$1058,28,0)=AA139,0,1)</f>
        <v>#N/A</v>
      </c>
      <c r="CG139" s="6" t="e">
        <f>IF(VLOOKUP(A139,'BD OFICIAL'!$A$1:$AK$1058,33,0)=AF139,0,1)</f>
        <v>#N/A</v>
      </c>
      <c r="CH139" s="6" t="e">
        <f>IF(VLOOKUP(A139,'BD OFICIAL'!$A$1:$AK$1058,34,0)=AG139,0,1)</f>
        <v>#N/A</v>
      </c>
      <c r="CI139" s="11" t="e">
        <f t="shared" si="114"/>
        <v>#DIV/0!</v>
      </c>
      <c r="CJ139" s="130" t="e">
        <f t="shared" si="115"/>
        <v>#DIV/0!</v>
      </c>
      <c r="CK139" s="130" t="e">
        <f>IF(VLOOKUP(A139,'BD OFICIAL'!$A$1:$AK$1058,37,0)=AL139,0,1)</f>
        <v>#N/A</v>
      </c>
      <c r="CL139" s="130" t="e">
        <f>VLOOKUP(A139,'BD OFICIAL'!$A$1:$AL$1109,38,0)*AM139-AP139</f>
        <v>#N/A</v>
      </c>
      <c r="CM139" s="130" t="str">
        <f t="shared" si="116"/>
        <v>SSH</v>
      </c>
      <c r="CN139" s="130" t="str">
        <f t="shared" si="117"/>
        <v>SI</v>
      </c>
      <c r="CO139" s="130" t="str">
        <f t="shared" si="118"/>
        <v>NO</v>
      </c>
      <c r="CP139" s="44">
        <f t="shared" si="119"/>
        <v>1</v>
      </c>
      <c r="CQ139" s="44">
        <f t="shared" si="120"/>
        <v>1</v>
      </c>
      <c r="CR139" s="44" t="e">
        <f t="shared" si="121"/>
        <v>#N/A</v>
      </c>
      <c r="CS139" s="44" t="e">
        <f>IF(VLOOKUP(A139,'BD OFICIAL'!$A:$AS,40,0)=AQ139,0,1)</f>
        <v>#N/A</v>
      </c>
      <c r="CT139" s="44" t="e">
        <f>IF(VLOOKUP(A139,'BD OFICIAL'!$A:$AS,41,0)=AS139,0,1)</f>
        <v>#N/A</v>
      </c>
      <c r="CU139" s="44">
        <f t="shared" si="122"/>
        <v>0</v>
      </c>
      <c r="CV139" s="44">
        <f t="shared" si="123"/>
        <v>0</v>
      </c>
      <c r="CW139" s="44" t="e">
        <f>IF(VLOOKUP(A139,'BD OFICIAL'!$A$1:$AK$1058,31,0)="SI",IF(AT139&gt;0,0,1),IF(AT139=0,0,1))</f>
        <v>#N/A</v>
      </c>
      <c r="CX139" s="44">
        <f t="shared" si="124"/>
        <v>0</v>
      </c>
      <c r="CY139" s="44">
        <f t="shared" si="125"/>
        <v>0</v>
      </c>
      <c r="CZ139" s="130" t="e">
        <f t="shared" si="126"/>
        <v>#N/A</v>
      </c>
      <c r="DA139" s="44" t="e">
        <f t="shared" si="127"/>
        <v>#N/A</v>
      </c>
      <c r="DB139" s="130" t="str">
        <f>IF(ISERROR(VLOOKUP(AI139,EXPERIENCIA!$A$1:$C$2100,1,0)),"NO","SI")</f>
        <v>NO</v>
      </c>
      <c r="DC139" s="130" t="e">
        <f>IF(CZ139="no","NO APLICA",IF(AX139=0,"ERROR NOTA",IF(AND(AX139&gt;1,DB139="NO"),"ERROR NOTA",IF(AND(DB139="NO",AX139=1),0,IF(VLOOKUP(AI139,EXPERIENCIA!$A$1:$C$2100,3,0)=AX139,0,"ERROR NOTA")))))</f>
        <v>#N/A</v>
      </c>
      <c r="DD139" s="130" t="str">
        <f>IF(ISERROR(VLOOKUP(AI139,COMPORTAMIENTO!$A$1:$C$2100,1,0)),"NO","SI")</f>
        <v>NO</v>
      </c>
      <c r="DE139" s="130" t="e">
        <f>IF(CZ139="NO","NO APLICA",IF(AY139=0,"ERROR NOTA",IF(AND(DD139="NO",AY139=7),0,IF(VLOOKUP(AI139,COMPORTAMIENTO!$A$2:$C$2100,3,0)=AY139,0,"ERROR NOTA"))))</f>
        <v>#N/A</v>
      </c>
      <c r="DF139" s="164" t="e">
        <f t="shared" si="128"/>
        <v>#N/A</v>
      </c>
      <c r="DG139" s="164" t="e">
        <f t="shared" si="129"/>
        <v>#N/A</v>
      </c>
      <c r="DH139" s="130" t="str">
        <f t="shared" si="107"/>
        <v>NO</v>
      </c>
      <c r="DI139" s="130" t="e">
        <f t="shared" si="130"/>
        <v>#N/A</v>
      </c>
      <c r="DJ139" s="130" t="e">
        <f t="shared" si="131"/>
        <v>#N/A</v>
      </c>
      <c r="DK139" s="130" t="e">
        <f t="shared" si="132"/>
        <v>#N/A</v>
      </c>
      <c r="DL139" s="16" t="e" cm="1">
        <f t="array" ref="DL139">IF(CZ139="NO","NO APLICA",IF(AND(CZ139="SI",BG139=1),RECHAZADO,"APROBADO"))</f>
        <v>#N/A</v>
      </c>
      <c r="DM139" s="16" t="e">
        <f t="shared" si="133"/>
        <v>#N/A</v>
      </c>
      <c r="DN139" s="11" t="e">
        <f t="shared" si="134"/>
        <v>#N/A</v>
      </c>
      <c r="DO139" s="16">
        <f t="shared" si="135"/>
        <v>0</v>
      </c>
      <c r="DP139" s="16">
        <f>VLOOKUP(A139,'5 TD'!$A$3:$B$35,2,0)</f>
        <v>0</v>
      </c>
      <c r="DQ139" s="11" t="e">
        <f t="shared" si="136"/>
        <v>#N/A</v>
      </c>
      <c r="DR139" s="130" t="e">
        <f t="shared" si="108"/>
        <v>#N/A</v>
      </c>
      <c r="DS139" s="130" t="e">
        <f t="shared" si="109"/>
        <v>#N/A</v>
      </c>
      <c r="DT139" s="11" t="e">
        <f t="shared" si="110"/>
        <v>#N/A</v>
      </c>
      <c r="DU139" s="130" t="e">
        <f t="shared" si="111"/>
        <v>#N/A</v>
      </c>
      <c r="DV139" s="6">
        <f>+('3 Planilla Preadjudicación OTIC'!BO139)</f>
        <v>0</v>
      </c>
      <c r="DW139" s="6" t="e">
        <f>IF(DU139="APROBADO",VLOOKUP(A139,'5 TD'!$D$3:$E$270,2,0),"NO APLICA")</f>
        <v>#N/A</v>
      </c>
      <c r="DX139" s="6" t="e">
        <f t="shared" si="137"/>
        <v>#N/A</v>
      </c>
      <c r="DY139" s="6" t="e">
        <f>IF(DX139="SI",VLOOKUP(A139,'5 TD'!$G$3:$H$270,2,0),"NO APLICA ")</f>
        <v>#N/A</v>
      </c>
      <c r="DZ139" s="6" t="e">
        <f t="shared" si="112"/>
        <v>#N/A</v>
      </c>
      <c r="EA139" s="6" t="e">
        <f>IF(DZ139="SI",VLOOKUP(A139,'5 TD'!$J$4:$K$472,2,0),"NO APLICA")</f>
        <v>#N/A</v>
      </c>
      <c r="EB139" s="6" t="e">
        <f t="shared" si="138"/>
        <v>#N/A</v>
      </c>
      <c r="EC139" s="11" t="e">
        <f>IF(EB139="SI",VLOOKUP(A139,'5 TD'!$M$4:$N$350,2,0),"NO APLICA")</f>
        <v>#N/A</v>
      </c>
      <c r="ED139" s="6" t="e">
        <f t="shared" si="113"/>
        <v>#N/A</v>
      </c>
      <c r="EE139" s="16" t="e">
        <f t="shared" si="139"/>
        <v>#N/A</v>
      </c>
      <c r="EF139" s="16" t="e">
        <f>IF(ED139="SI",VLOOKUP(A139,'5 TD'!$V$4:$W$479,2,0),"NO APLICA")</f>
        <v>#N/A</v>
      </c>
      <c r="EG139" s="6" t="e">
        <f t="shared" si="140"/>
        <v>#N/A</v>
      </c>
      <c r="EH139" s="124" t="e">
        <f>IF(EG139="SI",VLOOKUP(AI139,COMPORTAMIENTO!$A$1:$C$2100,2,0),"NO APLICA")</f>
        <v>#N/A</v>
      </c>
      <c r="EI139" s="16" t="e">
        <f>IF(EG139="SI",VLOOKUP(A139,'5 TD'!$P$2:$Q$479,2,0),"NO APLICA")</f>
        <v>#N/A</v>
      </c>
      <c r="EJ139" s="6" t="e">
        <f t="shared" si="141"/>
        <v>#N/A</v>
      </c>
      <c r="EK139" s="6">
        <f>IF(DB139="no",0,VLOOKUP(AI139,EXPERIENCIA!$A$1:$C$2100,2,0))</f>
        <v>0</v>
      </c>
      <c r="EL139" s="6">
        <f>IF(DB139="si",VLOOKUP(A139,'5 TD'!$S$3:$T$2103,2,0),0)</f>
        <v>0</v>
      </c>
      <c r="EM139" s="6" t="str">
        <f t="shared" si="142"/>
        <v>SI</v>
      </c>
      <c r="EN139" s="6">
        <f>+('3 Planilla Preadjudicación OTIC'!BV139)</f>
        <v>0</v>
      </c>
      <c r="EQ139" s="77"/>
    </row>
    <row r="140" spans="1:147" s="7" customFormat="1" ht="13.8" x14ac:dyDescent="0.3">
      <c r="A140" s="6">
        <f>+('3 Planilla Preadjudicación OTIC'!A140)</f>
        <v>0</v>
      </c>
      <c r="B140" s="6">
        <f>+('3 Planilla Preadjudicación OTIC'!B140)</f>
        <v>0</v>
      </c>
      <c r="C140" s="8">
        <f>+('3 Planilla Preadjudicación OTIC'!D140)</f>
        <v>0</v>
      </c>
      <c r="D140" s="8">
        <f>+('3 Planilla Preadjudicación OTIC'!E140)</f>
        <v>0</v>
      </c>
      <c r="E140" s="8">
        <f>+('3 Planilla Preadjudicación OTIC'!F140)</f>
        <v>0</v>
      </c>
      <c r="F140" s="8">
        <f>+('3 Planilla Preadjudicación OTIC'!G140)</f>
        <v>0</v>
      </c>
      <c r="G140" s="8">
        <f>+('3 Planilla Preadjudicación OTIC'!H140)</f>
        <v>0</v>
      </c>
      <c r="H140" s="8">
        <f>+('3 Planilla Preadjudicación OTIC'!I140)</f>
        <v>0</v>
      </c>
      <c r="I140" s="8">
        <f>+('3 Planilla Preadjudicación OTIC'!J140)</f>
        <v>0</v>
      </c>
      <c r="J140" s="8">
        <f>+('3 Planilla Preadjudicación OTIC'!K140)</f>
        <v>0</v>
      </c>
      <c r="K140" s="8">
        <f>+('3 Planilla Preadjudicación OTIC'!L140)</f>
        <v>0</v>
      </c>
      <c r="L140" s="8">
        <f>+('3 Planilla Preadjudicación OTIC'!M140)</f>
        <v>0</v>
      </c>
      <c r="M140" s="6">
        <f>+('3 Planilla Preadjudicación OTIC'!N140)</f>
        <v>0</v>
      </c>
      <c r="N140" s="8">
        <f>+('3 Planilla Preadjudicación OTIC'!O140)</f>
        <v>0</v>
      </c>
      <c r="O140" s="8">
        <f>+('3 Planilla Preadjudicación OTIC'!P140)</f>
        <v>0</v>
      </c>
      <c r="P140" s="8">
        <f>+('3 Planilla Preadjudicación OTIC'!Q140)</f>
        <v>0</v>
      </c>
      <c r="Q140" s="8">
        <f>+('3 Planilla Preadjudicación OTIC'!R140)</f>
        <v>0</v>
      </c>
      <c r="R140" s="8">
        <f>+('3 Planilla Preadjudicación OTIC'!S140)</f>
        <v>0</v>
      </c>
      <c r="S140" s="8">
        <f>+('3 Planilla Preadjudicación OTIC'!T140)</f>
        <v>0</v>
      </c>
      <c r="T140" s="6">
        <f>+('3 Planilla Preadjudicación OTIC'!U140)</f>
        <v>0</v>
      </c>
      <c r="U140" s="6">
        <f>+('3 Planilla Preadjudicación OTIC'!V140)</f>
        <v>0</v>
      </c>
      <c r="V140" s="6">
        <f>+('3 Planilla Preadjudicación OTIC'!W140)</f>
        <v>0</v>
      </c>
      <c r="W140" s="6">
        <f>+('3 Planilla Preadjudicación OTIC'!X140)</f>
        <v>0</v>
      </c>
      <c r="X140" s="6">
        <f>+('3 Planilla Preadjudicación OTIC'!Y140)</f>
        <v>0</v>
      </c>
      <c r="Y140" s="6">
        <f>+('3 Planilla Preadjudicación OTIC'!Z140)</f>
        <v>0</v>
      </c>
      <c r="Z140" s="6">
        <f>+('3 Planilla Preadjudicación OTIC'!AA140)</f>
        <v>0</v>
      </c>
      <c r="AA140" s="6">
        <f>+('3 Planilla Preadjudicación OTIC'!AB140)</f>
        <v>0</v>
      </c>
      <c r="AB140" s="8">
        <f>+('3 Planilla Preadjudicación OTIC'!AC140)</f>
        <v>0</v>
      </c>
      <c r="AC140" s="8">
        <f>+('3 Planilla Preadjudicación OTIC'!AD140)</f>
        <v>0</v>
      </c>
      <c r="AD140" s="6">
        <f>+('3 Planilla Preadjudicación OTIC'!AE140)</f>
        <v>0</v>
      </c>
      <c r="AE140" s="8">
        <f>+('3 Planilla Preadjudicación OTIC'!AF140)</f>
        <v>0</v>
      </c>
      <c r="AF140" s="6">
        <f>+('3 Planilla Preadjudicación OTIC'!AG140)</f>
        <v>0</v>
      </c>
      <c r="AG140" s="6">
        <f>+('3 Planilla Preadjudicación OTIC'!AH140)</f>
        <v>0</v>
      </c>
      <c r="AH140" s="6">
        <f>+('3 Planilla Preadjudicación OTIC'!AI140)</f>
        <v>0</v>
      </c>
      <c r="AI140" s="206">
        <f>+('3 Planilla Preadjudicación OTIC'!AJ140)</f>
        <v>0</v>
      </c>
      <c r="AJ140" s="8">
        <f>+('3 Planilla Preadjudicación OTIC'!AK140)</f>
        <v>0</v>
      </c>
      <c r="AK140" s="6">
        <f>+('3 Planilla Preadjudicación OTIC'!AL140)</f>
        <v>0</v>
      </c>
      <c r="AL140" s="6">
        <f>+('3 Planilla Preadjudicación OTIC'!AM140)</f>
        <v>0</v>
      </c>
      <c r="AM140" s="16">
        <f>+('3 Planilla Preadjudicación OTIC'!AN140)</f>
        <v>0</v>
      </c>
      <c r="AN140" s="16">
        <f>+('3 Planilla Preadjudicación OTIC'!AO140)</f>
        <v>0</v>
      </c>
      <c r="AO140" s="16">
        <f>+('3 Planilla Preadjudicación OTIC'!AP140)</f>
        <v>0</v>
      </c>
      <c r="AP140" s="16">
        <f>+('3 Planilla Preadjudicación OTIC'!AQ140)</f>
        <v>0</v>
      </c>
      <c r="AQ140" s="16">
        <f>+('3 Planilla Preadjudicación OTIC'!AR140)</f>
        <v>0</v>
      </c>
      <c r="AR140" s="16">
        <f>+('3 Planilla Preadjudicación OTIC'!AS140)</f>
        <v>0</v>
      </c>
      <c r="AS140" s="16">
        <f>+('3 Planilla Preadjudicación OTIC'!AT140)</f>
        <v>0</v>
      </c>
      <c r="AT140" s="16">
        <f>+('3 Planilla Preadjudicación OTIC'!AU140)</f>
        <v>0</v>
      </c>
      <c r="AU140" s="16">
        <f>+('3 Planilla Preadjudicación OTIC'!AV140)</f>
        <v>0</v>
      </c>
      <c r="AV140" s="6">
        <f>+('3 Planilla Preadjudicación OTIC'!AW140)</f>
        <v>0</v>
      </c>
      <c r="AW140" s="8">
        <f>+('3 Planilla Preadjudicación OTIC'!AX140)</f>
        <v>0</v>
      </c>
      <c r="AX140" s="6">
        <f>+('3 Planilla Preadjudicación OTIC'!AY140)</f>
        <v>0</v>
      </c>
      <c r="AY140" s="6">
        <f>+('3 Planilla Preadjudicación OTIC'!AZ140)</f>
        <v>0</v>
      </c>
      <c r="AZ140" s="6">
        <f>+('3 Planilla Preadjudicación OTIC'!BA140)</f>
        <v>0</v>
      </c>
      <c r="BA140" s="6">
        <f>+('3 Planilla Preadjudicación OTIC'!BB140)</f>
        <v>0</v>
      </c>
      <c r="BB140" s="6">
        <f>+('3 Planilla Preadjudicación OTIC'!BC140)</f>
        <v>0</v>
      </c>
      <c r="BC140" s="6">
        <f>+('3 Planilla Preadjudicación OTIC'!BD140)</f>
        <v>0</v>
      </c>
      <c r="BD140" s="6">
        <f>+('3 Planilla Preadjudicación OTIC'!BE140)</f>
        <v>0</v>
      </c>
      <c r="BE140" s="6">
        <f>+('3 Planilla Preadjudicación OTIC'!BF140)</f>
        <v>0</v>
      </c>
      <c r="BF140" s="6">
        <f>+('3 Planilla Preadjudicación OTIC'!BG140)</f>
        <v>0</v>
      </c>
      <c r="BG140" s="6">
        <f>+('3 Planilla Preadjudicación OTIC'!BH140)</f>
        <v>0</v>
      </c>
      <c r="BH140" s="6">
        <f>+('3 Planilla Preadjudicación OTIC'!BI140)</f>
        <v>0</v>
      </c>
      <c r="BI140" s="6">
        <f>+('3 Planilla Preadjudicación OTIC'!BJ140)</f>
        <v>0</v>
      </c>
      <c r="BJ140" s="6">
        <f>+('3 Planilla Preadjudicación OTIC'!BK140)</f>
        <v>0</v>
      </c>
      <c r="BK140" s="6">
        <f>+('3 Planilla Preadjudicación OTIC'!BL140)</f>
        <v>0</v>
      </c>
      <c r="BL140" s="6">
        <f>+('3 Planilla Preadjudicación OTIC'!BM140)</f>
        <v>0</v>
      </c>
      <c r="BM140" s="164">
        <f>ROUND(('3 Planilla Preadjudicación OTIC'!BN140),1)</f>
        <v>0</v>
      </c>
      <c r="BN140" s="8">
        <f>+('3 Planilla Preadjudicación OTIC'!BO140)</f>
        <v>0</v>
      </c>
      <c r="BO140" s="8">
        <f>+('3 Planilla Preadjudicación OTIC'!BP140)</f>
        <v>0</v>
      </c>
      <c r="BP140" s="8">
        <f>+('3 Planilla Preadjudicación OTIC'!BQ140)</f>
        <v>0</v>
      </c>
      <c r="BQ140" s="8">
        <f>+('3 Planilla Preadjudicación OTIC'!BR140)</f>
        <v>0</v>
      </c>
      <c r="BR140" s="8">
        <f>+('3 Planilla Preadjudicación OTIC'!BS140)</f>
        <v>0</v>
      </c>
      <c r="BS140" s="8">
        <f>+('3 Planilla Preadjudicación OTIC'!BT140)</f>
        <v>0</v>
      </c>
      <c r="BT140" s="8">
        <f>+('3 Planilla Preadjudicación OTIC'!BU140)</f>
        <v>0</v>
      </c>
      <c r="BU140" s="130" t="e">
        <f>IF(VLOOKUP(A140,'BD OFICIAL'!$A$1:$AK$1058,5,0)=D140,0,1)</f>
        <v>#N/A</v>
      </c>
      <c r="BV140" s="130" t="e">
        <f>IF(VLOOKUP(A140,'BD OFICIAL'!$A$1:$AK$1058,11,0)=J140,0,1)</f>
        <v>#N/A</v>
      </c>
      <c r="BW140" s="130" t="e">
        <f>IF(VLOOKUP(A140,'BD OFICIAL'!$A$1:$AK$1058,13,0)=L140,0,1)</f>
        <v>#N/A</v>
      </c>
      <c r="BX140" s="6" t="e">
        <f>IF(VLOOKUP(A140,'BD OFICIAL'!$A$1:$AK$1058,16,0)=O140,0,1)</f>
        <v>#N/A</v>
      </c>
      <c r="BY140" s="6" t="e">
        <f>IF(VLOOKUP(A140,'BD OFICIAL'!$A$1:$AK$1058,17,0)=P140,0,1)</f>
        <v>#N/A</v>
      </c>
      <c r="BZ140" s="6" t="e">
        <f>IF(VLOOKUP(A140,'BD OFICIAL'!$A$1:$AK$1058,19,0)=R140,0,1)</f>
        <v>#N/A</v>
      </c>
      <c r="CA140" s="6" t="e">
        <f>IF(VLOOKUP(A140,'BD OFICIAL'!$A$1:$AK$1058,21,0)=T140,0,1)</f>
        <v>#N/A</v>
      </c>
      <c r="CB140" s="6" t="e">
        <f>IF(VLOOKUP(A140,'BD OFICIAL'!$A$1:$AK$1058,24,0)=AK140,0,1)</f>
        <v>#N/A</v>
      </c>
      <c r="CC140" s="6" t="e">
        <f>IF(VLOOKUP(A140,'BD OFICIAL'!$A$1:$AK$1058,25,0)=X140,0,1)</f>
        <v>#N/A</v>
      </c>
      <c r="CD140" s="6" t="e">
        <f>IF(VLOOKUP(A140,'BD OFICIAL'!$A$1:$AK$1058,26,0)=Y140,0,1)</f>
        <v>#N/A</v>
      </c>
      <c r="CE140" s="6" t="e">
        <f>IF(VLOOKUP(A140,'BD OFICIAL'!$A$1:$AK$1058,27,0)=Z140,0,1)</f>
        <v>#N/A</v>
      </c>
      <c r="CF140" s="6" t="e">
        <f>IF(VLOOKUP(A140,'BD OFICIAL'!$A$1:$AK$1058,28,0)=AA140,0,1)</f>
        <v>#N/A</v>
      </c>
      <c r="CG140" s="6" t="e">
        <f>IF(VLOOKUP(A140,'BD OFICIAL'!$A$1:$AK$1058,33,0)=AF140,0,1)</f>
        <v>#N/A</v>
      </c>
      <c r="CH140" s="6" t="e">
        <f>IF(VLOOKUP(A140,'BD OFICIAL'!$A$1:$AK$1058,34,0)=AG140,0,1)</f>
        <v>#N/A</v>
      </c>
      <c r="CI140" s="11" t="e">
        <f t="shared" si="114"/>
        <v>#DIV/0!</v>
      </c>
      <c r="CJ140" s="130" t="e">
        <f t="shared" si="115"/>
        <v>#DIV/0!</v>
      </c>
      <c r="CK140" s="130" t="e">
        <f>IF(VLOOKUP(A140,'BD OFICIAL'!$A$1:$AK$1058,37,0)=AL140,0,1)</f>
        <v>#N/A</v>
      </c>
      <c r="CL140" s="130" t="e">
        <f>VLOOKUP(A140,'BD OFICIAL'!$A$1:$AL$1109,38,0)*AM140-AP140</f>
        <v>#N/A</v>
      </c>
      <c r="CM140" s="130" t="str">
        <f t="shared" si="116"/>
        <v>SSH</v>
      </c>
      <c r="CN140" s="130" t="str">
        <f t="shared" si="117"/>
        <v>SI</v>
      </c>
      <c r="CO140" s="130" t="str">
        <f t="shared" si="118"/>
        <v>NO</v>
      </c>
      <c r="CP140" s="44">
        <f t="shared" si="119"/>
        <v>1</v>
      </c>
      <c r="CQ140" s="44">
        <f t="shared" si="120"/>
        <v>1</v>
      </c>
      <c r="CR140" s="44" t="e">
        <f t="shared" si="121"/>
        <v>#N/A</v>
      </c>
      <c r="CS140" s="44" t="e">
        <f>IF(VLOOKUP(A140,'BD OFICIAL'!$A:$AS,40,0)=AQ140,0,1)</f>
        <v>#N/A</v>
      </c>
      <c r="CT140" s="44" t="e">
        <f>IF(VLOOKUP(A140,'BD OFICIAL'!$A:$AS,41,0)=AS140,0,1)</f>
        <v>#N/A</v>
      </c>
      <c r="CU140" s="44">
        <f t="shared" si="122"/>
        <v>0</v>
      </c>
      <c r="CV140" s="44">
        <f t="shared" si="123"/>
        <v>0</v>
      </c>
      <c r="CW140" s="44" t="e">
        <f>IF(VLOOKUP(A140,'BD OFICIAL'!$A$1:$AK$1058,31,0)="SI",IF(AT140&gt;0,0,1),IF(AT140=0,0,1))</f>
        <v>#N/A</v>
      </c>
      <c r="CX140" s="44">
        <f t="shared" si="124"/>
        <v>0</v>
      </c>
      <c r="CY140" s="44">
        <f t="shared" si="125"/>
        <v>0</v>
      </c>
      <c r="CZ140" s="130" t="e">
        <f t="shared" si="126"/>
        <v>#N/A</v>
      </c>
      <c r="DA140" s="44" t="e">
        <f t="shared" si="127"/>
        <v>#N/A</v>
      </c>
      <c r="DB140" s="130" t="str">
        <f>IF(ISERROR(VLOOKUP(AI140,EXPERIENCIA!$A$1:$C$2100,1,0)),"NO","SI")</f>
        <v>NO</v>
      </c>
      <c r="DC140" s="130" t="e">
        <f>IF(CZ140="no","NO APLICA",IF(AX140=0,"ERROR NOTA",IF(AND(AX140&gt;1,DB140="NO"),"ERROR NOTA",IF(AND(DB140="NO",AX140=1),0,IF(VLOOKUP(AI140,EXPERIENCIA!$A$1:$C$2100,3,0)=AX140,0,"ERROR NOTA")))))</f>
        <v>#N/A</v>
      </c>
      <c r="DD140" s="130" t="str">
        <f>IF(ISERROR(VLOOKUP(AI140,COMPORTAMIENTO!$A$1:$C$2100,1,0)),"NO","SI")</f>
        <v>NO</v>
      </c>
      <c r="DE140" s="130" t="e">
        <f>IF(CZ140="NO","NO APLICA",IF(AY140=0,"ERROR NOTA",IF(AND(DD140="NO",AY140=7),0,IF(VLOOKUP(AI140,COMPORTAMIENTO!$A$2:$C$2100,3,0)=AY140,0,"ERROR NOTA"))))</f>
        <v>#N/A</v>
      </c>
      <c r="DF140" s="164" t="e">
        <f t="shared" si="128"/>
        <v>#N/A</v>
      </c>
      <c r="DG140" s="164" t="e">
        <f t="shared" si="129"/>
        <v>#N/A</v>
      </c>
      <c r="DH140" s="130" t="str">
        <f t="shared" si="107"/>
        <v>NO</v>
      </c>
      <c r="DI140" s="130" t="e">
        <f t="shared" si="130"/>
        <v>#N/A</v>
      </c>
      <c r="DJ140" s="130" t="e">
        <f t="shared" si="131"/>
        <v>#N/A</v>
      </c>
      <c r="DK140" s="130" t="e">
        <f t="shared" si="132"/>
        <v>#N/A</v>
      </c>
      <c r="DL140" s="16" t="e" cm="1">
        <f t="array" ref="DL140">IF(CZ140="NO","NO APLICA",IF(AND(CZ140="SI",BG140=1),RECHAZADO,"APROBADO"))</f>
        <v>#N/A</v>
      </c>
      <c r="DM140" s="16" t="e">
        <f t="shared" si="133"/>
        <v>#N/A</v>
      </c>
      <c r="DN140" s="11" t="e">
        <f t="shared" si="134"/>
        <v>#N/A</v>
      </c>
      <c r="DO140" s="16">
        <f t="shared" si="135"/>
        <v>0</v>
      </c>
      <c r="DP140" s="16">
        <f>VLOOKUP(A140,'5 TD'!$A$3:$B$35,2,0)</f>
        <v>0</v>
      </c>
      <c r="DQ140" s="11" t="e">
        <f t="shared" si="136"/>
        <v>#N/A</v>
      </c>
      <c r="DR140" s="130" t="e">
        <f t="shared" si="108"/>
        <v>#N/A</v>
      </c>
      <c r="DS140" s="130" t="e">
        <f t="shared" si="109"/>
        <v>#N/A</v>
      </c>
      <c r="DT140" s="11" t="e">
        <f t="shared" si="110"/>
        <v>#N/A</v>
      </c>
      <c r="DU140" s="130" t="e">
        <f t="shared" si="111"/>
        <v>#N/A</v>
      </c>
      <c r="DV140" s="6">
        <f>+('3 Planilla Preadjudicación OTIC'!BO140)</f>
        <v>0</v>
      </c>
      <c r="DW140" s="6" t="e">
        <f>IF(DU140="APROBADO",VLOOKUP(A140,'5 TD'!$D$3:$E$270,2,0),"NO APLICA")</f>
        <v>#N/A</v>
      </c>
      <c r="DX140" s="6" t="e">
        <f t="shared" si="137"/>
        <v>#N/A</v>
      </c>
      <c r="DY140" s="6" t="e">
        <f>IF(DX140="SI",VLOOKUP(A140,'5 TD'!$G$3:$H$270,2,0),"NO APLICA ")</f>
        <v>#N/A</v>
      </c>
      <c r="DZ140" s="6" t="e">
        <f t="shared" si="112"/>
        <v>#N/A</v>
      </c>
      <c r="EA140" s="6" t="e">
        <f>IF(DZ140="SI",VLOOKUP(A140,'5 TD'!$J$4:$K$472,2,0),"NO APLICA")</f>
        <v>#N/A</v>
      </c>
      <c r="EB140" s="6" t="e">
        <f t="shared" si="138"/>
        <v>#N/A</v>
      </c>
      <c r="EC140" s="11" t="e">
        <f>IF(EB140="SI",VLOOKUP(A140,'5 TD'!$M$4:$N$350,2,0),"NO APLICA")</f>
        <v>#N/A</v>
      </c>
      <c r="ED140" s="6" t="e">
        <f t="shared" si="113"/>
        <v>#N/A</v>
      </c>
      <c r="EE140" s="16" t="e">
        <f t="shared" si="139"/>
        <v>#N/A</v>
      </c>
      <c r="EF140" s="16" t="e">
        <f>IF(ED140="SI",VLOOKUP(A140,'5 TD'!$V$4:$W$479,2,0),"NO APLICA")</f>
        <v>#N/A</v>
      </c>
      <c r="EG140" s="6" t="e">
        <f t="shared" si="140"/>
        <v>#N/A</v>
      </c>
      <c r="EH140" s="124" t="e">
        <f>IF(EG140="SI",VLOOKUP(AI140,COMPORTAMIENTO!$A$1:$C$2100,2,0),"NO APLICA")</f>
        <v>#N/A</v>
      </c>
      <c r="EI140" s="16" t="e">
        <f>IF(EG140="SI",VLOOKUP(A140,'5 TD'!$P$2:$Q$479,2,0),"NO APLICA")</f>
        <v>#N/A</v>
      </c>
      <c r="EJ140" s="6" t="e">
        <f t="shared" si="141"/>
        <v>#N/A</v>
      </c>
      <c r="EK140" s="6">
        <f>IF(DB140="no",0,VLOOKUP(AI140,EXPERIENCIA!$A$1:$C$2100,2,0))</f>
        <v>0</v>
      </c>
      <c r="EL140" s="6">
        <f>IF(DB140="si",VLOOKUP(A140,'5 TD'!$S$3:$T$2103,2,0),0)</f>
        <v>0</v>
      </c>
      <c r="EM140" s="6" t="str">
        <f t="shared" si="142"/>
        <v>SI</v>
      </c>
      <c r="EN140" s="6">
        <f>+('3 Planilla Preadjudicación OTIC'!BV140)</f>
        <v>0</v>
      </c>
      <c r="EQ140" s="77"/>
    </row>
    <row r="141" spans="1:147" s="7" customFormat="1" ht="13.8" x14ac:dyDescent="0.3">
      <c r="A141" s="6">
        <f>+('3 Planilla Preadjudicación OTIC'!A141)</f>
        <v>0</v>
      </c>
      <c r="B141" s="6">
        <f>+('3 Planilla Preadjudicación OTIC'!B141)</f>
        <v>0</v>
      </c>
      <c r="C141" s="8">
        <f>+('3 Planilla Preadjudicación OTIC'!D141)</f>
        <v>0</v>
      </c>
      <c r="D141" s="8">
        <f>+('3 Planilla Preadjudicación OTIC'!E141)</f>
        <v>0</v>
      </c>
      <c r="E141" s="8">
        <f>+('3 Planilla Preadjudicación OTIC'!F141)</f>
        <v>0</v>
      </c>
      <c r="F141" s="8">
        <f>+('3 Planilla Preadjudicación OTIC'!G141)</f>
        <v>0</v>
      </c>
      <c r="G141" s="8">
        <f>+('3 Planilla Preadjudicación OTIC'!H141)</f>
        <v>0</v>
      </c>
      <c r="H141" s="8">
        <f>+('3 Planilla Preadjudicación OTIC'!I141)</f>
        <v>0</v>
      </c>
      <c r="I141" s="8">
        <f>+('3 Planilla Preadjudicación OTIC'!J141)</f>
        <v>0</v>
      </c>
      <c r="J141" s="8">
        <f>+('3 Planilla Preadjudicación OTIC'!K141)</f>
        <v>0</v>
      </c>
      <c r="K141" s="8">
        <f>+('3 Planilla Preadjudicación OTIC'!L141)</f>
        <v>0</v>
      </c>
      <c r="L141" s="8">
        <f>+('3 Planilla Preadjudicación OTIC'!M141)</f>
        <v>0</v>
      </c>
      <c r="M141" s="6">
        <f>+('3 Planilla Preadjudicación OTIC'!N141)</f>
        <v>0</v>
      </c>
      <c r="N141" s="8">
        <f>+('3 Planilla Preadjudicación OTIC'!O141)</f>
        <v>0</v>
      </c>
      <c r="O141" s="8">
        <f>+('3 Planilla Preadjudicación OTIC'!P141)</f>
        <v>0</v>
      </c>
      <c r="P141" s="8">
        <f>+('3 Planilla Preadjudicación OTIC'!Q141)</f>
        <v>0</v>
      </c>
      <c r="Q141" s="8">
        <f>+('3 Planilla Preadjudicación OTIC'!R141)</f>
        <v>0</v>
      </c>
      <c r="R141" s="8">
        <f>+('3 Planilla Preadjudicación OTIC'!S141)</f>
        <v>0</v>
      </c>
      <c r="S141" s="8">
        <f>+('3 Planilla Preadjudicación OTIC'!T141)</f>
        <v>0</v>
      </c>
      <c r="T141" s="6">
        <f>+('3 Planilla Preadjudicación OTIC'!U141)</f>
        <v>0</v>
      </c>
      <c r="U141" s="6">
        <f>+('3 Planilla Preadjudicación OTIC'!V141)</f>
        <v>0</v>
      </c>
      <c r="V141" s="6">
        <f>+('3 Planilla Preadjudicación OTIC'!W141)</f>
        <v>0</v>
      </c>
      <c r="W141" s="6">
        <f>+('3 Planilla Preadjudicación OTIC'!X141)</f>
        <v>0</v>
      </c>
      <c r="X141" s="6">
        <f>+('3 Planilla Preadjudicación OTIC'!Y141)</f>
        <v>0</v>
      </c>
      <c r="Y141" s="6">
        <f>+('3 Planilla Preadjudicación OTIC'!Z141)</f>
        <v>0</v>
      </c>
      <c r="Z141" s="6">
        <f>+('3 Planilla Preadjudicación OTIC'!AA141)</f>
        <v>0</v>
      </c>
      <c r="AA141" s="6">
        <f>+('3 Planilla Preadjudicación OTIC'!AB141)</f>
        <v>0</v>
      </c>
      <c r="AB141" s="8">
        <f>+('3 Planilla Preadjudicación OTIC'!AC141)</f>
        <v>0</v>
      </c>
      <c r="AC141" s="8">
        <f>+('3 Planilla Preadjudicación OTIC'!AD141)</f>
        <v>0</v>
      </c>
      <c r="AD141" s="6">
        <f>+('3 Planilla Preadjudicación OTIC'!AE141)</f>
        <v>0</v>
      </c>
      <c r="AE141" s="8">
        <f>+('3 Planilla Preadjudicación OTIC'!AF141)</f>
        <v>0</v>
      </c>
      <c r="AF141" s="6">
        <f>+('3 Planilla Preadjudicación OTIC'!AG141)</f>
        <v>0</v>
      </c>
      <c r="AG141" s="6">
        <f>+('3 Planilla Preadjudicación OTIC'!AH141)</f>
        <v>0</v>
      </c>
      <c r="AH141" s="6">
        <f>+('3 Planilla Preadjudicación OTIC'!AI141)</f>
        <v>0</v>
      </c>
      <c r="AI141" s="206">
        <f>+('3 Planilla Preadjudicación OTIC'!AJ141)</f>
        <v>0</v>
      </c>
      <c r="AJ141" s="8">
        <f>+('3 Planilla Preadjudicación OTIC'!AK141)</f>
        <v>0</v>
      </c>
      <c r="AK141" s="6">
        <f>+('3 Planilla Preadjudicación OTIC'!AL141)</f>
        <v>0</v>
      </c>
      <c r="AL141" s="6">
        <f>+('3 Planilla Preadjudicación OTIC'!AM141)</f>
        <v>0</v>
      </c>
      <c r="AM141" s="16">
        <f>+('3 Planilla Preadjudicación OTIC'!AN141)</f>
        <v>0</v>
      </c>
      <c r="AN141" s="16">
        <f>+('3 Planilla Preadjudicación OTIC'!AO141)</f>
        <v>0</v>
      </c>
      <c r="AO141" s="16">
        <f>+('3 Planilla Preadjudicación OTIC'!AP141)</f>
        <v>0</v>
      </c>
      <c r="AP141" s="16">
        <f>+('3 Planilla Preadjudicación OTIC'!AQ141)</f>
        <v>0</v>
      </c>
      <c r="AQ141" s="16">
        <f>+('3 Planilla Preadjudicación OTIC'!AR141)</f>
        <v>0</v>
      </c>
      <c r="AR141" s="16">
        <f>+('3 Planilla Preadjudicación OTIC'!AS141)</f>
        <v>0</v>
      </c>
      <c r="AS141" s="16">
        <f>+('3 Planilla Preadjudicación OTIC'!AT141)</f>
        <v>0</v>
      </c>
      <c r="AT141" s="16">
        <f>+('3 Planilla Preadjudicación OTIC'!AU141)</f>
        <v>0</v>
      </c>
      <c r="AU141" s="16">
        <f>+('3 Planilla Preadjudicación OTIC'!AV141)</f>
        <v>0</v>
      </c>
      <c r="AV141" s="6">
        <f>+('3 Planilla Preadjudicación OTIC'!AW141)</f>
        <v>0</v>
      </c>
      <c r="AW141" s="8">
        <f>+('3 Planilla Preadjudicación OTIC'!AX141)</f>
        <v>0</v>
      </c>
      <c r="AX141" s="6">
        <f>+('3 Planilla Preadjudicación OTIC'!AY141)</f>
        <v>0</v>
      </c>
      <c r="AY141" s="6">
        <f>+('3 Planilla Preadjudicación OTIC'!AZ141)</f>
        <v>0</v>
      </c>
      <c r="AZ141" s="6">
        <f>+('3 Planilla Preadjudicación OTIC'!BA141)</f>
        <v>0</v>
      </c>
      <c r="BA141" s="6">
        <f>+('3 Planilla Preadjudicación OTIC'!BB141)</f>
        <v>0</v>
      </c>
      <c r="BB141" s="6">
        <f>+('3 Planilla Preadjudicación OTIC'!BC141)</f>
        <v>0</v>
      </c>
      <c r="BC141" s="6">
        <f>+('3 Planilla Preadjudicación OTIC'!BD141)</f>
        <v>0</v>
      </c>
      <c r="BD141" s="6">
        <f>+('3 Planilla Preadjudicación OTIC'!BE141)</f>
        <v>0</v>
      </c>
      <c r="BE141" s="6">
        <f>+('3 Planilla Preadjudicación OTIC'!BF141)</f>
        <v>0</v>
      </c>
      <c r="BF141" s="6">
        <f>+('3 Planilla Preadjudicación OTIC'!BG141)</f>
        <v>0</v>
      </c>
      <c r="BG141" s="6">
        <f>+('3 Planilla Preadjudicación OTIC'!BH141)</f>
        <v>0</v>
      </c>
      <c r="BH141" s="6">
        <f>+('3 Planilla Preadjudicación OTIC'!BI141)</f>
        <v>0</v>
      </c>
      <c r="BI141" s="6">
        <f>+('3 Planilla Preadjudicación OTIC'!BJ141)</f>
        <v>0</v>
      </c>
      <c r="BJ141" s="6">
        <f>+('3 Planilla Preadjudicación OTIC'!BK141)</f>
        <v>0</v>
      </c>
      <c r="BK141" s="6">
        <f>+('3 Planilla Preadjudicación OTIC'!BL141)</f>
        <v>0</v>
      </c>
      <c r="BL141" s="6">
        <f>+('3 Planilla Preadjudicación OTIC'!BM141)</f>
        <v>0</v>
      </c>
      <c r="BM141" s="164">
        <f>ROUND(('3 Planilla Preadjudicación OTIC'!BN141),1)</f>
        <v>0</v>
      </c>
      <c r="BN141" s="8">
        <f>+('3 Planilla Preadjudicación OTIC'!BO141)</f>
        <v>0</v>
      </c>
      <c r="BO141" s="8">
        <f>+('3 Planilla Preadjudicación OTIC'!BP141)</f>
        <v>0</v>
      </c>
      <c r="BP141" s="8">
        <f>+('3 Planilla Preadjudicación OTIC'!BQ141)</f>
        <v>0</v>
      </c>
      <c r="BQ141" s="8">
        <f>+('3 Planilla Preadjudicación OTIC'!BR141)</f>
        <v>0</v>
      </c>
      <c r="BR141" s="8">
        <f>+('3 Planilla Preadjudicación OTIC'!BS141)</f>
        <v>0</v>
      </c>
      <c r="BS141" s="8">
        <f>+('3 Planilla Preadjudicación OTIC'!BT141)</f>
        <v>0</v>
      </c>
      <c r="BT141" s="8">
        <f>+('3 Planilla Preadjudicación OTIC'!BU141)</f>
        <v>0</v>
      </c>
      <c r="BU141" s="130" t="e">
        <f>IF(VLOOKUP(A141,'BD OFICIAL'!$A$1:$AK$1058,5,0)=D141,0,1)</f>
        <v>#N/A</v>
      </c>
      <c r="BV141" s="130" t="e">
        <f>IF(VLOOKUP(A141,'BD OFICIAL'!$A$1:$AK$1058,11,0)=J141,0,1)</f>
        <v>#N/A</v>
      </c>
      <c r="BW141" s="130" t="e">
        <f>IF(VLOOKUP(A141,'BD OFICIAL'!$A$1:$AK$1058,13,0)=L141,0,1)</f>
        <v>#N/A</v>
      </c>
      <c r="BX141" s="6" t="e">
        <f>IF(VLOOKUP(A141,'BD OFICIAL'!$A$1:$AK$1058,16,0)=O141,0,1)</f>
        <v>#N/A</v>
      </c>
      <c r="BY141" s="6" t="e">
        <f>IF(VLOOKUP(A141,'BD OFICIAL'!$A$1:$AK$1058,17,0)=P141,0,1)</f>
        <v>#N/A</v>
      </c>
      <c r="BZ141" s="6" t="e">
        <f>IF(VLOOKUP(A141,'BD OFICIAL'!$A$1:$AK$1058,19,0)=R141,0,1)</f>
        <v>#N/A</v>
      </c>
      <c r="CA141" s="6" t="e">
        <f>IF(VLOOKUP(A141,'BD OFICIAL'!$A$1:$AK$1058,21,0)=T141,0,1)</f>
        <v>#N/A</v>
      </c>
      <c r="CB141" s="6" t="e">
        <f>IF(VLOOKUP(A141,'BD OFICIAL'!$A$1:$AK$1058,24,0)=AK141,0,1)</f>
        <v>#N/A</v>
      </c>
      <c r="CC141" s="6" t="e">
        <f>IF(VLOOKUP(A141,'BD OFICIAL'!$A$1:$AK$1058,25,0)=X141,0,1)</f>
        <v>#N/A</v>
      </c>
      <c r="CD141" s="6" t="e">
        <f>IF(VLOOKUP(A141,'BD OFICIAL'!$A$1:$AK$1058,26,0)=Y141,0,1)</f>
        <v>#N/A</v>
      </c>
      <c r="CE141" s="6" t="e">
        <f>IF(VLOOKUP(A141,'BD OFICIAL'!$A$1:$AK$1058,27,0)=Z141,0,1)</f>
        <v>#N/A</v>
      </c>
      <c r="CF141" s="6" t="e">
        <f>IF(VLOOKUP(A141,'BD OFICIAL'!$A$1:$AK$1058,28,0)=AA141,0,1)</f>
        <v>#N/A</v>
      </c>
      <c r="CG141" s="6" t="e">
        <f>IF(VLOOKUP(A141,'BD OFICIAL'!$A$1:$AK$1058,33,0)=AF141,0,1)</f>
        <v>#N/A</v>
      </c>
      <c r="CH141" s="6" t="e">
        <f>IF(VLOOKUP(A141,'BD OFICIAL'!$A$1:$AK$1058,34,0)=AG141,0,1)</f>
        <v>#N/A</v>
      </c>
      <c r="CI141" s="11" t="e">
        <f t="shared" si="114"/>
        <v>#DIV/0!</v>
      </c>
      <c r="CJ141" s="130" t="e">
        <f t="shared" si="115"/>
        <v>#DIV/0!</v>
      </c>
      <c r="CK141" s="130" t="e">
        <f>IF(VLOOKUP(A141,'BD OFICIAL'!$A$1:$AK$1058,37,0)=AL141,0,1)</f>
        <v>#N/A</v>
      </c>
      <c r="CL141" s="130" t="e">
        <f>VLOOKUP(A141,'BD OFICIAL'!$A$1:$AL$1109,38,0)*AM141-AP141</f>
        <v>#N/A</v>
      </c>
      <c r="CM141" s="130" t="str">
        <f t="shared" si="116"/>
        <v>SSH</v>
      </c>
      <c r="CN141" s="130" t="str">
        <f t="shared" si="117"/>
        <v>SI</v>
      </c>
      <c r="CO141" s="130" t="str">
        <f t="shared" si="118"/>
        <v>NO</v>
      </c>
      <c r="CP141" s="44">
        <f t="shared" si="119"/>
        <v>1</v>
      </c>
      <c r="CQ141" s="44">
        <f t="shared" si="120"/>
        <v>1</v>
      </c>
      <c r="CR141" s="44" t="e">
        <f t="shared" si="121"/>
        <v>#N/A</v>
      </c>
      <c r="CS141" s="44" t="e">
        <f>IF(VLOOKUP(A141,'BD OFICIAL'!$A:$AS,40,0)=AQ141,0,1)</f>
        <v>#N/A</v>
      </c>
      <c r="CT141" s="44" t="e">
        <f>IF(VLOOKUP(A141,'BD OFICIAL'!$A:$AS,41,0)=AS141,0,1)</f>
        <v>#N/A</v>
      </c>
      <c r="CU141" s="44">
        <f t="shared" si="122"/>
        <v>0</v>
      </c>
      <c r="CV141" s="44">
        <f t="shared" si="123"/>
        <v>0</v>
      </c>
      <c r="CW141" s="44" t="e">
        <f>IF(VLOOKUP(A141,'BD OFICIAL'!$A$1:$AK$1058,31,0)="SI",IF(AT141&gt;0,0,1),IF(AT141=0,0,1))</f>
        <v>#N/A</v>
      </c>
      <c r="CX141" s="44">
        <f t="shared" si="124"/>
        <v>0</v>
      </c>
      <c r="CY141" s="44">
        <f t="shared" si="125"/>
        <v>0</v>
      </c>
      <c r="CZ141" s="130" t="e">
        <f t="shared" si="126"/>
        <v>#N/A</v>
      </c>
      <c r="DA141" s="44" t="e">
        <f t="shared" si="127"/>
        <v>#N/A</v>
      </c>
      <c r="DB141" s="130" t="str">
        <f>IF(ISERROR(VLOOKUP(AI141,EXPERIENCIA!$A$1:$C$2100,1,0)),"NO","SI")</f>
        <v>NO</v>
      </c>
      <c r="DC141" s="130" t="e">
        <f>IF(CZ141="no","NO APLICA",IF(AX141=0,"ERROR NOTA",IF(AND(AX141&gt;1,DB141="NO"),"ERROR NOTA",IF(AND(DB141="NO",AX141=1),0,IF(VLOOKUP(AI141,EXPERIENCIA!$A$1:$C$2100,3,0)=AX141,0,"ERROR NOTA")))))</f>
        <v>#N/A</v>
      </c>
      <c r="DD141" s="130" t="str">
        <f>IF(ISERROR(VLOOKUP(AI141,COMPORTAMIENTO!$A$1:$C$2100,1,0)),"NO","SI")</f>
        <v>NO</v>
      </c>
      <c r="DE141" s="130" t="e">
        <f>IF(CZ141="NO","NO APLICA",IF(AY141=0,"ERROR NOTA",IF(AND(DD141="NO",AY141=7),0,IF(VLOOKUP(AI141,COMPORTAMIENTO!$A$2:$C$2100,3,0)=AY141,0,"ERROR NOTA"))))</f>
        <v>#N/A</v>
      </c>
      <c r="DF141" s="164" t="e">
        <f t="shared" si="128"/>
        <v>#N/A</v>
      </c>
      <c r="DG141" s="164" t="e">
        <f t="shared" si="129"/>
        <v>#N/A</v>
      </c>
      <c r="DH141" s="130" t="str">
        <f t="shared" si="107"/>
        <v>NO</v>
      </c>
      <c r="DI141" s="130" t="e">
        <f t="shared" si="130"/>
        <v>#N/A</v>
      </c>
      <c r="DJ141" s="130" t="e">
        <f t="shared" si="131"/>
        <v>#N/A</v>
      </c>
      <c r="DK141" s="130" t="e">
        <f t="shared" si="132"/>
        <v>#N/A</v>
      </c>
      <c r="DL141" s="16" t="e" cm="1">
        <f t="array" ref="DL141">IF(CZ141="NO","NO APLICA",IF(AND(CZ141="SI",BG141=1),RECHAZADO,"APROBADO"))</f>
        <v>#N/A</v>
      </c>
      <c r="DM141" s="16" t="e">
        <f t="shared" si="133"/>
        <v>#N/A</v>
      </c>
      <c r="DN141" s="11" t="e">
        <f t="shared" si="134"/>
        <v>#N/A</v>
      </c>
      <c r="DO141" s="16">
        <f t="shared" si="135"/>
        <v>0</v>
      </c>
      <c r="DP141" s="16">
        <f>VLOOKUP(A141,'5 TD'!$A$3:$B$35,2,0)</f>
        <v>0</v>
      </c>
      <c r="DQ141" s="11" t="e">
        <f t="shared" si="136"/>
        <v>#N/A</v>
      </c>
      <c r="DR141" s="130" t="e">
        <f t="shared" si="108"/>
        <v>#N/A</v>
      </c>
      <c r="DS141" s="130" t="e">
        <f t="shared" si="109"/>
        <v>#N/A</v>
      </c>
      <c r="DT141" s="11" t="e">
        <f t="shared" si="110"/>
        <v>#N/A</v>
      </c>
      <c r="DU141" s="130" t="e">
        <f t="shared" si="111"/>
        <v>#N/A</v>
      </c>
      <c r="DV141" s="6">
        <f>+('3 Planilla Preadjudicación OTIC'!BO141)</f>
        <v>0</v>
      </c>
      <c r="DW141" s="6" t="e">
        <f>IF(DU141="APROBADO",VLOOKUP(A141,'5 TD'!$D$3:$E$270,2,0),"NO APLICA")</f>
        <v>#N/A</v>
      </c>
      <c r="DX141" s="6" t="e">
        <f t="shared" si="137"/>
        <v>#N/A</v>
      </c>
      <c r="DY141" s="6" t="e">
        <f>IF(DX141="SI",VLOOKUP(A141,'5 TD'!$G$3:$H$270,2,0),"NO APLICA ")</f>
        <v>#N/A</v>
      </c>
      <c r="DZ141" s="6" t="e">
        <f t="shared" si="112"/>
        <v>#N/A</v>
      </c>
      <c r="EA141" s="6" t="e">
        <f>IF(DZ141="SI",VLOOKUP(A141,'5 TD'!$J$4:$K$472,2,0),"NO APLICA")</f>
        <v>#N/A</v>
      </c>
      <c r="EB141" s="6" t="e">
        <f t="shared" si="138"/>
        <v>#N/A</v>
      </c>
      <c r="EC141" s="11" t="e">
        <f>IF(EB141="SI",VLOOKUP(A141,'5 TD'!$M$4:$N$350,2,0),"NO APLICA")</f>
        <v>#N/A</v>
      </c>
      <c r="ED141" s="6" t="e">
        <f t="shared" si="113"/>
        <v>#N/A</v>
      </c>
      <c r="EE141" s="16" t="e">
        <f t="shared" si="139"/>
        <v>#N/A</v>
      </c>
      <c r="EF141" s="16" t="e">
        <f>IF(ED141="SI",VLOOKUP(A141,'5 TD'!$V$4:$W$479,2,0),"NO APLICA")</f>
        <v>#N/A</v>
      </c>
      <c r="EG141" s="6" t="e">
        <f t="shared" si="140"/>
        <v>#N/A</v>
      </c>
      <c r="EH141" s="124" t="e">
        <f>IF(EG141="SI",VLOOKUP(AI141,COMPORTAMIENTO!$A$1:$C$2100,2,0),"NO APLICA")</f>
        <v>#N/A</v>
      </c>
      <c r="EI141" s="16" t="e">
        <f>IF(EG141="SI",VLOOKUP(A141,'5 TD'!$P$2:$Q$479,2,0),"NO APLICA")</f>
        <v>#N/A</v>
      </c>
      <c r="EJ141" s="6" t="e">
        <f t="shared" si="141"/>
        <v>#N/A</v>
      </c>
      <c r="EK141" s="6">
        <f>IF(DB141="no",0,VLOOKUP(AI141,EXPERIENCIA!$A$1:$C$2100,2,0))</f>
        <v>0</v>
      </c>
      <c r="EL141" s="6">
        <f>IF(DB141="si",VLOOKUP(A141,'5 TD'!$S$3:$T$2103,2,0),0)</f>
        <v>0</v>
      </c>
      <c r="EM141" s="6" t="str">
        <f t="shared" si="142"/>
        <v>SI</v>
      </c>
      <c r="EN141" s="6">
        <f>+('3 Planilla Preadjudicación OTIC'!BV141)</f>
        <v>0</v>
      </c>
      <c r="EQ141" s="77"/>
    </row>
    <row r="142" spans="1:147" s="7" customFormat="1" ht="13.8" x14ac:dyDescent="0.3">
      <c r="A142" s="6">
        <f>+('3 Planilla Preadjudicación OTIC'!A142)</f>
        <v>0</v>
      </c>
      <c r="B142" s="6">
        <f>+('3 Planilla Preadjudicación OTIC'!B142)</f>
        <v>0</v>
      </c>
      <c r="C142" s="8">
        <f>+('3 Planilla Preadjudicación OTIC'!D142)</f>
        <v>0</v>
      </c>
      <c r="D142" s="8">
        <f>+('3 Planilla Preadjudicación OTIC'!E142)</f>
        <v>0</v>
      </c>
      <c r="E142" s="8">
        <f>+('3 Planilla Preadjudicación OTIC'!F142)</f>
        <v>0</v>
      </c>
      <c r="F142" s="8">
        <f>+('3 Planilla Preadjudicación OTIC'!G142)</f>
        <v>0</v>
      </c>
      <c r="G142" s="8">
        <f>+('3 Planilla Preadjudicación OTIC'!H142)</f>
        <v>0</v>
      </c>
      <c r="H142" s="8">
        <f>+('3 Planilla Preadjudicación OTIC'!I142)</f>
        <v>0</v>
      </c>
      <c r="I142" s="8">
        <f>+('3 Planilla Preadjudicación OTIC'!J142)</f>
        <v>0</v>
      </c>
      <c r="J142" s="8">
        <f>+('3 Planilla Preadjudicación OTIC'!K142)</f>
        <v>0</v>
      </c>
      <c r="K142" s="8">
        <f>+('3 Planilla Preadjudicación OTIC'!L142)</f>
        <v>0</v>
      </c>
      <c r="L142" s="8">
        <f>+('3 Planilla Preadjudicación OTIC'!M142)</f>
        <v>0</v>
      </c>
      <c r="M142" s="6">
        <f>+('3 Planilla Preadjudicación OTIC'!N142)</f>
        <v>0</v>
      </c>
      <c r="N142" s="8">
        <f>+('3 Planilla Preadjudicación OTIC'!O142)</f>
        <v>0</v>
      </c>
      <c r="O142" s="8">
        <f>+('3 Planilla Preadjudicación OTIC'!P142)</f>
        <v>0</v>
      </c>
      <c r="P142" s="8">
        <f>+('3 Planilla Preadjudicación OTIC'!Q142)</f>
        <v>0</v>
      </c>
      <c r="Q142" s="8">
        <f>+('3 Planilla Preadjudicación OTIC'!R142)</f>
        <v>0</v>
      </c>
      <c r="R142" s="8">
        <f>+('3 Planilla Preadjudicación OTIC'!S142)</f>
        <v>0</v>
      </c>
      <c r="S142" s="8">
        <f>+('3 Planilla Preadjudicación OTIC'!T142)</f>
        <v>0</v>
      </c>
      <c r="T142" s="6">
        <f>+('3 Planilla Preadjudicación OTIC'!U142)</f>
        <v>0</v>
      </c>
      <c r="U142" s="6">
        <f>+('3 Planilla Preadjudicación OTIC'!V142)</f>
        <v>0</v>
      </c>
      <c r="V142" s="6">
        <f>+('3 Planilla Preadjudicación OTIC'!W142)</f>
        <v>0</v>
      </c>
      <c r="W142" s="6">
        <f>+('3 Planilla Preadjudicación OTIC'!X142)</f>
        <v>0</v>
      </c>
      <c r="X142" s="6">
        <f>+('3 Planilla Preadjudicación OTIC'!Y142)</f>
        <v>0</v>
      </c>
      <c r="Y142" s="6">
        <f>+('3 Planilla Preadjudicación OTIC'!Z142)</f>
        <v>0</v>
      </c>
      <c r="Z142" s="6">
        <f>+('3 Planilla Preadjudicación OTIC'!AA142)</f>
        <v>0</v>
      </c>
      <c r="AA142" s="6">
        <f>+('3 Planilla Preadjudicación OTIC'!AB142)</f>
        <v>0</v>
      </c>
      <c r="AB142" s="8">
        <f>+('3 Planilla Preadjudicación OTIC'!AC142)</f>
        <v>0</v>
      </c>
      <c r="AC142" s="8">
        <f>+('3 Planilla Preadjudicación OTIC'!AD142)</f>
        <v>0</v>
      </c>
      <c r="AD142" s="6">
        <f>+('3 Planilla Preadjudicación OTIC'!AE142)</f>
        <v>0</v>
      </c>
      <c r="AE142" s="8">
        <f>+('3 Planilla Preadjudicación OTIC'!AF142)</f>
        <v>0</v>
      </c>
      <c r="AF142" s="6">
        <f>+('3 Planilla Preadjudicación OTIC'!AG142)</f>
        <v>0</v>
      </c>
      <c r="AG142" s="6">
        <f>+('3 Planilla Preadjudicación OTIC'!AH142)</f>
        <v>0</v>
      </c>
      <c r="AH142" s="6">
        <f>+('3 Planilla Preadjudicación OTIC'!AI142)</f>
        <v>0</v>
      </c>
      <c r="AI142" s="206">
        <f>+('3 Planilla Preadjudicación OTIC'!AJ142)</f>
        <v>0</v>
      </c>
      <c r="AJ142" s="8">
        <f>+('3 Planilla Preadjudicación OTIC'!AK142)</f>
        <v>0</v>
      </c>
      <c r="AK142" s="6">
        <f>+('3 Planilla Preadjudicación OTIC'!AL142)</f>
        <v>0</v>
      </c>
      <c r="AL142" s="6">
        <f>+('3 Planilla Preadjudicación OTIC'!AM142)</f>
        <v>0</v>
      </c>
      <c r="AM142" s="16">
        <f>+('3 Planilla Preadjudicación OTIC'!AN142)</f>
        <v>0</v>
      </c>
      <c r="AN142" s="16">
        <f>+('3 Planilla Preadjudicación OTIC'!AO142)</f>
        <v>0</v>
      </c>
      <c r="AO142" s="16">
        <f>+('3 Planilla Preadjudicación OTIC'!AP142)</f>
        <v>0</v>
      </c>
      <c r="AP142" s="16">
        <f>+('3 Planilla Preadjudicación OTIC'!AQ142)</f>
        <v>0</v>
      </c>
      <c r="AQ142" s="16">
        <f>+('3 Planilla Preadjudicación OTIC'!AR142)</f>
        <v>0</v>
      </c>
      <c r="AR142" s="16">
        <f>+('3 Planilla Preadjudicación OTIC'!AS142)</f>
        <v>0</v>
      </c>
      <c r="AS142" s="16">
        <f>+('3 Planilla Preadjudicación OTIC'!AT142)</f>
        <v>0</v>
      </c>
      <c r="AT142" s="16">
        <f>+('3 Planilla Preadjudicación OTIC'!AU142)</f>
        <v>0</v>
      </c>
      <c r="AU142" s="16">
        <f>+('3 Planilla Preadjudicación OTIC'!AV142)</f>
        <v>0</v>
      </c>
      <c r="AV142" s="6">
        <f>+('3 Planilla Preadjudicación OTIC'!AW142)</f>
        <v>0</v>
      </c>
      <c r="AW142" s="8">
        <f>+('3 Planilla Preadjudicación OTIC'!AX142)</f>
        <v>0</v>
      </c>
      <c r="AX142" s="6">
        <f>+('3 Planilla Preadjudicación OTIC'!AY142)</f>
        <v>0</v>
      </c>
      <c r="AY142" s="6">
        <f>+('3 Planilla Preadjudicación OTIC'!AZ142)</f>
        <v>0</v>
      </c>
      <c r="AZ142" s="6">
        <f>+('3 Planilla Preadjudicación OTIC'!BA142)</f>
        <v>0</v>
      </c>
      <c r="BA142" s="6">
        <f>+('3 Planilla Preadjudicación OTIC'!BB142)</f>
        <v>0</v>
      </c>
      <c r="BB142" s="6">
        <f>+('3 Planilla Preadjudicación OTIC'!BC142)</f>
        <v>0</v>
      </c>
      <c r="BC142" s="6">
        <f>+('3 Planilla Preadjudicación OTIC'!BD142)</f>
        <v>0</v>
      </c>
      <c r="BD142" s="6">
        <f>+('3 Planilla Preadjudicación OTIC'!BE142)</f>
        <v>0</v>
      </c>
      <c r="BE142" s="6">
        <f>+('3 Planilla Preadjudicación OTIC'!BF142)</f>
        <v>0</v>
      </c>
      <c r="BF142" s="6">
        <f>+('3 Planilla Preadjudicación OTIC'!BG142)</f>
        <v>0</v>
      </c>
      <c r="BG142" s="6">
        <f>+('3 Planilla Preadjudicación OTIC'!BH142)</f>
        <v>0</v>
      </c>
      <c r="BH142" s="6">
        <f>+('3 Planilla Preadjudicación OTIC'!BI142)</f>
        <v>0</v>
      </c>
      <c r="BI142" s="6">
        <f>+('3 Planilla Preadjudicación OTIC'!BJ142)</f>
        <v>0</v>
      </c>
      <c r="BJ142" s="6">
        <f>+('3 Planilla Preadjudicación OTIC'!BK142)</f>
        <v>0</v>
      </c>
      <c r="BK142" s="6">
        <f>+('3 Planilla Preadjudicación OTIC'!BL142)</f>
        <v>0</v>
      </c>
      <c r="BL142" s="6">
        <f>+('3 Planilla Preadjudicación OTIC'!BM142)</f>
        <v>0</v>
      </c>
      <c r="BM142" s="164">
        <f>ROUND(('3 Planilla Preadjudicación OTIC'!BN142),1)</f>
        <v>0</v>
      </c>
      <c r="BN142" s="8">
        <f>+('3 Planilla Preadjudicación OTIC'!BO142)</f>
        <v>0</v>
      </c>
      <c r="BO142" s="8">
        <f>+('3 Planilla Preadjudicación OTIC'!BP142)</f>
        <v>0</v>
      </c>
      <c r="BP142" s="8">
        <f>+('3 Planilla Preadjudicación OTIC'!BQ142)</f>
        <v>0</v>
      </c>
      <c r="BQ142" s="8">
        <f>+('3 Planilla Preadjudicación OTIC'!BR142)</f>
        <v>0</v>
      </c>
      <c r="BR142" s="8">
        <f>+('3 Planilla Preadjudicación OTIC'!BS142)</f>
        <v>0</v>
      </c>
      <c r="BS142" s="8">
        <f>+('3 Planilla Preadjudicación OTIC'!BT142)</f>
        <v>0</v>
      </c>
      <c r="BT142" s="8">
        <f>+('3 Planilla Preadjudicación OTIC'!BU142)</f>
        <v>0</v>
      </c>
      <c r="BU142" s="130" t="e">
        <f>IF(VLOOKUP(A142,'BD OFICIAL'!$A$1:$AK$1058,5,0)=D142,0,1)</f>
        <v>#N/A</v>
      </c>
      <c r="BV142" s="130" t="e">
        <f>IF(VLOOKUP(A142,'BD OFICIAL'!$A$1:$AK$1058,11,0)=J142,0,1)</f>
        <v>#N/A</v>
      </c>
      <c r="BW142" s="130" t="e">
        <f>IF(VLOOKUP(A142,'BD OFICIAL'!$A$1:$AK$1058,13,0)=L142,0,1)</f>
        <v>#N/A</v>
      </c>
      <c r="BX142" s="6" t="e">
        <f>IF(VLOOKUP(A142,'BD OFICIAL'!$A$1:$AK$1058,16,0)=O142,0,1)</f>
        <v>#N/A</v>
      </c>
      <c r="BY142" s="6" t="e">
        <f>IF(VLOOKUP(A142,'BD OFICIAL'!$A$1:$AK$1058,17,0)=P142,0,1)</f>
        <v>#N/A</v>
      </c>
      <c r="BZ142" s="6" t="e">
        <f>IF(VLOOKUP(A142,'BD OFICIAL'!$A$1:$AK$1058,19,0)=R142,0,1)</f>
        <v>#N/A</v>
      </c>
      <c r="CA142" s="6" t="e">
        <f>IF(VLOOKUP(A142,'BD OFICIAL'!$A$1:$AK$1058,21,0)=T142,0,1)</f>
        <v>#N/A</v>
      </c>
      <c r="CB142" s="6" t="e">
        <f>IF(VLOOKUP(A142,'BD OFICIAL'!$A$1:$AK$1058,24,0)=AK142,0,1)</f>
        <v>#N/A</v>
      </c>
      <c r="CC142" s="6" t="e">
        <f>IF(VLOOKUP(A142,'BD OFICIAL'!$A$1:$AK$1058,25,0)=X142,0,1)</f>
        <v>#N/A</v>
      </c>
      <c r="CD142" s="6" t="e">
        <f>IF(VLOOKUP(A142,'BD OFICIAL'!$A$1:$AK$1058,26,0)=Y142,0,1)</f>
        <v>#N/A</v>
      </c>
      <c r="CE142" s="6" t="e">
        <f>IF(VLOOKUP(A142,'BD OFICIAL'!$A$1:$AK$1058,27,0)=Z142,0,1)</f>
        <v>#N/A</v>
      </c>
      <c r="CF142" s="6" t="e">
        <f>IF(VLOOKUP(A142,'BD OFICIAL'!$A$1:$AK$1058,28,0)=AA142,0,1)</f>
        <v>#N/A</v>
      </c>
      <c r="CG142" s="6" t="e">
        <f>IF(VLOOKUP(A142,'BD OFICIAL'!$A$1:$AK$1058,33,0)=AF142,0,1)</f>
        <v>#N/A</v>
      </c>
      <c r="CH142" s="6" t="e">
        <f>IF(VLOOKUP(A142,'BD OFICIAL'!$A$1:$AK$1058,34,0)=AG142,0,1)</f>
        <v>#N/A</v>
      </c>
      <c r="CI142" s="11" t="e">
        <f t="shared" si="114"/>
        <v>#DIV/0!</v>
      </c>
      <c r="CJ142" s="130" t="e">
        <f t="shared" si="115"/>
        <v>#DIV/0!</v>
      </c>
      <c r="CK142" s="130" t="e">
        <f>IF(VLOOKUP(A142,'BD OFICIAL'!$A$1:$AK$1058,37,0)=AL142,0,1)</f>
        <v>#N/A</v>
      </c>
      <c r="CL142" s="130" t="e">
        <f>VLOOKUP(A142,'BD OFICIAL'!$A$1:$AL$1109,38,0)*AM142-AP142</f>
        <v>#N/A</v>
      </c>
      <c r="CM142" s="130" t="str">
        <f t="shared" si="116"/>
        <v>SSH</v>
      </c>
      <c r="CN142" s="130" t="str">
        <f t="shared" si="117"/>
        <v>SI</v>
      </c>
      <c r="CO142" s="130" t="str">
        <f t="shared" si="118"/>
        <v>NO</v>
      </c>
      <c r="CP142" s="44">
        <f t="shared" si="119"/>
        <v>1</v>
      </c>
      <c r="CQ142" s="44">
        <f t="shared" si="120"/>
        <v>1</v>
      </c>
      <c r="CR142" s="44" t="e">
        <f t="shared" si="121"/>
        <v>#N/A</v>
      </c>
      <c r="CS142" s="44" t="e">
        <f>IF(VLOOKUP(A142,'BD OFICIAL'!$A:$AS,40,0)=AQ142,0,1)</f>
        <v>#N/A</v>
      </c>
      <c r="CT142" s="44" t="e">
        <f>IF(VLOOKUP(A142,'BD OFICIAL'!$A:$AS,41,0)=AS142,0,1)</f>
        <v>#N/A</v>
      </c>
      <c r="CU142" s="44">
        <f t="shared" si="122"/>
        <v>0</v>
      </c>
      <c r="CV142" s="44">
        <f t="shared" si="123"/>
        <v>0</v>
      </c>
      <c r="CW142" s="44" t="e">
        <f>IF(VLOOKUP(A142,'BD OFICIAL'!$A$1:$AK$1058,31,0)="SI",IF(AT142&gt;0,0,1),IF(AT142=0,0,1))</f>
        <v>#N/A</v>
      </c>
      <c r="CX142" s="44">
        <f t="shared" si="124"/>
        <v>0</v>
      </c>
      <c r="CY142" s="44">
        <f t="shared" si="125"/>
        <v>0</v>
      </c>
      <c r="CZ142" s="130" t="e">
        <f t="shared" si="126"/>
        <v>#N/A</v>
      </c>
      <c r="DA142" s="44" t="e">
        <f t="shared" si="127"/>
        <v>#N/A</v>
      </c>
      <c r="DB142" s="130" t="str">
        <f>IF(ISERROR(VLOOKUP(AI142,EXPERIENCIA!$A$1:$C$2100,1,0)),"NO","SI")</f>
        <v>NO</v>
      </c>
      <c r="DC142" s="130" t="e">
        <f>IF(CZ142="no","NO APLICA",IF(AX142=0,"ERROR NOTA",IF(AND(AX142&gt;1,DB142="NO"),"ERROR NOTA",IF(AND(DB142="NO",AX142=1),0,IF(VLOOKUP(AI142,EXPERIENCIA!$A$1:$C$2100,3,0)=AX142,0,"ERROR NOTA")))))</f>
        <v>#N/A</v>
      </c>
      <c r="DD142" s="130" t="str">
        <f>IF(ISERROR(VLOOKUP(AI142,COMPORTAMIENTO!$A$1:$C$2100,1,0)),"NO","SI")</f>
        <v>NO</v>
      </c>
      <c r="DE142" s="130" t="e">
        <f>IF(CZ142="NO","NO APLICA",IF(AY142=0,"ERROR NOTA",IF(AND(DD142="NO",AY142=7),0,IF(VLOOKUP(AI142,COMPORTAMIENTO!$A$2:$C$2100,3,0)=AY142,0,"ERROR NOTA"))))</f>
        <v>#N/A</v>
      </c>
      <c r="DF142" s="164" t="e">
        <f t="shared" si="128"/>
        <v>#N/A</v>
      </c>
      <c r="DG142" s="164" t="e">
        <f t="shared" si="129"/>
        <v>#N/A</v>
      </c>
      <c r="DH142" s="130" t="str">
        <f t="shared" si="107"/>
        <v>NO</v>
      </c>
      <c r="DI142" s="130" t="e">
        <f t="shared" si="130"/>
        <v>#N/A</v>
      </c>
      <c r="DJ142" s="130" t="e">
        <f t="shared" si="131"/>
        <v>#N/A</v>
      </c>
      <c r="DK142" s="130" t="e">
        <f t="shared" si="132"/>
        <v>#N/A</v>
      </c>
      <c r="DL142" s="16" t="e" cm="1">
        <f t="array" ref="DL142">IF(CZ142="NO","NO APLICA",IF(AND(CZ142="SI",BG142=1),RECHAZADO,"APROBADO"))</f>
        <v>#N/A</v>
      </c>
      <c r="DM142" s="16" t="e">
        <f t="shared" si="133"/>
        <v>#N/A</v>
      </c>
      <c r="DN142" s="11" t="e">
        <f t="shared" si="134"/>
        <v>#N/A</v>
      </c>
      <c r="DO142" s="16">
        <f t="shared" si="135"/>
        <v>0</v>
      </c>
      <c r="DP142" s="16">
        <f>VLOOKUP(A142,'5 TD'!$A$3:$B$35,2,0)</f>
        <v>0</v>
      </c>
      <c r="DQ142" s="11" t="e">
        <f t="shared" si="136"/>
        <v>#N/A</v>
      </c>
      <c r="DR142" s="130" t="e">
        <f t="shared" si="108"/>
        <v>#N/A</v>
      </c>
      <c r="DS142" s="130" t="e">
        <f t="shared" si="109"/>
        <v>#N/A</v>
      </c>
      <c r="DT142" s="11" t="e">
        <f t="shared" si="110"/>
        <v>#N/A</v>
      </c>
      <c r="DU142" s="130" t="e">
        <f t="shared" si="111"/>
        <v>#N/A</v>
      </c>
      <c r="DV142" s="6">
        <f>+('3 Planilla Preadjudicación OTIC'!BO142)</f>
        <v>0</v>
      </c>
      <c r="DW142" s="6" t="e">
        <f>IF(DU142="APROBADO",VLOOKUP(A142,'5 TD'!$D$3:$E$270,2,0),"NO APLICA")</f>
        <v>#N/A</v>
      </c>
      <c r="DX142" s="6" t="e">
        <f t="shared" si="137"/>
        <v>#N/A</v>
      </c>
      <c r="DY142" s="6" t="e">
        <f>IF(DX142="SI",VLOOKUP(A142,'5 TD'!$G$3:$H$270,2,0),"NO APLICA ")</f>
        <v>#N/A</v>
      </c>
      <c r="DZ142" s="6" t="e">
        <f t="shared" si="112"/>
        <v>#N/A</v>
      </c>
      <c r="EA142" s="6" t="e">
        <f>IF(DZ142="SI",VLOOKUP(A142,'5 TD'!$J$4:$K$472,2,0),"NO APLICA")</f>
        <v>#N/A</v>
      </c>
      <c r="EB142" s="6" t="e">
        <f t="shared" si="138"/>
        <v>#N/A</v>
      </c>
      <c r="EC142" s="11" t="e">
        <f>IF(EB142="SI",VLOOKUP(A142,'5 TD'!$M$4:$N$350,2,0),"NO APLICA")</f>
        <v>#N/A</v>
      </c>
      <c r="ED142" s="6" t="e">
        <f t="shared" si="113"/>
        <v>#N/A</v>
      </c>
      <c r="EE142" s="16" t="e">
        <f t="shared" si="139"/>
        <v>#N/A</v>
      </c>
      <c r="EF142" s="16" t="e">
        <f>IF(ED142="SI",VLOOKUP(A142,'5 TD'!$V$4:$W$479,2,0),"NO APLICA")</f>
        <v>#N/A</v>
      </c>
      <c r="EG142" s="6" t="e">
        <f t="shared" si="140"/>
        <v>#N/A</v>
      </c>
      <c r="EH142" s="124" t="e">
        <f>IF(EG142="SI",VLOOKUP(AI142,COMPORTAMIENTO!$A$1:$C$2100,2,0),"NO APLICA")</f>
        <v>#N/A</v>
      </c>
      <c r="EI142" s="16" t="e">
        <f>IF(EG142="SI",VLOOKUP(A142,'5 TD'!$P$2:$Q$479,2,0),"NO APLICA")</f>
        <v>#N/A</v>
      </c>
      <c r="EJ142" s="6" t="e">
        <f t="shared" si="141"/>
        <v>#N/A</v>
      </c>
      <c r="EK142" s="6">
        <f>IF(DB142="no",0,VLOOKUP(AI142,EXPERIENCIA!$A$1:$C$2100,2,0))</f>
        <v>0</v>
      </c>
      <c r="EL142" s="6">
        <f>IF(DB142="si",VLOOKUP(A142,'5 TD'!$S$3:$T$2103,2,0),0)</f>
        <v>0</v>
      </c>
      <c r="EM142" s="6" t="str">
        <f t="shared" si="142"/>
        <v>SI</v>
      </c>
      <c r="EN142" s="6">
        <f>+('3 Planilla Preadjudicación OTIC'!BV142)</f>
        <v>0</v>
      </c>
      <c r="EQ142" s="77"/>
    </row>
    <row r="143" spans="1:147" s="7" customFormat="1" ht="13.8" x14ac:dyDescent="0.3">
      <c r="A143" s="6">
        <f>+('3 Planilla Preadjudicación OTIC'!A143)</f>
        <v>0</v>
      </c>
      <c r="B143" s="6">
        <f>+('3 Planilla Preadjudicación OTIC'!B143)</f>
        <v>0</v>
      </c>
      <c r="C143" s="8">
        <f>+('3 Planilla Preadjudicación OTIC'!D143)</f>
        <v>0</v>
      </c>
      <c r="D143" s="8">
        <f>+('3 Planilla Preadjudicación OTIC'!E143)</f>
        <v>0</v>
      </c>
      <c r="E143" s="8">
        <f>+('3 Planilla Preadjudicación OTIC'!F143)</f>
        <v>0</v>
      </c>
      <c r="F143" s="8">
        <f>+('3 Planilla Preadjudicación OTIC'!G143)</f>
        <v>0</v>
      </c>
      <c r="G143" s="8">
        <f>+('3 Planilla Preadjudicación OTIC'!H143)</f>
        <v>0</v>
      </c>
      <c r="H143" s="8">
        <f>+('3 Planilla Preadjudicación OTIC'!I143)</f>
        <v>0</v>
      </c>
      <c r="I143" s="8">
        <f>+('3 Planilla Preadjudicación OTIC'!J143)</f>
        <v>0</v>
      </c>
      <c r="J143" s="8">
        <f>+('3 Planilla Preadjudicación OTIC'!K143)</f>
        <v>0</v>
      </c>
      <c r="K143" s="8">
        <f>+('3 Planilla Preadjudicación OTIC'!L143)</f>
        <v>0</v>
      </c>
      <c r="L143" s="8">
        <f>+('3 Planilla Preadjudicación OTIC'!M143)</f>
        <v>0</v>
      </c>
      <c r="M143" s="6">
        <f>+('3 Planilla Preadjudicación OTIC'!N143)</f>
        <v>0</v>
      </c>
      <c r="N143" s="8">
        <f>+('3 Planilla Preadjudicación OTIC'!O143)</f>
        <v>0</v>
      </c>
      <c r="O143" s="8">
        <f>+('3 Planilla Preadjudicación OTIC'!P143)</f>
        <v>0</v>
      </c>
      <c r="P143" s="8">
        <f>+('3 Planilla Preadjudicación OTIC'!Q143)</f>
        <v>0</v>
      </c>
      <c r="Q143" s="8">
        <f>+('3 Planilla Preadjudicación OTIC'!R143)</f>
        <v>0</v>
      </c>
      <c r="R143" s="8">
        <f>+('3 Planilla Preadjudicación OTIC'!S143)</f>
        <v>0</v>
      </c>
      <c r="S143" s="8">
        <f>+('3 Planilla Preadjudicación OTIC'!T143)</f>
        <v>0</v>
      </c>
      <c r="T143" s="6">
        <f>+('3 Planilla Preadjudicación OTIC'!U143)</f>
        <v>0</v>
      </c>
      <c r="U143" s="6">
        <f>+('3 Planilla Preadjudicación OTIC'!V143)</f>
        <v>0</v>
      </c>
      <c r="V143" s="6">
        <f>+('3 Planilla Preadjudicación OTIC'!W143)</f>
        <v>0</v>
      </c>
      <c r="W143" s="6">
        <f>+('3 Planilla Preadjudicación OTIC'!X143)</f>
        <v>0</v>
      </c>
      <c r="X143" s="6">
        <f>+('3 Planilla Preadjudicación OTIC'!Y143)</f>
        <v>0</v>
      </c>
      <c r="Y143" s="6">
        <f>+('3 Planilla Preadjudicación OTIC'!Z143)</f>
        <v>0</v>
      </c>
      <c r="Z143" s="6">
        <f>+('3 Planilla Preadjudicación OTIC'!AA143)</f>
        <v>0</v>
      </c>
      <c r="AA143" s="6">
        <f>+('3 Planilla Preadjudicación OTIC'!AB143)</f>
        <v>0</v>
      </c>
      <c r="AB143" s="8">
        <f>+('3 Planilla Preadjudicación OTIC'!AC143)</f>
        <v>0</v>
      </c>
      <c r="AC143" s="8">
        <f>+('3 Planilla Preadjudicación OTIC'!AD143)</f>
        <v>0</v>
      </c>
      <c r="AD143" s="6">
        <f>+('3 Planilla Preadjudicación OTIC'!AE143)</f>
        <v>0</v>
      </c>
      <c r="AE143" s="8">
        <f>+('3 Planilla Preadjudicación OTIC'!AF143)</f>
        <v>0</v>
      </c>
      <c r="AF143" s="6">
        <f>+('3 Planilla Preadjudicación OTIC'!AG143)</f>
        <v>0</v>
      </c>
      <c r="AG143" s="6">
        <f>+('3 Planilla Preadjudicación OTIC'!AH143)</f>
        <v>0</v>
      </c>
      <c r="AH143" s="6">
        <f>+('3 Planilla Preadjudicación OTIC'!AI143)</f>
        <v>0</v>
      </c>
      <c r="AI143" s="206">
        <f>+('3 Planilla Preadjudicación OTIC'!AJ143)</f>
        <v>0</v>
      </c>
      <c r="AJ143" s="8">
        <f>+('3 Planilla Preadjudicación OTIC'!AK143)</f>
        <v>0</v>
      </c>
      <c r="AK143" s="6">
        <f>+('3 Planilla Preadjudicación OTIC'!AL143)</f>
        <v>0</v>
      </c>
      <c r="AL143" s="6">
        <f>+('3 Planilla Preadjudicación OTIC'!AM143)</f>
        <v>0</v>
      </c>
      <c r="AM143" s="16">
        <f>+('3 Planilla Preadjudicación OTIC'!AN143)</f>
        <v>0</v>
      </c>
      <c r="AN143" s="16">
        <f>+('3 Planilla Preadjudicación OTIC'!AO143)</f>
        <v>0</v>
      </c>
      <c r="AO143" s="16">
        <f>+('3 Planilla Preadjudicación OTIC'!AP143)</f>
        <v>0</v>
      </c>
      <c r="AP143" s="16">
        <f>+('3 Planilla Preadjudicación OTIC'!AQ143)</f>
        <v>0</v>
      </c>
      <c r="AQ143" s="16">
        <f>+('3 Planilla Preadjudicación OTIC'!AR143)</f>
        <v>0</v>
      </c>
      <c r="AR143" s="16">
        <f>+('3 Planilla Preadjudicación OTIC'!AS143)</f>
        <v>0</v>
      </c>
      <c r="AS143" s="16">
        <f>+('3 Planilla Preadjudicación OTIC'!AT143)</f>
        <v>0</v>
      </c>
      <c r="AT143" s="16">
        <f>+('3 Planilla Preadjudicación OTIC'!AU143)</f>
        <v>0</v>
      </c>
      <c r="AU143" s="16">
        <f>+('3 Planilla Preadjudicación OTIC'!AV143)</f>
        <v>0</v>
      </c>
      <c r="AV143" s="6">
        <f>+('3 Planilla Preadjudicación OTIC'!AW143)</f>
        <v>0</v>
      </c>
      <c r="AW143" s="8">
        <f>+('3 Planilla Preadjudicación OTIC'!AX143)</f>
        <v>0</v>
      </c>
      <c r="AX143" s="6">
        <f>+('3 Planilla Preadjudicación OTIC'!AY143)</f>
        <v>0</v>
      </c>
      <c r="AY143" s="6">
        <f>+('3 Planilla Preadjudicación OTIC'!AZ143)</f>
        <v>0</v>
      </c>
      <c r="AZ143" s="6">
        <f>+('3 Planilla Preadjudicación OTIC'!BA143)</f>
        <v>0</v>
      </c>
      <c r="BA143" s="6">
        <f>+('3 Planilla Preadjudicación OTIC'!BB143)</f>
        <v>0</v>
      </c>
      <c r="BB143" s="6">
        <f>+('3 Planilla Preadjudicación OTIC'!BC143)</f>
        <v>0</v>
      </c>
      <c r="BC143" s="6">
        <f>+('3 Planilla Preadjudicación OTIC'!BD143)</f>
        <v>0</v>
      </c>
      <c r="BD143" s="6">
        <f>+('3 Planilla Preadjudicación OTIC'!BE143)</f>
        <v>0</v>
      </c>
      <c r="BE143" s="6">
        <f>+('3 Planilla Preadjudicación OTIC'!BF143)</f>
        <v>0</v>
      </c>
      <c r="BF143" s="6">
        <f>+('3 Planilla Preadjudicación OTIC'!BG143)</f>
        <v>0</v>
      </c>
      <c r="BG143" s="6">
        <f>+('3 Planilla Preadjudicación OTIC'!BH143)</f>
        <v>0</v>
      </c>
      <c r="BH143" s="6">
        <f>+('3 Planilla Preadjudicación OTIC'!BI143)</f>
        <v>0</v>
      </c>
      <c r="BI143" s="6">
        <f>+('3 Planilla Preadjudicación OTIC'!BJ143)</f>
        <v>0</v>
      </c>
      <c r="BJ143" s="6">
        <f>+('3 Planilla Preadjudicación OTIC'!BK143)</f>
        <v>0</v>
      </c>
      <c r="BK143" s="6">
        <f>+('3 Planilla Preadjudicación OTIC'!BL143)</f>
        <v>0</v>
      </c>
      <c r="BL143" s="6">
        <f>+('3 Planilla Preadjudicación OTIC'!BM143)</f>
        <v>0</v>
      </c>
      <c r="BM143" s="164">
        <f>ROUND(('3 Planilla Preadjudicación OTIC'!BN143),1)</f>
        <v>0</v>
      </c>
      <c r="BN143" s="8">
        <f>+('3 Planilla Preadjudicación OTIC'!BO143)</f>
        <v>0</v>
      </c>
      <c r="BO143" s="8">
        <f>+('3 Planilla Preadjudicación OTIC'!BP143)</f>
        <v>0</v>
      </c>
      <c r="BP143" s="8">
        <f>+('3 Planilla Preadjudicación OTIC'!BQ143)</f>
        <v>0</v>
      </c>
      <c r="BQ143" s="8">
        <f>+('3 Planilla Preadjudicación OTIC'!BR143)</f>
        <v>0</v>
      </c>
      <c r="BR143" s="8">
        <f>+('3 Planilla Preadjudicación OTIC'!BS143)</f>
        <v>0</v>
      </c>
      <c r="BS143" s="8">
        <f>+('3 Planilla Preadjudicación OTIC'!BT143)</f>
        <v>0</v>
      </c>
      <c r="BT143" s="8">
        <f>+('3 Planilla Preadjudicación OTIC'!BU143)</f>
        <v>0</v>
      </c>
      <c r="BU143" s="130" t="e">
        <f>IF(VLOOKUP(A143,'BD OFICIAL'!$A$1:$AK$1058,5,0)=D143,0,1)</f>
        <v>#N/A</v>
      </c>
      <c r="BV143" s="130" t="e">
        <f>IF(VLOOKUP(A143,'BD OFICIAL'!$A$1:$AK$1058,11,0)=J143,0,1)</f>
        <v>#N/A</v>
      </c>
      <c r="BW143" s="130" t="e">
        <f>IF(VLOOKUP(A143,'BD OFICIAL'!$A$1:$AK$1058,13,0)=L143,0,1)</f>
        <v>#N/A</v>
      </c>
      <c r="BX143" s="6" t="e">
        <f>IF(VLOOKUP(A143,'BD OFICIAL'!$A$1:$AK$1058,16,0)=O143,0,1)</f>
        <v>#N/A</v>
      </c>
      <c r="BY143" s="6" t="e">
        <f>IF(VLOOKUP(A143,'BD OFICIAL'!$A$1:$AK$1058,17,0)=P143,0,1)</f>
        <v>#N/A</v>
      </c>
      <c r="BZ143" s="6" t="e">
        <f>IF(VLOOKUP(A143,'BD OFICIAL'!$A$1:$AK$1058,19,0)=R143,0,1)</f>
        <v>#N/A</v>
      </c>
      <c r="CA143" s="6" t="e">
        <f>IF(VLOOKUP(A143,'BD OFICIAL'!$A$1:$AK$1058,21,0)=T143,0,1)</f>
        <v>#N/A</v>
      </c>
      <c r="CB143" s="6" t="e">
        <f>IF(VLOOKUP(A143,'BD OFICIAL'!$A$1:$AK$1058,24,0)=AK143,0,1)</f>
        <v>#N/A</v>
      </c>
      <c r="CC143" s="6" t="e">
        <f>IF(VLOOKUP(A143,'BD OFICIAL'!$A$1:$AK$1058,25,0)=X143,0,1)</f>
        <v>#N/A</v>
      </c>
      <c r="CD143" s="6" t="e">
        <f>IF(VLOOKUP(A143,'BD OFICIAL'!$A$1:$AK$1058,26,0)=Y143,0,1)</f>
        <v>#N/A</v>
      </c>
      <c r="CE143" s="6" t="e">
        <f>IF(VLOOKUP(A143,'BD OFICIAL'!$A$1:$AK$1058,27,0)=Z143,0,1)</f>
        <v>#N/A</v>
      </c>
      <c r="CF143" s="6" t="e">
        <f>IF(VLOOKUP(A143,'BD OFICIAL'!$A$1:$AK$1058,28,0)=AA143,0,1)</f>
        <v>#N/A</v>
      </c>
      <c r="CG143" s="6" t="e">
        <f>IF(VLOOKUP(A143,'BD OFICIAL'!$A$1:$AK$1058,33,0)=AF143,0,1)</f>
        <v>#N/A</v>
      </c>
      <c r="CH143" s="6" t="e">
        <f>IF(VLOOKUP(A143,'BD OFICIAL'!$A$1:$AK$1058,34,0)=AG143,0,1)</f>
        <v>#N/A</v>
      </c>
      <c r="CI143" s="11" t="e">
        <f t="shared" si="114"/>
        <v>#DIV/0!</v>
      </c>
      <c r="CJ143" s="130" t="e">
        <f t="shared" si="115"/>
        <v>#DIV/0!</v>
      </c>
      <c r="CK143" s="130" t="e">
        <f>IF(VLOOKUP(A143,'BD OFICIAL'!$A$1:$AK$1058,37,0)=AL143,0,1)</f>
        <v>#N/A</v>
      </c>
      <c r="CL143" s="130" t="e">
        <f>VLOOKUP(A143,'BD OFICIAL'!$A$1:$AL$1109,38,0)*AM143-AP143</f>
        <v>#N/A</v>
      </c>
      <c r="CM143" s="130" t="str">
        <f t="shared" si="116"/>
        <v>SSH</v>
      </c>
      <c r="CN143" s="130" t="str">
        <f t="shared" si="117"/>
        <v>SI</v>
      </c>
      <c r="CO143" s="130" t="str">
        <f t="shared" si="118"/>
        <v>NO</v>
      </c>
      <c r="CP143" s="44">
        <f t="shared" si="119"/>
        <v>1</v>
      </c>
      <c r="CQ143" s="44">
        <f t="shared" si="120"/>
        <v>1</v>
      </c>
      <c r="CR143" s="44" t="e">
        <f t="shared" si="121"/>
        <v>#N/A</v>
      </c>
      <c r="CS143" s="44" t="e">
        <f>IF(VLOOKUP(A143,'BD OFICIAL'!$A:$AS,40,0)=AQ143,0,1)</f>
        <v>#N/A</v>
      </c>
      <c r="CT143" s="44" t="e">
        <f>IF(VLOOKUP(A143,'BD OFICIAL'!$A:$AS,41,0)=AS143,0,1)</f>
        <v>#N/A</v>
      </c>
      <c r="CU143" s="44">
        <f t="shared" si="122"/>
        <v>0</v>
      </c>
      <c r="CV143" s="44">
        <f t="shared" si="123"/>
        <v>0</v>
      </c>
      <c r="CW143" s="44" t="e">
        <f>IF(VLOOKUP(A143,'BD OFICIAL'!$A$1:$AK$1058,31,0)="SI",IF(AT143&gt;0,0,1),IF(AT143=0,0,1))</f>
        <v>#N/A</v>
      </c>
      <c r="CX143" s="44">
        <f t="shared" si="124"/>
        <v>0</v>
      </c>
      <c r="CY143" s="44">
        <f t="shared" si="125"/>
        <v>0</v>
      </c>
      <c r="CZ143" s="130" t="e">
        <f t="shared" si="126"/>
        <v>#N/A</v>
      </c>
      <c r="DA143" s="44" t="e">
        <f t="shared" si="127"/>
        <v>#N/A</v>
      </c>
      <c r="DB143" s="130" t="str">
        <f>IF(ISERROR(VLOOKUP(AI143,EXPERIENCIA!$A$1:$C$2100,1,0)),"NO","SI")</f>
        <v>NO</v>
      </c>
      <c r="DC143" s="130" t="e">
        <f>IF(CZ143="no","NO APLICA",IF(AX143=0,"ERROR NOTA",IF(AND(AX143&gt;1,DB143="NO"),"ERROR NOTA",IF(AND(DB143="NO",AX143=1),0,IF(VLOOKUP(AI143,EXPERIENCIA!$A$1:$C$2100,3,0)=AX143,0,"ERROR NOTA")))))</f>
        <v>#N/A</v>
      </c>
      <c r="DD143" s="130" t="str">
        <f>IF(ISERROR(VLOOKUP(AI143,COMPORTAMIENTO!$A$1:$C$2100,1,0)),"NO","SI")</f>
        <v>NO</v>
      </c>
      <c r="DE143" s="130" t="e">
        <f>IF(CZ143="NO","NO APLICA",IF(AY143=0,"ERROR NOTA",IF(AND(DD143="NO",AY143=7),0,IF(VLOOKUP(AI143,COMPORTAMIENTO!$A$2:$C$2100,3,0)=AY143,0,"ERROR NOTA"))))</f>
        <v>#N/A</v>
      </c>
      <c r="DF143" s="164" t="e">
        <f t="shared" si="128"/>
        <v>#N/A</v>
      </c>
      <c r="DG143" s="164" t="e">
        <f t="shared" si="129"/>
        <v>#N/A</v>
      </c>
      <c r="DH143" s="130" t="str">
        <f t="shared" si="107"/>
        <v>NO</v>
      </c>
      <c r="DI143" s="130" t="e">
        <f t="shared" si="130"/>
        <v>#N/A</v>
      </c>
      <c r="DJ143" s="130" t="e">
        <f t="shared" si="131"/>
        <v>#N/A</v>
      </c>
      <c r="DK143" s="130" t="e">
        <f t="shared" si="132"/>
        <v>#N/A</v>
      </c>
      <c r="DL143" s="16" t="e" cm="1">
        <f t="array" ref="DL143">IF(CZ143="NO","NO APLICA",IF(AND(CZ143="SI",BG143=1),RECHAZADO,"APROBADO"))</f>
        <v>#N/A</v>
      </c>
      <c r="DM143" s="16" t="e">
        <f t="shared" si="133"/>
        <v>#N/A</v>
      </c>
      <c r="DN143" s="11" t="e">
        <f t="shared" si="134"/>
        <v>#N/A</v>
      </c>
      <c r="DO143" s="16">
        <f t="shared" si="135"/>
        <v>0</v>
      </c>
      <c r="DP143" s="16">
        <f>VLOOKUP(A143,'5 TD'!$A$3:$B$35,2,0)</f>
        <v>0</v>
      </c>
      <c r="DQ143" s="11" t="e">
        <f t="shared" si="136"/>
        <v>#N/A</v>
      </c>
      <c r="DR143" s="130" t="e">
        <f t="shared" si="108"/>
        <v>#N/A</v>
      </c>
      <c r="DS143" s="130" t="e">
        <f t="shared" si="109"/>
        <v>#N/A</v>
      </c>
      <c r="DT143" s="11" t="e">
        <f t="shared" si="110"/>
        <v>#N/A</v>
      </c>
      <c r="DU143" s="130" t="e">
        <f t="shared" si="111"/>
        <v>#N/A</v>
      </c>
      <c r="DV143" s="6">
        <f>+('3 Planilla Preadjudicación OTIC'!BO143)</f>
        <v>0</v>
      </c>
      <c r="DW143" s="6" t="e">
        <f>IF(DU143="APROBADO",VLOOKUP(A143,'5 TD'!$D$3:$E$270,2,0),"NO APLICA")</f>
        <v>#N/A</v>
      </c>
      <c r="DX143" s="6" t="e">
        <f t="shared" si="137"/>
        <v>#N/A</v>
      </c>
      <c r="DY143" s="6" t="e">
        <f>IF(DX143="SI",VLOOKUP(A143,'5 TD'!$G$3:$H$270,2,0),"NO APLICA ")</f>
        <v>#N/A</v>
      </c>
      <c r="DZ143" s="6" t="e">
        <f t="shared" si="112"/>
        <v>#N/A</v>
      </c>
      <c r="EA143" s="6" t="e">
        <f>IF(DZ143="SI",VLOOKUP(A143,'5 TD'!$J$4:$K$472,2,0),"NO APLICA")</f>
        <v>#N/A</v>
      </c>
      <c r="EB143" s="6" t="e">
        <f t="shared" si="138"/>
        <v>#N/A</v>
      </c>
      <c r="EC143" s="11" t="e">
        <f>IF(EB143="SI",VLOOKUP(A143,'5 TD'!$M$4:$N$350,2,0),"NO APLICA")</f>
        <v>#N/A</v>
      </c>
      <c r="ED143" s="6" t="e">
        <f t="shared" si="113"/>
        <v>#N/A</v>
      </c>
      <c r="EE143" s="16" t="e">
        <f t="shared" si="139"/>
        <v>#N/A</v>
      </c>
      <c r="EF143" s="16" t="e">
        <f>IF(ED143="SI",VLOOKUP(A143,'5 TD'!$V$4:$W$479,2,0),"NO APLICA")</f>
        <v>#N/A</v>
      </c>
      <c r="EG143" s="6" t="e">
        <f t="shared" si="140"/>
        <v>#N/A</v>
      </c>
      <c r="EH143" s="124" t="e">
        <f>IF(EG143="SI",VLOOKUP(AI143,COMPORTAMIENTO!$A$1:$C$2100,2,0),"NO APLICA")</f>
        <v>#N/A</v>
      </c>
      <c r="EI143" s="16" t="e">
        <f>IF(EG143="SI",VLOOKUP(A143,'5 TD'!$P$2:$Q$479,2,0),"NO APLICA")</f>
        <v>#N/A</v>
      </c>
      <c r="EJ143" s="6" t="e">
        <f t="shared" si="141"/>
        <v>#N/A</v>
      </c>
      <c r="EK143" s="6">
        <f>IF(DB143="no",0,VLOOKUP(AI143,EXPERIENCIA!$A$1:$C$2100,2,0))</f>
        <v>0</v>
      </c>
      <c r="EL143" s="6">
        <f>IF(DB143="si",VLOOKUP(A143,'5 TD'!$S$3:$T$2103,2,0),0)</f>
        <v>0</v>
      </c>
      <c r="EM143" s="6" t="str">
        <f t="shared" si="142"/>
        <v>SI</v>
      </c>
      <c r="EN143" s="6">
        <f>+('3 Planilla Preadjudicación OTIC'!BV143)</f>
        <v>0</v>
      </c>
      <c r="EQ143" s="77"/>
    </row>
    <row r="144" spans="1:147" s="7" customFormat="1" ht="13.8" x14ac:dyDescent="0.3">
      <c r="A144" s="6">
        <f>+('3 Planilla Preadjudicación OTIC'!A144)</f>
        <v>0</v>
      </c>
      <c r="B144" s="6">
        <f>+('3 Planilla Preadjudicación OTIC'!B144)</f>
        <v>0</v>
      </c>
      <c r="C144" s="8">
        <f>+('3 Planilla Preadjudicación OTIC'!D144)</f>
        <v>0</v>
      </c>
      <c r="D144" s="8">
        <f>+('3 Planilla Preadjudicación OTIC'!E144)</f>
        <v>0</v>
      </c>
      <c r="E144" s="8">
        <f>+('3 Planilla Preadjudicación OTIC'!F144)</f>
        <v>0</v>
      </c>
      <c r="F144" s="8">
        <f>+('3 Planilla Preadjudicación OTIC'!G144)</f>
        <v>0</v>
      </c>
      <c r="G144" s="8">
        <f>+('3 Planilla Preadjudicación OTIC'!H144)</f>
        <v>0</v>
      </c>
      <c r="H144" s="8">
        <f>+('3 Planilla Preadjudicación OTIC'!I144)</f>
        <v>0</v>
      </c>
      <c r="I144" s="8">
        <f>+('3 Planilla Preadjudicación OTIC'!J144)</f>
        <v>0</v>
      </c>
      <c r="J144" s="8">
        <f>+('3 Planilla Preadjudicación OTIC'!K144)</f>
        <v>0</v>
      </c>
      <c r="K144" s="8">
        <f>+('3 Planilla Preadjudicación OTIC'!L144)</f>
        <v>0</v>
      </c>
      <c r="L144" s="8">
        <f>+('3 Planilla Preadjudicación OTIC'!M144)</f>
        <v>0</v>
      </c>
      <c r="M144" s="6">
        <f>+('3 Planilla Preadjudicación OTIC'!N144)</f>
        <v>0</v>
      </c>
      <c r="N144" s="8">
        <f>+('3 Planilla Preadjudicación OTIC'!O144)</f>
        <v>0</v>
      </c>
      <c r="O144" s="8">
        <f>+('3 Planilla Preadjudicación OTIC'!P144)</f>
        <v>0</v>
      </c>
      <c r="P144" s="8">
        <f>+('3 Planilla Preadjudicación OTIC'!Q144)</f>
        <v>0</v>
      </c>
      <c r="Q144" s="8">
        <f>+('3 Planilla Preadjudicación OTIC'!R144)</f>
        <v>0</v>
      </c>
      <c r="R144" s="8">
        <f>+('3 Planilla Preadjudicación OTIC'!S144)</f>
        <v>0</v>
      </c>
      <c r="S144" s="8">
        <f>+('3 Planilla Preadjudicación OTIC'!T144)</f>
        <v>0</v>
      </c>
      <c r="T144" s="6">
        <f>+('3 Planilla Preadjudicación OTIC'!U144)</f>
        <v>0</v>
      </c>
      <c r="U144" s="6">
        <f>+('3 Planilla Preadjudicación OTIC'!V144)</f>
        <v>0</v>
      </c>
      <c r="V144" s="6">
        <f>+('3 Planilla Preadjudicación OTIC'!W144)</f>
        <v>0</v>
      </c>
      <c r="W144" s="6">
        <f>+('3 Planilla Preadjudicación OTIC'!X144)</f>
        <v>0</v>
      </c>
      <c r="X144" s="6">
        <f>+('3 Planilla Preadjudicación OTIC'!Y144)</f>
        <v>0</v>
      </c>
      <c r="Y144" s="6">
        <f>+('3 Planilla Preadjudicación OTIC'!Z144)</f>
        <v>0</v>
      </c>
      <c r="Z144" s="6">
        <f>+('3 Planilla Preadjudicación OTIC'!AA144)</f>
        <v>0</v>
      </c>
      <c r="AA144" s="6">
        <f>+('3 Planilla Preadjudicación OTIC'!AB144)</f>
        <v>0</v>
      </c>
      <c r="AB144" s="8">
        <f>+('3 Planilla Preadjudicación OTIC'!AC144)</f>
        <v>0</v>
      </c>
      <c r="AC144" s="8">
        <f>+('3 Planilla Preadjudicación OTIC'!AD144)</f>
        <v>0</v>
      </c>
      <c r="AD144" s="6">
        <f>+('3 Planilla Preadjudicación OTIC'!AE144)</f>
        <v>0</v>
      </c>
      <c r="AE144" s="8">
        <f>+('3 Planilla Preadjudicación OTIC'!AF144)</f>
        <v>0</v>
      </c>
      <c r="AF144" s="6">
        <f>+('3 Planilla Preadjudicación OTIC'!AG144)</f>
        <v>0</v>
      </c>
      <c r="AG144" s="6">
        <f>+('3 Planilla Preadjudicación OTIC'!AH144)</f>
        <v>0</v>
      </c>
      <c r="AH144" s="6">
        <f>+('3 Planilla Preadjudicación OTIC'!AI144)</f>
        <v>0</v>
      </c>
      <c r="AI144" s="206">
        <f>+('3 Planilla Preadjudicación OTIC'!AJ144)</f>
        <v>0</v>
      </c>
      <c r="AJ144" s="8">
        <f>+('3 Planilla Preadjudicación OTIC'!AK144)</f>
        <v>0</v>
      </c>
      <c r="AK144" s="6">
        <f>+('3 Planilla Preadjudicación OTIC'!AL144)</f>
        <v>0</v>
      </c>
      <c r="AL144" s="6">
        <f>+('3 Planilla Preadjudicación OTIC'!AM144)</f>
        <v>0</v>
      </c>
      <c r="AM144" s="16">
        <f>+('3 Planilla Preadjudicación OTIC'!AN144)</f>
        <v>0</v>
      </c>
      <c r="AN144" s="16">
        <f>+('3 Planilla Preadjudicación OTIC'!AO144)</f>
        <v>0</v>
      </c>
      <c r="AO144" s="16">
        <f>+('3 Planilla Preadjudicación OTIC'!AP144)</f>
        <v>0</v>
      </c>
      <c r="AP144" s="16">
        <f>+('3 Planilla Preadjudicación OTIC'!AQ144)</f>
        <v>0</v>
      </c>
      <c r="AQ144" s="16">
        <f>+('3 Planilla Preadjudicación OTIC'!AR144)</f>
        <v>0</v>
      </c>
      <c r="AR144" s="16">
        <f>+('3 Planilla Preadjudicación OTIC'!AS144)</f>
        <v>0</v>
      </c>
      <c r="AS144" s="16">
        <f>+('3 Planilla Preadjudicación OTIC'!AT144)</f>
        <v>0</v>
      </c>
      <c r="AT144" s="16">
        <f>+('3 Planilla Preadjudicación OTIC'!AU144)</f>
        <v>0</v>
      </c>
      <c r="AU144" s="16">
        <f>+('3 Planilla Preadjudicación OTIC'!AV144)</f>
        <v>0</v>
      </c>
      <c r="AV144" s="6">
        <f>+('3 Planilla Preadjudicación OTIC'!AW144)</f>
        <v>0</v>
      </c>
      <c r="AW144" s="8">
        <f>+('3 Planilla Preadjudicación OTIC'!AX144)</f>
        <v>0</v>
      </c>
      <c r="AX144" s="6">
        <f>+('3 Planilla Preadjudicación OTIC'!AY144)</f>
        <v>0</v>
      </c>
      <c r="AY144" s="6">
        <f>+('3 Planilla Preadjudicación OTIC'!AZ144)</f>
        <v>0</v>
      </c>
      <c r="AZ144" s="6">
        <f>+('3 Planilla Preadjudicación OTIC'!BA144)</f>
        <v>0</v>
      </c>
      <c r="BA144" s="6">
        <f>+('3 Planilla Preadjudicación OTIC'!BB144)</f>
        <v>0</v>
      </c>
      <c r="BB144" s="6">
        <f>+('3 Planilla Preadjudicación OTIC'!BC144)</f>
        <v>0</v>
      </c>
      <c r="BC144" s="6">
        <f>+('3 Planilla Preadjudicación OTIC'!BD144)</f>
        <v>0</v>
      </c>
      <c r="BD144" s="6">
        <f>+('3 Planilla Preadjudicación OTIC'!BE144)</f>
        <v>0</v>
      </c>
      <c r="BE144" s="6">
        <f>+('3 Planilla Preadjudicación OTIC'!BF144)</f>
        <v>0</v>
      </c>
      <c r="BF144" s="6">
        <f>+('3 Planilla Preadjudicación OTIC'!BG144)</f>
        <v>0</v>
      </c>
      <c r="BG144" s="6">
        <f>+('3 Planilla Preadjudicación OTIC'!BH144)</f>
        <v>0</v>
      </c>
      <c r="BH144" s="6">
        <f>+('3 Planilla Preadjudicación OTIC'!BI144)</f>
        <v>0</v>
      </c>
      <c r="BI144" s="6">
        <f>+('3 Planilla Preadjudicación OTIC'!BJ144)</f>
        <v>0</v>
      </c>
      <c r="BJ144" s="6">
        <f>+('3 Planilla Preadjudicación OTIC'!BK144)</f>
        <v>0</v>
      </c>
      <c r="BK144" s="6">
        <f>+('3 Planilla Preadjudicación OTIC'!BL144)</f>
        <v>0</v>
      </c>
      <c r="BL144" s="6">
        <f>+('3 Planilla Preadjudicación OTIC'!BM144)</f>
        <v>0</v>
      </c>
      <c r="BM144" s="164">
        <f>ROUND(('3 Planilla Preadjudicación OTIC'!BN144),1)</f>
        <v>0</v>
      </c>
      <c r="BN144" s="8">
        <f>+('3 Planilla Preadjudicación OTIC'!BO144)</f>
        <v>0</v>
      </c>
      <c r="BO144" s="8">
        <f>+('3 Planilla Preadjudicación OTIC'!BP144)</f>
        <v>0</v>
      </c>
      <c r="BP144" s="8">
        <f>+('3 Planilla Preadjudicación OTIC'!BQ144)</f>
        <v>0</v>
      </c>
      <c r="BQ144" s="8">
        <f>+('3 Planilla Preadjudicación OTIC'!BR144)</f>
        <v>0</v>
      </c>
      <c r="BR144" s="8">
        <f>+('3 Planilla Preadjudicación OTIC'!BS144)</f>
        <v>0</v>
      </c>
      <c r="BS144" s="8">
        <f>+('3 Planilla Preadjudicación OTIC'!BT144)</f>
        <v>0</v>
      </c>
      <c r="BT144" s="8">
        <f>+('3 Planilla Preadjudicación OTIC'!BU144)</f>
        <v>0</v>
      </c>
      <c r="BU144" s="130" t="e">
        <f>IF(VLOOKUP(A144,'BD OFICIAL'!$A$1:$AK$1058,5,0)=D144,0,1)</f>
        <v>#N/A</v>
      </c>
      <c r="BV144" s="130" t="e">
        <f>IF(VLOOKUP(A144,'BD OFICIAL'!$A$1:$AK$1058,11,0)=J144,0,1)</f>
        <v>#N/A</v>
      </c>
      <c r="BW144" s="130" t="e">
        <f>IF(VLOOKUP(A144,'BD OFICIAL'!$A$1:$AK$1058,13,0)=L144,0,1)</f>
        <v>#N/A</v>
      </c>
      <c r="BX144" s="6" t="e">
        <f>IF(VLOOKUP(A144,'BD OFICIAL'!$A$1:$AK$1058,16,0)=O144,0,1)</f>
        <v>#N/A</v>
      </c>
      <c r="BY144" s="6" t="e">
        <f>IF(VLOOKUP(A144,'BD OFICIAL'!$A$1:$AK$1058,17,0)=P144,0,1)</f>
        <v>#N/A</v>
      </c>
      <c r="BZ144" s="6" t="e">
        <f>IF(VLOOKUP(A144,'BD OFICIAL'!$A$1:$AK$1058,19,0)=R144,0,1)</f>
        <v>#N/A</v>
      </c>
      <c r="CA144" s="6" t="e">
        <f>IF(VLOOKUP(A144,'BD OFICIAL'!$A$1:$AK$1058,21,0)=T144,0,1)</f>
        <v>#N/A</v>
      </c>
      <c r="CB144" s="6" t="e">
        <f>IF(VLOOKUP(A144,'BD OFICIAL'!$A$1:$AK$1058,24,0)=AK144,0,1)</f>
        <v>#N/A</v>
      </c>
      <c r="CC144" s="6" t="e">
        <f>IF(VLOOKUP(A144,'BD OFICIAL'!$A$1:$AK$1058,25,0)=X144,0,1)</f>
        <v>#N/A</v>
      </c>
      <c r="CD144" s="6" t="e">
        <f>IF(VLOOKUP(A144,'BD OFICIAL'!$A$1:$AK$1058,26,0)=Y144,0,1)</f>
        <v>#N/A</v>
      </c>
      <c r="CE144" s="6" t="e">
        <f>IF(VLOOKUP(A144,'BD OFICIAL'!$A$1:$AK$1058,27,0)=Z144,0,1)</f>
        <v>#N/A</v>
      </c>
      <c r="CF144" s="6" t="e">
        <f>IF(VLOOKUP(A144,'BD OFICIAL'!$A$1:$AK$1058,28,0)=AA144,0,1)</f>
        <v>#N/A</v>
      </c>
      <c r="CG144" s="6" t="e">
        <f>IF(VLOOKUP(A144,'BD OFICIAL'!$A$1:$AK$1058,33,0)=AF144,0,1)</f>
        <v>#N/A</v>
      </c>
      <c r="CH144" s="6" t="e">
        <f>IF(VLOOKUP(A144,'BD OFICIAL'!$A$1:$AK$1058,34,0)=AG144,0,1)</f>
        <v>#N/A</v>
      </c>
      <c r="CI144" s="11" t="e">
        <f t="shared" si="114"/>
        <v>#DIV/0!</v>
      </c>
      <c r="CJ144" s="130" t="e">
        <f t="shared" si="115"/>
        <v>#DIV/0!</v>
      </c>
      <c r="CK144" s="130" t="e">
        <f>IF(VLOOKUP(A144,'BD OFICIAL'!$A$1:$AK$1058,37,0)=AL144,0,1)</f>
        <v>#N/A</v>
      </c>
      <c r="CL144" s="130" t="e">
        <f>VLOOKUP(A144,'BD OFICIAL'!$A$1:$AL$1109,38,0)*AM144-AP144</f>
        <v>#N/A</v>
      </c>
      <c r="CM144" s="130" t="str">
        <f t="shared" si="116"/>
        <v>SSH</v>
      </c>
      <c r="CN144" s="130" t="str">
        <f t="shared" si="117"/>
        <v>SI</v>
      </c>
      <c r="CO144" s="130" t="str">
        <f t="shared" si="118"/>
        <v>NO</v>
      </c>
      <c r="CP144" s="44">
        <f t="shared" si="119"/>
        <v>1</v>
      </c>
      <c r="CQ144" s="44">
        <f t="shared" si="120"/>
        <v>1</v>
      </c>
      <c r="CR144" s="44" t="e">
        <f t="shared" si="121"/>
        <v>#N/A</v>
      </c>
      <c r="CS144" s="44" t="e">
        <f>IF(VLOOKUP(A144,'BD OFICIAL'!$A:$AS,40,0)=AQ144,0,1)</f>
        <v>#N/A</v>
      </c>
      <c r="CT144" s="44" t="e">
        <f>IF(VLOOKUP(A144,'BD OFICIAL'!$A:$AS,41,0)=AS144,0,1)</f>
        <v>#N/A</v>
      </c>
      <c r="CU144" s="44">
        <f t="shared" si="122"/>
        <v>0</v>
      </c>
      <c r="CV144" s="44">
        <f t="shared" si="123"/>
        <v>0</v>
      </c>
      <c r="CW144" s="44" t="e">
        <f>IF(VLOOKUP(A144,'BD OFICIAL'!$A$1:$AK$1058,31,0)="SI",IF(AT144&gt;0,0,1),IF(AT144=0,0,1))</f>
        <v>#N/A</v>
      </c>
      <c r="CX144" s="44">
        <f t="shared" si="124"/>
        <v>0</v>
      </c>
      <c r="CY144" s="44">
        <f t="shared" si="125"/>
        <v>0</v>
      </c>
      <c r="CZ144" s="130" t="e">
        <f t="shared" si="126"/>
        <v>#N/A</v>
      </c>
      <c r="DA144" s="44" t="e">
        <f t="shared" si="127"/>
        <v>#N/A</v>
      </c>
      <c r="DB144" s="130" t="str">
        <f>IF(ISERROR(VLOOKUP(AI144,EXPERIENCIA!$A$1:$C$2100,1,0)),"NO","SI")</f>
        <v>NO</v>
      </c>
      <c r="DC144" s="130" t="e">
        <f>IF(CZ144="no","NO APLICA",IF(AX144=0,"ERROR NOTA",IF(AND(AX144&gt;1,DB144="NO"),"ERROR NOTA",IF(AND(DB144="NO",AX144=1),0,IF(VLOOKUP(AI144,EXPERIENCIA!$A$1:$C$2100,3,0)=AX144,0,"ERROR NOTA")))))</f>
        <v>#N/A</v>
      </c>
      <c r="DD144" s="130" t="str">
        <f>IF(ISERROR(VLOOKUP(AI144,COMPORTAMIENTO!$A$1:$C$2100,1,0)),"NO","SI")</f>
        <v>NO</v>
      </c>
      <c r="DE144" s="130" t="e">
        <f>IF(CZ144="NO","NO APLICA",IF(AY144=0,"ERROR NOTA",IF(AND(DD144="NO",AY144=7),0,IF(VLOOKUP(AI144,COMPORTAMIENTO!$A$2:$C$2100,3,0)=AY144,0,"ERROR NOTA"))))</f>
        <v>#N/A</v>
      </c>
      <c r="DF144" s="164" t="e">
        <f t="shared" si="128"/>
        <v>#N/A</v>
      </c>
      <c r="DG144" s="164" t="e">
        <f t="shared" si="129"/>
        <v>#N/A</v>
      </c>
      <c r="DH144" s="130" t="str">
        <f t="shared" si="107"/>
        <v>NO</v>
      </c>
      <c r="DI144" s="130" t="e">
        <f t="shared" si="130"/>
        <v>#N/A</v>
      </c>
      <c r="DJ144" s="130" t="e">
        <f t="shared" si="131"/>
        <v>#N/A</v>
      </c>
      <c r="DK144" s="130" t="e">
        <f t="shared" si="132"/>
        <v>#N/A</v>
      </c>
      <c r="DL144" s="16" t="e" cm="1">
        <f t="array" ref="DL144">IF(CZ144="NO","NO APLICA",IF(AND(CZ144="SI",BG144=1),RECHAZADO,"APROBADO"))</f>
        <v>#N/A</v>
      </c>
      <c r="DM144" s="16" t="e">
        <f t="shared" si="133"/>
        <v>#N/A</v>
      </c>
      <c r="DN144" s="11" t="e">
        <f t="shared" si="134"/>
        <v>#N/A</v>
      </c>
      <c r="DO144" s="16">
        <f t="shared" si="135"/>
        <v>0</v>
      </c>
      <c r="DP144" s="16">
        <f>VLOOKUP(A144,'5 TD'!$A$3:$B$35,2,0)</f>
        <v>0</v>
      </c>
      <c r="DQ144" s="11" t="e">
        <f t="shared" si="136"/>
        <v>#N/A</v>
      </c>
      <c r="DR144" s="130" t="e">
        <f t="shared" si="108"/>
        <v>#N/A</v>
      </c>
      <c r="DS144" s="130" t="e">
        <f t="shared" si="109"/>
        <v>#N/A</v>
      </c>
      <c r="DT144" s="11" t="e">
        <f t="shared" si="110"/>
        <v>#N/A</v>
      </c>
      <c r="DU144" s="130" t="e">
        <f t="shared" si="111"/>
        <v>#N/A</v>
      </c>
      <c r="DV144" s="6">
        <f>+('3 Planilla Preadjudicación OTIC'!BO144)</f>
        <v>0</v>
      </c>
      <c r="DW144" s="6" t="e">
        <f>IF(DU144="APROBADO",VLOOKUP(A144,'5 TD'!$D$3:$E$270,2,0),"NO APLICA")</f>
        <v>#N/A</v>
      </c>
      <c r="DX144" s="6" t="e">
        <f t="shared" si="137"/>
        <v>#N/A</v>
      </c>
      <c r="DY144" s="6" t="e">
        <f>IF(DX144="SI",VLOOKUP(A144,'5 TD'!$G$3:$H$270,2,0),"NO APLICA ")</f>
        <v>#N/A</v>
      </c>
      <c r="DZ144" s="6" t="e">
        <f t="shared" si="112"/>
        <v>#N/A</v>
      </c>
      <c r="EA144" s="6" t="e">
        <f>IF(DZ144="SI",VLOOKUP(A144,'5 TD'!$J$4:$K$472,2,0),"NO APLICA")</f>
        <v>#N/A</v>
      </c>
      <c r="EB144" s="6" t="e">
        <f t="shared" si="138"/>
        <v>#N/A</v>
      </c>
      <c r="EC144" s="11" t="e">
        <f>IF(EB144="SI",VLOOKUP(A144,'5 TD'!$M$4:$N$350,2,0),"NO APLICA")</f>
        <v>#N/A</v>
      </c>
      <c r="ED144" s="6" t="e">
        <f t="shared" si="113"/>
        <v>#N/A</v>
      </c>
      <c r="EE144" s="16" t="e">
        <f t="shared" si="139"/>
        <v>#N/A</v>
      </c>
      <c r="EF144" s="16" t="e">
        <f>IF(ED144="SI",VLOOKUP(A144,'5 TD'!$V$4:$W$479,2,0),"NO APLICA")</f>
        <v>#N/A</v>
      </c>
      <c r="EG144" s="6" t="e">
        <f t="shared" si="140"/>
        <v>#N/A</v>
      </c>
      <c r="EH144" s="124" t="e">
        <f>IF(EG144="SI",VLOOKUP(AI144,COMPORTAMIENTO!$A$1:$C$2100,2,0),"NO APLICA")</f>
        <v>#N/A</v>
      </c>
      <c r="EI144" s="16" t="e">
        <f>IF(EG144="SI",VLOOKUP(A144,'5 TD'!$P$2:$Q$479,2,0),"NO APLICA")</f>
        <v>#N/A</v>
      </c>
      <c r="EJ144" s="6" t="e">
        <f t="shared" si="141"/>
        <v>#N/A</v>
      </c>
      <c r="EK144" s="6">
        <f>IF(DB144="no",0,VLOOKUP(AI144,EXPERIENCIA!$A$1:$C$2100,2,0))</f>
        <v>0</v>
      </c>
      <c r="EL144" s="6">
        <f>IF(DB144="si",VLOOKUP(A144,'5 TD'!$S$3:$T$2103,2,0),0)</f>
        <v>0</v>
      </c>
      <c r="EM144" s="6" t="str">
        <f t="shared" si="142"/>
        <v>SI</v>
      </c>
      <c r="EN144" s="8">
        <f>+('3 Planilla Preadjudicación OTIC'!BV144)</f>
        <v>0</v>
      </c>
      <c r="EQ144" s="77"/>
    </row>
    <row r="145" spans="1:147" s="7" customFormat="1" ht="13.8" x14ac:dyDescent="0.3">
      <c r="A145" s="6">
        <f>+('3 Planilla Preadjudicación OTIC'!A145)</f>
        <v>0</v>
      </c>
      <c r="B145" s="6">
        <f>+('3 Planilla Preadjudicación OTIC'!B145)</f>
        <v>0</v>
      </c>
      <c r="C145" s="8">
        <f>+('3 Planilla Preadjudicación OTIC'!D145)</f>
        <v>0</v>
      </c>
      <c r="D145" s="8">
        <f>+('3 Planilla Preadjudicación OTIC'!E145)</f>
        <v>0</v>
      </c>
      <c r="E145" s="8">
        <f>+('3 Planilla Preadjudicación OTIC'!F145)</f>
        <v>0</v>
      </c>
      <c r="F145" s="8">
        <f>+('3 Planilla Preadjudicación OTIC'!G145)</f>
        <v>0</v>
      </c>
      <c r="G145" s="8">
        <f>+('3 Planilla Preadjudicación OTIC'!H145)</f>
        <v>0</v>
      </c>
      <c r="H145" s="8">
        <f>+('3 Planilla Preadjudicación OTIC'!I145)</f>
        <v>0</v>
      </c>
      <c r="I145" s="8">
        <f>+('3 Planilla Preadjudicación OTIC'!J145)</f>
        <v>0</v>
      </c>
      <c r="J145" s="8">
        <f>+('3 Planilla Preadjudicación OTIC'!K145)</f>
        <v>0</v>
      </c>
      <c r="K145" s="8">
        <f>+('3 Planilla Preadjudicación OTIC'!L145)</f>
        <v>0</v>
      </c>
      <c r="L145" s="8">
        <f>+('3 Planilla Preadjudicación OTIC'!M145)</f>
        <v>0</v>
      </c>
      <c r="M145" s="6">
        <f>+('3 Planilla Preadjudicación OTIC'!N145)</f>
        <v>0</v>
      </c>
      <c r="N145" s="8">
        <f>+('3 Planilla Preadjudicación OTIC'!O145)</f>
        <v>0</v>
      </c>
      <c r="O145" s="8">
        <f>+('3 Planilla Preadjudicación OTIC'!P145)</f>
        <v>0</v>
      </c>
      <c r="P145" s="8">
        <f>+('3 Planilla Preadjudicación OTIC'!Q145)</f>
        <v>0</v>
      </c>
      <c r="Q145" s="8">
        <f>+('3 Planilla Preadjudicación OTIC'!R145)</f>
        <v>0</v>
      </c>
      <c r="R145" s="8">
        <f>+('3 Planilla Preadjudicación OTIC'!S145)</f>
        <v>0</v>
      </c>
      <c r="S145" s="8">
        <f>+('3 Planilla Preadjudicación OTIC'!T145)</f>
        <v>0</v>
      </c>
      <c r="T145" s="6">
        <f>+('3 Planilla Preadjudicación OTIC'!U145)</f>
        <v>0</v>
      </c>
      <c r="U145" s="6">
        <f>+('3 Planilla Preadjudicación OTIC'!V145)</f>
        <v>0</v>
      </c>
      <c r="V145" s="6">
        <f>+('3 Planilla Preadjudicación OTIC'!W145)</f>
        <v>0</v>
      </c>
      <c r="W145" s="6">
        <f>+('3 Planilla Preadjudicación OTIC'!X145)</f>
        <v>0</v>
      </c>
      <c r="X145" s="6">
        <f>+('3 Planilla Preadjudicación OTIC'!Y145)</f>
        <v>0</v>
      </c>
      <c r="Y145" s="6">
        <f>+('3 Planilla Preadjudicación OTIC'!Z145)</f>
        <v>0</v>
      </c>
      <c r="Z145" s="6">
        <f>+('3 Planilla Preadjudicación OTIC'!AA145)</f>
        <v>0</v>
      </c>
      <c r="AA145" s="6">
        <f>+('3 Planilla Preadjudicación OTIC'!AB145)</f>
        <v>0</v>
      </c>
      <c r="AB145" s="8">
        <f>+('3 Planilla Preadjudicación OTIC'!AC145)</f>
        <v>0</v>
      </c>
      <c r="AC145" s="8">
        <f>+('3 Planilla Preadjudicación OTIC'!AD145)</f>
        <v>0</v>
      </c>
      <c r="AD145" s="6">
        <f>+('3 Planilla Preadjudicación OTIC'!AE145)</f>
        <v>0</v>
      </c>
      <c r="AE145" s="8">
        <f>+('3 Planilla Preadjudicación OTIC'!AF145)</f>
        <v>0</v>
      </c>
      <c r="AF145" s="6">
        <f>+('3 Planilla Preadjudicación OTIC'!AG145)</f>
        <v>0</v>
      </c>
      <c r="AG145" s="6">
        <f>+('3 Planilla Preadjudicación OTIC'!AH145)</f>
        <v>0</v>
      </c>
      <c r="AH145" s="6">
        <f>+('3 Planilla Preadjudicación OTIC'!AI145)</f>
        <v>0</v>
      </c>
      <c r="AI145" s="206">
        <f>+('3 Planilla Preadjudicación OTIC'!AJ145)</f>
        <v>0</v>
      </c>
      <c r="AJ145" s="8">
        <f>+('3 Planilla Preadjudicación OTIC'!AK145)</f>
        <v>0</v>
      </c>
      <c r="AK145" s="6">
        <f>+('3 Planilla Preadjudicación OTIC'!AL145)</f>
        <v>0</v>
      </c>
      <c r="AL145" s="6">
        <f>+('3 Planilla Preadjudicación OTIC'!AM145)</f>
        <v>0</v>
      </c>
      <c r="AM145" s="16">
        <f>+('3 Planilla Preadjudicación OTIC'!AN145)</f>
        <v>0</v>
      </c>
      <c r="AN145" s="16">
        <f>+('3 Planilla Preadjudicación OTIC'!AO145)</f>
        <v>0</v>
      </c>
      <c r="AO145" s="16">
        <f>+('3 Planilla Preadjudicación OTIC'!AP145)</f>
        <v>0</v>
      </c>
      <c r="AP145" s="16">
        <f>+('3 Planilla Preadjudicación OTIC'!AQ145)</f>
        <v>0</v>
      </c>
      <c r="AQ145" s="16">
        <f>+('3 Planilla Preadjudicación OTIC'!AR145)</f>
        <v>0</v>
      </c>
      <c r="AR145" s="16">
        <f>+('3 Planilla Preadjudicación OTIC'!AS145)</f>
        <v>0</v>
      </c>
      <c r="AS145" s="16">
        <f>+('3 Planilla Preadjudicación OTIC'!AT145)</f>
        <v>0</v>
      </c>
      <c r="AT145" s="16">
        <f>+('3 Planilla Preadjudicación OTIC'!AU145)</f>
        <v>0</v>
      </c>
      <c r="AU145" s="16">
        <f>+('3 Planilla Preadjudicación OTIC'!AV145)</f>
        <v>0</v>
      </c>
      <c r="AV145" s="6">
        <f>+('3 Planilla Preadjudicación OTIC'!AW145)</f>
        <v>0</v>
      </c>
      <c r="AW145" s="8">
        <f>+('3 Planilla Preadjudicación OTIC'!AX145)</f>
        <v>0</v>
      </c>
      <c r="AX145" s="6">
        <f>+('3 Planilla Preadjudicación OTIC'!AY145)</f>
        <v>0</v>
      </c>
      <c r="AY145" s="6">
        <f>+('3 Planilla Preadjudicación OTIC'!AZ145)</f>
        <v>0</v>
      </c>
      <c r="AZ145" s="6">
        <f>+('3 Planilla Preadjudicación OTIC'!BA145)</f>
        <v>0</v>
      </c>
      <c r="BA145" s="6">
        <f>+('3 Planilla Preadjudicación OTIC'!BB145)</f>
        <v>0</v>
      </c>
      <c r="BB145" s="6">
        <f>+('3 Planilla Preadjudicación OTIC'!BC145)</f>
        <v>0</v>
      </c>
      <c r="BC145" s="6">
        <f>+('3 Planilla Preadjudicación OTIC'!BD145)</f>
        <v>0</v>
      </c>
      <c r="BD145" s="6">
        <f>+('3 Planilla Preadjudicación OTIC'!BE145)</f>
        <v>0</v>
      </c>
      <c r="BE145" s="6">
        <f>+('3 Planilla Preadjudicación OTIC'!BF145)</f>
        <v>0</v>
      </c>
      <c r="BF145" s="6">
        <f>+('3 Planilla Preadjudicación OTIC'!BG145)</f>
        <v>0</v>
      </c>
      <c r="BG145" s="6">
        <f>+('3 Planilla Preadjudicación OTIC'!BH145)</f>
        <v>0</v>
      </c>
      <c r="BH145" s="6">
        <f>+('3 Planilla Preadjudicación OTIC'!BI145)</f>
        <v>0</v>
      </c>
      <c r="BI145" s="6">
        <f>+('3 Planilla Preadjudicación OTIC'!BJ145)</f>
        <v>0</v>
      </c>
      <c r="BJ145" s="6">
        <f>+('3 Planilla Preadjudicación OTIC'!BK145)</f>
        <v>0</v>
      </c>
      <c r="BK145" s="6">
        <f>+('3 Planilla Preadjudicación OTIC'!BL145)</f>
        <v>0</v>
      </c>
      <c r="BL145" s="6">
        <f>+('3 Planilla Preadjudicación OTIC'!BM145)</f>
        <v>0</v>
      </c>
      <c r="BM145" s="164">
        <f>ROUND(('3 Planilla Preadjudicación OTIC'!BN145),1)</f>
        <v>0</v>
      </c>
      <c r="BN145" s="8">
        <f>+('3 Planilla Preadjudicación OTIC'!BO145)</f>
        <v>0</v>
      </c>
      <c r="BO145" s="8">
        <f>+('3 Planilla Preadjudicación OTIC'!BP145)</f>
        <v>0</v>
      </c>
      <c r="BP145" s="8">
        <f>+('3 Planilla Preadjudicación OTIC'!BQ145)</f>
        <v>0</v>
      </c>
      <c r="BQ145" s="8">
        <f>+('3 Planilla Preadjudicación OTIC'!BR145)</f>
        <v>0</v>
      </c>
      <c r="BR145" s="8">
        <f>+('3 Planilla Preadjudicación OTIC'!BS145)</f>
        <v>0</v>
      </c>
      <c r="BS145" s="8">
        <f>+('3 Planilla Preadjudicación OTIC'!BT145)</f>
        <v>0</v>
      </c>
      <c r="BT145" s="8">
        <f>+('3 Planilla Preadjudicación OTIC'!BU145)</f>
        <v>0</v>
      </c>
      <c r="BU145" s="130" t="e">
        <f>IF(VLOOKUP(A145,'BD OFICIAL'!$A$1:$AK$1058,5,0)=D145,0,1)</f>
        <v>#N/A</v>
      </c>
      <c r="BV145" s="130" t="e">
        <f>IF(VLOOKUP(A145,'BD OFICIAL'!$A$1:$AK$1058,11,0)=J145,0,1)</f>
        <v>#N/A</v>
      </c>
      <c r="BW145" s="130" t="e">
        <f>IF(VLOOKUP(A145,'BD OFICIAL'!$A$1:$AK$1058,13,0)=L145,0,1)</f>
        <v>#N/A</v>
      </c>
      <c r="BX145" s="6" t="e">
        <f>IF(VLOOKUP(A145,'BD OFICIAL'!$A$1:$AK$1058,16,0)=O145,0,1)</f>
        <v>#N/A</v>
      </c>
      <c r="BY145" s="6" t="e">
        <f>IF(VLOOKUP(A145,'BD OFICIAL'!$A$1:$AK$1058,17,0)=P145,0,1)</f>
        <v>#N/A</v>
      </c>
      <c r="BZ145" s="6" t="e">
        <f>IF(VLOOKUP(A145,'BD OFICIAL'!$A$1:$AK$1058,19,0)=R145,0,1)</f>
        <v>#N/A</v>
      </c>
      <c r="CA145" s="6" t="e">
        <f>IF(VLOOKUP(A145,'BD OFICIAL'!$A$1:$AK$1058,21,0)=T145,0,1)</f>
        <v>#N/A</v>
      </c>
      <c r="CB145" s="6" t="e">
        <f>IF(VLOOKUP(A145,'BD OFICIAL'!$A$1:$AK$1058,24,0)=AK145,0,1)</f>
        <v>#N/A</v>
      </c>
      <c r="CC145" s="6" t="e">
        <f>IF(VLOOKUP(A145,'BD OFICIAL'!$A$1:$AK$1058,25,0)=X145,0,1)</f>
        <v>#N/A</v>
      </c>
      <c r="CD145" s="6" t="e">
        <f>IF(VLOOKUP(A145,'BD OFICIAL'!$A$1:$AK$1058,26,0)=Y145,0,1)</f>
        <v>#N/A</v>
      </c>
      <c r="CE145" s="6" t="e">
        <f>IF(VLOOKUP(A145,'BD OFICIAL'!$A$1:$AK$1058,27,0)=Z145,0,1)</f>
        <v>#N/A</v>
      </c>
      <c r="CF145" s="6" t="e">
        <f>IF(VLOOKUP(A145,'BD OFICIAL'!$A$1:$AK$1058,28,0)=AA145,0,1)</f>
        <v>#N/A</v>
      </c>
      <c r="CG145" s="6" t="e">
        <f>IF(VLOOKUP(A145,'BD OFICIAL'!$A$1:$AK$1058,33,0)=AF145,0,1)</f>
        <v>#N/A</v>
      </c>
      <c r="CH145" s="6" t="e">
        <f>IF(VLOOKUP(A145,'BD OFICIAL'!$A$1:$AK$1058,34,0)=AG145,0,1)</f>
        <v>#N/A</v>
      </c>
      <c r="CI145" s="11" t="e">
        <f t="shared" si="114"/>
        <v>#DIV/0!</v>
      </c>
      <c r="CJ145" s="130" t="e">
        <f t="shared" si="115"/>
        <v>#DIV/0!</v>
      </c>
      <c r="CK145" s="130" t="e">
        <f>IF(VLOOKUP(A145,'BD OFICIAL'!$A$1:$AK$1058,37,0)=AL145,0,1)</f>
        <v>#N/A</v>
      </c>
      <c r="CL145" s="130" t="e">
        <f>VLOOKUP(A145,'BD OFICIAL'!$A$1:$AL$1109,38,0)*AM145-AP145</f>
        <v>#N/A</v>
      </c>
      <c r="CM145" s="130" t="str">
        <f t="shared" si="116"/>
        <v>SSH</v>
      </c>
      <c r="CN145" s="130" t="str">
        <f t="shared" si="117"/>
        <v>SI</v>
      </c>
      <c r="CO145" s="130" t="str">
        <f t="shared" si="118"/>
        <v>NO</v>
      </c>
      <c r="CP145" s="44">
        <f t="shared" si="119"/>
        <v>1</v>
      </c>
      <c r="CQ145" s="44">
        <f t="shared" si="120"/>
        <v>1</v>
      </c>
      <c r="CR145" s="44" t="e">
        <f t="shared" si="121"/>
        <v>#N/A</v>
      </c>
      <c r="CS145" s="44" t="e">
        <f>IF(VLOOKUP(A145,'BD OFICIAL'!$A:$AS,40,0)=AQ145,0,1)</f>
        <v>#N/A</v>
      </c>
      <c r="CT145" s="44" t="e">
        <f>IF(VLOOKUP(A145,'BD OFICIAL'!$A:$AS,41,0)=AS145,0,1)</f>
        <v>#N/A</v>
      </c>
      <c r="CU145" s="44">
        <f t="shared" si="122"/>
        <v>0</v>
      </c>
      <c r="CV145" s="44">
        <f t="shared" si="123"/>
        <v>0</v>
      </c>
      <c r="CW145" s="44" t="e">
        <f>IF(VLOOKUP(A145,'BD OFICIAL'!$A$1:$AK$1058,31,0)="SI",IF(AT145&gt;0,0,1),IF(AT145=0,0,1))</f>
        <v>#N/A</v>
      </c>
      <c r="CX145" s="44">
        <f t="shared" si="124"/>
        <v>0</v>
      </c>
      <c r="CY145" s="44">
        <f t="shared" si="125"/>
        <v>0</v>
      </c>
      <c r="CZ145" s="130" t="e">
        <f t="shared" si="126"/>
        <v>#N/A</v>
      </c>
      <c r="DA145" s="44" t="e">
        <f t="shared" si="127"/>
        <v>#N/A</v>
      </c>
      <c r="DB145" s="130" t="str">
        <f>IF(ISERROR(VLOOKUP(AI145,EXPERIENCIA!$A$1:$C$2100,1,0)),"NO","SI")</f>
        <v>NO</v>
      </c>
      <c r="DC145" s="130" t="e">
        <f>IF(CZ145="no","NO APLICA",IF(AX145=0,"ERROR NOTA",IF(AND(AX145&gt;1,DB145="NO"),"ERROR NOTA",IF(AND(DB145="NO",AX145=1),0,IF(VLOOKUP(AI145,EXPERIENCIA!$A$1:$C$2100,3,0)=AX145,0,"ERROR NOTA")))))</f>
        <v>#N/A</v>
      </c>
      <c r="DD145" s="130" t="str">
        <f>IF(ISERROR(VLOOKUP(AI145,COMPORTAMIENTO!$A$1:$C$2100,1,0)),"NO","SI")</f>
        <v>NO</v>
      </c>
      <c r="DE145" s="130" t="e">
        <f>IF(CZ145="NO","NO APLICA",IF(AY145=0,"ERROR NOTA",IF(AND(DD145="NO",AY145=7),0,IF(VLOOKUP(AI145,COMPORTAMIENTO!$A$2:$C$2100,3,0)=AY145,0,"ERROR NOTA"))))</f>
        <v>#N/A</v>
      </c>
      <c r="DF145" s="164" t="e">
        <f t="shared" si="128"/>
        <v>#N/A</v>
      </c>
      <c r="DG145" s="164" t="e">
        <f t="shared" si="129"/>
        <v>#N/A</v>
      </c>
      <c r="DH145" s="130" t="str">
        <f t="shared" si="107"/>
        <v>NO</v>
      </c>
      <c r="DI145" s="130" t="e">
        <f t="shared" si="130"/>
        <v>#N/A</v>
      </c>
      <c r="DJ145" s="130" t="e">
        <f t="shared" si="131"/>
        <v>#N/A</v>
      </c>
      <c r="DK145" s="130" t="e">
        <f t="shared" si="132"/>
        <v>#N/A</v>
      </c>
      <c r="DL145" s="16" t="e" cm="1">
        <f t="array" ref="DL145">IF(CZ145="NO","NO APLICA",IF(AND(CZ145="SI",BG145=1),RECHAZADO,"APROBADO"))</f>
        <v>#N/A</v>
      </c>
      <c r="DM145" s="16" t="e">
        <f t="shared" si="133"/>
        <v>#N/A</v>
      </c>
      <c r="DN145" s="11" t="e">
        <f t="shared" si="134"/>
        <v>#N/A</v>
      </c>
      <c r="DO145" s="16">
        <f t="shared" si="135"/>
        <v>0</v>
      </c>
      <c r="DP145" s="16">
        <f>VLOOKUP(A145,'5 TD'!$A$3:$B$35,2,0)</f>
        <v>0</v>
      </c>
      <c r="DQ145" s="11" t="e">
        <f t="shared" si="136"/>
        <v>#N/A</v>
      </c>
      <c r="DR145" s="130" t="e">
        <f t="shared" si="108"/>
        <v>#N/A</v>
      </c>
      <c r="DS145" s="130" t="e">
        <f t="shared" si="109"/>
        <v>#N/A</v>
      </c>
      <c r="DT145" s="11" t="e">
        <f t="shared" si="110"/>
        <v>#N/A</v>
      </c>
      <c r="DU145" s="130" t="e">
        <f t="shared" si="111"/>
        <v>#N/A</v>
      </c>
      <c r="DV145" s="6">
        <f>+('3 Planilla Preadjudicación OTIC'!BO145)</f>
        <v>0</v>
      </c>
      <c r="DW145" s="6" t="e">
        <f>IF(DU145="APROBADO",VLOOKUP(A145,'5 TD'!$D$3:$E$270,2,0),"NO APLICA")</f>
        <v>#N/A</v>
      </c>
      <c r="DX145" s="6" t="e">
        <f t="shared" si="137"/>
        <v>#N/A</v>
      </c>
      <c r="DY145" s="6" t="e">
        <f>IF(DX145="SI",VLOOKUP(A145,'5 TD'!$G$3:$H$270,2,0),"NO APLICA ")</f>
        <v>#N/A</v>
      </c>
      <c r="DZ145" s="6" t="e">
        <f t="shared" si="112"/>
        <v>#N/A</v>
      </c>
      <c r="EA145" s="6" t="e">
        <f>IF(DZ145="SI",VLOOKUP(A145,'5 TD'!$J$4:$K$472,2,0),"NO APLICA")</f>
        <v>#N/A</v>
      </c>
      <c r="EB145" s="6" t="e">
        <f t="shared" si="138"/>
        <v>#N/A</v>
      </c>
      <c r="EC145" s="11" t="e">
        <f>IF(EB145="SI",VLOOKUP(A145,'5 TD'!$M$4:$N$350,2,0),"NO APLICA")</f>
        <v>#N/A</v>
      </c>
      <c r="ED145" s="6" t="e">
        <f t="shared" si="113"/>
        <v>#N/A</v>
      </c>
      <c r="EE145" s="16" t="e">
        <f t="shared" si="139"/>
        <v>#N/A</v>
      </c>
      <c r="EF145" s="16" t="e">
        <f>IF(ED145="SI",VLOOKUP(A145,'5 TD'!$V$4:$W$479,2,0),"NO APLICA")</f>
        <v>#N/A</v>
      </c>
      <c r="EG145" s="6" t="e">
        <f t="shared" si="140"/>
        <v>#N/A</v>
      </c>
      <c r="EH145" s="124" t="e">
        <f>IF(EG145="SI",VLOOKUP(AI145,COMPORTAMIENTO!$A$1:$C$2100,2,0),"NO APLICA")</f>
        <v>#N/A</v>
      </c>
      <c r="EI145" s="16" t="e">
        <f>IF(EG145="SI",VLOOKUP(A145,'5 TD'!$P$2:$Q$479,2,0),"NO APLICA")</f>
        <v>#N/A</v>
      </c>
      <c r="EJ145" s="6" t="e">
        <f t="shared" si="141"/>
        <v>#N/A</v>
      </c>
      <c r="EK145" s="6">
        <f>IF(DB145="no",0,VLOOKUP(AI145,EXPERIENCIA!$A$1:$C$2100,2,0))</f>
        <v>0</v>
      </c>
      <c r="EL145" s="6">
        <f>IF(DB145="si",VLOOKUP(A145,'5 TD'!$S$3:$T$2103,2,0),0)</f>
        <v>0</v>
      </c>
      <c r="EM145" s="6" t="str">
        <f t="shared" si="142"/>
        <v>SI</v>
      </c>
      <c r="EN145" s="6">
        <f>+('3 Planilla Preadjudicación OTIC'!BV145)</f>
        <v>0</v>
      </c>
      <c r="EQ145" s="77"/>
    </row>
    <row r="146" spans="1:147" s="7" customFormat="1" ht="13.8" x14ac:dyDescent="0.3">
      <c r="A146" s="6">
        <f>+('3 Planilla Preadjudicación OTIC'!A146)</f>
        <v>0</v>
      </c>
      <c r="B146" s="6">
        <f>+('3 Planilla Preadjudicación OTIC'!B146)</f>
        <v>0</v>
      </c>
      <c r="C146" s="8">
        <f>+('3 Planilla Preadjudicación OTIC'!D146)</f>
        <v>0</v>
      </c>
      <c r="D146" s="8">
        <f>+('3 Planilla Preadjudicación OTIC'!E146)</f>
        <v>0</v>
      </c>
      <c r="E146" s="8">
        <f>+('3 Planilla Preadjudicación OTIC'!F146)</f>
        <v>0</v>
      </c>
      <c r="F146" s="8">
        <f>+('3 Planilla Preadjudicación OTIC'!G146)</f>
        <v>0</v>
      </c>
      <c r="G146" s="8">
        <f>+('3 Planilla Preadjudicación OTIC'!H146)</f>
        <v>0</v>
      </c>
      <c r="H146" s="8">
        <f>+('3 Planilla Preadjudicación OTIC'!I146)</f>
        <v>0</v>
      </c>
      <c r="I146" s="8">
        <f>+('3 Planilla Preadjudicación OTIC'!J146)</f>
        <v>0</v>
      </c>
      <c r="J146" s="8">
        <f>+('3 Planilla Preadjudicación OTIC'!K146)</f>
        <v>0</v>
      </c>
      <c r="K146" s="8">
        <f>+('3 Planilla Preadjudicación OTIC'!L146)</f>
        <v>0</v>
      </c>
      <c r="L146" s="8">
        <f>+('3 Planilla Preadjudicación OTIC'!M146)</f>
        <v>0</v>
      </c>
      <c r="M146" s="6">
        <f>+('3 Planilla Preadjudicación OTIC'!N146)</f>
        <v>0</v>
      </c>
      <c r="N146" s="8">
        <f>+('3 Planilla Preadjudicación OTIC'!O146)</f>
        <v>0</v>
      </c>
      <c r="O146" s="8">
        <f>+('3 Planilla Preadjudicación OTIC'!P146)</f>
        <v>0</v>
      </c>
      <c r="P146" s="8">
        <f>+('3 Planilla Preadjudicación OTIC'!Q146)</f>
        <v>0</v>
      </c>
      <c r="Q146" s="8">
        <f>+('3 Planilla Preadjudicación OTIC'!R146)</f>
        <v>0</v>
      </c>
      <c r="R146" s="8">
        <f>+('3 Planilla Preadjudicación OTIC'!S146)</f>
        <v>0</v>
      </c>
      <c r="S146" s="8">
        <f>+('3 Planilla Preadjudicación OTIC'!T146)</f>
        <v>0</v>
      </c>
      <c r="T146" s="6">
        <f>+('3 Planilla Preadjudicación OTIC'!U146)</f>
        <v>0</v>
      </c>
      <c r="U146" s="6">
        <f>+('3 Planilla Preadjudicación OTIC'!V146)</f>
        <v>0</v>
      </c>
      <c r="V146" s="6">
        <f>+('3 Planilla Preadjudicación OTIC'!W146)</f>
        <v>0</v>
      </c>
      <c r="W146" s="6">
        <f>+('3 Planilla Preadjudicación OTIC'!X146)</f>
        <v>0</v>
      </c>
      <c r="X146" s="6">
        <f>+('3 Planilla Preadjudicación OTIC'!Y146)</f>
        <v>0</v>
      </c>
      <c r="Y146" s="6">
        <f>+('3 Planilla Preadjudicación OTIC'!Z146)</f>
        <v>0</v>
      </c>
      <c r="Z146" s="6">
        <f>+('3 Planilla Preadjudicación OTIC'!AA146)</f>
        <v>0</v>
      </c>
      <c r="AA146" s="6">
        <f>+('3 Planilla Preadjudicación OTIC'!AB146)</f>
        <v>0</v>
      </c>
      <c r="AB146" s="8">
        <f>+('3 Planilla Preadjudicación OTIC'!AC146)</f>
        <v>0</v>
      </c>
      <c r="AC146" s="8">
        <f>+('3 Planilla Preadjudicación OTIC'!AD146)</f>
        <v>0</v>
      </c>
      <c r="AD146" s="6">
        <f>+('3 Planilla Preadjudicación OTIC'!AE146)</f>
        <v>0</v>
      </c>
      <c r="AE146" s="8">
        <f>+('3 Planilla Preadjudicación OTIC'!AF146)</f>
        <v>0</v>
      </c>
      <c r="AF146" s="6">
        <f>+('3 Planilla Preadjudicación OTIC'!AG146)</f>
        <v>0</v>
      </c>
      <c r="AG146" s="6">
        <f>+('3 Planilla Preadjudicación OTIC'!AH146)</f>
        <v>0</v>
      </c>
      <c r="AH146" s="6">
        <f>+('3 Planilla Preadjudicación OTIC'!AI146)</f>
        <v>0</v>
      </c>
      <c r="AI146" s="206">
        <f>+('3 Planilla Preadjudicación OTIC'!AJ146)</f>
        <v>0</v>
      </c>
      <c r="AJ146" s="8">
        <f>+('3 Planilla Preadjudicación OTIC'!AK146)</f>
        <v>0</v>
      </c>
      <c r="AK146" s="6">
        <f>+('3 Planilla Preadjudicación OTIC'!AL146)</f>
        <v>0</v>
      </c>
      <c r="AL146" s="6">
        <f>+('3 Planilla Preadjudicación OTIC'!AM146)</f>
        <v>0</v>
      </c>
      <c r="AM146" s="16">
        <f>+('3 Planilla Preadjudicación OTIC'!AN146)</f>
        <v>0</v>
      </c>
      <c r="AN146" s="16">
        <f>+('3 Planilla Preadjudicación OTIC'!AO146)</f>
        <v>0</v>
      </c>
      <c r="AO146" s="16">
        <f>+('3 Planilla Preadjudicación OTIC'!AP146)</f>
        <v>0</v>
      </c>
      <c r="AP146" s="16">
        <f>+('3 Planilla Preadjudicación OTIC'!AQ146)</f>
        <v>0</v>
      </c>
      <c r="AQ146" s="16">
        <f>+('3 Planilla Preadjudicación OTIC'!AR146)</f>
        <v>0</v>
      </c>
      <c r="AR146" s="16">
        <f>+('3 Planilla Preadjudicación OTIC'!AS146)</f>
        <v>0</v>
      </c>
      <c r="AS146" s="16">
        <f>+('3 Planilla Preadjudicación OTIC'!AT146)</f>
        <v>0</v>
      </c>
      <c r="AT146" s="16">
        <f>+('3 Planilla Preadjudicación OTIC'!AU146)</f>
        <v>0</v>
      </c>
      <c r="AU146" s="16">
        <f>+('3 Planilla Preadjudicación OTIC'!AV146)</f>
        <v>0</v>
      </c>
      <c r="AV146" s="6">
        <f>+('3 Planilla Preadjudicación OTIC'!AW146)</f>
        <v>0</v>
      </c>
      <c r="AW146" s="8">
        <f>+('3 Planilla Preadjudicación OTIC'!AX146)</f>
        <v>0</v>
      </c>
      <c r="AX146" s="6">
        <f>+('3 Planilla Preadjudicación OTIC'!AY146)</f>
        <v>0</v>
      </c>
      <c r="AY146" s="6">
        <f>+('3 Planilla Preadjudicación OTIC'!AZ146)</f>
        <v>0</v>
      </c>
      <c r="AZ146" s="6">
        <f>+('3 Planilla Preadjudicación OTIC'!BA146)</f>
        <v>0</v>
      </c>
      <c r="BA146" s="6">
        <f>+('3 Planilla Preadjudicación OTIC'!BB146)</f>
        <v>0</v>
      </c>
      <c r="BB146" s="6">
        <f>+('3 Planilla Preadjudicación OTIC'!BC146)</f>
        <v>0</v>
      </c>
      <c r="BC146" s="6">
        <f>+('3 Planilla Preadjudicación OTIC'!BD146)</f>
        <v>0</v>
      </c>
      <c r="BD146" s="6">
        <f>+('3 Planilla Preadjudicación OTIC'!BE146)</f>
        <v>0</v>
      </c>
      <c r="BE146" s="6">
        <f>+('3 Planilla Preadjudicación OTIC'!BF146)</f>
        <v>0</v>
      </c>
      <c r="BF146" s="6">
        <f>+('3 Planilla Preadjudicación OTIC'!BG146)</f>
        <v>0</v>
      </c>
      <c r="BG146" s="6">
        <f>+('3 Planilla Preadjudicación OTIC'!BH146)</f>
        <v>0</v>
      </c>
      <c r="BH146" s="6">
        <f>+('3 Planilla Preadjudicación OTIC'!BI146)</f>
        <v>0</v>
      </c>
      <c r="BI146" s="6">
        <f>+('3 Planilla Preadjudicación OTIC'!BJ146)</f>
        <v>0</v>
      </c>
      <c r="BJ146" s="6">
        <f>+('3 Planilla Preadjudicación OTIC'!BK146)</f>
        <v>0</v>
      </c>
      <c r="BK146" s="6">
        <f>+('3 Planilla Preadjudicación OTIC'!BL146)</f>
        <v>0</v>
      </c>
      <c r="BL146" s="6">
        <f>+('3 Planilla Preadjudicación OTIC'!BM146)</f>
        <v>0</v>
      </c>
      <c r="BM146" s="164">
        <f>ROUND(('3 Planilla Preadjudicación OTIC'!BN146),1)</f>
        <v>0</v>
      </c>
      <c r="BN146" s="8">
        <f>+('3 Planilla Preadjudicación OTIC'!BO146)</f>
        <v>0</v>
      </c>
      <c r="BO146" s="8">
        <f>+('3 Planilla Preadjudicación OTIC'!BP146)</f>
        <v>0</v>
      </c>
      <c r="BP146" s="8">
        <f>+('3 Planilla Preadjudicación OTIC'!BQ146)</f>
        <v>0</v>
      </c>
      <c r="BQ146" s="8">
        <f>+('3 Planilla Preadjudicación OTIC'!BR146)</f>
        <v>0</v>
      </c>
      <c r="BR146" s="8">
        <f>+('3 Planilla Preadjudicación OTIC'!BS146)</f>
        <v>0</v>
      </c>
      <c r="BS146" s="8">
        <f>+('3 Planilla Preadjudicación OTIC'!BT146)</f>
        <v>0</v>
      </c>
      <c r="BT146" s="8">
        <f>+('3 Planilla Preadjudicación OTIC'!BU146)</f>
        <v>0</v>
      </c>
      <c r="BU146" s="130" t="e">
        <f>IF(VLOOKUP(A146,'BD OFICIAL'!$A$1:$AK$1058,5,0)=D146,0,1)</f>
        <v>#N/A</v>
      </c>
      <c r="BV146" s="130" t="e">
        <f>IF(VLOOKUP(A146,'BD OFICIAL'!$A$1:$AK$1058,11,0)=J146,0,1)</f>
        <v>#N/A</v>
      </c>
      <c r="BW146" s="130" t="e">
        <f>IF(VLOOKUP(A146,'BD OFICIAL'!$A$1:$AK$1058,13,0)=L146,0,1)</f>
        <v>#N/A</v>
      </c>
      <c r="BX146" s="6" t="e">
        <f>IF(VLOOKUP(A146,'BD OFICIAL'!$A$1:$AK$1058,16,0)=O146,0,1)</f>
        <v>#N/A</v>
      </c>
      <c r="BY146" s="6" t="e">
        <f>IF(VLOOKUP(A146,'BD OFICIAL'!$A$1:$AK$1058,17,0)=P146,0,1)</f>
        <v>#N/A</v>
      </c>
      <c r="BZ146" s="6" t="e">
        <f>IF(VLOOKUP(A146,'BD OFICIAL'!$A$1:$AK$1058,19,0)=R146,0,1)</f>
        <v>#N/A</v>
      </c>
      <c r="CA146" s="6" t="e">
        <f>IF(VLOOKUP(A146,'BD OFICIAL'!$A$1:$AK$1058,21,0)=T146,0,1)</f>
        <v>#N/A</v>
      </c>
      <c r="CB146" s="6" t="e">
        <f>IF(VLOOKUP(A146,'BD OFICIAL'!$A$1:$AK$1058,24,0)=AK146,0,1)</f>
        <v>#N/A</v>
      </c>
      <c r="CC146" s="6" t="e">
        <f>IF(VLOOKUP(A146,'BD OFICIAL'!$A$1:$AK$1058,25,0)=X146,0,1)</f>
        <v>#N/A</v>
      </c>
      <c r="CD146" s="6" t="e">
        <f>IF(VLOOKUP(A146,'BD OFICIAL'!$A$1:$AK$1058,26,0)=Y146,0,1)</f>
        <v>#N/A</v>
      </c>
      <c r="CE146" s="6" t="e">
        <f>IF(VLOOKUP(A146,'BD OFICIAL'!$A$1:$AK$1058,27,0)=Z146,0,1)</f>
        <v>#N/A</v>
      </c>
      <c r="CF146" s="6" t="e">
        <f>IF(VLOOKUP(A146,'BD OFICIAL'!$A$1:$AK$1058,28,0)=AA146,0,1)</f>
        <v>#N/A</v>
      </c>
      <c r="CG146" s="6" t="e">
        <f>IF(VLOOKUP(A146,'BD OFICIAL'!$A$1:$AK$1058,33,0)=AF146,0,1)</f>
        <v>#N/A</v>
      </c>
      <c r="CH146" s="6" t="e">
        <f>IF(VLOOKUP(A146,'BD OFICIAL'!$A$1:$AK$1058,34,0)=AG146,0,1)</f>
        <v>#N/A</v>
      </c>
      <c r="CI146" s="11" t="e">
        <f t="shared" si="114"/>
        <v>#DIV/0!</v>
      </c>
      <c r="CJ146" s="130" t="e">
        <f t="shared" si="115"/>
        <v>#DIV/0!</v>
      </c>
      <c r="CK146" s="130" t="e">
        <f>IF(VLOOKUP(A146,'BD OFICIAL'!$A$1:$AK$1058,37,0)=AL146,0,1)</f>
        <v>#N/A</v>
      </c>
      <c r="CL146" s="130" t="e">
        <f>VLOOKUP(A146,'BD OFICIAL'!$A$1:$AL$1109,38,0)*AM146-AP146</f>
        <v>#N/A</v>
      </c>
      <c r="CM146" s="130" t="str">
        <f t="shared" si="116"/>
        <v>SSH</v>
      </c>
      <c r="CN146" s="130" t="str">
        <f t="shared" si="117"/>
        <v>SI</v>
      </c>
      <c r="CO146" s="130" t="str">
        <f t="shared" si="118"/>
        <v>NO</v>
      </c>
      <c r="CP146" s="44">
        <f t="shared" si="119"/>
        <v>1</v>
      </c>
      <c r="CQ146" s="44">
        <f t="shared" si="120"/>
        <v>1</v>
      </c>
      <c r="CR146" s="44" t="e">
        <f t="shared" si="121"/>
        <v>#N/A</v>
      </c>
      <c r="CS146" s="44" t="e">
        <f>IF(VLOOKUP(A146,'BD OFICIAL'!$A:$AS,40,0)=AQ146,0,1)</f>
        <v>#N/A</v>
      </c>
      <c r="CT146" s="44" t="e">
        <f>IF(VLOOKUP(A146,'BD OFICIAL'!$A:$AS,41,0)=AS146,0,1)</f>
        <v>#N/A</v>
      </c>
      <c r="CU146" s="44">
        <f t="shared" si="122"/>
        <v>0</v>
      </c>
      <c r="CV146" s="44">
        <f t="shared" si="123"/>
        <v>0</v>
      </c>
      <c r="CW146" s="44" t="e">
        <f>IF(VLOOKUP(A146,'BD OFICIAL'!$A$1:$AK$1058,31,0)="SI",IF(AT146&gt;0,0,1),IF(AT146=0,0,1))</f>
        <v>#N/A</v>
      </c>
      <c r="CX146" s="44">
        <f t="shared" si="124"/>
        <v>0</v>
      </c>
      <c r="CY146" s="44">
        <f t="shared" si="125"/>
        <v>0</v>
      </c>
      <c r="CZ146" s="130" t="e">
        <f t="shared" si="126"/>
        <v>#N/A</v>
      </c>
      <c r="DA146" s="44" t="e">
        <f t="shared" si="127"/>
        <v>#N/A</v>
      </c>
      <c r="DB146" s="130" t="str">
        <f>IF(ISERROR(VLOOKUP(AI146,EXPERIENCIA!$A$1:$C$2100,1,0)),"NO","SI")</f>
        <v>NO</v>
      </c>
      <c r="DC146" s="130" t="e">
        <f>IF(CZ146="no","NO APLICA",IF(AX146=0,"ERROR NOTA",IF(AND(AX146&gt;1,DB146="NO"),"ERROR NOTA",IF(AND(DB146="NO",AX146=1),0,IF(VLOOKUP(AI146,EXPERIENCIA!$A$1:$C$2100,3,0)=AX146,0,"ERROR NOTA")))))</f>
        <v>#N/A</v>
      </c>
      <c r="DD146" s="130" t="str">
        <f>IF(ISERROR(VLOOKUP(AI146,COMPORTAMIENTO!$A$1:$C$2100,1,0)),"NO","SI")</f>
        <v>NO</v>
      </c>
      <c r="DE146" s="130" t="e">
        <f>IF(CZ146="NO","NO APLICA",IF(AY146=0,"ERROR NOTA",IF(AND(DD146="NO",AY146=7),0,IF(VLOOKUP(AI146,COMPORTAMIENTO!$A$2:$C$2100,3,0)=AY146,0,"ERROR NOTA"))))</f>
        <v>#N/A</v>
      </c>
      <c r="DF146" s="164" t="e">
        <f t="shared" si="128"/>
        <v>#N/A</v>
      </c>
      <c r="DG146" s="164" t="e">
        <f t="shared" si="129"/>
        <v>#N/A</v>
      </c>
      <c r="DH146" s="130" t="str">
        <f t="shared" si="107"/>
        <v>NO</v>
      </c>
      <c r="DI146" s="130" t="e">
        <f t="shared" si="130"/>
        <v>#N/A</v>
      </c>
      <c r="DJ146" s="130" t="e">
        <f t="shared" si="131"/>
        <v>#N/A</v>
      </c>
      <c r="DK146" s="130" t="e">
        <f t="shared" si="132"/>
        <v>#N/A</v>
      </c>
      <c r="DL146" s="16" t="e" cm="1">
        <f t="array" ref="DL146">IF(CZ146="NO","NO APLICA",IF(AND(CZ146="SI",BG146=1),RECHAZADO,"APROBADO"))</f>
        <v>#N/A</v>
      </c>
      <c r="DM146" s="16" t="e">
        <f t="shared" si="133"/>
        <v>#N/A</v>
      </c>
      <c r="DN146" s="11" t="e">
        <f t="shared" si="134"/>
        <v>#N/A</v>
      </c>
      <c r="DO146" s="16">
        <f t="shared" si="135"/>
        <v>0</v>
      </c>
      <c r="DP146" s="16">
        <f>VLOOKUP(A146,'5 TD'!$A$3:$B$35,2,0)</f>
        <v>0</v>
      </c>
      <c r="DQ146" s="11" t="e">
        <f t="shared" si="136"/>
        <v>#N/A</v>
      </c>
      <c r="DR146" s="130" t="e">
        <f t="shared" si="108"/>
        <v>#N/A</v>
      </c>
      <c r="DS146" s="130" t="e">
        <f t="shared" si="109"/>
        <v>#N/A</v>
      </c>
      <c r="DT146" s="11" t="e">
        <f t="shared" si="110"/>
        <v>#N/A</v>
      </c>
      <c r="DU146" s="130" t="e">
        <f t="shared" si="111"/>
        <v>#N/A</v>
      </c>
      <c r="DV146" s="6">
        <f>+('3 Planilla Preadjudicación OTIC'!BO146)</f>
        <v>0</v>
      </c>
      <c r="DW146" s="6" t="e">
        <f>IF(DU146="APROBADO",VLOOKUP(A146,'5 TD'!$D$3:$E$270,2,0),"NO APLICA")</f>
        <v>#N/A</v>
      </c>
      <c r="DX146" s="6" t="e">
        <f t="shared" si="137"/>
        <v>#N/A</v>
      </c>
      <c r="DY146" s="6" t="e">
        <f>IF(DX146="SI",VLOOKUP(A146,'5 TD'!$G$3:$H$270,2,0),"NO APLICA ")</f>
        <v>#N/A</v>
      </c>
      <c r="DZ146" s="6" t="e">
        <f t="shared" si="112"/>
        <v>#N/A</v>
      </c>
      <c r="EA146" s="6" t="e">
        <f>IF(DZ146="SI",VLOOKUP(A146,'5 TD'!$J$4:$K$472,2,0),"NO APLICA")</f>
        <v>#N/A</v>
      </c>
      <c r="EB146" s="6" t="e">
        <f t="shared" si="138"/>
        <v>#N/A</v>
      </c>
      <c r="EC146" s="11" t="e">
        <f>IF(EB146="SI",VLOOKUP(A146,'5 TD'!$M$4:$N$350,2,0),"NO APLICA")</f>
        <v>#N/A</v>
      </c>
      <c r="ED146" s="6" t="e">
        <f t="shared" si="113"/>
        <v>#N/A</v>
      </c>
      <c r="EE146" s="16" t="e">
        <f t="shared" si="139"/>
        <v>#N/A</v>
      </c>
      <c r="EF146" s="16" t="e">
        <f>IF(ED146="SI",VLOOKUP(A146,'5 TD'!$V$4:$W$479,2,0),"NO APLICA")</f>
        <v>#N/A</v>
      </c>
      <c r="EG146" s="6" t="e">
        <f t="shared" si="140"/>
        <v>#N/A</v>
      </c>
      <c r="EH146" s="124" t="e">
        <f>IF(EG146="SI",VLOOKUP(AI146,COMPORTAMIENTO!$A$1:$C$2100,2,0),"NO APLICA")</f>
        <v>#N/A</v>
      </c>
      <c r="EI146" s="16" t="e">
        <f>IF(EG146="SI",VLOOKUP(A146,'5 TD'!$P$2:$Q$479,2,0),"NO APLICA")</f>
        <v>#N/A</v>
      </c>
      <c r="EJ146" s="6" t="e">
        <f t="shared" si="141"/>
        <v>#N/A</v>
      </c>
      <c r="EK146" s="6">
        <f>IF(DB146="no",0,VLOOKUP(AI146,EXPERIENCIA!$A$1:$C$2100,2,0))</f>
        <v>0</v>
      </c>
      <c r="EL146" s="6">
        <f>IF(DB146="si",VLOOKUP(A146,'5 TD'!$S$3:$T$2103,2,0),0)</f>
        <v>0</v>
      </c>
      <c r="EM146" s="6" t="str">
        <f t="shared" si="142"/>
        <v>SI</v>
      </c>
      <c r="EN146" s="6">
        <f>+('3 Planilla Preadjudicación OTIC'!BV146)</f>
        <v>0</v>
      </c>
      <c r="EQ146" s="77"/>
    </row>
    <row r="147" spans="1:147" s="7" customFormat="1" ht="13.8" x14ac:dyDescent="0.3">
      <c r="A147" s="6">
        <f>+('3 Planilla Preadjudicación OTIC'!A147)</f>
        <v>0</v>
      </c>
      <c r="B147" s="6">
        <f>+('3 Planilla Preadjudicación OTIC'!B147)</f>
        <v>0</v>
      </c>
      <c r="C147" s="8">
        <f>+('3 Planilla Preadjudicación OTIC'!D147)</f>
        <v>0</v>
      </c>
      <c r="D147" s="8">
        <f>+('3 Planilla Preadjudicación OTIC'!E147)</f>
        <v>0</v>
      </c>
      <c r="E147" s="8">
        <f>+('3 Planilla Preadjudicación OTIC'!F147)</f>
        <v>0</v>
      </c>
      <c r="F147" s="8">
        <f>+('3 Planilla Preadjudicación OTIC'!G147)</f>
        <v>0</v>
      </c>
      <c r="G147" s="8">
        <f>+('3 Planilla Preadjudicación OTIC'!H147)</f>
        <v>0</v>
      </c>
      <c r="H147" s="8">
        <f>+('3 Planilla Preadjudicación OTIC'!I147)</f>
        <v>0</v>
      </c>
      <c r="I147" s="8">
        <f>+('3 Planilla Preadjudicación OTIC'!J147)</f>
        <v>0</v>
      </c>
      <c r="J147" s="8">
        <f>+('3 Planilla Preadjudicación OTIC'!K147)</f>
        <v>0</v>
      </c>
      <c r="K147" s="8">
        <f>+('3 Planilla Preadjudicación OTIC'!L147)</f>
        <v>0</v>
      </c>
      <c r="L147" s="8">
        <f>+('3 Planilla Preadjudicación OTIC'!M147)</f>
        <v>0</v>
      </c>
      <c r="M147" s="6">
        <f>+('3 Planilla Preadjudicación OTIC'!N147)</f>
        <v>0</v>
      </c>
      <c r="N147" s="8">
        <f>+('3 Planilla Preadjudicación OTIC'!O147)</f>
        <v>0</v>
      </c>
      <c r="O147" s="8">
        <f>+('3 Planilla Preadjudicación OTIC'!P147)</f>
        <v>0</v>
      </c>
      <c r="P147" s="8">
        <f>+('3 Planilla Preadjudicación OTIC'!Q147)</f>
        <v>0</v>
      </c>
      <c r="Q147" s="8">
        <f>+('3 Planilla Preadjudicación OTIC'!R147)</f>
        <v>0</v>
      </c>
      <c r="R147" s="8">
        <f>+('3 Planilla Preadjudicación OTIC'!S147)</f>
        <v>0</v>
      </c>
      <c r="S147" s="8">
        <f>+('3 Planilla Preadjudicación OTIC'!T147)</f>
        <v>0</v>
      </c>
      <c r="T147" s="6">
        <f>+('3 Planilla Preadjudicación OTIC'!U147)</f>
        <v>0</v>
      </c>
      <c r="U147" s="6">
        <f>+('3 Planilla Preadjudicación OTIC'!V147)</f>
        <v>0</v>
      </c>
      <c r="V147" s="6">
        <f>+('3 Planilla Preadjudicación OTIC'!W147)</f>
        <v>0</v>
      </c>
      <c r="W147" s="6">
        <f>+('3 Planilla Preadjudicación OTIC'!X147)</f>
        <v>0</v>
      </c>
      <c r="X147" s="6">
        <f>+('3 Planilla Preadjudicación OTIC'!Y147)</f>
        <v>0</v>
      </c>
      <c r="Y147" s="6">
        <f>+('3 Planilla Preadjudicación OTIC'!Z147)</f>
        <v>0</v>
      </c>
      <c r="Z147" s="6">
        <f>+('3 Planilla Preadjudicación OTIC'!AA147)</f>
        <v>0</v>
      </c>
      <c r="AA147" s="6">
        <f>+('3 Planilla Preadjudicación OTIC'!AB147)</f>
        <v>0</v>
      </c>
      <c r="AB147" s="8">
        <f>+('3 Planilla Preadjudicación OTIC'!AC147)</f>
        <v>0</v>
      </c>
      <c r="AC147" s="8">
        <f>+('3 Planilla Preadjudicación OTIC'!AD147)</f>
        <v>0</v>
      </c>
      <c r="AD147" s="6">
        <f>+('3 Planilla Preadjudicación OTIC'!AE147)</f>
        <v>0</v>
      </c>
      <c r="AE147" s="8">
        <f>+('3 Planilla Preadjudicación OTIC'!AF147)</f>
        <v>0</v>
      </c>
      <c r="AF147" s="6">
        <f>+('3 Planilla Preadjudicación OTIC'!AG147)</f>
        <v>0</v>
      </c>
      <c r="AG147" s="6">
        <f>+('3 Planilla Preadjudicación OTIC'!AH147)</f>
        <v>0</v>
      </c>
      <c r="AH147" s="6">
        <f>+('3 Planilla Preadjudicación OTIC'!AI147)</f>
        <v>0</v>
      </c>
      <c r="AI147" s="206">
        <f>+('3 Planilla Preadjudicación OTIC'!AJ147)</f>
        <v>0</v>
      </c>
      <c r="AJ147" s="8">
        <f>+('3 Planilla Preadjudicación OTIC'!AK147)</f>
        <v>0</v>
      </c>
      <c r="AK147" s="6">
        <f>+('3 Planilla Preadjudicación OTIC'!AL147)</f>
        <v>0</v>
      </c>
      <c r="AL147" s="6">
        <f>+('3 Planilla Preadjudicación OTIC'!AM147)</f>
        <v>0</v>
      </c>
      <c r="AM147" s="16">
        <f>+('3 Planilla Preadjudicación OTIC'!AN147)</f>
        <v>0</v>
      </c>
      <c r="AN147" s="16">
        <f>+('3 Planilla Preadjudicación OTIC'!AO147)</f>
        <v>0</v>
      </c>
      <c r="AO147" s="16">
        <f>+('3 Planilla Preadjudicación OTIC'!AP147)</f>
        <v>0</v>
      </c>
      <c r="AP147" s="16">
        <f>+('3 Planilla Preadjudicación OTIC'!AQ147)</f>
        <v>0</v>
      </c>
      <c r="AQ147" s="16">
        <f>+('3 Planilla Preadjudicación OTIC'!AR147)</f>
        <v>0</v>
      </c>
      <c r="AR147" s="16">
        <f>+('3 Planilla Preadjudicación OTIC'!AS147)</f>
        <v>0</v>
      </c>
      <c r="AS147" s="16">
        <f>+('3 Planilla Preadjudicación OTIC'!AT147)</f>
        <v>0</v>
      </c>
      <c r="AT147" s="16">
        <f>+('3 Planilla Preadjudicación OTIC'!AU147)</f>
        <v>0</v>
      </c>
      <c r="AU147" s="16">
        <f>+('3 Planilla Preadjudicación OTIC'!AV147)</f>
        <v>0</v>
      </c>
      <c r="AV147" s="6">
        <f>+('3 Planilla Preadjudicación OTIC'!AW147)</f>
        <v>0</v>
      </c>
      <c r="AW147" s="8">
        <f>+('3 Planilla Preadjudicación OTIC'!AX147)</f>
        <v>0</v>
      </c>
      <c r="AX147" s="6">
        <f>+('3 Planilla Preadjudicación OTIC'!AY147)</f>
        <v>0</v>
      </c>
      <c r="AY147" s="6">
        <f>+('3 Planilla Preadjudicación OTIC'!AZ147)</f>
        <v>0</v>
      </c>
      <c r="AZ147" s="6">
        <f>+('3 Planilla Preadjudicación OTIC'!BA147)</f>
        <v>0</v>
      </c>
      <c r="BA147" s="6">
        <f>+('3 Planilla Preadjudicación OTIC'!BB147)</f>
        <v>0</v>
      </c>
      <c r="BB147" s="6">
        <f>+('3 Planilla Preadjudicación OTIC'!BC147)</f>
        <v>0</v>
      </c>
      <c r="BC147" s="6">
        <f>+('3 Planilla Preadjudicación OTIC'!BD147)</f>
        <v>0</v>
      </c>
      <c r="BD147" s="6">
        <f>+('3 Planilla Preadjudicación OTIC'!BE147)</f>
        <v>0</v>
      </c>
      <c r="BE147" s="6">
        <f>+('3 Planilla Preadjudicación OTIC'!BF147)</f>
        <v>0</v>
      </c>
      <c r="BF147" s="6">
        <f>+('3 Planilla Preadjudicación OTIC'!BG147)</f>
        <v>0</v>
      </c>
      <c r="BG147" s="6">
        <f>+('3 Planilla Preadjudicación OTIC'!BH147)</f>
        <v>0</v>
      </c>
      <c r="BH147" s="6">
        <f>+('3 Planilla Preadjudicación OTIC'!BI147)</f>
        <v>0</v>
      </c>
      <c r="BI147" s="6">
        <f>+('3 Planilla Preadjudicación OTIC'!BJ147)</f>
        <v>0</v>
      </c>
      <c r="BJ147" s="6">
        <f>+('3 Planilla Preadjudicación OTIC'!BK147)</f>
        <v>0</v>
      </c>
      <c r="BK147" s="6">
        <f>+('3 Planilla Preadjudicación OTIC'!BL147)</f>
        <v>0</v>
      </c>
      <c r="BL147" s="6">
        <f>+('3 Planilla Preadjudicación OTIC'!BM147)</f>
        <v>0</v>
      </c>
      <c r="BM147" s="164">
        <f>ROUND(('3 Planilla Preadjudicación OTIC'!BN147),1)</f>
        <v>0</v>
      </c>
      <c r="BN147" s="8">
        <f>+('3 Planilla Preadjudicación OTIC'!BO147)</f>
        <v>0</v>
      </c>
      <c r="BO147" s="8">
        <f>+('3 Planilla Preadjudicación OTIC'!BP147)</f>
        <v>0</v>
      </c>
      <c r="BP147" s="8">
        <f>+('3 Planilla Preadjudicación OTIC'!BQ147)</f>
        <v>0</v>
      </c>
      <c r="BQ147" s="8">
        <f>+('3 Planilla Preadjudicación OTIC'!BR147)</f>
        <v>0</v>
      </c>
      <c r="BR147" s="8">
        <f>+('3 Planilla Preadjudicación OTIC'!BS147)</f>
        <v>0</v>
      </c>
      <c r="BS147" s="8">
        <f>+('3 Planilla Preadjudicación OTIC'!BT147)</f>
        <v>0</v>
      </c>
      <c r="BT147" s="8">
        <f>+('3 Planilla Preadjudicación OTIC'!BU147)</f>
        <v>0</v>
      </c>
      <c r="BU147" s="130" t="e">
        <f>IF(VLOOKUP(A147,'BD OFICIAL'!$A$1:$AK$1058,5,0)=D147,0,1)</f>
        <v>#N/A</v>
      </c>
      <c r="BV147" s="130" t="e">
        <f>IF(VLOOKUP(A147,'BD OFICIAL'!$A$1:$AK$1058,11,0)=J147,0,1)</f>
        <v>#N/A</v>
      </c>
      <c r="BW147" s="130" t="e">
        <f>IF(VLOOKUP(A147,'BD OFICIAL'!$A$1:$AK$1058,13,0)=L147,0,1)</f>
        <v>#N/A</v>
      </c>
      <c r="BX147" s="6" t="e">
        <f>IF(VLOOKUP(A147,'BD OFICIAL'!$A$1:$AK$1058,16,0)=O147,0,1)</f>
        <v>#N/A</v>
      </c>
      <c r="BY147" s="6" t="e">
        <f>IF(VLOOKUP(A147,'BD OFICIAL'!$A$1:$AK$1058,17,0)=P147,0,1)</f>
        <v>#N/A</v>
      </c>
      <c r="BZ147" s="6" t="e">
        <f>IF(VLOOKUP(A147,'BD OFICIAL'!$A$1:$AK$1058,19,0)=R147,0,1)</f>
        <v>#N/A</v>
      </c>
      <c r="CA147" s="6" t="e">
        <f>IF(VLOOKUP(A147,'BD OFICIAL'!$A$1:$AK$1058,21,0)=T147,0,1)</f>
        <v>#N/A</v>
      </c>
      <c r="CB147" s="6" t="e">
        <f>IF(VLOOKUP(A147,'BD OFICIAL'!$A$1:$AK$1058,24,0)=AK147,0,1)</f>
        <v>#N/A</v>
      </c>
      <c r="CC147" s="6" t="e">
        <f>IF(VLOOKUP(A147,'BD OFICIAL'!$A$1:$AK$1058,25,0)=X147,0,1)</f>
        <v>#N/A</v>
      </c>
      <c r="CD147" s="6" t="e">
        <f>IF(VLOOKUP(A147,'BD OFICIAL'!$A$1:$AK$1058,26,0)=Y147,0,1)</f>
        <v>#N/A</v>
      </c>
      <c r="CE147" s="6" t="e">
        <f>IF(VLOOKUP(A147,'BD OFICIAL'!$A$1:$AK$1058,27,0)=Z147,0,1)</f>
        <v>#N/A</v>
      </c>
      <c r="CF147" s="6" t="e">
        <f>IF(VLOOKUP(A147,'BD OFICIAL'!$A$1:$AK$1058,28,0)=AA147,0,1)</f>
        <v>#N/A</v>
      </c>
      <c r="CG147" s="6" t="e">
        <f>IF(VLOOKUP(A147,'BD OFICIAL'!$A$1:$AK$1058,33,0)=AF147,0,1)</f>
        <v>#N/A</v>
      </c>
      <c r="CH147" s="6" t="e">
        <f>IF(VLOOKUP(A147,'BD OFICIAL'!$A$1:$AK$1058,34,0)=AG147,0,1)</f>
        <v>#N/A</v>
      </c>
      <c r="CI147" s="11" t="e">
        <f t="shared" si="114"/>
        <v>#DIV/0!</v>
      </c>
      <c r="CJ147" s="130" t="e">
        <f t="shared" si="115"/>
        <v>#DIV/0!</v>
      </c>
      <c r="CK147" s="130" t="e">
        <f>IF(VLOOKUP(A147,'BD OFICIAL'!$A$1:$AK$1058,37,0)=AL147,0,1)</f>
        <v>#N/A</v>
      </c>
      <c r="CL147" s="130" t="e">
        <f>VLOOKUP(A147,'BD OFICIAL'!$A$1:$AL$1109,38,0)*AM147-AP147</f>
        <v>#N/A</v>
      </c>
      <c r="CM147" s="130" t="str">
        <f t="shared" si="116"/>
        <v>SSH</v>
      </c>
      <c r="CN147" s="130" t="str">
        <f t="shared" si="117"/>
        <v>SI</v>
      </c>
      <c r="CO147" s="130" t="str">
        <f t="shared" si="118"/>
        <v>NO</v>
      </c>
      <c r="CP147" s="44">
        <f t="shared" si="119"/>
        <v>1</v>
      </c>
      <c r="CQ147" s="44">
        <f t="shared" si="120"/>
        <v>1</v>
      </c>
      <c r="CR147" s="44" t="e">
        <f t="shared" si="121"/>
        <v>#N/A</v>
      </c>
      <c r="CS147" s="44" t="e">
        <f>IF(VLOOKUP(A147,'BD OFICIAL'!$A:$AS,40,0)=AQ147,0,1)</f>
        <v>#N/A</v>
      </c>
      <c r="CT147" s="44" t="e">
        <f>IF(VLOOKUP(A147,'BD OFICIAL'!$A:$AS,41,0)=AS147,0,1)</f>
        <v>#N/A</v>
      </c>
      <c r="CU147" s="44">
        <f t="shared" si="122"/>
        <v>0</v>
      </c>
      <c r="CV147" s="44">
        <f t="shared" si="123"/>
        <v>0</v>
      </c>
      <c r="CW147" s="44" t="e">
        <f>IF(VLOOKUP(A147,'BD OFICIAL'!$A$1:$AK$1058,31,0)="SI",IF(AT147&gt;0,0,1),IF(AT147=0,0,1))</f>
        <v>#N/A</v>
      </c>
      <c r="CX147" s="44">
        <f t="shared" si="124"/>
        <v>0</v>
      </c>
      <c r="CY147" s="44">
        <f t="shared" si="125"/>
        <v>0</v>
      </c>
      <c r="CZ147" s="130" t="e">
        <f t="shared" si="126"/>
        <v>#N/A</v>
      </c>
      <c r="DA147" s="44" t="e">
        <f t="shared" si="127"/>
        <v>#N/A</v>
      </c>
      <c r="DB147" s="130" t="str">
        <f>IF(ISERROR(VLOOKUP(AI147,EXPERIENCIA!$A$1:$C$2100,1,0)),"NO","SI")</f>
        <v>NO</v>
      </c>
      <c r="DC147" s="130" t="e">
        <f>IF(CZ147="no","NO APLICA",IF(AX147=0,"ERROR NOTA",IF(AND(AX147&gt;1,DB147="NO"),"ERROR NOTA",IF(AND(DB147="NO",AX147=1),0,IF(VLOOKUP(AI147,EXPERIENCIA!$A$1:$C$2100,3,0)=AX147,0,"ERROR NOTA")))))</f>
        <v>#N/A</v>
      </c>
      <c r="DD147" s="130" t="str">
        <f>IF(ISERROR(VLOOKUP(AI147,COMPORTAMIENTO!$A$1:$C$2100,1,0)),"NO","SI")</f>
        <v>NO</v>
      </c>
      <c r="DE147" s="130" t="e">
        <f>IF(CZ147="NO","NO APLICA",IF(AY147=0,"ERROR NOTA",IF(AND(DD147="NO",AY147=7),0,IF(VLOOKUP(AI147,COMPORTAMIENTO!$A$2:$C$2100,3,0)=AY147,0,"ERROR NOTA"))))</f>
        <v>#N/A</v>
      </c>
      <c r="DF147" s="164" t="e">
        <f t="shared" si="128"/>
        <v>#N/A</v>
      </c>
      <c r="DG147" s="164" t="e">
        <f t="shared" si="129"/>
        <v>#N/A</v>
      </c>
      <c r="DH147" s="130" t="str">
        <f t="shared" si="107"/>
        <v>NO</v>
      </c>
      <c r="DI147" s="130" t="e">
        <f t="shared" si="130"/>
        <v>#N/A</v>
      </c>
      <c r="DJ147" s="130" t="e">
        <f t="shared" si="131"/>
        <v>#N/A</v>
      </c>
      <c r="DK147" s="130" t="e">
        <f t="shared" si="132"/>
        <v>#N/A</v>
      </c>
      <c r="DL147" s="16" t="e" cm="1">
        <f t="array" ref="DL147">IF(CZ147="NO","NO APLICA",IF(AND(CZ147="SI",BG147=1),RECHAZADO,"APROBADO"))</f>
        <v>#N/A</v>
      </c>
      <c r="DM147" s="16" t="e">
        <f t="shared" si="133"/>
        <v>#N/A</v>
      </c>
      <c r="DN147" s="11" t="e">
        <f t="shared" si="134"/>
        <v>#N/A</v>
      </c>
      <c r="DO147" s="16">
        <f t="shared" si="135"/>
        <v>0</v>
      </c>
      <c r="DP147" s="16">
        <f>VLOOKUP(A147,'5 TD'!$A$3:$B$35,2,0)</f>
        <v>0</v>
      </c>
      <c r="DQ147" s="11" t="e">
        <f t="shared" si="136"/>
        <v>#N/A</v>
      </c>
      <c r="DR147" s="130" t="e">
        <f t="shared" si="108"/>
        <v>#N/A</v>
      </c>
      <c r="DS147" s="130" t="e">
        <f t="shared" si="109"/>
        <v>#N/A</v>
      </c>
      <c r="DT147" s="11" t="e">
        <f t="shared" si="110"/>
        <v>#N/A</v>
      </c>
      <c r="DU147" s="130" t="e">
        <f t="shared" si="111"/>
        <v>#N/A</v>
      </c>
      <c r="DV147" s="6">
        <f>+('3 Planilla Preadjudicación OTIC'!BO147)</f>
        <v>0</v>
      </c>
      <c r="DW147" s="6" t="e">
        <f>IF(DU147="APROBADO",VLOOKUP(A147,'5 TD'!$D$3:$E$270,2,0),"NO APLICA")</f>
        <v>#N/A</v>
      </c>
      <c r="DX147" s="6" t="e">
        <f t="shared" si="137"/>
        <v>#N/A</v>
      </c>
      <c r="DY147" s="6" t="e">
        <f>IF(DX147="SI",VLOOKUP(A147,'5 TD'!$G$3:$H$270,2,0),"NO APLICA ")</f>
        <v>#N/A</v>
      </c>
      <c r="DZ147" s="6" t="e">
        <f t="shared" si="112"/>
        <v>#N/A</v>
      </c>
      <c r="EA147" s="6" t="e">
        <f>IF(DZ147="SI",VLOOKUP(A147,'5 TD'!$J$4:$K$472,2,0),"NO APLICA")</f>
        <v>#N/A</v>
      </c>
      <c r="EB147" s="6" t="e">
        <f t="shared" si="138"/>
        <v>#N/A</v>
      </c>
      <c r="EC147" s="11" t="e">
        <f>IF(EB147="SI",VLOOKUP(A147,'5 TD'!$M$4:$N$350,2,0),"NO APLICA")</f>
        <v>#N/A</v>
      </c>
      <c r="ED147" s="6" t="e">
        <f t="shared" si="113"/>
        <v>#N/A</v>
      </c>
      <c r="EE147" s="16" t="e">
        <f t="shared" si="139"/>
        <v>#N/A</v>
      </c>
      <c r="EF147" s="16" t="e">
        <f>IF(ED147="SI",VLOOKUP(A147,'5 TD'!$V$4:$W$479,2,0),"NO APLICA")</f>
        <v>#N/A</v>
      </c>
      <c r="EG147" s="6" t="e">
        <f t="shared" si="140"/>
        <v>#N/A</v>
      </c>
      <c r="EH147" s="124" t="e">
        <f>IF(EG147="SI",VLOOKUP(AI147,COMPORTAMIENTO!$A$1:$C$2100,2,0),"NO APLICA")</f>
        <v>#N/A</v>
      </c>
      <c r="EI147" s="16" t="e">
        <f>IF(EG147="SI",VLOOKUP(A147,'5 TD'!$P$2:$Q$479,2,0),"NO APLICA")</f>
        <v>#N/A</v>
      </c>
      <c r="EJ147" s="6" t="e">
        <f t="shared" si="141"/>
        <v>#N/A</v>
      </c>
      <c r="EK147" s="6">
        <f>IF(DB147="no",0,VLOOKUP(AI147,EXPERIENCIA!$A$1:$C$2100,2,0))</f>
        <v>0</v>
      </c>
      <c r="EL147" s="6">
        <f>IF(DB147="si",VLOOKUP(A147,'5 TD'!$S$3:$T$2103,2,0),0)</f>
        <v>0</v>
      </c>
      <c r="EM147" s="6" t="str">
        <f t="shared" si="142"/>
        <v>SI</v>
      </c>
      <c r="EN147" s="6">
        <f>+('3 Planilla Preadjudicación OTIC'!BV147)</f>
        <v>0</v>
      </c>
      <c r="EQ147" s="77"/>
    </row>
    <row r="148" spans="1:147" s="7" customFormat="1" ht="13.8" x14ac:dyDescent="0.3">
      <c r="A148" s="6">
        <f>+('3 Planilla Preadjudicación OTIC'!A148)</f>
        <v>0</v>
      </c>
      <c r="B148" s="6">
        <f>+('3 Planilla Preadjudicación OTIC'!B148)</f>
        <v>0</v>
      </c>
      <c r="C148" s="8">
        <f>+('3 Planilla Preadjudicación OTIC'!D148)</f>
        <v>0</v>
      </c>
      <c r="D148" s="8">
        <f>+('3 Planilla Preadjudicación OTIC'!E148)</f>
        <v>0</v>
      </c>
      <c r="E148" s="8">
        <f>+('3 Planilla Preadjudicación OTIC'!F148)</f>
        <v>0</v>
      </c>
      <c r="F148" s="8">
        <f>+('3 Planilla Preadjudicación OTIC'!G148)</f>
        <v>0</v>
      </c>
      <c r="G148" s="8">
        <f>+('3 Planilla Preadjudicación OTIC'!H148)</f>
        <v>0</v>
      </c>
      <c r="H148" s="8">
        <f>+('3 Planilla Preadjudicación OTIC'!I148)</f>
        <v>0</v>
      </c>
      <c r="I148" s="8">
        <f>+('3 Planilla Preadjudicación OTIC'!J148)</f>
        <v>0</v>
      </c>
      <c r="J148" s="8">
        <f>+('3 Planilla Preadjudicación OTIC'!K148)</f>
        <v>0</v>
      </c>
      <c r="K148" s="8">
        <f>+('3 Planilla Preadjudicación OTIC'!L148)</f>
        <v>0</v>
      </c>
      <c r="L148" s="8">
        <f>+('3 Planilla Preadjudicación OTIC'!M148)</f>
        <v>0</v>
      </c>
      <c r="M148" s="6">
        <f>+('3 Planilla Preadjudicación OTIC'!N148)</f>
        <v>0</v>
      </c>
      <c r="N148" s="8">
        <f>+('3 Planilla Preadjudicación OTIC'!O148)</f>
        <v>0</v>
      </c>
      <c r="O148" s="8">
        <f>+('3 Planilla Preadjudicación OTIC'!P148)</f>
        <v>0</v>
      </c>
      <c r="P148" s="8">
        <f>+('3 Planilla Preadjudicación OTIC'!Q148)</f>
        <v>0</v>
      </c>
      <c r="Q148" s="8">
        <f>+('3 Planilla Preadjudicación OTIC'!R148)</f>
        <v>0</v>
      </c>
      <c r="R148" s="8">
        <f>+('3 Planilla Preadjudicación OTIC'!S148)</f>
        <v>0</v>
      </c>
      <c r="S148" s="8">
        <f>+('3 Planilla Preadjudicación OTIC'!T148)</f>
        <v>0</v>
      </c>
      <c r="T148" s="6">
        <f>+('3 Planilla Preadjudicación OTIC'!U148)</f>
        <v>0</v>
      </c>
      <c r="U148" s="6">
        <f>+('3 Planilla Preadjudicación OTIC'!V148)</f>
        <v>0</v>
      </c>
      <c r="V148" s="6">
        <f>+('3 Planilla Preadjudicación OTIC'!W148)</f>
        <v>0</v>
      </c>
      <c r="W148" s="6">
        <f>+('3 Planilla Preadjudicación OTIC'!X148)</f>
        <v>0</v>
      </c>
      <c r="X148" s="6">
        <f>+('3 Planilla Preadjudicación OTIC'!Y148)</f>
        <v>0</v>
      </c>
      <c r="Y148" s="6">
        <f>+('3 Planilla Preadjudicación OTIC'!Z148)</f>
        <v>0</v>
      </c>
      <c r="Z148" s="6">
        <f>+('3 Planilla Preadjudicación OTIC'!AA148)</f>
        <v>0</v>
      </c>
      <c r="AA148" s="6">
        <f>+('3 Planilla Preadjudicación OTIC'!AB148)</f>
        <v>0</v>
      </c>
      <c r="AB148" s="8">
        <f>+('3 Planilla Preadjudicación OTIC'!AC148)</f>
        <v>0</v>
      </c>
      <c r="AC148" s="8">
        <f>+('3 Planilla Preadjudicación OTIC'!AD148)</f>
        <v>0</v>
      </c>
      <c r="AD148" s="6">
        <f>+('3 Planilla Preadjudicación OTIC'!AE148)</f>
        <v>0</v>
      </c>
      <c r="AE148" s="8">
        <f>+('3 Planilla Preadjudicación OTIC'!AF148)</f>
        <v>0</v>
      </c>
      <c r="AF148" s="6">
        <f>+('3 Planilla Preadjudicación OTIC'!AG148)</f>
        <v>0</v>
      </c>
      <c r="AG148" s="6">
        <f>+('3 Planilla Preadjudicación OTIC'!AH148)</f>
        <v>0</v>
      </c>
      <c r="AH148" s="6">
        <f>+('3 Planilla Preadjudicación OTIC'!AI148)</f>
        <v>0</v>
      </c>
      <c r="AI148" s="206">
        <f>+('3 Planilla Preadjudicación OTIC'!AJ148)</f>
        <v>0</v>
      </c>
      <c r="AJ148" s="8">
        <f>+('3 Planilla Preadjudicación OTIC'!AK148)</f>
        <v>0</v>
      </c>
      <c r="AK148" s="6">
        <f>+('3 Planilla Preadjudicación OTIC'!AL148)</f>
        <v>0</v>
      </c>
      <c r="AL148" s="6">
        <f>+('3 Planilla Preadjudicación OTIC'!AM148)</f>
        <v>0</v>
      </c>
      <c r="AM148" s="16">
        <f>+('3 Planilla Preadjudicación OTIC'!AN148)</f>
        <v>0</v>
      </c>
      <c r="AN148" s="16">
        <f>+('3 Planilla Preadjudicación OTIC'!AO148)</f>
        <v>0</v>
      </c>
      <c r="AO148" s="16">
        <f>+('3 Planilla Preadjudicación OTIC'!AP148)</f>
        <v>0</v>
      </c>
      <c r="AP148" s="16">
        <f>+('3 Planilla Preadjudicación OTIC'!AQ148)</f>
        <v>0</v>
      </c>
      <c r="AQ148" s="16">
        <f>+('3 Planilla Preadjudicación OTIC'!AR148)</f>
        <v>0</v>
      </c>
      <c r="AR148" s="16">
        <f>+('3 Planilla Preadjudicación OTIC'!AS148)</f>
        <v>0</v>
      </c>
      <c r="AS148" s="16">
        <f>+('3 Planilla Preadjudicación OTIC'!AT148)</f>
        <v>0</v>
      </c>
      <c r="AT148" s="16">
        <f>+('3 Planilla Preadjudicación OTIC'!AU148)</f>
        <v>0</v>
      </c>
      <c r="AU148" s="16">
        <f>+('3 Planilla Preadjudicación OTIC'!AV148)</f>
        <v>0</v>
      </c>
      <c r="AV148" s="6">
        <f>+('3 Planilla Preadjudicación OTIC'!AW148)</f>
        <v>0</v>
      </c>
      <c r="AW148" s="8">
        <f>+('3 Planilla Preadjudicación OTIC'!AX148)</f>
        <v>0</v>
      </c>
      <c r="AX148" s="6">
        <f>+('3 Planilla Preadjudicación OTIC'!AY148)</f>
        <v>0</v>
      </c>
      <c r="AY148" s="6">
        <f>+('3 Planilla Preadjudicación OTIC'!AZ148)</f>
        <v>0</v>
      </c>
      <c r="AZ148" s="6">
        <f>+('3 Planilla Preadjudicación OTIC'!BA148)</f>
        <v>0</v>
      </c>
      <c r="BA148" s="6">
        <f>+('3 Planilla Preadjudicación OTIC'!BB148)</f>
        <v>0</v>
      </c>
      <c r="BB148" s="6">
        <f>+('3 Planilla Preadjudicación OTIC'!BC148)</f>
        <v>0</v>
      </c>
      <c r="BC148" s="6">
        <f>+('3 Planilla Preadjudicación OTIC'!BD148)</f>
        <v>0</v>
      </c>
      <c r="BD148" s="6">
        <f>+('3 Planilla Preadjudicación OTIC'!BE148)</f>
        <v>0</v>
      </c>
      <c r="BE148" s="6">
        <f>+('3 Planilla Preadjudicación OTIC'!BF148)</f>
        <v>0</v>
      </c>
      <c r="BF148" s="6">
        <f>+('3 Planilla Preadjudicación OTIC'!BG148)</f>
        <v>0</v>
      </c>
      <c r="BG148" s="6">
        <f>+('3 Planilla Preadjudicación OTIC'!BH148)</f>
        <v>0</v>
      </c>
      <c r="BH148" s="6">
        <f>+('3 Planilla Preadjudicación OTIC'!BI148)</f>
        <v>0</v>
      </c>
      <c r="BI148" s="6">
        <f>+('3 Planilla Preadjudicación OTIC'!BJ148)</f>
        <v>0</v>
      </c>
      <c r="BJ148" s="6">
        <f>+('3 Planilla Preadjudicación OTIC'!BK148)</f>
        <v>0</v>
      </c>
      <c r="BK148" s="6">
        <f>+('3 Planilla Preadjudicación OTIC'!BL148)</f>
        <v>0</v>
      </c>
      <c r="BL148" s="6">
        <f>+('3 Planilla Preadjudicación OTIC'!BM148)</f>
        <v>0</v>
      </c>
      <c r="BM148" s="164">
        <f>ROUND(('3 Planilla Preadjudicación OTIC'!BN148),1)</f>
        <v>0</v>
      </c>
      <c r="BN148" s="8">
        <f>+('3 Planilla Preadjudicación OTIC'!BO148)</f>
        <v>0</v>
      </c>
      <c r="BO148" s="8">
        <f>+('3 Planilla Preadjudicación OTIC'!BP148)</f>
        <v>0</v>
      </c>
      <c r="BP148" s="8">
        <f>+('3 Planilla Preadjudicación OTIC'!BQ148)</f>
        <v>0</v>
      </c>
      <c r="BQ148" s="8">
        <f>+('3 Planilla Preadjudicación OTIC'!BR148)</f>
        <v>0</v>
      </c>
      <c r="BR148" s="8">
        <f>+('3 Planilla Preadjudicación OTIC'!BS148)</f>
        <v>0</v>
      </c>
      <c r="BS148" s="8">
        <f>+('3 Planilla Preadjudicación OTIC'!BT148)</f>
        <v>0</v>
      </c>
      <c r="BT148" s="8">
        <f>+('3 Planilla Preadjudicación OTIC'!BU148)</f>
        <v>0</v>
      </c>
      <c r="BU148" s="130" t="e">
        <f>IF(VLOOKUP(A148,'BD OFICIAL'!$A$1:$AK$1058,5,0)=D148,0,1)</f>
        <v>#N/A</v>
      </c>
      <c r="BV148" s="130" t="e">
        <f>IF(VLOOKUP(A148,'BD OFICIAL'!$A$1:$AK$1058,11,0)=J148,0,1)</f>
        <v>#N/A</v>
      </c>
      <c r="BW148" s="130" t="e">
        <f>IF(VLOOKUP(A148,'BD OFICIAL'!$A$1:$AK$1058,13,0)=L148,0,1)</f>
        <v>#N/A</v>
      </c>
      <c r="BX148" s="6" t="e">
        <f>IF(VLOOKUP(A148,'BD OFICIAL'!$A$1:$AK$1058,16,0)=O148,0,1)</f>
        <v>#N/A</v>
      </c>
      <c r="BY148" s="6" t="e">
        <f>IF(VLOOKUP(A148,'BD OFICIAL'!$A$1:$AK$1058,17,0)=P148,0,1)</f>
        <v>#N/A</v>
      </c>
      <c r="BZ148" s="6" t="e">
        <f>IF(VLOOKUP(A148,'BD OFICIAL'!$A$1:$AK$1058,19,0)=R148,0,1)</f>
        <v>#N/A</v>
      </c>
      <c r="CA148" s="6" t="e">
        <f>IF(VLOOKUP(A148,'BD OFICIAL'!$A$1:$AK$1058,21,0)=T148,0,1)</f>
        <v>#N/A</v>
      </c>
      <c r="CB148" s="6" t="e">
        <f>IF(VLOOKUP(A148,'BD OFICIAL'!$A$1:$AK$1058,24,0)=AK148,0,1)</f>
        <v>#N/A</v>
      </c>
      <c r="CC148" s="6" t="e">
        <f>IF(VLOOKUP(A148,'BD OFICIAL'!$A$1:$AK$1058,25,0)=X148,0,1)</f>
        <v>#N/A</v>
      </c>
      <c r="CD148" s="6" t="e">
        <f>IF(VLOOKUP(A148,'BD OFICIAL'!$A$1:$AK$1058,26,0)=Y148,0,1)</f>
        <v>#N/A</v>
      </c>
      <c r="CE148" s="6" t="e">
        <f>IF(VLOOKUP(A148,'BD OFICIAL'!$A$1:$AK$1058,27,0)=Z148,0,1)</f>
        <v>#N/A</v>
      </c>
      <c r="CF148" s="6" t="e">
        <f>IF(VLOOKUP(A148,'BD OFICIAL'!$A$1:$AK$1058,28,0)=AA148,0,1)</f>
        <v>#N/A</v>
      </c>
      <c r="CG148" s="6" t="e">
        <f>IF(VLOOKUP(A148,'BD OFICIAL'!$A$1:$AK$1058,33,0)=AF148,0,1)</f>
        <v>#N/A</v>
      </c>
      <c r="CH148" s="6" t="e">
        <f>IF(VLOOKUP(A148,'BD OFICIAL'!$A$1:$AK$1058,34,0)=AG148,0,1)</f>
        <v>#N/A</v>
      </c>
      <c r="CI148" s="11" t="e">
        <f t="shared" si="114"/>
        <v>#DIV/0!</v>
      </c>
      <c r="CJ148" s="130" t="e">
        <f t="shared" si="115"/>
        <v>#DIV/0!</v>
      </c>
      <c r="CK148" s="130" t="e">
        <f>IF(VLOOKUP(A148,'BD OFICIAL'!$A$1:$AK$1058,37,0)=AL148,0,1)</f>
        <v>#N/A</v>
      </c>
      <c r="CL148" s="130" t="e">
        <f>VLOOKUP(A148,'BD OFICIAL'!$A$1:$AL$1109,38,0)*AM148-AP148</f>
        <v>#N/A</v>
      </c>
      <c r="CM148" s="130" t="str">
        <f t="shared" si="116"/>
        <v>SSH</v>
      </c>
      <c r="CN148" s="130" t="str">
        <f t="shared" si="117"/>
        <v>SI</v>
      </c>
      <c r="CO148" s="130" t="str">
        <f t="shared" si="118"/>
        <v>NO</v>
      </c>
      <c r="CP148" s="44">
        <f t="shared" si="119"/>
        <v>1</v>
      </c>
      <c r="CQ148" s="44">
        <f t="shared" si="120"/>
        <v>1</v>
      </c>
      <c r="CR148" s="44" t="e">
        <f t="shared" si="121"/>
        <v>#N/A</v>
      </c>
      <c r="CS148" s="44" t="e">
        <f>IF(VLOOKUP(A148,'BD OFICIAL'!$A:$AS,40,0)=AQ148,0,1)</f>
        <v>#N/A</v>
      </c>
      <c r="CT148" s="44" t="e">
        <f>IF(VLOOKUP(A148,'BD OFICIAL'!$A:$AS,41,0)=AS148,0,1)</f>
        <v>#N/A</v>
      </c>
      <c r="CU148" s="44">
        <f t="shared" si="122"/>
        <v>0</v>
      </c>
      <c r="CV148" s="44">
        <f t="shared" si="123"/>
        <v>0</v>
      </c>
      <c r="CW148" s="44" t="e">
        <f>IF(VLOOKUP(A148,'BD OFICIAL'!$A$1:$AK$1058,31,0)="SI",IF(AT148&gt;0,0,1),IF(AT148=0,0,1))</f>
        <v>#N/A</v>
      </c>
      <c r="CX148" s="44">
        <f t="shared" si="124"/>
        <v>0</v>
      </c>
      <c r="CY148" s="44">
        <f t="shared" si="125"/>
        <v>0</v>
      </c>
      <c r="CZ148" s="130" t="e">
        <f t="shared" si="126"/>
        <v>#N/A</v>
      </c>
      <c r="DA148" s="44" t="e">
        <f t="shared" si="127"/>
        <v>#N/A</v>
      </c>
      <c r="DB148" s="130" t="str">
        <f>IF(ISERROR(VLOOKUP(AI148,EXPERIENCIA!$A$1:$C$2100,1,0)),"NO","SI")</f>
        <v>NO</v>
      </c>
      <c r="DC148" s="130" t="e">
        <f>IF(CZ148="no","NO APLICA",IF(AX148=0,"ERROR NOTA",IF(AND(AX148&gt;1,DB148="NO"),"ERROR NOTA",IF(AND(DB148="NO",AX148=1),0,IF(VLOOKUP(AI148,EXPERIENCIA!$A$1:$C$2100,3,0)=AX148,0,"ERROR NOTA")))))</f>
        <v>#N/A</v>
      </c>
      <c r="DD148" s="130" t="str">
        <f>IF(ISERROR(VLOOKUP(AI148,COMPORTAMIENTO!$A$1:$C$2100,1,0)),"NO","SI")</f>
        <v>NO</v>
      </c>
      <c r="DE148" s="130" t="e">
        <f>IF(CZ148="NO","NO APLICA",IF(AY148=0,"ERROR NOTA",IF(AND(DD148="NO",AY148=7),0,IF(VLOOKUP(AI148,COMPORTAMIENTO!$A$2:$C$2100,3,0)=AY148,0,"ERROR NOTA"))))</f>
        <v>#N/A</v>
      </c>
      <c r="DF148" s="164" t="e">
        <f t="shared" si="128"/>
        <v>#N/A</v>
      </c>
      <c r="DG148" s="164" t="e">
        <f t="shared" si="129"/>
        <v>#N/A</v>
      </c>
      <c r="DH148" s="130" t="str">
        <f t="shared" si="107"/>
        <v>NO</v>
      </c>
      <c r="DI148" s="130" t="e">
        <f t="shared" si="130"/>
        <v>#N/A</v>
      </c>
      <c r="DJ148" s="130" t="e">
        <f t="shared" si="131"/>
        <v>#N/A</v>
      </c>
      <c r="DK148" s="130" t="e">
        <f t="shared" si="132"/>
        <v>#N/A</v>
      </c>
      <c r="DL148" s="16" t="e" cm="1">
        <f t="array" ref="DL148">IF(CZ148="NO","NO APLICA",IF(AND(CZ148="SI",BG148=1),RECHAZADO,"APROBADO"))</f>
        <v>#N/A</v>
      </c>
      <c r="DM148" s="16" t="e">
        <f t="shared" si="133"/>
        <v>#N/A</v>
      </c>
      <c r="DN148" s="11" t="e">
        <f t="shared" si="134"/>
        <v>#N/A</v>
      </c>
      <c r="DO148" s="16">
        <f t="shared" si="135"/>
        <v>0</v>
      </c>
      <c r="DP148" s="16">
        <f>VLOOKUP(A148,'5 TD'!$A$3:$B$35,2,0)</f>
        <v>0</v>
      </c>
      <c r="DQ148" s="11" t="e">
        <f t="shared" si="136"/>
        <v>#N/A</v>
      </c>
      <c r="DR148" s="130" t="e">
        <f t="shared" si="108"/>
        <v>#N/A</v>
      </c>
      <c r="DS148" s="130" t="e">
        <f t="shared" si="109"/>
        <v>#N/A</v>
      </c>
      <c r="DT148" s="11" t="e">
        <f t="shared" si="110"/>
        <v>#N/A</v>
      </c>
      <c r="DU148" s="130" t="e">
        <f t="shared" si="111"/>
        <v>#N/A</v>
      </c>
      <c r="DV148" s="6">
        <f>+('3 Planilla Preadjudicación OTIC'!BO148)</f>
        <v>0</v>
      </c>
      <c r="DW148" s="6" t="e">
        <f>IF(DU148="APROBADO",VLOOKUP(A148,'5 TD'!$D$3:$E$270,2,0),"NO APLICA")</f>
        <v>#N/A</v>
      </c>
      <c r="DX148" s="6" t="e">
        <f t="shared" si="137"/>
        <v>#N/A</v>
      </c>
      <c r="DY148" s="6" t="e">
        <f>IF(DX148="SI",VLOOKUP(A148,'5 TD'!$G$3:$H$270,2,0),"NO APLICA ")</f>
        <v>#N/A</v>
      </c>
      <c r="DZ148" s="6" t="e">
        <f t="shared" si="112"/>
        <v>#N/A</v>
      </c>
      <c r="EA148" s="6" t="e">
        <f>IF(DZ148="SI",VLOOKUP(A148,'5 TD'!$J$4:$K$472,2,0),"NO APLICA")</f>
        <v>#N/A</v>
      </c>
      <c r="EB148" s="6" t="e">
        <f t="shared" si="138"/>
        <v>#N/A</v>
      </c>
      <c r="EC148" s="11" t="e">
        <f>IF(EB148="SI",VLOOKUP(A148,'5 TD'!$M$4:$N$350,2,0),"NO APLICA")</f>
        <v>#N/A</v>
      </c>
      <c r="ED148" s="6" t="e">
        <f t="shared" si="113"/>
        <v>#N/A</v>
      </c>
      <c r="EE148" s="16" t="e">
        <f t="shared" si="139"/>
        <v>#N/A</v>
      </c>
      <c r="EF148" s="16" t="e">
        <f>IF(ED148="SI",VLOOKUP(A148,'5 TD'!$V$4:$W$479,2,0),"NO APLICA")</f>
        <v>#N/A</v>
      </c>
      <c r="EG148" s="6" t="e">
        <f t="shared" si="140"/>
        <v>#N/A</v>
      </c>
      <c r="EH148" s="124" t="e">
        <f>IF(EG148="SI",VLOOKUP(AI148,COMPORTAMIENTO!$A$1:$C$2100,2,0),"NO APLICA")</f>
        <v>#N/A</v>
      </c>
      <c r="EI148" s="16" t="e">
        <f>IF(EG148="SI",VLOOKUP(A148,'5 TD'!$P$2:$Q$479,2,0),"NO APLICA")</f>
        <v>#N/A</v>
      </c>
      <c r="EJ148" s="6" t="e">
        <f t="shared" si="141"/>
        <v>#N/A</v>
      </c>
      <c r="EK148" s="6">
        <f>IF(DB148="no",0,VLOOKUP(AI148,EXPERIENCIA!$A$1:$C$2100,2,0))</f>
        <v>0</v>
      </c>
      <c r="EL148" s="6">
        <f>IF(DB148="si",VLOOKUP(A148,'5 TD'!$S$3:$T$2103,2,0),0)</f>
        <v>0</v>
      </c>
      <c r="EM148" s="6" t="str">
        <f t="shared" si="142"/>
        <v>SI</v>
      </c>
      <c r="EN148" s="6">
        <f>+('3 Planilla Preadjudicación OTIC'!BV148)</f>
        <v>0</v>
      </c>
      <c r="EQ148" s="77"/>
    </row>
    <row r="149" spans="1:147" s="7" customFormat="1" ht="13.8" x14ac:dyDescent="0.3">
      <c r="A149" s="6">
        <f>+('3 Planilla Preadjudicación OTIC'!A149)</f>
        <v>0</v>
      </c>
      <c r="B149" s="6">
        <f>+('3 Planilla Preadjudicación OTIC'!B149)</f>
        <v>0</v>
      </c>
      <c r="C149" s="8">
        <f>+('3 Planilla Preadjudicación OTIC'!D149)</f>
        <v>0</v>
      </c>
      <c r="D149" s="8">
        <f>+('3 Planilla Preadjudicación OTIC'!E149)</f>
        <v>0</v>
      </c>
      <c r="E149" s="8">
        <f>+('3 Planilla Preadjudicación OTIC'!F149)</f>
        <v>0</v>
      </c>
      <c r="F149" s="8">
        <f>+('3 Planilla Preadjudicación OTIC'!G149)</f>
        <v>0</v>
      </c>
      <c r="G149" s="8">
        <f>+('3 Planilla Preadjudicación OTIC'!H149)</f>
        <v>0</v>
      </c>
      <c r="H149" s="8">
        <f>+('3 Planilla Preadjudicación OTIC'!I149)</f>
        <v>0</v>
      </c>
      <c r="I149" s="8">
        <f>+('3 Planilla Preadjudicación OTIC'!J149)</f>
        <v>0</v>
      </c>
      <c r="J149" s="8">
        <f>+('3 Planilla Preadjudicación OTIC'!K149)</f>
        <v>0</v>
      </c>
      <c r="K149" s="8">
        <f>+('3 Planilla Preadjudicación OTIC'!L149)</f>
        <v>0</v>
      </c>
      <c r="L149" s="8">
        <f>+('3 Planilla Preadjudicación OTIC'!M149)</f>
        <v>0</v>
      </c>
      <c r="M149" s="6">
        <f>+('3 Planilla Preadjudicación OTIC'!N149)</f>
        <v>0</v>
      </c>
      <c r="N149" s="8">
        <f>+('3 Planilla Preadjudicación OTIC'!O149)</f>
        <v>0</v>
      </c>
      <c r="O149" s="8">
        <f>+('3 Planilla Preadjudicación OTIC'!P149)</f>
        <v>0</v>
      </c>
      <c r="P149" s="8">
        <f>+('3 Planilla Preadjudicación OTIC'!Q149)</f>
        <v>0</v>
      </c>
      <c r="Q149" s="8">
        <f>+('3 Planilla Preadjudicación OTIC'!R149)</f>
        <v>0</v>
      </c>
      <c r="R149" s="8">
        <f>+('3 Planilla Preadjudicación OTIC'!S149)</f>
        <v>0</v>
      </c>
      <c r="S149" s="8">
        <f>+('3 Planilla Preadjudicación OTIC'!T149)</f>
        <v>0</v>
      </c>
      <c r="T149" s="6">
        <f>+('3 Planilla Preadjudicación OTIC'!U149)</f>
        <v>0</v>
      </c>
      <c r="U149" s="6">
        <f>+('3 Planilla Preadjudicación OTIC'!V149)</f>
        <v>0</v>
      </c>
      <c r="V149" s="6">
        <f>+('3 Planilla Preadjudicación OTIC'!W149)</f>
        <v>0</v>
      </c>
      <c r="W149" s="6">
        <f>+('3 Planilla Preadjudicación OTIC'!X149)</f>
        <v>0</v>
      </c>
      <c r="X149" s="6">
        <f>+('3 Planilla Preadjudicación OTIC'!Y149)</f>
        <v>0</v>
      </c>
      <c r="Y149" s="6">
        <f>+('3 Planilla Preadjudicación OTIC'!Z149)</f>
        <v>0</v>
      </c>
      <c r="Z149" s="6">
        <f>+('3 Planilla Preadjudicación OTIC'!AA149)</f>
        <v>0</v>
      </c>
      <c r="AA149" s="6">
        <f>+('3 Planilla Preadjudicación OTIC'!AB149)</f>
        <v>0</v>
      </c>
      <c r="AB149" s="8">
        <f>+('3 Planilla Preadjudicación OTIC'!AC149)</f>
        <v>0</v>
      </c>
      <c r="AC149" s="8">
        <f>+('3 Planilla Preadjudicación OTIC'!AD149)</f>
        <v>0</v>
      </c>
      <c r="AD149" s="6">
        <f>+('3 Planilla Preadjudicación OTIC'!AE149)</f>
        <v>0</v>
      </c>
      <c r="AE149" s="8">
        <f>+('3 Planilla Preadjudicación OTIC'!AF149)</f>
        <v>0</v>
      </c>
      <c r="AF149" s="6">
        <f>+('3 Planilla Preadjudicación OTIC'!AG149)</f>
        <v>0</v>
      </c>
      <c r="AG149" s="6">
        <f>+('3 Planilla Preadjudicación OTIC'!AH149)</f>
        <v>0</v>
      </c>
      <c r="AH149" s="6">
        <f>+('3 Planilla Preadjudicación OTIC'!AI149)</f>
        <v>0</v>
      </c>
      <c r="AI149" s="206">
        <f>+('3 Planilla Preadjudicación OTIC'!AJ149)</f>
        <v>0</v>
      </c>
      <c r="AJ149" s="8">
        <f>+('3 Planilla Preadjudicación OTIC'!AK149)</f>
        <v>0</v>
      </c>
      <c r="AK149" s="6">
        <f>+('3 Planilla Preadjudicación OTIC'!AL149)</f>
        <v>0</v>
      </c>
      <c r="AL149" s="6">
        <f>+('3 Planilla Preadjudicación OTIC'!AM149)</f>
        <v>0</v>
      </c>
      <c r="AM149" s="16">
        <f>+('3 Planilla Preadjudicación OTIC'!AN149)</f>
        <v>0</v>
      </c>
      <c r="AN149" s="16">
        <f>+('3 Planilla Preadjudicación OTIC'!AO149)</f>
        <v>0</v>
      </c>
      <c r="AO149" s="16">
        <f>+('3 Planilla Preadjudicación OTIC'!AP149)</f>
        <v>0</v>
      </c>
      <c r="AP149" s="16">
        <f>+('3 Planilla Preadjudicación OTIC'!AQ149)</f>
        <v>0</v>
      </c>
      <c r="AQ149" s="16">
        <f>+('3 Planilla Preadjudicación OTIC'!AR149)</f>
        <v>0</v>
      </c>
      <c r="AR149" s="16">
        <f>+('3 Planilla Preadjudicación OTIC'!AS149)</f>
        <v>0</v>
      </c>
      <c r="AS149" s="16">
        <f>+('3 Planilla Preadjudicación OTIC'!AT149)</f>
        <v>0</v>
      </c>
      <c r="AT149" s="16">
        <f>+('3 Planilla Preadjudicación OTIC'!AU149)</f>
        <v>0</v>
      </c>
      <c r="AU149" s="16">
        <f>+('3 Planilla Preadjudicación OTIC'!AV149)</f>
        <v>0</v>
      </c>
      <c r="AV149" s="6">
        <f>+('3 Planilla Preadjudicación OTIC'!AW149)</f>
        <v>0</v>
      </c>
      <c r="AW149" s="8">
        <f>+('3 Planilla Preadjudicación OTIC'!AX149)</f>
        <v>0</v>
      </c>
      <c r="AX149" s="6">
        <f>+('3 Planilla Preadjudicación OTIC'!AY149)</f>
        <v>0</v>
      </c>
      <c r="AY149" s="6">
        <f>+('3 Planilla Preadjudicación OTIC'!AZ149)</f>
        <v>0</v>
      </c>
      <c r="AZ149" s="6">
        <f>+('3 Planilla Preadjudicación OTIC'!BA149)</f>
        <v>0</v>
      </c>
      <c r="BA149" s="6">
        <f>+('3 Planilla Preadjudicación OTIC'!BB149)</f>
        <v>0</v>
      </c>
      <c r="BB149" s="6">
        <f>+('3 Planilla Preadjudicación OTIC'!BC149)</f>
        <v>0</v>
      </c>
      <c r="BC149" s="6">
        <f>+('3 Planilla Preadjudicación OTIC'!BD149)</f>
        <v>0</v>
      </c>
      <c r="BD149" s="6">
        <f>+('3 Planilla Preadjudicación OTIC'!BE149)</f>
        <v>0</v>
      </c>
      <c r="BE149" s="6">
        <f>+('3 Planilla Preadjudicación OTIC'!BF149)</f>
        <v>0</v>
      </c>
      <c r="BF149" s="6">
        <f>+('3 Planilla Preadjudicación OTIC'!BG149)</f>
        <v>0</v>
      </c>
      <c r="BG149" s="6">
        <f>+('3 Planilla Preadjudicación OTIC'!BH149)</f>
        <v>0</v>
      </c>
      <c r="BH149" s="6">
        <f>+('3 Planilla Preadjudicación OTIC'!BI149)</f>
        <v>0</v>
      </c>
      <c r="BI149" s="6">
        <f>+('3 Planilla Preadjudicación OTIC'!BJ149)</f>
        <v>0</v>
      </c>
      <c r="BJ149" s="6">
        <f>+('3 Planilla Preadjudicación OTIC'!BK149)</f>
        <v>0</v>
      </c>
      <c r="BK149" s="6">
        <f>+('3 Planilla Preadjudicación OTIC'!BL149)</f>
        <v>0</v>
      </c>
      <c r="BL149" s="6">
        <f>+('3 Planilla Preadjudicación OTIC'!BM149)</f>
        <v>0</v>
      </c>
      <c r="BM149" s="164">
        <f>ROUND(('3 Planilla Preadjudicación OTIC'!BN149),1)</f>
        <v>0</v>
      </c>
      <c r="BN149" s="8">
        <f>+('3 Planilla Preadjudicación OTIC'!BO149)</f>
        <v>0</v>
      </c>
      <c r="BO149" s="8">
        <f>+('3 Planilla Preadjudicación OTIC'!BP149)</f>
        <v>0</v>
      </c>
      <c r="BP149" s="8">
        <f>+('3 Planilla Preadjudicación OTIC'!BQ149)</f>
        <v>0</v>
      </c>
      <c r="BQ149" s="8">
        <f>+('3 Planilla Preadjudicación OTIC'!BR149)</f>
        <v>0</v>
      </c>
      <c r="BR149" s="8">
        <f>+('3 Planilla Preadjudicación OTIC'!BS149)</f>
        <v>0</v>
      </c>
      <c r="BS149" s="8">
        <f>+('3 Planilla Preadjudicación OTIC'!BT149)</f>
        <v>0</v>
      </c>
      <c r="BT149" s="8">
        <f>+('3 Planilla Preadjudicación OTIC'!BU149)</f>
        <v>0</v>
      </c>
      <c r="BU149" s="130" t="e">
        <f>IF(VLOOKUP(A149,'BD OFICIAL'!$A$1:$AK$1058,5,0)=D149,0,1)</f>
        <v>#N/A</v>
      </c>
      <c r="BV149" s="130" t="e">
        <f>IF(VLOOKUP(A149,'BD OFICIAL'!$A$1:$AK$1058,11,0)=J149,0,1)</f>
        <v>#N/A</v>
      </c>
      <c r="BW149" s="130" t="e">
        <f>IF(VLOOKUP(A149,'BD OFICIAL'!$A$1:$AK$1058,13,0)=L149,0,1)</f>
        <v>#N/A</v>
      </c>
      <c r="BX149" s="6" t="e">
        <f>IF(VLOOKUP(A149,'BD OFICIAL'!$A$1:$AK$1058,16,0)=O149,0,1)</f>
        <v>#N/A</v>
      </c>
      <c r="BY149" s="6" t="e">
        <f>IF(VLOOKUP(A149,'BD OFICIAL'!$A$1:$AK$1058,17,0)=P149,0,1)</f>
        <v>#N/A</v>
      </c>
      <c r="BZ149" s="6" t="e">
        <f>IF(VLOOKUP(A149,'BD OFICIAL'!$A$1:$AK$1058,19,0)=R149,0,1)</f>
        <v>#N/A</v>
      </c>
      <c r="CA149" s="6" t="e">
        <f>IF(VLOOKUP(A149,'BD OFICIAL'!$A$1:$AK$1058,21,0)=T149,0,1)</f>
        <v>#N/A</v>
      </c>
      <c r="CB149" s="6" t="e">
        <f>IF(VLOOKUP(A149,'BD OFICIAL'!$A$1:$AK$1058,24,0)=AK149,0,1)</f>
        <v>#N/A</v>
      </c>
      <c r="CC149" s="6" t="e">
        <f>IF(VLOOKUP(A149,'BD OFICIAL'!$A$1:$AK$1058,25,0)=X149,0,1)</f>
        <v>#N/A</v>
      </c>
      <c r="CD149" s="6" t="e">
        <f>IF(VLOOKUP(A149,'BD OFICIAL'!$A$1:$AK$1058,26,0)=Y149,0,1)</f>
        <v>#N/A</v>
      </c>
      <c r="CE149" s="6" t="e">
        <f>IF(VLOOKUP(A149,'BD OFICIAL'!$A$1:$AK$1058,27,0)=Z149,0,1)</f>
        <v>#N/A</v>
      </c>
      <c r="CF149" s="6" t="e">
        <f>IF(VLOOKUP(A149,'BD OFICIAL'!$A$1:$AK$1058,28,0)=AA149,0,1)</f>
        <v>#N/A</v>
      </c>
      <c r="CG149" s="6" t="e">
        <f>IF(VLOOKUP(A149,'BD OFICIAL'!$A$1:$AK$1058,33,0)=AF149,0,1)</f>
        <v>#N/A</v>
      </c>
      <c r="CH149" s="6" t="e">
        <f>IF(VLOOKUP(A149,'BD OFICIAL'!$A$1:$AK$1058,34,0)=AG149,0,1)</f>
        <v>#N/A</v>
      </c>
      <c r="CI149" s="11" t="e">
        <f t="shared" si="114"/>
        <v>#DIV/0!</v>
      </c>
      <c r="CJ149" s="130" t="e">
        <f t="shared" si="115"/>
        <v>#DIV/0!</v>
      </c>
      <c r="CK149" s="130" t="e">
        <f>IF(VLOOKUP(A149,'BD OFICIAL'!$A$1:$AK$1058,37,0)=AL149,0,1)</f>
        <v>#N/A</v>
      </c>
      <c r="CL149" s="130" t="e">
        <f>VLOOKUP(A149,'BD OFICIAL'!$A$1:$AL$1109,38,0)*AM149-AP149</f>
        <v>#N/A</v>
      </c>
      <c r="CM149" s="130" t="str">
        <f t="shared" si="116"/>
        <v>SSH</v>
      </c>
      <c r="CN149" s="130" t="str">
        <f t="shared" si="117"/>
        <v>SI</v>
      </c>
      <c r="CO149" s="130" t="str">
        <f t="shared" si="118"/>
        <v>NO</v>
      </c>
      <c r="CP149" s="44">
        <f t="shared" si="119"/>
        <v>1</v>
      </c>
      <c r="CQ149" s="44">
        <f t="shared" si="120"/>
        <v>1</v>
      </c>
      <c r="CR149" s="44" t="e">
        <f t="shared" si="121"/>
        <v>#N/A</v>
      </c>
      <c r="CS149" s="44" t="e">
        <f>IF(VLOOKUP(A149,'BD OFICIAL'!$A:$AS,40,0)=AQ149,0,1)</f>
        <v>#N/A</v>
      </c>
      <c r="CT149" s="44" t="e">
        <f>IF(VLOOKUP(A149,'BD OFICIAL'!$A:$AS,41,0)=AS149,0,1)</f>
        <v>#N/A</v>
      </c>
      <c r="CU149" s="44">
        <f t="shared" si="122"/>
        <v>0</v>
      </c>
      <c r="CV149" s="44">
        <f t="shared" si="123"/>
        <v>0</v>
      </c>
      <c r="CW149" s="44" t="e">
        <f>IF(VLOOKUP(A149,'BD OFICIAL'!$A$1:$AK$1058,31,0)="SI",IF(AT149&gt;0,0,1),IF(AT149=0,0,1))</f>
        <v>#N/A</v>
      </c>
      <c r="CX149" s="44">
        <f t="shared" si="124"/>
        <v>0</v>
      </c>
      <c r="CY149" s="44">
        <f t="shared" si="125"/>
        <v>0</v>
      </c>
      <c r="CZ149" s="130" t="e">
        <f t="shared" si="126"/>
        <v>#N/A</v>
      </c>
      <c r="DA149" s="44" t="e">
        <f t="shared" si="127"/>
        <v>#N/A</v>
      </c>
      <c r="DB149" s="130" t="str">
        <f>IF(ISERROR(VLOOKUP(AI149,EXPERIENCIA!$A$1:$C$2100,1,0)),"NO","SI")</f>
        <v>NO</v>
      </c>
      <c r="DC149" s="130" t="e">
        <f>IF(CZ149="no","NO APLICA",IF(AX149=0,"ERROR NOTA",IF(AND(AX149&gt;1,DB149="NO"),"ERROR NOTA",IF(AND(DB149="NO",AX149=1),0,IF(VLOOKUP(AI149,EXPERIENCIA!$A$1:$C$2100,3,0)=AX149,0,"ERROR NOTA")))))</f>
        <v>#N/A</v>
      </c>
      <c r="DD149" s="130" t="str">
        <f>IF(ISERROR(VLOOKUP(AI149,COMPORTAMIENTO!$A$1:$C$2100,1,0)),"NO","SI")</f>
        <v>NO</v>
      </c>
      <c r="DE149" s="130" t="e">
        <f>IF(CZ149="NO","NO APLICA",IF(AY149=0,"ERROR NOTA",IF(AND(DD149="NO",AY149=7),0,IF(VLOOKUP(AI149,COMPORTAMIENTO!$A$2:$C$2100,3,0)=AY149,0,"ERROR NOTA"))))</f>
        <v>#N/A</v>
      </c>
      <c r="DF149" s="164" t="e">
        <f t="shared" si="128"/>
        <v>#N/A</v>
      </c>
      <c r="DG149" s="164" t="e">
        <f t="shared" si="129"/>
        <v>#N/A</v>
      </c>
      <c r="DH149" s="130" t="str">
        <f t="shared" si="107"/>
        <v>NO</v>
      </c>
      <c r="DI149" s="130" t="e">
        <f t="shared" si="130"/>
        <v>#N/A</v>
      </c>
      <c r="DJ149" s="130" t="e">
        <f t="shared" si="131"/>
        <v>#N/A</v>
      </c>
      <c r="DK149" s="130" t="e">
        <f t="shared" si="132"/>
        <v>#N/A</v>
      </c>
      <c r="DL149" s="16" t="e" cm="1">
        <f t="array" ref="DL149">IF(CZ149="NO","NO APLICA",IF(AND(CZ149="SI",BG149=1),RECHAZADO,"APROBADO"))</f>
        <v>#N/A</v>
      </c>
      <c r="DM149" s="16" t="e">
        <f t="shared" si="133"/>
        <v>#N/A</v>
      </c>
      <c r="DN149" s="11" t="e">
        <f t="shared" si="134"/>
        <v>#N/A</v>
      </c>
      <c r="DO149" s="16">
        <f t="shared" si="135"/>
        <v>0</v>
      </c>
      <c r="DP149" s="16">
        <f>VLOOKUP(A149,'5 TD'!$A$3:$B$35,2,0)</f>
        <v>0</v>
      </c>
      <c r="DQ149" s="11" t="e">
        <f t="shared" si="136"/>
        <v>#N/A</v>
      </c>
      <c r="DR149" s="130" t="e">
        <f t="shared" si="108"/>
        <v>#N/A</v>
      </c>
      <c r="DS149" s="130" t="e">
        <f t="shared" si="109"/>
        <v>#N/A</v>
      </c>
      <c r="DT149" s="11" t="e">
        <f t="shared" si="110"/>
        <v>#N/A</v>
      </c>
      <c r="DU149" s="130" t="e">
        <f t="shared" si="111"/>
        <v>#N/A</v>
      </c>
      <c r="DV149" s="6">
        <f>+('3 Planilla Preadjudicación OTIC'!BO149)</f>
        <v>0</v>
      </c>
      <c r="DW149" s="6" t="e">
        <f>IF(DU149="APROBADO",VLOOKUP(A149,'5 TD'!$D$3:$E$270,2,0),"NO APLICA")</f>
        <v>#N/A</v>
      </c>
      <c r="DX149" s="6" t="e">
        <f t="shared" si="137"/>
        <v>#N/A</v>
      </c>
      <c r="DY149" s="6" t="e">
        <f>IF(DX149="SI",VLOOKUP(A149,'5 TD'!$G$3:$H$270,2,0),"NO APLICA ")</f>
        <v>#N/A</v>
      </c>
      <c r="DZ149" s="6" t="e">
        <f t="shared" si="112"/>
        <v>#N/A</v>
      </c>
      <c r="EA149" s="6" t="e">
        <f>IF(DZ149="SI",VLOOKUP(A149,'5 TD'!$J$4:$K$472,2,0),"NO APLICA")</f>
        <v>#N/A</v>
      </c>
      <c r="EB149" s="6" t="e">
        <f t="shared" si="138"/>
        <v>#N/A</v>
      </c>
      <c r="EC149" s="11" t="e">
        <f>IF(EB149="SI",VLOOKUP(A149,'5 TD'!$M$4:$N$350,2,0),"NO APLICA")</f>
        <v>#N/A</v>
      </c>
      <c r="ED149" s="6" t="e">
        <f t="shared" si="113"/>
        <v>#N/A</v>
      </c>
      <c r="EE149" s="16" t="e">
        <f t="shared" si="139"/>
        <v>#N/A</v>
      </c>
      <c r="EF149" s="16" t="e">
        <f>IF(ED149="SI",VLOOKUP(A149,'5 TD'!$V$4:$W$479,2,0),"NO APLICA")</f>
        <v>#N/A</v>
      </c>
      <c r="EG149" s="6" t="e">
        <f t="shared" si="140"/>
        <v>#N/A</v>
      </c>
      <c r="EH149" s="124" t="e">
        <f>IF(EG149="SI",VLOOKUP(AI149,COMPORTAMIENTO!$A$1:$C$2100,2,0),"NO APLICA")</f>
        <v>#N/A</v>
      </c>
      <c r="EI149" s="16" t="e">
        <f>IF(EG149="SI",VLOOKUP(A149,'5 TD'!$P$2:$Q$479,2,0),"NO APLICA")</f>
        <v>#N/A</v>
      </c>
      <c r="EJ149" s="6" t="e">
        <f t="shared" si="141"/>
        <v>#N/A</v>
      </c>
      <c r="EK149" s="6">
        <f>IF(DB149="no",0,VLOOKUP(AI149,EXPERIENCIA!$A$1:$C$2100,2,0))</f>
        <v>0</v>
      </c>
      <c r="EL149" s="6">
        <f>IF(DB149="si",VLOOKUP(A149,'5 TD'!$S$3:$T$2103,2,0),0)</f>
        <v>0</v>
      </c>
      <c r="EM149" s="6" t="str">
        <f t="shared" si="142"/>
        <v>SI</v>
      </c>
      <c r="EN149" s="6">
        <f>+('3 Planilla Preadjudicación OTIC'!BV149)</f>
        <v>0</v>
      </c>
      <c r="EQ149" s="77"/>
    </row>
    <row r="150" spans="1:147" s="7" customFormat="1" ht="13.8" x14ac:dyDescent="0.3">
      <c r="A150" s="6">
        <f>+('3 Planilla Preadjudicación OTIC'!A150)</f>
        <v>0</v>
      </c>
      <c r="B150" s="6">
        <f>+('3 Planilla Preadjudicación OTIC'!B150)</f>
        <v>0</v>
      </c>
      <c r="C150" s="8">
        <f>+('3 Planilla Preadjudicación OTIC'!D150)</f>
        <v>0</v>
      </c>
      <c r="D150" s="8">
        <f>+('3 Planilla Preadjudicación OTIC'!E150)</f>
        <v>0</v>
      </c>
      <c r="E150" s="8">
        <f>+('3 Planilla Preadjudicación OTIC'!F150)</f>
        <v>0</v>
      </c>
      <c r="F150" s="8">
        <f>+('3 Planilla Preadjudicación OTIC'!G150)</f>
        <v>0</v>
      </c>
      <c r="G150" s="8">
        <f>+('3 Planilla Preadjudicación OTIC'!H150)</f>
        <v>0</v>
      </c>
      <c r="H150" s="8">
        <f>+('3 Planilla Preadjudicación OTIC'!I150)</f>
        <v>0</v>
      </c>
      <c r="I150" s="8">
        <f>+('3 Planilla Preadjudicación OTIC'!J150)</f>
        <v>0</v>
      </c>
      <c r="J150" s="8">
        <f>+('3 Planilla Preadjudicación OTIC'!K150)</f>
        <v>0</v>
      </c>
      <c r="K150" s="8">
        <f>+('3 Planilla Preadjudicación OTIC'!L150)</f>
        <v>0</v>
      </c>
      <c r="L150" s="8">
        <f>+('3 Planilla Preadjudicación OTIC'!M150)</f>
        <v>0</v>
      </c>
      <c r="M150" s="6">
        <f>+('3 Planilla Preadjudicación OTIC'!N150)</f>
        <v>0</v>
      </c>
      <c r="N150" s="8">
        <f>+('3 Planilla Preadjudicación OTIC'!O150)</f>
        <v>0</v>
      </c>
      <c r="O150" s="8">
        <f>+('3 Planilla Preadjudicación OTIC'!P150)</f>
        <v>0</v>
      </c>
      <c r="P150" s="8">
        <f>+('3 Planilla Preadjudicación OTIC'!Q150)</f>
        <v>0</v>
      </c>
      <c r="Q150" s="8">
        <f>+('3 Planilla Preadjudicación OTIC'!R150)</f>
        <v>0</v>
      </c>
      <c r="R150" s="8">
        <f>+('3 Planilla Preadjudicación OTIC'!S150)</f>
        <v>0</v>
      </c>
      <c r="S150" s="8">
        <f>+('3 Planilla Preadjudicación OTIC'!T150)</f>
        <v>0</v>
      </c>
      <c r="T150" s="6">
        <f>+('3 Planilla Preadjudicación OTIC'!U150)</f>
        <v>0</v>
      </c>
      <c r="U150" s="6">
        <f>+('3 Planilla Preadjudicación OTIC'!V150)</f>
        <v>0</v>
      </c>
      <c r="V150" s="6">
        <f>+('3 Planilla Preadjudicación OTIC'!W150)</f>
        <v>0</v>
      </c>
      <c r="W150" s="6">
        <f>+('3 Planilla Preadjudicación OTIC'!X150)</f>
        <v>0</v>
      </c>
      <c r="X150" s="6">
        <f>+('3 Planilla Preadjudicación OTIC'!Y150)</f>
        <v>0</v>
      </c>
      <c r="Y150" s="6">
        <f>+('3 Planilla Preadjudicación OTIC'!Z150)</f>
        <v>0</v>
      </c>
      <c r="Z150" s="6">
        <f>+('3 Planilla Preadjudicación OTIC'!AA150)</f>
        <v>0</v>
      </c>
      <c r="AA150" s="6">
        <f>+('3 Planilla Preadjudicación OTIC'!AB150)</f>
        <v>0</v>
      </c>
      <c r="AB150" s="8">
        <f>+('3 Planilla Preadjudicación OTIC'!AC150)</f>
        <v>0</v>
      </c>
      <c r="AC150" s="8">
        <f>+('3 Planilla Preadjudicación OTIC'!AD150)</f>
        <v>0</v>
      </c>
      <c r="AD150" s="6">
        <f>+('3 Planilla Preadjudicación OTIC'!AE150)</f>
        <v>0</v>
      </c>
      <c r="AE150" s="8">
        <f>+('3 Planilla Preadjudicación OTIC'!AF150)</f>
        <v>0</v>
      </c>
      <c r="AF150" s="6">
        <f>+('3 Planilla Preadjudicación OTIC'!AG150)</f>
        <v>0</v>
      </c>
      <c r="AG150" s="6">
        <f>+('3 Planilla Preadjudicación OTIC'!AH150)</f>
        <v>0</v>
      </c>
      <c r="AH150" s="6">
        <f>+('3 Planilla Preadjudicación OTIC'!AI150)</f>
        <v>0</v>
      </c>
      <c r="AI150" s="206">
        <f>+('3 Planilla Preadjudicación OTIC'!AJ150)</f>
        <v>0</v>
      </c>
      <c r="AJ150" s="8">
        <f>+('3 Planilla Preadjudicación OTIC'!AK150)</f>
        <v>0</v>
      </c>
      <c r="AK150" s="6">
        <f>+('3 Planilla Preadjudicación OTIC'!AL150)</f>
        <v>0</v>
      </c>
      <c r="AL150" s="6">
        <f>+('3 Planilla Preadjudicación OTIC'!AM150)</f>
        <v>0</v>
      </c>
      <c r="AM150" s="16">
        <f>+('3 Planilla Preadjudicación OTIC'!AN150)</f>
        <v>0</v>
      </c>
      <c r="AN150" s="16">
        <f>+('3 Planilla Preadjudicación OTIC'!AO150)</f>
        <v>0</v>
      </c>
      <c r="AO150" s="16">
        <f>+('3 Planilla Preadjudicación OTIC'!AP150)</f>
        <v>0</v>
      </c>
      <c r="AP150" s="16">
        <f>+('3 Planilla Preadjudicación OTIC'!AQ150)</f>
        <v>0</v>
      </c>
      <c r="AQ150" s="16">
        <f>+('3 Planilla Preadjudicación OTIC'!AR150)</f>
        <v>0</v>
      </c>
      <c r="AR150" s="16">
        <f>+('3 Planilla Preadjudicación OTIC'!AS150)</f>
        <v>0</v>
      </c>
      <c r="AS150" s="16">
        <f>+('3 Planilla Preadjudicación OTIC'!AT150)</f>
        <v>0</v>
      </c>
      <c r="AT150" s="16">
        <f>+('3 Planilla Preadjudicación OTIC'!AU150)</f>
        <v>0</v>
      </c>
      <c r="AU150" s="16">
        <f>+('3 Planilla Preadjudicación OTIC'!AV150)</f>
        <v>0</v>
      </c>
      <c r="AV150" s="6">
        <f>+('3 Planilla Preadjudicación OTIC'!AW150)</f>
        <v>0</v>
      </c>
      <c r="AW150" s="8">
        <f>+('3 Planilla Preadjudicación OTIC'!AX150)</f>
        <v>0</v>
      </c>
      <c r="AX150" s="6">
        <f>+('3 Planilla Preadjudicación OTIC'!AY150)</f>
        <v>0</v>
      </c>
      <c r="AY150" s="6">
        <f>+('3 Planilla Preadjudicación OTIC'!AZ150)</f>
        <v>0</v>
      </c>
      <c r="AZ150" s="6">
        <f>+('3 Planilla Preadjudicación OTIC'!BA150)</f>
        <v>0</v>
      </c>
      <c r="BA150" s="6">
        <f>+('3 Planilla Preadjudicación OTIC'!BB150)</f>
        <v>0</v>
      </c>
      <c r="BB150" s="6">
        <f>+('3 Planilla Preadjudicación OTIC'!BC150)</f>
        <v>0</v>
      </c>
      <c r="BC150" s="6">
        <f>+('3 Planilla Preadjudicación OTIC'!BD150)</f>
        <v>0</v>
      </c>
      <c r="BD150" s="6">
        <f>+('3 Planilla Preadjudicación OTIC'!BE150)</f>
        <v>0</v>
      </c>
      <c r="BE150" s="6">
        <f>+('3 Planilla Preadjudicación OTIC'!BF150)</f>
        <v>0</v>
      </c>
      <c r="BF150" s="6">
        <f>+('3 Planilla Preadjudicación OTIC'!BG150)</f>
        <v>0</v>
      </c>
      <c r="BG150" s="6">
        <f>+('3 Planilla Preadjudicación OTIC'!BH150)</f>
        <v>0</v>
      </c>
      <c r="BH150" s="6">
        <f>+('3 Planilla Preadjudicación OTIC'!BI150)</f>
        <v>0</v>
      </c>
      <c r="BI150" s="6">
        <f>+('3 Planilla Preadjudicación OTIC'!BJ150)</f>
        <v>0</v>
      </c>
      <c r="BJ150" s="6">
        <f>+('3 Planilla Preadjudicación OTIC'!BK150)</f>
        <v>0</v>
      </c>
      <c r="BK150" s="6">
        <f>+('3 Planilla Preadjudicación OTIC'!BL150)</f>
        <v>0</v>
      </c>
      <c r="BL150" s="6">
        <f>+('3 Planilla Preadjudicación OTIC'!BM150)</f>
        <v>0</v>
      </c>
      <c r="BM150" s="164">
        <f>ROUND(('3 Planilla Preadjudicación OTIC'!BN150),1)</f>
        <v>0</v>
      </c>
      <c r="BN150" s="8">
        <f>+('3 Planilla Preadjudicación OTIC'!BO150)</f>
        <v>0</v>
      </c>
      <c r="BO150" s="8">
        <f>+('3 Planilla Preadjudicación OTIC'!BP150)</f>
        <v>0</v>
      </c>
      <c r="BP150" s="8">
        <f>+('3 Planilla Preadjudicación OTIC'!BQ150)</f>
        <v>0</v>
      </c>
      <c r="BQ150" s="8">
        <f>+('3 Planilla Preadjudicación OTIC'!BR150)</f>
        <v>0</v>
      </c>
      <c r="BR150" s="8">
        <f>+('3 Planilla Preadjudicación OTIC'!BS150)</f>
        <v>0</v>
      </c>
      <c r="BS150" s="8">
        <f>+('3 Planilla Preadjudicación OTIC'!BT150)</f>
        <v>0</v>
      </c>
      <c r="BT150" s="8">
        <f>+('3 Planilla Preadjudicación OTIC'!BU150)</f>
        <v>0</v>
      </c>
      <c r="BU150" s="130" t="e">
        <f>IF(VLOOKUP(A150,'BD OFICIAL'!$A$1:$AK$1058,5,0)=D150,0,1)</f>
        <v>#N/A</v>
      </c>
      <c r="BV150" s="130" t="e">
        <f>IF(VLOOKUP(A150,'BD OFICIAL'!$A$1:$AK$1058,11,0)=J150,0,1)</f>
        <v>#N/A</v>
      </c>
      <c r="BW150" s="130" t="e">
        <f>IF(VLOOKUP(A150,'BD OFICIAL'!$A$1:$AK$1058,13,0)=L150,0,1)</f>
        <v>#N/A</v>
      </c>
      <c r="BX150" s="6" t="e">
        <f>IF(VLOOKUP(A150,'BD OFICIAL'!$A$1:$AK$1058,16,0)=O150,0,1)</f>
        <v>#N/A</v>
      </c>
      <c r="BY150" s="6" t="e">
        <f>IF(VLOOKUP(A150,'BD OFICIAL'!$A$1:$AK$1058,17,0)=P150,0,1)</f>
        <v>#N/A</v>
      </c>
      <c r="BZ150" s="6" t="e">
        <f>IF(VLOOKUP(A150,'BD OFICIAL'!$A$1:$AK$1058,19,0)=R150,0,1)</f>
        <v>#N/A</v>
      </c>
      <c r="CA150" s="6" t="e">
        <f>IF(VLOOKUP(A150,'BD OFICIAL'!$A$1:$AK$1058,21,0)=T150,0,1)</f>
        <v>#N/A</v>
      </c>
      <c r="CB150" s="6" t="e">
        <f>IF(VLOOKUP(A150,'BD OFICIAL'!$A$1:$AK$1058,24,0)=AK150,0,1)</f>
        <v>#N/A</v>
      </c>
      <c r="CC150" s="6" t="e">
        <f>IF(VLOOKUP(A150,'BD OFICIAL'!$A$1:$AK$1058,25,0)=X150,0,1)</f>
        <v>#N/A</v>
      </c>
      <c r="CD150" s="6" t="e">
        <f>IF(VLOOKUP(A150,'BD OFICIAL'!$A$1:$AK$1058,26,0)=Y150,0,1)</f>
        <v>#N/A</v>
      </c>
      <c r="CE150" s="6" t="e">
        <f>IF(VLOOKUP(A150,'BD OFICIAL'!$A$1:$AK$1058,27,0)=Z150,0,1)</f>
        <v>#N/A</v>
      </c>
      <c r="CF150" s="6" t="e">
        <f>IF(VLOOKUP(A150,'BD OFICIAL'!$A$1:$AK$1058,28,0)=AA150,0,1)</f>
        <v>#N/A</v>
      </c>
      <c r="CG150" s="6" t="e">
        <f>IF(VLOOKUP(A150,'BD OFICIAL'!$A$1:$AK$1058,33,0)=AF150,0,1)</f>
        <v>#N/A</v>
      </c>
      <c r="CH150" s="6" t="e">
        <f>IF(VLOOKUP(A150,'BD OFICIAL'!$A$1:$AK$1058,34,0)=AG150,0,1)</f>
        <v>#N/A</v>
      </c>
      <c r="CI150" s="11" t="e">
        <f t="shared" si="114"/>
        <v>#DIV/0!</v>
      </c>
      <c r="CJ150" s="130" t="e">
        <f t="shared" si="115"/>
        <v>#DIV/0!</v>
      </c>
      <c r="CK150" s="130" t="e">
        <f>IF(VLOOKUP(A150,'BD OFICIAL'!$A$1:$AK$1058,37,0)=AL150,0,1)</f>
        <v>#N/A</v>
      </c>
      <c r="CL150" s="130" t="e">
        <f>VLOOKUP(A150,'BD OFICIAL'!$A$1:$AL$1109,38,0)*AM150-AP150</f>
        <v>#N/A</v>
      </c>
      <c r="CM150" s="130" t="str">
        <f t="shared" si="116"/>
        <v>SSH</v>
      </c>
      <c r="CN150" s="130" t="str">
        <f t="shared" si="117"/>
        <v>SI</v>
      </c>
      <c r="CO150" s="130" t="str">
        <f t="shared" si="118"/>
        <v>NO</v>
      </c>
      <c r="CP150" s="44">
        <f t="shared" si="119"/>
        <v>1</v>
      </c>
      <c r="CQ150" s="44">
        <f t="shared" si="120"/>
        <v>1</v>
      </c>
      <c r="CR150" s="44" t="e">
        <f t="shared" si="121"/>
        <v>#N/A</v>
      </c>
      <c r="CS150" s="44" t="e">
        <f>IF(VLOOKUP(A150,'BD OFICIAL'!$A:$AS,40,0)=AQ150,0,1)</f>
        <v>#N/A</v>
      </c>
      <c r="CT150" s="44" t="e">
        <f>IF(VLOOKUP(A150,'BD OFICIAL'!$A:$AS,41,0)=AS150,0,1)</f>
        <v>#N/A</v>
      </c>
      <c r="CU150" s="44">
        <f t="shared" si="122"/>
        <v>0</v>
      </c>
      <c r="CV150" s="44">
        <f t="shared" si="123"/>
        <v>0</v>
      </c>
      <c r="CW150" s="44" t="e">
        <f>IF(VLOOKUP(A150,'BD OFICIAL'!$A$1:$AK$1058,31,0)="SI",IF(AT150&gt;0,0,1),IF(AT150=0,0,1))</f>
        <v>#N/A</v>
      </c>
      <c r="CX150" s="44">
        <f t="shared" si="124"/>
        <v>0</v>
      </c>
      <c r="CY150" s="44">
        <f t="shared" si="125"/>
        <v>0</v>
      </c>
      <c r="CZ150" s="130" t="e">
        <f t="shared" si="126"/>
        <v>#N/A</v>
      </c>
      <c r="DA150" s="44" t="e">
        <f t="shared" si="127"/>
        <v>#N/A</v>
      </c>
      <c r="DB150" s="130" t="str">
        <f>IF(ISERROR(VLOOKUP(AI150,EXPERIENCIA!$A$1:$C$2100,1,0)),"NO","SI")</f>
        <v>NO</v>
      </c>
      <c r="DC150" s="130" t="e">
        <f>IF(CZ150="no","NO APLICA",IF(AX150=0,"ERROR NOTA",IF(AND(AX150&gt;1,DB150="NO"),"ERROR NOTA",IF(AND(DB150="NO",AX150=1),0,IF(VLOOKUP(AI150,EXPERIENCIA!$A$1:$C$2100,3,0)=AX150,0,"ERROR NOTA")))))</f>
        <v>#N/A</v>
      </c>
      <c r="DD150" s="130" t="str">
        <f>IF(ISERROR(VLOOKUP(AI150,COMPORTAMIENTO!$A$1:$C$2100,1,0)),"NO","SI")</f>
        <v>NO</v>
      </c>
      <c r="DE150" s="130" t="e">
        <f>IF(CZ150="NO","NO APLICA",IF(AY150=0,"ERROR NOTA",IF(AND(DD150="NO",AY150=7),0,IF(VLOOKUP(AI150,COMPORTAMIENTO!$A$2:$C$2100,3,0)=AY150,0,"ERROR NOTA"))))</f>
        <v>#N/A</v>
      </c>
      <c r="DF150" s="164" t="e">
        <f t="shared" si="128"/>
        <v>#N/A</v>
      </c>
      <c r="DG150" s="164" t="e">
        <f t="shared" si="129"/>
        <v>#N/A</v>
      </c>
      <c r="DH150" s="130" t="str">
        <f t="shared" si="107"/>
        <v>NO</v>
      </c>
      <c r="DI150" s="130" t="e">
        <f t="shared" si="130"/>
        <v>#N/A</v>
      </c>
      <c r="DJ150" s="130" t="e">
        <f t="shared" si="131"/>
        <v>#N/A</v>
      </c>
      <c r="DK150" s="130" t="e">
        <f t="shared" si="132"/>
        <v>#N/A</v>
      </c>
      <c r="DL150" s="16" t="e" cm="1">
        <f t="array" ref="DL150">IF(CZ150="NO","NO APLICA",IF(AND(CZ150="SI",BG150=1),RECHAZADO,"APROBADO"))</f>
        <v>#N/A</v>
      </c>
      <c r="DM150" s="16" t="e">
        <f t="shared" si="133"/>
        <v>#N/A</v>
      </c>
      <c r="DN150" s="11" t="e">
        <f t="shared" si="134"/>
        <v>#N/A</v>
      </c>
      <c r="DO150" s="16">
        <f t="shared" si="135"/>
        <v>0</v>
      </c>
      <c r="DP150" s="16">
        <f>VLOOKUP(A150,'5 TD'!$A$3:$B$35,2,0)</f>
        <v>0</v>
      </c>
      <c r="DQ150" s="11" t="e">
        <f t="shared" si="136"/>
        <v>#N/A</v>
      </c>
      <c r="DR150" s="130" t="e">
        <f t="shared" si="108"/>
        <v>#N/A</v>
      </c>
      <c r="DS150" s="130" t="e">
        <f t="shared" si="109"/>
        <v>#N/A</v>
      </c>
      <c r="DT150" s="11" t="e">
        <f t="shared" si="110"/>
        <v>#N/A</v>
      </c>
      <c r="DU150" s="130" t="e">
        <f t="shared" si="111"/>
        <v>#N/A</v>
      </c>
      <c r="DV150" s="6">
        <f>+('3 Planilla Preadjudicación OTIC'!BO150)</f>
        <v>0</v>
      </c>
      <c r="DW150" s="6" t="e">
        <f>IF(DU150="APROBADO",VLOOKUP(A150,'5 TD'!$D$3:$E$270,2,0),"NO APLICA")</f>
        <v>#N/A</v>
      </c>
      <c r="DX150" s="6" t="e">
        <f t="shared" si="137"/>
        <v>#N/A</v>
      </c>
      <c r="DY150" s="6" t="e">
        <f>IF(DX150="SI",VLOOKUP(A150,'5 TD'!$G$3:$H$270,2,0),"NO APLICA ")</f>
        <v>#N/A</v>
      </c>
      <c r="DZ150" s="6" t="e">
        <f t="shared" si="112"/>
        <v>#N/A</v>
      </c>
      <c r="EA150" s="6" t="e">
        <f>IF(DZ150="SI",VLOOKUP(A150,'5 TD'!$J$4:$K$472,2,0),"NO APLICA")</f>
        <v>#N/A</v>
      </c>
      <c r="EB150" s="6" t="e">
        <f t="shared" si="138"/>
        <v>#N/A</v>
      </c>
      <c r="EC150" s="11" t="e">
        <f>IF(EB150="SI",VLOOKUP(A150,'5 TD'!$M$4:$N$350,2,0),"NO APLICA")</f>
        <v>#N/A</v>
      </c>
      <c r="ED150" s="6" t="e">
        <f t="shared" si="113"/>
        <v>#N/A</v>
      </c>
      <c r="EE150" s="16" t="e">
        <f t="shared" si="139"/>
        <v>#N/A</v>
      </c>
      <c r="EF150" s="16" t="e">
        <f>IF(ED150="SI",VLOOKUP(A150,'5 TD'!$V$4:$W$479,2,0),"NO APLICA")</f>
        <v>#N/A</v>
      </c>
      <c r="EG150" s="6" t="e">
        <f t="shared" si="140"/>
        <v>#N/A</v>
      </c>
      <c r="EH150" s="124" t="e">
        <f>IF(EG150="SI",VLOOKUP(AI150,COMPORTAMIENTO!$A$1:$C$2100,2,0),"NO APLICA")</f>
        <v>#N/A</v>
      </c>
      <c r="EI150" s="16" t="e">
        <f>IF(EG150="SI",VLOOKUP(A150,'5 TD'!$P$2:$Q$479,2,0),"NO APLICA")</f>
        <v>#N/A</v>
      </c>
      <c r="EJ150" s="6" t="e">
        <f t="shared" si="141"/>
        <v>#N/A</v>
      </c>
      <c r="EK150" s="6">
        <f>IF(DB150="no",0,VLOOKUP(AI150,EXPERIENCIA!$A$1:$C$2100,2,0))</f>
        <v>0</v>
      </c>
      <c r="EL150" s="6">
        <f>IF(DB150="si",VLOOKUP(A150,'5 TD'!$S$3:$T$2103,2,0),0)</f>
        <v>0</v>
      </c>
      <c r="EM150" s="6" t="str">
        <f t="shared" si="142"/>
        <v>SI</v>
      </c>
      <c r="EN150" s="6">
        <f>+('3 Planilla Preadjudicación OTIC'!BV150)</f>
        <v>0</v>
      </c>
      <c r="EQ150" s="77"/>
    </row>
    <row r="151" spans="1:147" s="7" customFormat="1" ht="13.8" x14ac:dyDescent="0.3">
      <c r="A151" s="6">
        <f>+('3 Planilla Preadjudicación OTIC'!A151)</f>
        <v>0</v>
      </c>
      <c r="B151" s="6">
        <f>+('3 Planilla Preadjudicación OTIC'!B151)</f>
        <v>0</v>
      </c>
      <c r="C151" s="8">
        <f>+('3 Planilla Preadjudicación OTIC'!D151)</f>
        <v>0</v>
      </c>
      <c r="D151" s="8">
        <f>+('3 Planilla Preadjudicación OTIC'!E151)</f>
        <v>0</v>
      </c>
      <c r="E151" s="8">
        <f>+('3 Planilla Preadjudicación OTIC'!F151)</f>
        <v>0</v>
      </c>
      <c r="F151" s="8">
        <f>+('3 Planilla Preadjudicación OTIC'!G151)</f>
        <v>0</v>
      </c>
      <c r="G151" s="8">
        <f>+('3 Planilla Preadjudicación OTIC'!H151)</f>
        <v>0</v>
      </c>
      <c r="H151" s="8">
        <f>+('3 Planilla Preadjudicación OTIC'!I151)</f>
        <v>0</v>
      </c>
      <c r="I151" s="8">
        <f>+('3 Planilla Preadjudicación OTIC'!J151)</f>
        <v>0</v>
      </c>
      <c r="J151" s="8">
        <f>+('3 Planilla Preadjudicación OTIC'!K151)</f>
        <v>0</v>
      </c>
      <c r="K151" s="8">
        <f>+('3 Planilla Preadjudicación OTIC'!L151)</f>
        <v>0</v>
      </c>
      <c r="L151" s="8">
        <f>+('3 Planilla Preadjudicación OTIC'!M151)</f>
        <v>0</v>
      </c>
      <c r="M151" s="6">
        <f>+('3 Planilla Preadjudicación OTIC'!N151)</f>
        <v>0</v>
      </c>
      <c r="N151" s="8">
        <f>+('3 Planilla Preadjudicación OTIC'!O151)</f>
        <v>0</v>
      </c>
      <c r="O151" s="8">
        <f>+('3 Planilla Preadjudicación OTIC'!P151)</f>
        <v>0</v>
      </c>
      <c r="P151" s="8">
        <f>+('3 Planilla Preadjudicación OTIC'!Q151)</f>
        <v>0</v>
      </c>
      <c r="Q151" s="8">
        <f>+('3 Planilla Preadjudicación OTIC'!R151)</f>
        <v>0</v>
      </c>
      <c r="R151" s="8">
        <f>+('3 Planilla Preadjudicación OTIC'!S151)</f>
        <v>0</v>
      </c>
      <c r="S151" s="8">
        <f>+('3 Planilla Preadjudicación OTIC'!T151)</f>
        <v>0</v>
      </c>
      <c r="T151" s="6">
        <f>+('3 Planilla Preadjudicación OTIC'!U151)</f>
        <v>0</v>
      </c>
      <c r="U151" s="6">
        <f>+('3 Planilla Preadjudicación OTIC'!V151)</f>
        <v>0</v>
      </c>
      <c r="V151" s="6">
        <f>+('3 Planilla Preadjudicación OTIC'!W151)</f>
        <v>0</v>
      </c>
      <c r="W151" s="6">
        <f>+('3 Planilla Preadjudicación OTIC'!X151)</f>
        <v>0</v>
      </c>
      <c r="X151" s="6">
        <f>+('3 Planilla Preadjudicación OTIC'!Y151)</f>
        <v>0</v>
      </c>
      <c r="Y151" s="6">
        <f>+('3 Planilla Preadjudicación OTIC'!Z151)</f>
        <v>0</v>
      </c>
      <c r="Z151" s="6">
        <f>+('3 Planilla Preadjudicación OTIC'!AA151)</f>
        <v>0</v>
      </c>
      <c r="AA151" s="6">
        <f>+('3 Planilla Preadjudicación OTIC'!AB151)</f>
        <v>0</v>
      </c>
      <c r="AB151" s="8">
        <f>+('3 Planilla Preadjudicación OTIC'!AC151)</f>
        <v>0</v>
      </c>
      <c r="AC151" s="8">
        <f>+('3 Planilla Preadjudicación OTIC'!AD151)</f>
        <v>0</v>
      </c>
      <c r="AD151" s="6">
        <f>+('3 Planilla Preadjudicación OTIC'!AE151)</f>
        <v>0</v>
      </c>
      <c r="AE151" s="8">
        <f>+('3 Planilla Preadjudicación OTIC'!AF151)</f>
        <v>0</v>
      </c>
      <c r="AF151" s="6">
        <f>+('3 Planilla Preadjudicación OTIC'!AG151)</f>
        <v>0</v>
      </c>
      <c r="AG151" s="6">
        <f>+('3 Planilla Preadjudicación OTIC'!AH151)</f>
        <v>0</v>
      </c>
      <c r="AH151" s="6">
        <f>+('3 Planilla Preadjudicación OTIC'!AI151)</f>
        <v>0</v>
      </c>
      <c r="AI151" s="206">
        <f>+('3 Planilla Preadjudicación OTIC'!AJ151)</f>
        <v>0</v>
      </c>
      <c r="AJ151" s="8">
        <f>+('3 Planilla Preadjudicación OTIC'!AK151)</f>
        <v>0</v>
      </c>
      <c r="AK151" s="6">
        <f>+('3 Planilla Preadjudicación OTIC'!AL151)</f>
        <v>0</v>
      </c>
      <c r="AL151" s="6">
        <f>+('3 Planilla Preadjudicación OTIC'!AM151)</f>
        <v>0</v>
      </c>
      <c r="AM151" s="16">
        <f>+('3 Planilla Preadjudicación OTIC'!AN151)</f>
        <v>0</v>
      </c>
      <c r="AN151" s="16">
        <f>+('3 Planilla Preadjudicación OTIC'!AO151)</f>
        <v>0</v>
      </c>
      <c r="AO151" s="16">
        <f>+('3 Planilla Preadjudicación OTIC'!AP151)</f>
        <v>0</v>
      </c>
      <c r="AP151" s="16">
        <f>+('3 Planilla Preadjudicación OTIC'!AQ151)</f>
        <v>0</v>
      </c>
      <c r="AQ151" s="16">
        <f>+('3 Planilla Preadjudicación OTIC'!AR151)</f>
        <v>0</v>
      </c>
      <c r="AR151" s="16">
        <f>+('3 Planilla Preadjudicación OTIC'!AS151)</f>
        <v>0</v>
      </c>
      <c r="AS151" s="16">
        <f>+('3 Planilla Preadjudicación OTIC'!AT151)</f>
        <v>0</v>
      </c>
      <c r="AT151" s="16">
        <f>+('3 Planilla Preadjudicación OTIC'!AU151)</f>
        <v>0</v>
      </c>
      <c r="AU151" s="16">
        <f>+('3 Planilla Preadjudicación OTIC'!AV151)</f>
        <v>0</v>
      </c>
      <c r="AV151" s="6">
        <f>+('3 Planilla Preadjudicación OTIC'!AW151)</f>
        <v>0</v>
      </c>
      <c r="AW151" s="8">
        <f>+('3 Planilla Preadjudicación OTIC'!AX151)</f>
        <v>0</v>
      </c>
      <c r="AX151" s="6">
        <f>+('3 Planilla Preadjudicación OTIC'!AY151)</f>
        <v>0</v>
      </c>
      <c r="AY151" s="6">
        <f>+('3 Planilla Preadjudicación OTIC'!AZ151)</f>
        <v>0</v>
      </c>
      <c r="AZ151" s="6">
        <f>+('3 Planilla Preadjudicación OTIC'!BA151)</f>
        <v>0</v>
      </c>
      <c r="BA151" s="6">
        <f>+('3 Planilla Preadjudicación OTIC'!BB151)</f>
        <v>0</v>
      </c>
      <c r="BB151" s="6">
        <f>+('3 Planilla Preadjudicación OTIC'!BC151)</f>
        <v>0</v>
      </c>
      <c r="BC151" s="6">
        <f>+('3 Planilla Preadjudicación OTIC'!BD151)</f>
        <v>0</v>
      </c>
      <c r="BD151" s="6">
        <f>+('3 Planilla Preadjudicación OTIC'!BE151)</f>
        <v>0</v>
      </c>
      <c r="BE151" s="6">
        <f>+('3 Planilla Preadjudicación OTIC'!BF151)</f>
        <v>0</v>
      </c>
      <c r="BF151" s="6">
        <f>+('3 Planilla Preadjudicación OTIC'!BG151)</f>
        <v>0</v>
      </c>
      <c r="BG151" s="6">
        <f>+('3 Planilla Preadjudicación OTIC'!BH151)</f>
        <v>0</v>
      </c>
      <c r="BH151" s="6">
        <f>+('3 Planilla Preadjudicación OTIC'!BI151)</f>
        <v>0</v>
      </c>
      <c r="BI151" s="6">
        <f>+('3 Planilla Preadjudicación OTIC'!BJ151)</f>
        <v>0</v>
      </c>
      <c r="BJ151" s="6">
        <f>+('3 Planilla Preadjudicación OTIC'!BK151)</f>
        <v>0</v>
      </c>
      <c r="BK151" s="6">
        <f>+('3 Planilla Preadjudicación OTIC'!BL151)</f>
        <v>0</v>
      </c>
      <c r="BL151" s="6">
        <f>+('3 Planilla Preadjudicación OTIC'!BM151)</f>
        <v>0</v>
      </c>
      <c r="BM151" s="164">
        <f>ROUND(('3 Planilla Preadjudicación OTIC'!BN151),1)</f>
        <v>0</v>
      </c>
      <c r="BN151" s="8">
        <f>+('3 Planilla Preadjudicación OTIC'!BO151)</f>
        <v>0</v>
      </c>
      <c r="BO151" s="8">
        <f>+('3 Planilla Preadjudicación OTIC'!BP151)</f>
        <v>0</v>
      </c>
      <c r="BP151" s="8">
        <f>+('3 Planilla Preadjudicación OTIC'!BQ151)</f>
        <v>0</v>
      </c>
      <c r="BQ151" s="8">
        <f>+('3 Planilla Preadjudicación OTIC'!BR151)</f>
        <v>0</v>
      </c>
      <c r="BR151" s="8">
        <f>+('3 Planilla Preadjudicación OTIC'!BS151)</f>
        <v>0</v>
      </c>
      <c r="BS151" s="8">
        <f>+('3 Planilla Preadjudicación OTIC'!BT151)</f>
        <v>0</v>
      </c>
      <c r="BT151" s="8">
        <f>+('3 Planilla Preadjudicación OTIC'!BU151)</f>
        <v>0</v>
      </c>
      <c r="BU151" s="130" t="e">
        <f>IF(VLOOKUP(A151,'BD OFICIAL'!$A$1:$AK$1058,5,0)=D151,0,1)</f>
        <v>#N/A</v>
      </c>
      <c r="BV151" s="130" t="e">
        <f>IF(VLOOKUP(A151,'BD OFICIAL'!$A$1:$AK$1058,11,0)=J151,0,1)</f>
        <v>#N/A</v>
      </c>
      <c r="BW151" s="130" t="e">
        <f>IF(VLOOKUP(A151,'BD OFICIAL'!$A$1:$AK$1058,13,0)=L151,0,1)</f>
        <v>#N/A</v>
      </c>
      <c r="BX151" s="6" t="e">
        <f>IF(VLOOKUP(A151,'BD OFICIAL'!$A$1:$AK$1058,16,0)=O151,0,1)</f>
        <v>#N/A</v>
      </c>
      <c r="BY151" s="6" t="e">
        <f>IF(VLOOKUP(A151,'BD OFICIAL'!$A$1:$AK$1058,17,0)=P151,0,1)</f>
        <v>#N/A</v>
      </c>
      <c r="BZ151" s="6" t="e">
        <f>IF(VLOOKUP(A151,'BD OFICIAL'!$A$1:$AK$1058,19,0)=R151,0,1)</f>
        <v>#N/A</v>
      </c>
      <c r="CA151" s="6" t="e">
        <f>IF(VLOOKUP(A151,'BD OFICIAL'!$A$1:$AK$1058,21,0)=T151,0,1)</f>
        <v>#N/A</v>
      </c>
      <c r="CB151" s="6" t="e">
        <f>IF(VLOOKUP(A151,'BD OFICIAL'!$A$1:$AK$1058,24,0)=AK151,0,1)</f>
        <v>#N/A</v>
      </c>
      <c r="CC151" s="6" t="e">
        <f>IF(VLOOKUP(A151,'BD OFICIAL'!$A$1:$AK$1058,25,0)=X151,0,1)</f>
        <v>#N/A</v>
      </c>
      <c r="CD151" s="6" t="e">
        <f>IF(VLOOKUP(A151,'BD OFICIAL'!$A$1:$AK$1058,26,0)=Y151,0,1)</f>
        <v>#N/A</v>
      </c>
      <c r="CE151" s="6" t="e">
        <f>IF(VLOOKUP(A151,'BD OFICIAL'!$A$1:$AK$1058,27,0)=Z151,0,1)</f>
        <v>#N/A</v>
      </c>
      <c r="CF151" s="6" t="e">
        <f>IF(VLOOKUP(A151,'BD OFICIAL'!$A$1:$AK$1058,28,0)=AA151,0,1)</f>
        <v>#N/A</v>
      </c>
      <c r="CG151" s="6" t="e">
        <f>IF(VLOOKUP(A151,'BD OFICIAL'!$A$1:$AK$1058,33,0)=AF151,0,1)</f>
        <v>#N/A</v>
      </c>
      <c r="CH151" s="6" t="e">
        <f>IF(VLOOKUP(A151,'BD OFICIAL'!$A$1:$AK$1058,34,0)=AG151,0,1)</f>
        <v>#N/A</v>
      </c>
      <c r="CI151" s="11" t="e">
        <f t="shared" si="114"/>
        <v>#DIV/0!</v>
      </c>
      <c r="CJ151" s="130" t="e">
        <f t="shared" si="115"/>
        <v>#DIV/0!</v>
      </c>
      <c r="CK151" s="130" t="e">
        <f>IF(VLOOKUP(A151,'BD OFICIAL'!$A$1:$AK$1058,37,0)=AL151,0,1)</f>
        <v>#N/A</v>
      </c>
      <c r="CL151" s="130" t="e">
        <f>VLOOKUP(A151,'BD OFICIAL'!$A$1:$AL$1109,38,0)*AM151-AP151</f>
        <v>#N/A</v>
      </c>
      <c r="CM151" s="130" t="str">
        <f t="shared" si="116"/>
        <v>SSH</v>
      </c>
      <c r="CN151" s="130" t="str">
        <f t="shared" si="117"/>
        <v>SI</v>
      </c>
      <c r="CO151" s="130" t="str">
        <f t="shared" si="118"/>
        <v>NO</v>
      </c>
      <c r="CP151" s="44">
        <f t="shared" si="119"/>
        <v>1</v>
      </c>
      <c r="CQ151" s="44">
        <f t="shared" si="120"/>
        <v>1</v>
      </c>
      <c r="CR151" s="44" t="e">
        <f t="shared" si="121"/>
        <v>#N/A</v>
      </c>
      <c r="CS151" s="44" t="e">
        <f>IF(VLOOKUP(A151,'BD OFICIAL'!$A:$AS,40,0)=AQ151,0,1)</f>
        <v>#N/A</v>
      </c>
      <c r="CT151" s="44" t="e">
        <f>IF(VLOOKUP(A151,'BD OFICIAL'!$A:$AS,41,0)=AS151,0,1)</f>
        <v>#N/A</v>
      </c>
      <c r="CU151" s="44">
        <f t="shared" si="122"/>
        <v>0</v>
      </c>
      <c r="CV151" s="44">
        <f t="shared" si="123"/>
        <v>0</v>
      </c>
      <c r="CW151" s="44" t="e">
        <f>IF(VLOOKUP(A151,'BD OFICIAL'!$A$1:$AK$1058,31,0)="SI",IF(AT151&gt;0,0,1),IF(AT151=0,0,1))</f>
        <v>#N/A</v>
      </c>
      <c r="CX151" s="44">
        <f t="shared" si="124"/>
        <v>0</v>
      </c>
      <c r="CY151" s="44">
        <f t="shared" si="125"/>
        <v>0</v>
      </c>
      <c r="CZ151" s="130" t="e">
        <f t="shared" si="126"/>
        <v>#N/A</v>
      </c>
      <c r="DA151" s="44" t="e">
        <f t="shared" si="127"/>
        <v>#N/A</v>
      </c>
      <c r="DB151" s="130" t="str">
        <f>IF(ISERROR(VLOOKUP(AI151,EXPERIENCIA!$A$1:$C$2100,1,0)),"NO","SI")</f>
        <v>NO</v>
      </c>
      <c r="DC151" s="130" t="e">
        <f>IF(CZ151="no","NO APLICA",IF(AX151=0,"ERROR NOTA",IF(AND(AX151&gt;1,DB151="NO"),"ERROR NOTA",IF(AND(DB151="NO",AX151=1),0,IF(VLOOKUP(AI151,EXPERIENCIA!$A$1:$C$2100,3,0)=AX151,0,"ERROR NOTA")))))</f>
        <v>#N/A</v>
      </c>
      <c r="DD151" s="130" t="str">
        <f>IF(ISERROR(VLOOKUP(AI151,COMPORTAMIENTO!$A$1:$C$2100,1,0)),"NO","SI")</f>
        <v>NO</v>
      </c>
      <c r="DE151" s="130" t="e">
        <f>IF(CZ151="NO","NO APLICA",IF(AY151=0,"ERROR NOTA",IF(AND(DD151="NO",AY151=7),0,IF(VLOOKUP(AI151,COMPORTAMIENTO!$A$2:$C$2100,3,0)=AY151,0,"ERROR NOTA"))))</f>
        <v>#N/A</v>
      </c>
      <c r="DF151" s="164" t="e">
        <f t="shared" si="128"/>
        <v>#N/A</v>
      </c>
      <c r="DG151" s="164" t="e">
        <f t="shared" si="129"/>
        <v>#N/A</v>
      </c>
      <c r="DH151" s="130" t="str">
        <f t="shared" si="107"/>
        <v>NO</v>
      </c>
      <c r="DI151" s="130" t="e">
        <f t="shared" si="130"/>
        <v>#N/A</v>
      </c>
      <c r="DJ151" s="130" t="e">
        <f t="shared" si="131"/>
        <v>#N/A</v>
      </c>
      <c r="DK151" s="130" t="e">
        <f t="shared" si="132"/>
        <v>#N/A</v>
      </c>
      <c r="DL151" s="16" t="e" cm="1">
        <f t="array" ref="DL151">IF(CZ151="NO","NO APLICA",IF(AND(CZ151="SI",BG151=1),RECHAZADO,"APROBADO"))</f>
        <v>#N/A</v>
      </c>
      <c r="DM151" s="16" t="e">
        <f t="shared" si="133"/>
        <v>#N/A</v>
      </c>
      <c r="DN151" s="11" t="e">
        <f t="shared" si="134"/>
        <v>#N/A</v>
      </c>
      <c r="DO151" s="16">
        <f t="shared" si="135"/>
        <v>0</v>
      </c>
      <c r="DP151" s="16">
        <f>VLOOKUP(A151,'5 TD'!$A$3:$B$35,2,0)</f>
        <v>0</v>
      </c>
      <c r="DQ151" s="11" t="e">
        <f t="shared" si="136"/>
        <v>#N/A</v>
      </c>
      <c r="DR151" s="130" t="e">
        <f t="shared" si="108"/>
        <v>#N/A</v>
      </c>
      <c r="DS151" s="130" t="e">
        <f t="shared" si="109"/>
        <v>#N/A</v>
      </c>
      <c r="DT151" s="11" t="e">
        <f t="shared" si="110"/>
        <v>#N/A</v>
      </c>
      <c r="DU151" s="130" t="e">
        <f t="shared" si="111"/>
        <v>#N/A</v>
      </c>
      <c r="DV151" s="6">
        <f>+('3 Planilla Preadjudicación OTIC'!BO151)</f>
        <v>0</v>
      </c>
      <c r="DW151" s="6" t="e">
        <f>IF(DU151="APROBADO",VLOOKUP(A151,'5 TD'!$D$3:$E$270,2,0),"NO APLICA")</f>
        <v>#N/A</v>
      </c>
      <c r="DX151" s="6" t="e">
        <f t="shared" si="137"/>
        <v>#N/A</v>
      </c>
      <c r="DY151" s="6" t="e">
        <f>IF(DX151="SI",VLOOKUP(A151,'5 TD'!$G$3:$H$270,2,0),"NO APLICA ")</f>
        <v>#N/A</v>
      </c>
      <c r="DZ151" s="6" t="e">
        <f t="shared" si="112"/>
        <v>#N/A</v>
      </c>
      <c r="EA151" s="6" t="e">
        <f>IF(DZ151="SI",VLOOKUP(A151,'5 TD'!$J$4:$K$472,2,0),"NO APLICA")</f>
        <v>#N/A</v>
      </c>
      <c r="EB151" s="6" t="e">
        <f t="shared" si="138"/>
        <v>#N/A</v>
      </c>
      <c r="EC151" s="11" t="e">
        <f>IF(EB151="SI",VLOOKUP(A151,'5 TD'!$M$4:$N$350,2,0),"NO APLICA")</f>
        <v>#N/A</v>
      </c>
      <c r="ED151" s="6" t="e">
        <f t="shared" si="113"/>
        <v>#N/A</v>
      </c>
      <c r="EE151" s="16" t="e">
        <f t="shared" si="139"/>
        <v>#N/A</v>
      </c>
      <c r="EF151" s="16" t="e">
        <f>IF(ED151="SI",VLOOKUP(A151,'5 TD'!$V$4:$W$479,2,0),"NO APLICA")</f>
        <v>#N/A</v>
      </c>
      <c r="EG151" s="6" t="e">
        <f t="shared" si="140"/>
        <v>#N/A</v>
      </c>
      <c r="EH151" s="124" t="e">
        <f>IF(EG151="SI",VLOOKUP(AI151,COMPORTAMIENTO!$A$1:$C$2100,2,0),"NO APLICA")</f>
        <v>#N/A</v>
      </c>
      <c r="EI151" s="16" t="e">
        <f>IF(EG151="SI",VLOOKUP(A151,'5 TD'!$P$2:$Q$479,2,0),"NO APLICA")</f>
        <v>#N/A</v>
      </c>
      <c r="EJ151" s="6" t="e">
        <f t="shared" si="141"/>
        <v>#N/A</v>
      </c>
      <c r="EK151" s="6">
        <f>IF(DB151="no",0,VLOOKUP(AI151,EXPERIENCIA!$A$1:$C$2100,2,0))</f>
        <v>0</v>
      </c>
      <c r="EL151" s="6">
        <f>IF(DB151="si",VLOOKUP(A151,'5 TD'!$S$3:$T$2103,2,0),0)</f>
        <v>0</v>
      </c>
      <c r="EM151" s="6" t="str">
        <f t="shared" si="142"/>
        <v>SI</v>
      </c>
      <c r="EN151" s="6">
        <f>+('3 Planilla Preadjudicación OTIC'!BV151)</f>
        <v>0</v>
      </c>
      <c r="EQ151" s="77"/>
    </row>
    <row r="152" spans="1:147" s="7" customFormat="1" ht="13.8" x14ac:dyDescent="0.3">
      <c r="A152" s="6">
        <f>+('3 Planilla Preadjudicación OTIC'!A152)</f>
        <v>0</v>
      </c>
      <c r="B152" s="6">
        <f>+('3 Planilla Preadjudicación OTIC'!B152)</f>
        <v>0</v>
      </c>
      <c r="C152" s="8">
        <f>+('3 Planilla Preadjudicación OTIC'!D152)</f>
        <v>0</v>
      </c>
      <c r="D152" s="8">
        <f>+('3 Planilla Preadjudicación OTIC'!E152)</f>
        <v>0</v>
      </c>
      <c r="E152" s="8">
        <f>+('3 Planilla Preadjudicación OTIC'!F152)</f>
        <v>0</v>
      </c>
      <c r="F152" s="8">
        <f>+('3 Planilla Preadjudicación OTIC'!G152)</f>
        <v>0</v>
      </c>
      <c r="G152" s="8">
        <f>+('3 Planilla Preadjudicación OTIC'!H152)</f>
        <v>0</v>
      </c>
      <c r="H152" s="8">
        <f>+('3 Planilla Preadjudicación OTIC'!I152)</f>
        <v>0</v>
      </c>
      <c r="I152" s="8">
        <f>+('3 Planilla Preadjudicación OTIC'!J152)</f>
        <v>0</v>
      </c>
      <c r="J152" s="8">
        <f>+('3 Planilla Preadjudicación OTIC'!K152)</f>
        <v>0</v>
      </c>
      <c r="K152" s="8">
        <f>+('3 Planilla Preadjudicación OTIC'!L152)</f>
        <v>0</v>
      </c>
      <c r="L152" s="8">
        <f>+('3 Planilla Preadjudicación OTIC'!M152)</f>
        <v>0</v>
      </c>
      <c r="M152" s="6">
        <f>+('3 Planilla Preadjudicación OTIC'!N152)</f>
        <v>0</v>
      </c>
      <c r="N152" s="8">
        <f>+('3 Planilla Preadjudicación OTIC'!O152)</f>
        <v>0</v>
      </c>
      <c r="O152" s="8">
        <f>+('3 Planilla Preadjudicación OTIC'!P152)</f>
        <v>0</v>
      </c>
      <c r="P152" s="8">
        <f>+('3 Planilla Preadjudicación OTIC'!Q152)</f>
        <v>0</v>
      </c>
      <c r="Q152" s="8">
        <f>+('3 Planilla Preadjudicación OTIC'!R152)</f>
        <v>0</v>
      </c>
      <c r="R152" s="8">
        <f>+('3 Planilla Preadjudicación OTIC'!S152)</f>
        <v>0</v>
      </c>
      <c r="S152" s="8">
        <f>+('3 Planilla Preadjudicación OTIC'!T152)</f>
        <v>0</v>
      </c>
      <c r="T152" s="6">
        <f>+('3 Planilla Preadjudicación OTIC'!U152)</f>
        <v>0</v>
      </c>
      <c r="U152" s="6">
        <f>+('3 Planilla Preadjudicación OTIC'!V152)</f>
        <v>0</v>
      </c>
      <c r="V152" s="6">
        <f>+('3 Planilla Preadjudicación OTIC'!W152)</f>
        <v>0</v>
      </c>
      <c r="W152" s="6">
        <f>+('3 Planilla Preadjudicación OTIC'!X152)</f>
        <v>0</v>
      </c>
      <c r="X152" s="6">
        <f>+('3 Planilla Preadjudicación OTIC'!Y152)</f>
        <v>0</v>
      </c>
      <c r="Y152" s="6">
        <f>+('3 Planilla Preadjudicación OTIC'!Z152)</f>
        <v>0</v>
      </c>
      <c r="Z152" s="6">
        <f>+('3 Planilla Preadjudicación OTIC'!AA152)</f>
        <v>0</v>
      </c>
      <c r="AA152" s="6">
        <f>+('3 Planilla Preadjudicación OTIC'!AB152)</f>
        <v>0</v>
      </c>
      <c r="AB152" s="8">
        <f>+('3 Planilla Preadjudicación OTIC'!AC152)</f>
        <v>0</v>
      </c>
      <c r="AC152" s="8">
        <f>+('3 Planilla Preadjudicación OTIC'!AD152)</f>
        <v>0</v>
      </c>
      <c r="AD152" s="6">
        <f>+('3 Planilla Preadjudicación OTIC'!AE152)</f>
        <v>0</v>
      </c>
      <c r="AE152" s="8">
        <f>+('3 Planilla Preadjudicación OTIC'!AF152)</f>
        <v>0</v>
      </c>
      <c r="AF152" s="6">
        <f>+('3 Planilla Preadjudicación OTIC'!AG152)</f>
        <v>0</v>
      </c>
      <c r="AG152" s="6">
        <f>+('3 Planilla Preadjudicación OTIC'!AH152)</f>
        <v>0</v>
      </c>
      <c r="AH152" s="6">
        <f>+('3 Planilla Preadjudicación OTIC'!AI152)</f>
        <v>0</v>
      </c>
      <c r="AI152" s="206">
        <f>+('3 Planilla Preadjudicación OTIC'!AJ152)</f>
        <v>0</v>
      </c>
      <c r="AJ152" s="8">
        <f>+('3 Planilla Preadjudicación OTIC'!AK152)</f>
        <v>0</v>
      </c>
      <c r="AK152" s="6">
        <f>+('3 Planilla Preadjudicación OTIC'!AL152)</f>
        <v>0</v>
      </c>
      <c r="AL152" s="6">
        <f>+('3 Planilla Preadjudicación OTIC'!AM152)</f>
        <v>0</v>
      </c>
      <c r="AM152" s="16">
        <f>+('3 Planilla Preadjudicación OTIC'!AN152)</f>
        <v>0</v>
      </c>
      <c r="AN152" s="16">
        <f>+('3 Planilla Preadjudicación OTIC'!AO152)</f>
        <v>0</v>
      </c>
      <c r="AO152" s="16">
        <f>+('3 Planilla Preadjudicación OTIC'!AP152)</f>
        <v>0</v>
      </c>
      <c r="AP152" s="16">
        <f>+('3 Planilla Preadjudicación OTIC'!AQ152)</f>
        <v>0</v>
      </c>
      <c r="AQ152" s="16">
        <f>+('3 Planilla Preadjudicación OTIC'!AR152)</f>
        <v>0</v>
      </c>
      <c r="AR152" s="16">
        <f>+('3 Planilla Preadjudicación OTIC'!AS152)</f>
        <v>0</v>
      </c>
      <c r="AS152" s="16">
        <f>+('3 Planilla Preadjudicación OTIC'!AT152)</f>
        <v>0</v>
      </c>
      <c r="AT152" s="16">
        <f>+('3 Planilla Preadjudicación OTIC'!AU152)</f>
        <v>0</v>
      </c>
      <c r="AU152" s="16">
        <f>+('3 Planilla Preadjudicación OTIC'!AV152)</f>
        <v>0</v>
      </c>
      <c r="AV152" s="6">
        <f>+('3 Planilla Preadjudicación OTIC'!AW152)</f>
        <v>0</v>
      </c>
      <c r="AW152" s="8">
        <f>+('3 Planilla Preadjudicación OTIC'!AX152)</f>
        <v>0</v>
      </c>
      <c r="AX152" s="6">
        <f>+('3 Planilla Preadjudicación OTIC'!AY152)</f>
        <v>0</v>
      </c>
      <c r="AY152" s="6">
        <f>+('3 Planilla Preadjudicación OTIC'!AZ152)</f>
        <v>0</v>
      </c>
      <c r="AZ152" s="6">
        <f>+('3 Planilla Preadjudicación OTIC'!BA152)</f>
        <v>0</v>
      </c>
      <c r="BA152" s="6">
        <f>+('3 Planilla Preadjudicación OTIC'!BB152)</f>
        <v>0</v>
      </c>
      <c r="BB152" s="6">
        <f>+('3 Planilla Preadjudicación OTIC'!BC152)</f>
        <v>0</v>
      </c>
      <c r="BC152" s="6">
        <f>+('3 Planilla Preadjudicación OTIC'!BD152)</f>
        <v>0</v>
      </c>
      <c r="BD152" s="6">
        <f>+('3 Planilla Preadjudicación OTIC'!BE152)</f>
        <v>0</v>
      </c>
      <c r="BE152" s="6">
        <f>+('3 Planilla Preadjudicación OTIC'!BF152)</f>
        <v>0</v>
      </c>
      <c r="BF152" s="6">
        <f>+('3 Planilla Preadjudicación OTIC'!BG152)</f>
        <v>0</v>
      </c>
      <c r="BG152" s="6">
        <f>+('3 Planilla Preadjudicación OTIC'!BH152)</f>
        <v>0</v>
      </c>
      <c r="BH152" s="6">
        <f>+('3 Planilla Preadjudicación OTIC'!BI152)</f>
        <v>0</v>
      </c>
      <c r="BI152" s="6">
        <f>+('3 Planilla Preadjudicación OTIC'!BJ152)</f>
        <v>0</v>
      </c>
      <c r="BJ152" s="6">
        <f>+('3 Planilla Preadjudicación OTIC'!BK152)</f>
        <v>0</v>
      </c>
      <c r="BK152" s="6">
        <f>+('3 Planilla Preadjudicación OTIC'!BL152)</f>
        <v>0</v>
      </c>
      <c r="BL152" s="6">
        <f>+('3 Planilla Preadjudicación OTIC'!BM152)</f>
        <v>0</v>
      </c>
      <c r="BM152" s="164">
        <f>ROUND(('3 Planilla Preadjudicación OTIC'!BN152),1)</f>
        <v>0</v>
      </c>
      <c r="BN152" s="8">
        <f>+('3 Planilla Preadjudicación OTIC'!BO152)</f>
        <v>0</v>
      </c>
      <c r="BO152" s="8">
        <f>+('3 Planilla Preadjudicación OTIC'!BP152)</f>
        <v>0</v>
      </c>
      <c r="BP152" s="8">
        <f>+('3 Planilla Preadjudicación OTIC'!BQ152)</f>
        <v>0</v>
      </c>
      <c r="BQ152" s="8">
        <f>+('3 Planilla Preadjudicación OTIC'!BR152)</f>
        <v>0</v>
      </c>
      <c r="BR152" s="8">
        <f>+('3 Planilla Preadjudicación OTIC'!BS152)</f>
        <v>0</v>
      </c>
      <c r="BS152" s="8">
        <f>+('3 Planilla Preadjudicación OTIC'!BT152)</f>
        <v>0</v>
      </c>
      <c r="BT152" s="8">
        <f>+('3 Planilla Preadjudicación OTIC'!BU152)</f>
        <v>0</v>
      </c>
      <c r="BU152" s="130" t="e">
        <f>IF(VLOOKUP(A152,'BD OFICIAL'!$A$1:$AK$1058,5,0)=D152,0,1)</f>
        <v>#N/A</v>
      </c>
      <c r="BV152" s="130" t="e">
        <f>IF(VLOOKUP(A152,'BD OFICIAL'!$A$1:$AK$1058,11,0)=J152,0,1)</f>
        <v>#N/A</v>
      </c>
      <c r="BW152" s="130" t="e">
        <f>IF(VLOOKUP(A152,'BD OFICIAL'!$A$1:$AK$1058,13,0)=L152,0,1)</f>
        <v>#N/A</v>
      </c>
      <c r="BX152" s="6" t="e">
        <f>IF(VLOOKUP(A152,'BD OFICIAL'!$A$1:$AK$1058,16,0)=O152,0,1)</f>
        <v>#N/A</v>
      </c>
      <c r="BY152" s="6" t="e">
        <f>IF(VLOOKUP(A152,'BD OFICIAL'!$A$1:$AK$1058,17,0)=P152,0,1)</f>
        <v>#N/A</v>
      </c>
      <c r="BZ152" s="6" t="e">
        <f>IF(VLOOKUP(A152,'BD OFICIAL'!$A$1:$AK$1058,19,0)=R152,0,1)</f>
        <v>#N/A</v>
      </c>
      <c r="CA152" s="6" t="e">
        <f>IF(VLOOKUP(A152,'BD OFICIAL'!$A$1:$AK$1058,21,0)=T152,0,1)</f>
        <v>#N/A</v>
      </c>
      <c r="CB152" s="6" t="e">
        <f>IF(VLOOKUP(A152,'BD OFICIAL'!$A$1:$AK$1058,24,0)=AK152,0,1)</f>
        <v>#N/A</v>
      </c>
      <c r="CC152" s="6" t="e">
        <f>IF(VLOOKUP(A152,'BD OFICIAL'!$A$1:$AK$1058,25,0)=X152,0,1)</f>
        <v>#N/A</v>
      </c>
      <c r="CD152" s="6" t="e">
        <f>IF(VLOOKUP(A152,'BD OFICIAL'!$A$1:$AK$1058,26,0)=Y152,0,1)</f>
        <v>#N/A</v>
      </c>
      <c r="CE152" s="6" t="e">
        <f>IF(VLOOKUP(A152,'BD OFICIAL'!$A$1:$AK$1058,27,0)=Z152,0,1)</f>
        <v>#N/A</v>
      </c>
      <c r="CF152" s="6" t="e">
        <f>IF(VLOOKUP(A152,'BD OFICIAL'!$A$1:$AK$1058,28,0)=AA152,0,1)</f>
        <v>#N/A</v>
      </c>
      <c r="CG152" s="6" t="e">
        <f>IF(VLOOKUP(A152,'BD OFICIAL'!$A$1:$AK$1058,33,0)=AF152,0,1)</f>
        <v>#N/A</v>
      </c>
      <c r="CH152" s="6" t="e">
        <f>IF(VLOOKUP(A152,'BD OFICIAL'!$A$1:$AK$1058,34,0)=AG152,0,1)</f>
        <v>#N/A</v>
      </c>
      <c r="CI152" s="11" t="e">
        <f t="shared" si="114"/>
        <v>#DIV/0!</v>
      </c>
      <c r="CJ152" s="130" t="e">
        <f t="shared" si="115"/>
        <v>#DIV/0!</v>
      </c>
      <c r="CK152" s="130" t="e">
        <f>IF(VLOOKUP(A152,'BD OFICIAL'!$A$1:$AK$1058,37,0)=AL152,0,1)</f>
        <v>#N/A</v>
      </c>
      <c r="CL152" s="130" t="e">
        <f>VLOOKUP(A152,'BD OFICIAL'!$A$1:$AL$1109,38,0)*AM152-AP152</f>
        <v>#N/A</v>
      </c>
      <c r="CM152" s="130" t="str">
        <f t="shared" si="116"/>
        <v>SSH</v>
      </c>
      <c r="CN152" s="130" t="str">
        <f t="shared" si="117"/>
        <v>SI</v>
      </c>
      <c r="CO152" s="130" t="str">
        <f t="shared" si="118"/>
        <v>NO</v>
      </c>
      <c r="CP152" s="44">
        <f t="shared" si="119"/>
        <v>1</v>
      </c>
      <c r="CQ152" s="44">
        <f t="shared" si="120"/>
        <v>1</v>
      </c>
      <c r="CR152" s="44" t="e">
        <f t="shared" si="121"/>
        <v>#N/A</v>
      </c>
      <c r="CS152" s="44" t="e">
        <f>IF(VLOOKUP(A152,'BD OFICIAL'!$A:$AS,40,0)=AQ152,0,1)</f>
        <v>#N/A</v>
      </c>
      <c r="CT152" s="44" t="e">
        <f>IF(VLOOKUP(A152,'BD OFICIAL'!$A:$AS,41,0)=AS152,0,1)</f>
        <v>#N/A</v>
      </c>
      <c r="CU152" s="44">
        <f t="shared" si="122"/>
        <v>0</v>
      </c>
      <c r="CV152" s="44">
        <f t="shared" si="123"/>
        <v>0</v>
      </c>
      <c r="CW152" s="44" t="e">
        <f>IF(VLOOKUP(A152,'BD OFICIAL'!$A$1:$AK$1058,31,0)="SI",IF(AT152&gt;0,0,1),IF(AT152=0,0,1))</f>
        <v>#N/A</v>
      </c>
      <c r="CX152" s="44">
        <f t="shared" si="124"/>
        <v>0</v>
      </c>
      <c r="CY152" s="44">
        <f t="shared" si="125"/>
        <v>0</v>
      </c>
      <c r="CZ152" s="130" t="e">
        <f t="shared" si="126"/>
        <v>#N/A</v>
      </c>
      <c r="DA152" s="44" t="e">
        <f t="shared" si="127"/>
        <v>#N/A</v>
      </c>
      <c r="DB152" s="130" t="str">
        <f>IF(ISERROR(VLOOKUP(AI152,EXPERIENCIA!$A$1:$C$2100,1,0)),"NO","SI")</f>
        <v>NO</v>
      </c>
      <c r="DC152" s="130" t="e">
        <f>IF(CZ152="no","NO APLICA",IF(AX152=0,"ERROR NOTA",IF(AND(AX152&gt;1,DB152="NO"),"ERROR NOTA",IF(AND(DB152="NO",AX152=1),0,IF(VLOOKUP(AI152,EXPERIENCIA!$A$1:$C$2100,3,0)=AX152,0,"ERROR NOTA")))))</f>
        <v>#N/A</v>
      </c>
      <c r="DD152" s="130" t="str">
        <f>IF(ISERROR(VLOOKUP(AI152,COMPORTAMIENTO!$A$1:$C$2100,1,0)),"NO","SI")</f>
        <v>NO</v>
      </c>
      <c r="DE152" s="130" t="e">
        <f>IF(CZ152="NO","NO APLICA",IF(AY152=0,"ERROR NOTA",IF(AND(DD152="NO",AY152=7),0,IF(VLOOKUP(AI152,COMPORTAMIENTO!$A$2:$C$2100,3,0)=AY152,0,"ERROR NOTA"))))</f>
        <v>#N/A</v>
      </c>
      <c r="DF152" s="164" t="e">
        <f t="shared" si="128"/>
        <v>#N/A</v>
      </c>
      <c r="DG152" s="164" t="e">
        <f t="shared" si="129"/>
        <v>#N/A</v>
      </c>
      <c r="DH152" s="130" t="str">
        <f t="shared" si="107"/>
        <v>NO</v>
      </c>
      <c r="DI152" s="130" t="e">
        <f t="shared" si="130"/>
        <v>#N/A</v>
      </c>
      <c r="DJ152" s="130" t="e">
        <f t="shared" si="131"/>
        <v>#N/A</v>
      </c>
      <c r="DK152" s="130" t="e">
        <f t="shared" si="132"/>
        <v>#N/A</v>
      </c>
      <c r="DL152" s="16" t="e" cm="1">
        <f t="array" ref="DL152">IF(CZ152="NO","NO APLICA",IF(AND(CZ152="SI",BG152=1),RECHAZADO,"APROBADO"))</f>
        <v>#N/A</v>
      </c>
      <c r="DM152" s="16" t="e">
        <f t="shared" si="133"/>
        <v>#N/A</v>
      </c>
      <c r="DN152" s="11" t="e">
        <f t="shared" si="134"/>
        <v>#N/A</v>
      </c>
      <c r="DO152" s="16">
        <f t="shared" si="135"/>
        <v>0</v>
      </c>
      <c r="DP152" s="16">
        <f>VLOOKUP(A152,'5 TD'!$A$3:$B$35,2,0)</f>
        <v>0</v>
      </c>
      <c r="DQ152" s="11" t="e">
        <f t="shared" si="136"/>
        <v>#N/A</v>
      </c>
      <c r="DR152" s="130" t="e">
        <f t="shared" si="108"/>
        <v>#N/A</v>
      </c>
      <c r="DS152" s="130" t="e">
        <f t="shared" si="109"/>
        <v>#N/A</v>
      </c>
      <c r="DT152" s="11" t="e">
        <f t="shared" si="110"/>
        <v>#N/A</v>
      </c>
      <c r="DU152" s="130" t="e">
        <f t="shared" si="111"/>
        <v>#N/A</v>
      </c>
      <c r="DV152" s="6">
        <f>+('3 Planilla Preadjudicación OTIC'!BO152)</f>
        <v>0</v>
      </c>
      <c r="DW152" s="6" t="e">
        <f>IF(DU152="APROBADO",VLOOKUP(A152,'5 TD'!$D$3:$E$270,2,0),"NO APLICA")</f>
        <v>#N/A</v>
      </c>
      <c r="DX152" s="6" t="e">
        <f t="shared" si="137"/>
        <v>#N/A</v>
      </c>
      <c r="DY152" s="6" t="e">
        <f>IF(DX152="SI",VLOOKUP(A152,'5 TD'!$G$3:$H$270,2,0),"NO APLICA ")</f>
        <v>#N/A</v>
      </c>
      <c r="DZ152" s="6" t="e">
        <f t="shared" si="112"/>
        <v>#N/A</v>
      </c>
      <c r="EA152" s="6" t="e">
        <f>IF(DZ152="SI",VLOOKUP(A152,'5 TD'!$J$4:$K$472,2,0),"NO APLICA")</f>
        <v>#N/A</v>
      </c>
      <c r="EB152" s="6" t="e">
        <f t="shared" si="138"/>
        <v>#N/A</v>
      </c>
      <c r="EC152" s="11" t="e">
        <f>IF(EB152="SI",VLOOKUP(A152,'5 TD'!$M$4:$N$350,2,0),"NO APLICA")</f>
        <v>#N/A</v>
      </c>
      <c r="ED152" s="6" t="e">
        <f t="shared" si="113"/>
        <v>#N/A</v>
      </c>
      <c r="EE152" s="16" t="e">
        <f t="shared" si="139"/>
        <v>#N/A</v>
      </c>
      <c r="EF152" s="16" t="e">
        <f>IF(ED152="SI",VLOOKUP(A152,'5 TD'!$V$4:$W$479,2,0),"NO APLICA")</f>
        <v>#N/A</v>
      </c>
      <c r="EG152" s="6" t="e">
        <f t="shared" si="140"/>
        <v>#N/A</v>
      </c>
      <c r="EH152" s="124" t="e">
        <f>IF(EG152="SI",VLOOKUP(AI152,COMPORTAMIENTO!$A$1:$C$2100,2,0),"NO APLICA")</f>
        <v>#N/A</v>
      </c>
      <c r="EI152" s="16" t="e">
        <f>IF(EG152="SI",VLOOKUP(A152,'5 TD'!$P$2:$Q$479,2,0),"NO APLICA")</f>
        <v>#N/A</v>
      </c>
      <c r="EJ152" s="6" t="e">
        <f t="shared" si="141"/>
        <v>#N/A</v>
      </c>
      <c r="EK152" s="6">
        <f>IF(DB152="no",0,VLOOKUP(AI152,EXPERIENCIA!$A$1:$C$2100,2,0))</f>
        <v>0</v>
      </c>
      <c r="EL152" s="6">
        <f>IF(DB152="si",VLOOKUP(A152,'5 TD'!$S$3:$T$2103,2,0),0)</f>
        <v>0</v>
      </c>
      <c r="EM152" s="6" t="str">
        <f t="shared" si="142"/>
        <v>SI</v>
      </c>
      <c r="EN152" s="6">
        <f>+('3 Planilla Preadjudicación OTIC'!BV152)</f>
        <v>0</v>
      </c>
      <c r="EQ152" s="77"/>
    </row>
    <row r="153" spans="1:147" s="7" customFormat="1" ht="13.8" x14ac:dyDescent="0.3">
      <c r="A153" s="6">
        <f>+('3 Planilla Preadjudicación OTIC'!A153)</f>
        <v>0</v>
      </c>
      <c r="B153" s="6">
        <f>+('3 Planilla Preadjudicación OTIC'!B153)</f>
        <v>0</v>
      </c>
      <c r="C153" s="8">
        <f>+('3 Planilla Preadjudicación OTIC'!D153)</f>
        <v>0</v>
      </c>
      <c r="D153" s="8">
        <f>+('3 Planilla Preadjudicación OTIC'!E153)</f>
        <v>0</v>
      </c>
      <c r="E153" s="8">
        <f>+('3 Planilla Preadjudicación OTIC'!F153)</f>
        <v>0</v>
      </c>
      <c r="F153" s="8">
        <f>+('3 Planilla Preadjudicación OTIC'!G153)</f>
        <v>0</v>
      </c>
      <c r="G153" s="8">
        <f>+('3 Planilla Preadjudicación OTIC'!H153)</f>
        <v>0</v>
      </c>
      <c r="H153" s="8">
        <f>+('3 Planilla Preadjudicación OTIC'!I153)</f>
        <v>0</v>
      </c>
      <c r="I153" s="8">
        <f>+('3 Planilla Preadjudicación OTIC'!J153)</f>
        <v>0</v>
      </c>
      <c r="J153" s="8">
        <f>+('3 Planilla Preadjudicación OTIC'!K153)</f>
        <v>0</v>
      </c>
      <c r="K153" s="8">
        <f>+('3 Planilla Preadjudicación OTIC'!L153)</f>
        <v>0</v>
      </c>
      <c r="L153" s="8">
        <f>+('3 Planilla Preadjudicación OTIC'!M153)</f>
        <v>0</v>
      </c>
      <c r="M153" s="6">
        <f>+('3 Planilla Preadjudicación OTIC'!N153)</f>
        <v>0</v>
      </c>
      <c r="N153" s="8">
        <f>+('3 Planilla Preadjudicación OTIC'!O153)</f>
        <v>0</v>
      </c>
      <c r="O153" s="8">
        <f>+('3 Planilla Preadjudicación OTIC'!P153)</f>
        <v>0</v>
      </c>
      <c r="P153" s="8">
        <f>+('3 Planilla Preadjudicación OTIC'!Q153)</f>
        <v>0</v>
      </c>
      <c r="Q153" s="8">
        <f>+('3 Planilla Preadjudicación OTIC'!R153)</f>
        <v>0</v>
      </c>
      <c r="R153" s="8">
        <f>+('3 Planilla Preadjudicación OTIC'!S153)</f>
        <v>0</v>
      </c>
      <c r="S153" s="8">
        <f>+('3 Planilla Preadjudicación OTIC'!T153)</f>
        <v>0</v>
      </c>
      <c r="T153" s="6">
        <f>+('3 Planilla Preadjudicación OTIC'!U153)</f>
        <v>0</v>
      </c>
      <c r="U153" s="6">
        <f>+('3 Planilla Preadjudicación OTIC'!V153)</f>
        <v>0</v>
      </c>
      <c r="V153" s="6">
        <f>+('3 Planilla Preadjudicación OTIC'!W153)</f>
        <v>0</v>
      </c>
      <c r="W153" s="6">
        <f>+('3 Planilla Preadjudicación OTIC'!X153)</f>
        <v>0</v>
      </c>
      <c r="X153" s="6">
        <f>+('3 Planilla Preadjudicación OTIC'!Y153)</f>
        <v>0</v>
      </c>
      <c r="Y153" s="6">
        <f>+('3 Planilla Preadjudicación OTIC'!Z153)</f>
        <v>0</v>
      </c>
      <c r="Z153" s="6">
        <f>+('3 Planilla Preadjudicación OTIC'!AA153)</f>
        <v>0</v>
      </c>
      <c r="AA153" s="6">
        <f>+('3 Planilla Preadjudicación OTIC'!AB153)</f>
        <v>0</v>
      </c>
      <c r="AB153" s="8">
        <f>+('3 Planilla Preadjudicación OTIC'!AC153)</f>
        <v>0</v>
      </c>
      <c r="AC153" s="8">
        <f>+('3 Planilla Preadjudicación OTIC'!AD153)</f>
        <v>0</v>
      </c>
      <c r="AD153" s="6">
        <f>+('3 Planilla Preadjudicación OTIC'!AE153)</f>
        <v>0</v>
      </c>
      <c r="AE153" s="8">
        <f>+('3 Planilla Preadjudicación OTIC'!AF153)</f>
        <v>0</v>
      </c>
      <c r="AF153" s="6">
        <f>+('3 Planilla Preadjudicación OTIC'!AG153)</f>
        <v>0</v>
      </c>
      <c r="AG153" s="6">
        <f>+('3 Planilla Preadjudicación OTIC'!AH153)</f>
        <v>0</v>
      </c>
      <c r="AH153" s="6">
        <f>+('3 Planilla Preadjudicación OTIC'!AI153)</f>
        <v>0</v>
      </c>
      <c r="AI153" s="206">
        <f>+('3 Planilla Preadjudicación OTIC'!AJ153)</f>
        <v>0</v>
      </c>
      <c r="AJ153" s="8">
        <f>+('3 Planilla Preadjudicación OTIC'!AK153)</f>
        <v>0</v>
      </c>
      <c r="AK153" s="6">
        <f>+('3 Planilla Preadjudicación OTIC'!AL153)</f>
        <v>0</v>
      </c>
      <c r="AL153" s="6">
        <f>+('3 Planilla Preadjudicación OTIC'!AM153)</f>
        <v>0</v>
      </c>
      <c r="AM153" s="16">
        <f>+('3 Planilla Preadjudicación OTIC'!AN153)</f>
        <v>0</v>
      </c>
      <c r="AN153" s="16">
        <f>+('3 Planilla Preadjudicación OTIC'!AO153)</f>
        <v>0</v>
      </c>
      <c r="AO153" s="16">
        <f>+('3 Planilla Preadjudicación OTIC'!AP153)</f>
        <v>0</v>
      </c>
      <c r="AP153" s="16">
        <f>+('3 Planilla Preadjudicación OTIC'!AQ153)</f>
        <v>0</v>
      </c>
      <c r="AQ153" s="16">
        <f>+('3 Planilla Preadjudicación OTIC'!AR153)</f>
        <v>0</v>
      </c>
      <c r="AR153" s="16">
        <f>+('3 Planilla Preadjudicación OTIC'!AS153)</f>
        <v>0</v>
      </c>
      <c r="AS153" s="16">
        <f>+('3 Planilla Preadjudicación OTIC'!AT153)</f>
        <v>0</v>
      </c>
      <c r="AT153" s="16">
        <f>+('3 Planilla Preadjudicación OTIC'!AU153)</f>
        <v>0</v>
      </c>
      <c r="AU153" s="16">
        <f>+('3 Planilla Preadjudicación OTIC'!AV153)</f>
        <v>0</v>
      </c>
      <c r="AV153" s="6">
        <f>+('3 Planilla Preadjudicación OTIC'!AW153)</f>
        <v>0</v>
      </c>
      <c r="AW153" s="8">
        <f>+('3 Planilla Preadjudicación OTIC'!AX153)</f>
        <v>0</v>
      </c>
      <c r="AX153" s="6">
        <f>+('3 Planilla Preadjudicación OTIC'!AY153)</f>
        <v>0</v>
      </c>
      <c r="AY153" s="6">
        <f>+('3 Planilla Preadjudicación OTIC'!AZ153)</f>
        <v>0</v>
      </c>
      <c r="AZ153" s="6">
        <f>+('3 Planilla Preadjudicación OTIC'!BA153)</f>
        <v>0</v>
      </c>
      <c r="BA153" s="6">
        <f>+('3 Planilla Preadjudicación OTIC'!BB153)</f>
        <v>0</v>
      </c>
      <c r="BB153" s="6">
        <f>+('3 Planilla Preadjudicación OTIC'!BC153)</f>
        <v>0</v>
      </c>
      <c r="BC153" s="6">
        <f>+('3 Planilla Preadjudicación OTIC'!BD153)</f>
        <v>0</v>
      </c>
      <c r="BD153" s="6">
        <f>+('3 Planilla Preadjudicación OTIC'!BE153)</f>
        <v>0</v>
      </c>
      <c r="BE153" s="6">
        <f>+('3 Planilla Preadjudicación OTIC'!BF153)</f>
        <v>0</v>
      </c>
      <c r="BF153" s="6">
        <f>+('3 Planilla Preadjudicación OTIC'!BG153)</f>
        <v>0</v>
      </c>
      <c r="BG153" s="6">
        <f>+('3 Planilla Preadjudicación OTIC'!BH153)</f>
        <v>0</v>
      </c>
      <c r="BH153" s="6">
        <f>+('3 Planilla Preadjudicación OTIC'!BI153)</f>
        <v>0</v>
      </c>
      <c r="BI153" s="6">
        <f>+('3 Planilla Preadjudicación OTIC'!BJ153)</f>
        <v>0</v>
      </c>
      <c r="BJ153" s="6">
        <f>+('3 Planilla Preadjudicación OTIC'!BK153)</f>
        <v>0</v>
      </c>
      <c r="BK153" s="6">
        <f>+('3 Planilla Preadjudicación OTIC'!BL153)</f>
        <v>0</v>
      </c>
      <c r="BL153" s="6">
        <f>+('3 Planilla Preadjudicación OTIC'!BM153)</f>
        <v>0</v>
      </c>
      <c r="BM153" s="164">
        <f>ROUND(('3 Planilla Preadjudicación OTIC'!BN153),1)</f>
        <v>0</v>
      </c>
      <c r="BN153" s="8">
        <f>+('3 Planilla Preadjudicación OTIC'!BO153)</f>
        <v>0</v>
      </c>
      <c r="BO153" s="8">
        <f>+('3 Planilla Preadjudicación OTIC'!BP153)</f>
        <v>0</v>
      </c>
      <c r="BP153" s="8">
        <f>+('3 Planilla Preadjudicación OTIC'!BQ153)</f>
        <v>0</v>
      </c>
      <c r="BQ153" s="8">
        <f>+('3 Planilla Preadjudicación OTIC'!BR153)</f>
        <v>0</v>
      </c>
      <c r="BR153" s="8">
        <f>+('3 Planilla Preadjudicación OTIC'!BS153)</f>
        <v>0</v>
      </c>
      <c r="BS153" s="8">
        <f>+('3 Planilla Preadjudicación OTIC'!BT153)</f>
        <v>0</v>
      </c>
      <c r="BT153" s="8">
        <f>+('3 Planilla Preadjudicación OTIC'!BU153)</f>
        <v>0</v>
      </c>
      <c r="BU153" s="130" t="e">
        <f>IF(VLOOKUP(A153,'BD OFICIAL'!$A$1:$AK$1058,5,0)=D153,0,1)</f>
        <v>#N/A</v>
      </c>
      <c r="BV153" s="130" t="e">
        <f>IF(VLOOKUP(A153,'BD OFICIAL'!$A$1:$AK$1058,11,0)=J153,0,1)</f>
        <v>#N/A</v>
      </c>
      <c r="BW153" s="130" t="e">
        <f>IF(VLOOKUP(A153,'BD OFICIAL'!$A$1:$AK$1058,13,0)=L153,0,1)</f>
        <v>#N/A</v>
      </c>
      <c r="BX153" s="6" t="e">
        <f>IF(VLOOKUP(A153,'BD OFICIAL'!$A$1:$AK$1058,16,0)=O153,0,1)</f>
        <v>#N/A</v>
      </c>
      <c r="BY153" s="6" t="e">
        <f>IF(VLOOKUP(A153,'BD OFICIAL'!$A$1:$AK$1058,17,0)=P153,0,1)</f>
        <v>#N/A</v>
      </c>
      <c r="BZ153" s="6" t="e">
        <f>IF(VLOOKUP(A153,'BD OFICIAL'!$A$1:$AK$1058,19,0)=R153,0,1)</f>
        <v>#N/A</v>
      </c>
      <c r="CA153" s="6" t="e">
        <f>IF(VLOOKUP(A153,'BD OFICIAL'!$A$1:$AK$1058,21,0)=T153,0,1)</f>
        <v>#N/A</v>
      </c>
      <c r="CB153" s="6" t="e">
        <f>IF(VLOOKUP(A153,'BD OFICIAL'!$A$1:$AK$1058,24,0)=AK153,0,1)</f>
        <v>#N/A</v>
      </c>
      <c r="CC153" s="6" t="e">
        <f>IF(VLOOKUP(A153,'BD OFICIAL'!$A$1:$AK$1058,25,0)=X153,0,1)</f>
        <v>#N/A</v>
      </c>
      <c r="CD153" s="6" t="e">
        <f>IF(VLOOKUP(A153,'BD OFICIAL'!$A$1:$AK$1058,26,0)=Y153,0,1)</f>
        <v>#N/A</v>
      </c>
      <c r="CE153" s="6" t="e">
        <f>IF(VLOOKUP(A153,'BD OFICIAL'!$A$1:$AK$1058,27,0)=Z153,0,1)</f>
        <v>#N/A</v>
      </c>
      <c r="CF153" s="6" t="e">
        <f>IF(VLOOKUP(A153,'BD OFICIAL'!$A$1:$AK$1058,28,0)=AA153,0,1)</f>
        <v>#N/A</v>
      </c>
      <c r="CG153" s="6" t="e">
        <f>IF(VLOOKUP(A153,'BD OFICIAL'!$A$1:$AK$1058,33,0)=AF153,0,1)</f>
        <v>#N/A</v>
      </c>
      <c r="CH153" s="6" t="e">
        <f>IF(VLOOKUP(A153,'BD OFICIAL'!$A$1:$AK$1058,34,0)=AG153,0,1)</f>
        <v>#N/A</v>
      </c>
      <c r="CI153" s="11" t="e">
        <f t="shared" si="114"/>
        <v>#DIV/0!</v>
      </c>
      <c r="CJ153" s="130" t="e">
        <f t="shared" si="115"/>
        <v>#DIV/0!</v>
      </c>
      <c r="CK153" s="130" t="e">
        <f>IF(VLOOKUP(A153,'BD OFICIAL'!$A$1:$AK$1058,37,0)=AL153,0,1)</f>
        <v>#N/A</v>
      </c>
      <c r="CL153" s="130" t="e">
        <f>VLOOKUP(A153,'BD OFICIAL'!$A$1:$AL$1109,38,0)*AM153-AP153</f>
        <v>#N/A</v>
      </c>
      <c r="CM153" s="130" t="str">
        <f t="shared" si="116"/>
        <v>SSH</v>
      </c>
      <c r="CN153" s="130" t="str">
        <f t="shared" si="117"/>
        <v>SI</v>
      </c>
      <c r="CO153" s="130" t="str">
        <f t="shared" si="118"/>
        <v>NO</v>
      </c>
      <c r="CP153" s="44">
        <f t="shared" si="119"/>
        <v>1</v>
      </c>
      <c r="CQ153" s="44">
        <f t="shared" si="120"/>
        <v>1</v>
      </c>
      <c r="CR153" s="44" t="e">
        <f t="shared" si="121"/>
        <v>#N/A</v>
      </c>
      <c r="CS153" s="44" t="e">
        <f>IF(VLOOKUP(A153,'BD OFICIAL'!$A:$AS,40,0)=AQ153,0,1)</f>
        <v>#N/A</v>
      </c>
      <c r="CT153" s="44" t="e">
        <f>IF(VLOOKUP(A153,'BD OFICIAL'!$A:$AS,41,0)=AS153,0,1)</f>
        <v>#N/A</v>
      </c>
      <c r="CU153" s="44">
        <f t="shared" si="122"/>
        <v>0</v>
      </c>
      <c r="CV153" s="44">
        <f t="shared" si="123"/>
        <v>0</v>
      </c>
      <c r="CW153" s="44" t="e">
        <f>IF(VLOOKUP(A153,'BD OFICIAL'!$A$1:$AK$1058,31,0)="SI",IF(AT153&gt;0,0,1),IF(AT153=0,0,1))</f>
        <v>#N/A</v>
      </c>
      <c r="CX153" s="44">
        <f t="shared" si="124"/>
        <v>0</v>
      </c>
      <c r="CY153" s="44">
        <f t="shared" si="125"/>
        <v>0</v>
      </c>
      <c r="CZ153" s="130" t="e">
        <f t="shared" si="126"/>
        <v>#N/A</v>
      </c>
      <c r="DA153" s="44" t="e">
        <f t="shared" si="127"/>
        <v>#N/A</v>
      </c>
      <c r="DB153" s="130" t="str">
        <f>IF(ISERROR(VLOOKUP(AI153,EXPERIENCIA!$A$1:$C$2100,1,0)),"NO","SI")</f>
        <v>NO</v>
      </c>
      <c r="DC153" s="130" t="e">
        <f>IF(CZ153="no","NO APLICA",IF(AX153=0,"ERROR NOTA",IF(AND(AX153&gt;1,DB153="NO"),"ERROR NOTA",IF(AND(DB153="NO",AX153=1),0,IF(VLOOKUP(AI153,EXPERIENCIA!$A$1:$C$2100,3,0)=AX153,0,"ERROR NOTA")))))</f>
        <v>#N/A</v>
      </c>
      <c r="DD153" s="130" t="str">
        <f>IF(ISERROR(VLOOKUP(AI153,COMPORTAMIENTO!$A$1:$C$2100,1,0)),"NO","SI")</f>
        <v>NO</v>
      </c>
      <c r="DE153" s="130" t="e">
        <f>IF(CZ153="NO","NO APLICA",IF(AY153=0,"ERROR NOTA",IF(AND(DD153="NO",AY153=7),0,IF(VLOOKUP(AI153,COMPORTAMIENTO!$A$2:$C$2100,3,0)=AY153,0,"ERROR NOTA"))))</f>
        <v>#N/A</v>
      </c>
      <c r="DF153" s="164" t="e">
        <f t="shared" si="128"/>
        <v>#N/A</v>
      </c>
      <c r="DG153" s="164" t="e">
        <f t="shared" si="129"/>
        <v>#N/A</v>
      </c>
      <c r="DH153" s="130" t="str">
        <f t="shared" si="107"/>
        <v>NO</v>
      </c>
      <c r="DI153" s="130" t="e">
        <f t="shared" si="130"/>
        <v>#N/A</v>
      </c>
      <c r="DJ153" s="130" t="e">
        <f t="shared" si="131"/>
        <v>#N/A</v>
      </c>
      <c r="DK153" s="130" t="e">
        <f t="shared" si="132"/>
        <v>#N/A</v>
      </c>
      <c r="DL153" s="16" t="e" cm="1">
        <f t="array" ref="DL153">IF(CZ153="NO","NO APLICA",IF(AND(CZ153="SI",BG153=1),RECHAZADO,"APROBADO"))</f>
        <v>#N/A</v>
      </c>
      <c r="DM153" s="16" t="e">
        <f t="shared" si="133"/>
        <v>#N/A</v>
      </c>
      <c r="DN153" s="11" t="e">
        <f t="shared" si="134"/>
        <v>#N/A</v>
      </c>
      <c r="DO153" s="16">
        <f t="shared" si="135"/>
        <v>0</v>
      </c>
      <c r="DP153" s="16">
        <f>VLOOKUP(A153,'5 TD'!$A$3:$B$35,2,0)</f>
        <v>0</v>
      </c>
      <c r="DQ153" s="11" t="e">
        <f t="shared" si="136"/>
        <v>#N/A</v>
      </c>
      <c r="DR153" s="130" t="e">
        <f t="shared" si="108"/>
        <v>#N/A</v>
      </c>
      <c r="DS153" s="130" t="e">
        <f t="shared" si="109"/>
        <v>#N/A</v>
      </c>
      <c r="DT153" s="11" t="e">
        <f t="shared" si="110"/>
        <v>#N/A</v>
      </c>
      <c r="DU153" s="130" t="e">
        <f t="shared" si="111"/>
        <v>#N/A</v>
      </c>
      <c r="DV153" s="6">
        <f>+('3 Planilla Preadjudicación OTIC'!BO153)</f>
        <v>0</v>
      </c>
      <c r="DW153" s="6" t="e">
        <f>IF(DU153="APROBADO",VLOOKUP(A153,'5 TD'!$D$3:$E$270,2,0),"NO APLICA")</f>
        <v>#N/A</v>
      </c>
      <c r="DX153" s="6" t="e">
        <f t="shared" si="137"/>
        <v>#N/A</v>
      </c>
      <c r="DY153" s="6" t="e">
        <f>IF(DX153="SI",VLOOKUP(A153,'5 TD'!$G$3:$H$270,2,0),"NO APLICA ")</f>
        <v>#N/A</v>
      </c>
      <c r="DZ153" s="6" t="e">
        <f t="shared" si="112"/>
        <v>#N/A</v>
      </c>
      <c r="EA153" s="6" t="e">
        <f>IF(DZ153="SI",VLOOKUP(A153,'5 TD'!$J$4:$K$472,2,0),"NO APLICA")</f>
        <v>#N/A</v>
      </c>
      <c r="EB153" s="6" t="e">
        <f t="shared" si="138"/>
        <v>#N/A</v>
      </c>
      <c r="EC153" s="11" t="e">
        <f>IF(EB153="SI",VLOOKUP(A153,'5 TD'!$M$4:$N$350,2,0),"NO APLICA")</f>
        <v>#N/A</v>
      </c>
      <c r="ED153" s="6" t="e">
        <f t="shared" si="113"/>
        <v>#N/A</v>
      </c>
      <c r="EE153" s="16" t="e">
        <f t="shared" si="139"/>
        <v>#N/A</v>
      </c>
      <c r="EF153" s="16" t="e">
        <f>IF(ED153="SI",VLOOKUP(A153,'5 TD'!$V$4:$W$479,2,0),"NO APLICA")</f>
        <v>#N/A</v>
      </c>
      <c r="EG153" s="6" t="e">
        <f t="shared" si="140"/>
        <v>#N/A</v>
      </c>
      <c r="EH153" s="124" t="e">
        <f>IF(EG153="SI",VLOOKUP(AI153,COMPORTAMIENTO!$A$1:$C$2100,2,0),"NO APLICA")</f>
        <v>#N/A</v>
      </c>
      <c r="EI153" s="16" t="e">
        <f>IF(EG153="SI",VLOOKUP(A153,'5 TD'!$P$2:$Q$479,2,0),"NO APLICA")</f>
        <v>#N/A</v>
      </c>
      <c r="EJ153" s="6" t="e">
        <f t="shared" si="141"/>
        <v>#N/A</v>
      </c>
      <c r="EK153" s="6">
        <f>IF(DB153="no",0,VLOOKUP(AI153,EXPERIENCIA!$A$1:$C$2100,2,0))</f>
        <v>0</v>
      </c>
      <c r="EL153" s="6">
        <f>IF(DB153="si",VLOOKUP(A153,'5 TD'!$S$3:$T$2103,2,0),0)</f>
        <v>0</v>
      </c>
      <c r="EM153" s="6" t="str">
        <f t="shared" si="142"/>
        <v>SI</v>
      </c>
      <c r="EN153" s="6">
        <f>+('3 Planilla Preadjudicación OTIC'!BV153)</f>
        <v>0</v>
      </c>
      <c r="EQ153" s="77"/>
    </row>
    <row r="154" spans="1:147" s="7" customFormat="1" ht="13.8" x14ac:dyDescent="0.3">
      <c r="A154" s="6">
        <f>+('3 Planilla Preadjudicación OTIC'!A154)</f>
        <v>0</v>
      </c>
      <c r="B154" s="6">
        <f>+('3 Planilla Preadjudicación OTIC'!B154)</f>
        <v>0</v>
      </c>
      <c r="C154" s="8">
        <f>+('3 Planilla Preadjudicación OTIC'!D154)</f>
        <v>0</v>
      </c>
      <c r="D154" s="8">
        <f>+('3 Planilla Preadjudicación OTIC'!E154)</f>
        <v>0</v>
      </c>
      <c r="E154" s="8">
        <f>+('3 Planilla Preadjudicación OTIC'!F154)</f>
        <v>0</v>
      </c>
      <c r="F154" s="8">
        <f>+('3 Planilla Preadjudicación OTIC'!G154)</f>
        <v>0</v>
      </c>
      <c r="G154" s="8">
        <f>+('3 Planilla Preadjudicación OTIC'!H154)</f>
        <v>0</v>
      </c>
      <c r="H154" s="8">
        <f>+('3 Planilla Preadjudicación OTIC'!I154)</f>
        <v>0</v>
      </c>
      <c r="I154" s="8">
        <f>+('3 Planilla Preadjudicación OTIC'!J154)</f>
        <v>0</v>
      </c>
      <c r="J154" s="8">
        <f>+('3 Planilla Preadjudicación OTIC'!K154)</f>
        <v>0</v>
      </c>
      <c r="K154" s="8">
        <f>+('3 Planilla Preadjudicación OTIC'!L154)</f>
        <v>0</v>
      </c>
      <c r="L154" s="8">
        <f>+('3 Planilla Preadjudicación OTIC'!M154)</f>
        <v>0</v>
      </c>
      <c r="M154" s="6">
        <f>+('3 Planilla Preadjudicación OTIC'!N154)</f>
        <v>0</v>
      </c>
      <c r="N154" s="8">
        <f>+('3 Planilla Preadjudicación OTIC'!O154)</f>
        <v>0</v>
      </c>
      <c r="O154" s="8">
        <f>+('3 Planilla Preadjudicación OTIC'!P154)</f>
        <v>0</v>
      </c>
      <c r="P154" s="8">
        <f>+('3 Planilla Preadjudicación OTIC'!Q154)</f>
        <v>0</v>
      </c>
      <c r="Q154" s="8">
        <f>+('3 Planilla Preadjudicación OTIC'!R154)</f>
        <v>0</v>
      </c>
      <c r="R154" s="8">
        <f>+('3 Planilla Preadjudicación OTIC'!S154)</f>
        <v>0</v>
      </c>
      <c r="S154" s="8">
        <f>+('3 Planilla Preadjudicación OTIC'!T154)</f>
        <v>0</v>
      </c>
      <c r="T154" s="6">
        <f>+('3 Planilla Preadjudicación OTIC'!U154)</f>
        <v>0</v>
      </c>
      <c r="U154" s="6">
        <f>+('3 Planilla Preadjudicación OTIC'!V154)</f>
        <v>0</v>
      </c>
      <c r="V154" s="6">
        <f>+('3 Planilla Preadjudicación OTIC'!W154)</f>
        <v>0</v>
      </c>
      <c r="W154" s="6">
        <f>+('3 Planilla Preadjudicación OTIC'!X154)</f>
        <v>0</v>
      </c>
      <c r="X154" s="6">
        <f>+('3 Planilla Preadjudicación OTIC'!Y154)</f>
        <v>0</v>
      </c>
      <c r="Y154" s="6">
        <f>+('3 Planilla Preadjudicación OTIC'!Z154)</f>
        <v>0</v>
      </c>
      <c r="Z154" s="6">
        <f>+('3 Planilla Preadjudicación OTIC'!AA154)</f>
        <v>0</v>
      </c>
      <c r="AA154" s="6">
        <f>+('3 Planilla Preadjudicación OTIC'!AB154)</f>
        <v>0</v>
      </c>
      <c r="AB154" s="8">
        <f>+('3 Planilla Preadjudicación OTIC'!AC154)</f>
        <v>0</v>
      </c>
      <c r="AC154" s="8">
        <f>+('3 Planilla Preadjudicación OTIC'!AD154)</f>
        <v>0</v>
      </c>
      <c r="AD154" s="6">
        <f>+('3 Planilla Preadjudicación OTIC'!AE154)</f>
        <v>0</v>
      </c>
      <c r="AE154" s="8">
        <f>+('3 Planilla Preadjudicación OTIC'!AF154)</f>
        <v>0</v>
      </c>
      <c r="AF154" s="6">
        <f>+('3 Planilla Preadjudicación OTIC'!AG154)</f>
        <v>0</v>
      </c>
      <c r="AG154" s="6">
        <f>+('3 Planilla Preadjudicación OTIC'!AH154)</f>
        <v>0</v>
      </c>
      <c r="AH154" s="6">
        <f>+('3 Planilla Preadjudicación OTIC'!AI154)</f>
        <v>0</v>
      </c>
      <c r="AI154" s="206">
        <f>+('3 Planilla Preadjudicación OTIC'!AJ154)</f>
        <v>0</v>
      </c>
      <c r="AJ154" s="8">
        <f>+('3 Planilla Preadjudicación OTIC'!AK154)</f>
        <v>0</v>
      </c>
      <c r="AK154" s="6">
        <f>+('3 Planilla Preadjudicación OTIC'!AL154)</f>
        <v>0</v>
      </c>
      <c r="AL154" s="6">
        <f>+('3 Planilla Preadjudicación OTIC'!AM154)</f>
        <v>0</v>
      </c>
      <c r="AM154" s="16">
        <f>+('3 Planilla Preadjudicación OTIC'!AN154)</f>
        <v>0</v>
      </c>
      <c r="AN154" s="16">
        <f>+('3 Planilla Preadjudicación OTIC'!AO154)</f>
        <v>0</v>
      </c>
      <c r="AO154" s="16">
        <f>+('3 Planilla Preadjudicación OTIC'!AP154)</f>
        <v>0</v>
      </c>
      <c r="AP154" s="16">
        <f>+('3 Planilla Preadjudicación OTIC'!AQ154)</f>
        <v>0</v>
      </c>
      <c r="AQ154" s="16">
        <f>+('3 Planilla Preadjudicación OTIC'!AR154)</f>
        <v>0</v>
      </c>
      <c r="AR154" s="16">
        <f>+('3 Planilla Preadjudicación OTIC'!AS154)</f>
        <v>0</v>
      </c>
      <c r="AS154" s="16">
        <f>+('3 Planilla Preadjudicación OTIC'!AT154)</f>
        <v>0</v>
      </c>
      <c r="AT154" s="16">
        <f>+('3 Planilla Preadjudicación OTIC'!AU154)</f>
        <v>0</v>
      </c>
      <c r="AU154" s="16">
        <f>+('3 Planilla Preadjudicación OTIC'!AV154)</f>
        <v>0</v>
      </c>
      <c r="AV154" s="6">
        <f>+('3 Planilla Preadjudicación OTIC'!AW154)</f>
        <v>0</v>
      </c>
      <c r="AW154" s="8">
        <f>+('3 Planilla Preadjudicación OTIC'!AX154)</f>
        <v>0</v>
      </c>
      <c r="AX154" s="6">
        <f>+('3 Planilla Preadjudicación OTIC'!AY154)</f>
        <v>0</v>
      </c>
      <c r="AY154" s="6">
        <f>+('3 Planilla Preadjudicación OTIC'!AZ154)</f>
        <v>0</v>
      </c>
      <c r="AZ154" s="6">
        <f>+('3 Planilla Preadjudicación OTIC'!BA154)</f>
        <v>0</v>
      </c>
      <c r="BA154" s="6">
        <f>+('3 Planilla Preadjudicación OTIC'!BB154)</f>
        <v>0</v>
      </c>
      <c r="BB154" s="6">
        <f>+('3 Planilla Preadjudicación OTIC'!BC154)</f>
        <v>0</v>
      </c>
      <c r="BC154" s="6">
        <f>+('3 Planilla Preadjudicación OTIC'!BD154)</f>
        <v>0</v>
      </c>
      <c r="BD154" s="6">
        <f>+('3 Planilla Preadjudicación OTIC'!BE154)</f>
        <v>0</v>
      </c>
      <c r="BE154" s="6">
        <f>+('3 Planilla Preadjudicación OTIC'!BF154)</f>
        <v>0</v>
      </c>
      <c r="BF154" s="6">
        <f>+('3 Planilla Preadjudicación OTIC'!BG154)</f>
        <v>0</v>
      </c>
      <c r="BG154" s="6">
        <f>+('3 Planilla Preadjudicación OTIC'!BH154)</f>
        <v>0</v>
      </c>
      <c r="BH154" s="6">
        <f>+('3 Planilla Preadjudicación OTIC'!BI154)</f>
        <v>0</v>
      </c>
      <c r="BI154" s="6">
        <f>+('3 Planilla Preadjudicación OTIC'!BJ154)</f>
        <v>0</v>
      </c>
      <c r="BJ154" s="6">
        <f>+('3 Planilla Preadjudicación OTIC'!BK154)</f>
        <v>0</v>
      </c>
      <c r="BK154" s="6">
        <f>+('3 Planilla Preadjudicación OTIC'!BL154)</f>
        <v>0</v>
      </c>
      <c r="BL154" s="6">
        <f>+('3 Planilla Preadjudicación OTIC'!BM154)</f>
        <v>0</v>
      </c>
      <c r="BM154" s="164">
        <f>ROUND(('3 Planilla Preadjudicación OTIC'!BN154),1)</f>
        <v>0</v>
      </c>
      <c r="BN154" s="8">
        <f>+('3 Planilla Preadjudicación OTIC'!BO154)</f>
        <v>0</v>
      </c>
      <c r="BO154" s="8">
        <f>+('3 Planilla Preadjudicación OTIC'!BP154)</f>
        <v>0</v>
      </c>
      <c r="BP154" s="8">
        <f>+('3 Planilla Preadjudicación OTIC'!BQ154)</f>
        <v>0</v>
      </c>
      <c r="BQ154" s="8">
        <f>+('3 Planilla Preadjudicación OTIC'!BR154)</f>
        <v>0</v>
      </c>
      <c r="BR154" s="8">
        <f>+('3 Planilla Preadjudicación OTIC'!BS154)</f>
        <v>0</v>
      </c>
      <c r="BS154" s="8">
        <f>+('3 Planilla Preadjudicación OTIC'!BT154)</f>
        <v>0</v>
      </c>
      <c r="BT154" s="8">
        <f>+('3 Planilla Preadjudicación OTIC'!BU154)</f>
        <v>0</v>
      </c>
      <c r="BU154" s="130" t="e">
        <f>IF(VLOOKUP(A154,'BD OFICIAL'!$A$1:$AK$1058,5,0)=D154,0,1)</f>
        <v>#N/A</v>
      </c>
      <c r="BV154" s="130" t="e">
        <f>IF(VLOOKUP(A154,'BD OFICIAL'!$A$1:$AK$1058,11,0)=J154,0,1)</f>
        <v>#N/A</v>
      </c>
      <c r="BW154" s="130" t="e">
        <f>IF(VLOOKUP(A154,'BD OFICIAL'!$A$1:$AK$1058,13,0)=L154,0,1)</f>
        <v>#N/A</v>
      </c>
      <c r="BX154" s="6" t="e">
        <f>IF(VLOOKUP(A154,'BD OFICIAL'!$A$1:$AK$1058,16,0)=O154,0,1)</f>
        <v>#N/A</v>
      </c>
      <c r="BY154" s="6" t="e">
        <f>IF(VLOOKUP(A154,'BD OFICIAL'!$A$1:$AK$1058,17,0)=P154,0,1)</f>
        <v>#N/A</v>
      </c>
      <c r="BZ154" s="6" t="e">
        <f>IF(VLOOKUP(A154,'BD OFICIAL'!$A$1:$AK$1058,19,0)=R154,0,1)</f>
        <v>#N/A</v>
      </c>
      <c r="CA154" s="6" t="e">
        <f>IF(VLOOKUP(A154,'BD OFICIAL'!$A$1:$AK$1058,21,0)=T154,0,1)</f>
        <v>#N/A</v>
      </c>
      <c r="CB154" s="6" t="e">
        <f>IF(VLOOKUP(A154,'BD OFICIAL'!$A$1:$AK$1058,24,0)=AK154,0,1)</f>
        <v>#N/A</v>
      </c>
      <c r="CC154" s="6" t="e">
        <f>IF(VLOOKUP(A154,'BD OFICIAL'!$A$1:$AK$1058,25,0)=X154,0,1)</f>
        <v>#N/A</v>
      </c>
      <c r="CD154" s="6" t="e">
        <f>IF(VLOOKUP(A154,'BD OFICIAL'!$A$1:$AK$1058,26,0)=Y154,0,1)</f>
        <v>#N/A</v>
      </c>
      <c r="CE154" s="6" t="e">
        <f>IF(VLOOKUP(A154,'BD OFICIAL'!$A$1:$AK$1058,27,0)=Z154,0,1)</f>
        <v>#N/A</v>
      </c>
      <c r="CF154" s="6" t="e">
        <f>IF(VLOOKUP(A154,'BD OFICIAL'!$A$1:$AK$1058,28,0)=AA154,0,1)</f>
        <v>#N/A</v>
      </c>
      <c r="CG154" s="6" t="e">
        <f>IF(VLOOKUP(A154,'BD OFICIAL'!$A$1:$AK$1058,33,0)=AF154,0,1)</f>
        <v>#N/A</v>
      </c>
      <c r="CH154" s="6" t="e">
        <f>IF(VLOOKUP(A154,'BD OFICIAL'!$A$1:$AK$1058,34,0)=AG154,0,1)</f>
        <v>#N/A</v>
      </c>
      <c r="CI154" s="11" t="e">
        <f t="shared" si="114"/>
        <v>#DIV/0!</v>
      </c>
      <c r="CJ154" s="130" t="e">
        <f t="shared" si="115"/>
        <v>#DIV/0!</v>
      </c>
      <c r="CK154" s="130" t="e">
        <f>IF(VLOOKUP(A154,'BD OFICIAL'!$A$1:$AK$1058,37,0)=AL154,0,1)</f>
        <v>#N/A</v>
      </c>
      <c r="CL154" s="130" t="e">
        <f>VLOOKUP(A154,'BD OFICIAL'!$A$1:$AL$1109,38,0)*AM154-AP154</f>
        <v>#N/A</v>
      </c>
      <c r="CM154" s="130" t="str">
        <f t="shared" si="116"/>
        <v>SSH</v>
      </c>
      <c r="CN154" s="130" t="str">
        <f t="shared" si="117"/>
        <v>SI</v>
      </c>
      <c r="CO154" s="130" t="str">
        <f t="shared" si="118"/>
        <v>NO</v>
      </c>
      <c r="CP154" s="44">
        <f t="shared" si="119"/>
        <v>1</v>
      </c>
      <c r="CQ154" s="44">
        <f t="shared" si="120"/>
        <v>1</v>
      </c>
      <c r="CR154" s="44" t="e">
        <f t="shared" si="121"/>
        <v>#N/A</v>
      </c>
      <c r="CS154" s="44" t="e">
        <f>IF(VLOOKUP(A154,'BD OFICIAL'!$A:$AS,40,0)=AQ154,0,1)</f>
        <v>#N/A</v>
      </c>
      <c r="CT154" s="44" t="e">
        <f>IF(VLOOKUP(A154,'BD OFICIAL'!$A:$AS,41,0)=AS154,0,1)</f>
        <v>#N/A</v>
      </c>
      <c r="CU154" s="44">
        <f t="shared" si="122"/>
        <v>0</v>
      </c>
      <c r="CV154" s="44">
        <f t="shared" si="123"/>
        <v>0</v>
      </c>
      <c r="CW154" s="44" t="e">
        <f>IF(VLOOKUP(A154,'BD OFICIAL'!$A$1:$AK$1058,31,0)="SI",IF(AT154&gt;0,0,1),IF(AT154=0,0,1))</f>
        <v>#N/A</v>
      </c>
      <c r="CX154" s="44">
        <f t="shared" si="124"/>
        <v>0</v>
      </c>
      <c r="CY154" s="44">
        <f t="shared" si="125"/>
        <v>0</v>
      </c>
      <c r="CZ154" s="130" t="e">
        <f t="shared" si="126"/>
        <v>#N/A</v>
      </c>
      <c r="DA154" s="44" t="e">
        <f t="shared" si="127"/>
        <v>#N/A</v>
      </c>
      <c r="DB154" s="130" t="str">
        <f>IF(ISERROR(VLOOKUP(AI154,EXPERIENCIA!$A$1:$C$2100,1,0)),"NO","SI")</f>
        <v>NO</v>
      </c>
      <c r="DC154" s="130" t="e">
        <f>IF(CZ154="no","NO APLICA",IF(AX154=0,"ERROR NOTA",IF(AND(AX154&gt;1,DB154="NO"),"ERROR NOTA",IF(AND(DB154="NO",AX154=1),0,IF(VLOOKUP(AI154,EXPERIENCIA!$A$1:$C$2100,3,0)=AX154,0,"ERROR NOTA")))))</f>
        <v>#N/A</v>
      </c>
      <c r="DD154" s="130" t="str">
        <f>IF(ISERROR(VLOOKUP(AI154,COMPORTAMIENTO!$A$1:$C$2100,1,0)),"NO","SI")</f>
        <v>NO</v>
      </c>
      <c r="DE154" s="130" t="e">
        <f>IF(CZ154="NO","NO APLICA",IF(AY154=0,"ERROR NOTA",IF(AND(DD154="NO",AY154=7),0,IF(VLOOKUP(AI154,COMPORTAMIENTO!$A$2:$C$2100,3,0)=AY154,0,"ERROR NOTA"))))</f>
        <v>#N/A</v>
      </c>
      <c r="DF154" s="164" t="e">
        <f t="shared" si="128"/>
        <v>#N/A</v>
      </c>
      <c r="DG154" s="164" t="e">
        <f t="shared" si="129"/>
        <v>#N/A</v>
      </c>
      <c r="DH154" s="130" t="str">
        <f t="shared" si="107"/>
        <v>NO</v>
      </c>
      <c r="DI154" s="130" t="e">
        <f t="shared" si="130"/>
        <v>#N/A</v>
      </c>
      <c r="DJ154" s="130" t="e">
        <f t="shared" si="131"/>
        <v>#N/A</v>
      </c>
      <c r="DK154" s="130" t="e">
        <f t="shared" si="132"/>
        <v>#N/A</v>
      </c>
      <c r="DL154" s="16" t="e" cm="1">
        <f t="array" ref="DL154">IF(CZ154="NO","NO APLICA",IF(AND(CZ154="SI",BG154=1),RECHAZADO,"APROBADO"))</f>
        <v>#N/A</v>
      </c>
      <c r="DM154" s="16" t="e">
        <f t="shared" si="133"/>
        <v>#N/A</v>
      </c>
      <c r="DN154" s="11" t="e">
        <f t="shared" si="134"/>
        <v>#N/A</v>
      </c>
      <c r="DO154" s="16">
        <f t="shared" si="135"/>
        <v>0</v>
      </c>
      <c r="DP154" s="16">
        <f>VLOOKUP(A154,'5 TD'!$A$3:$B$35,2,0)</f>
        <v>0</v>
      </c>
      <c r="DQ154" s="11" t="e">
        <f t="shared" si="136"/>
        <v>#N/A</v>
      </c>
      <c r="DR154" s="130" t="e">
        <f t="shared" si="108"/>
        <v>#N/A</v>
      </c>
      <c r="DS154" s="130" t="e">
        <f t="shared" si="109"/>
        <v>#N/A</v>
      </c>
      <c r="DT154" s="11" t="e">
        <f t="shared" si="110"/>
        <v>#N/A</v>
      </c>
      <c r="DU154" s="130" t="e">
        <f t="shared" si="111"/>
        <v>#N/A</v>
      </c>
      <c r="DV154" s="6">
        <f>+('3 Planilla Preadjudicación OTIC'!BO154)</f>
        <v>0</v>
      </c>
      <c r="DW154" s="6" t="e">
        <f>IF(DU154="APROBADO",VLOOKUP(A154,'5 TD'!$D$3:$E$270,2,0),"NO APLICA")</f>
        <v>#N/A</v>
      </c>
      <c r="DX154" s="6" t="e">
        <f t="shared" si="137"/>
        <v>#N/A</v>
      </c>
      <c r="DY154" s="6" t="e">
        <f>IF(DX154="SI",VLOOKUP(A154,'5 TD'!$G$3:$H$270,2,0),"NO APLICA ")</f>
        <v>#N/A</v>
      </c>
      <c r="DZ154" s="6" t="e">
        <f t="shared" si="112"/>
        <v>#N/A</v>
      </c>
      <c r="EA154" s="6" t="e">
        <f>IF(DZ154="SI",VLOOKUP(A154,'5 TD'!$J$4:$K$472,2,0),"NO APLICA")</f>
        <v>#N/A</v>
      </c>
      <c r="EB154" s="6" t="e">
        <f t="shared" si="138"/>
        <v>#N/A</v>
      </c>
      <c r="EC154" s="11" t="e">
        <f>IF(EB154="SI",VLOOKUP(A154,'5 TD'!$M$4:$N$350,2,0),"NO APLICA")</f>
        <v>#N/A</v>
      </c>
      <c r="ED154" s="6" t="e">
        <f t="shared" si="113"/>
        <v>#N/A</v>
      </c>
      <c r="EE154" s="16" t="e">
        <f t="shared" si="139"/>
        <v>#N/A</v>
      </c>
      <c r="EF154" s="16" t="e">
        <f>IF(ED154="SI",VLOOKUP(A154,'5 TD'!$V$4:$W$479,2,0),"NO APLICA")</f>
        <v>#N/A</v>
      </c>
      <c r="EG154" s="6" t="e">
        <f t="shared" si="140"/>
        <v>#N/A</v>
      </c>
      <c r="EH154" s="124" t="e">
        <f>IF(EG154="SI",VLOOKUP(AI154,COMPORTAMIENTO!$A$1:$C$2100,2,0),"NO APLICA")</f>
        <v>#N/A</v>
      </c>
      <c r="EI154" s="16" t="e">
        <f>IF(EG154="SI",VLOOKUP(A154,'5 TD'!$P$2:$Q$479,2,0),"NO APLICA")</f>
        <v>#N/A</v>
      </c>
      <c r="EJ154" s="6" t="e">
        <f t="shared" si="141"/>
        <v>#N/A</v>
      </c>
      <c r="EK154" s="6">
        <f>IF(DB154="no",0,VLOOKUP(AI154,EXPERIENCIA!$A$1:$C$2100,2,0))</f>
        <v>0</v>
      </c>
      <c r="EL154" s="6">
        <f>IF(DB154="si",VLOOKUP(A154,'5 TD'!$S$3:$T$2103,2,0),0)</f>
        <v>0</v>
      </c>
      <c r="EM154" s="6" t="str">
        <f t="shared" si="142"/>
        <v>SI</v>
      </c>
      <c r="EN154" s="6">
        <f>+('3 Planilla Preadjudicación OTIC'!BV154)</f>
        <v>0</v>
      </c>
      <c r="EQ154" s="77"/>
    </row>
    <row r="155" spans="1:147" s="7" customFormat="1" ht="13.8" x14ac:dyDescent="0.3">
      <c r="A155" s="6">
        <f>+('3 Planilla Preadjudicación OTIC'!A155)</f>
        <v>0</v>
      </c>
      <c r="B155" s="6">
        <f>+('3 Planilla Preadjudicación OTIC'!B155)</f>
        <v>0</v>
      </c>
      <c r="C155" s="8">
        <f>+('3 Planilla Preadjudicación OTIC'!D155)</f>
        <v>0</v>
      </c>
      <c r="D155" s="8">
        <f>+('3 Planilla Preadjudicación OTIC'!E155)</f>
        <v>0</v>
      </c>
      <c r="E155" s="8">
        <f>+('3 Planilla Preadjudicación OTIC'!F155)</f>
        <v>0</v>
      </c>
      <c r="F155" s="8">
        <f>+('3 Planilla Preadjudicación OTIC'!G155)</f>
        <v>0</v>
      </c>
      <c r="G155" s="8">
        <f>+('3 Planilla Preadjudicación OTIC'!H155)</f>
        <v>0</v>
      </c>
      <c r="H155" s="8">
        <f>+('3 Planilla Preadjudicación OTIC'!I155)</f>
        <v>0</v>
      </c>
      <c r="I155" s="8">
        <f>+('3 Planilla Preadjudicación OTIC'!J155)</f>
        <v>0</v>
      </c>
      <c r="J155" s="8">
        <f>+('3 Planilla Preadjudicación OTIC'!K155)</f>
        <v>0</v>
      </c>
      <c r="K155" s="8">
        <f>+('3 Planilla Preadjudicación OTIC'!L155)</f>
        <v>0</v>
      </c>
      <c r="L155" s="8">
        <f>+('3 Planilla Preadjudicación OTIC'!M155)</f>
        <v>0</v>
      </c>
      <c r="M155" s="6">
        <f>+('3 Planilla Preadjudicación OTIC'!N155)</f>
        <v>0</v>
      </c>
      <c r="N155" s="8">
        <f>+('3 Planilla Preadjudicación OTIC'!O155)</f>
        <v>0</v>
      </c>
      <c r="O155" s="8">
        <f>+('3 Planilla Preadjudicación OTIC'!P155)</f>
        <v>0</v>
      </c>
      <c r="P155" s="8">
        <f>+('3 Planilla Preadjudicación OTIC'!Q155)</f>
        <v>0</v>
      </c>
      <c r="Q155" s="8">
        <f>+('3 Planilla Preadjudicación OTIC'!R155)</f>
        <v>0</v>
      </c>
      <c r="R155" s="8">
        <f>+('3 Planilla Preadjudicación OTIC'!S155)</f>
        <v>0</v>
      </c>
      <c r="S155" s="8">
        <f>+('3 Planilla Preadjudicación OTIC'!T155)</f>
        <v>0</v>
      </c>
      <c r="T155" s="6">
        <f>+('3 Planilla Preadjudicación OTIC'!U155)</f>
        <v>0</v>
      </c>
      <c r="U155" s="6">
        <f>+('3 Planilla Preadjudicación OTIC'!V155)</f>
        <v>0</v>
      </c>
      <c r="V155" s="6">
        <f>+('3 Planilla Preadjudicación OTIC'!W155)</f>
        <v>0</v>
      </c>
      <c r="W155" s="6">
        <f>+('3 Planilla Preadjudicación OTIC'!X155)</f>
        <v>0</v>
      </c>
      <c r="X155" s="6">
        <f>+('3 Planilla Preadjudicación OTIC'!Y155)</f>
        <v>0</v>
      </c>
      <c r="Y155" s="6">
        <f>+('3 Planilla Preadjudicación OTIC'!Z155)</f>
        <v>0</v>
      </c>
      <c r="Z155" s="6">
        <f>+('3 Planilla Preadjudicación OTIC'!AA155)</f>
        <v>0</v>
      </c>
      <c r="AA155" s="6">
        <f>+('3 Planilla Preadjudicación OTIC'!AB155)</f>
        <v>0</v>
      </c>
      <c r="AB155" s="8">
        <f>+('3 Planilla Preadjudicación OTIC'!AC155)</f>
        <v>0</v>
      </c>
      <c r="AC155" s="8">
        <f>+('3 Planilla Preadjudicación OTIC'!AD155)</f>
        <v>0</v>
      </c>
      <c r="AD155" s="6">
        <f>+('3 Planilla Preadjudicación OTIC'!AE155)</f>
        <v>0</v>
      </c>
      <c r="AE155" s="8">
        <f>+('3 Planilla Preadjudicación OTIC'!AF155)</f>
        <v>0</v>
      </c>
      <c r="AF155" s="6">
        <f>+('3 Planilla Preadjudicación OTIC'!AG155)</f>
        <v>0</v>
      </c>
      <c r="AG155" s="6">
        <f>+('3 Planilla Preadjudicación OTIC'!AH155)</f>
        <v>0</v>
      </c>
      <c r="AH155" s="6">
        <f>+('3 Planilla Preadjudicación OTIC'!AI155)</f>
        <v>0</v>
      </c>
      <c r="AI155" s="206">
        <f>+('3 Planilla Preadjudicación OTIC'!AJ155)</f>
        <v>0</v>
      </c>
      <c r="AJ155" s="8">
        <f>+('3 Planilla Preadjudicación OTIC'!AK155)</f>
        <v>0</v>
      </c>
      <c r="AK155" s="6">
        <f>+('3 Planilla Preadjudicación OTIC'!AL155)</f>
        <v>0</v>
      </c>
      <c r="AL155" s="6">
        <f>+('3 Planilla Preadjudicación OTIC'!AM155)</f>
        <v>0</v>
      </c>
      <c r="AM155" s="16">
        <f>+('3 Planilla Preadjudicación OTIC'!AN155)</f>
        <v>0</v>
      </c>
      <c r="AN155" s="16">
        <f>+('3 Planilla Preadjudicación OTIC'!AO155)</f>
        <v>0</v>
      </c>
      <c r="AO155" s="16">
        <f>+('3 Planilla Preadjudicación OTIC'!AP155)</f>
        <v>0</v>
      </c>
      <c r="AP155" s="16">
        <f>+('3 Planilla Preadjudicación OTIC'!AQ155)</f>
        <v>0</v>
      </c>
      <c r="AQ155" s="16">
        <f>+('3 Planilla Preadjudicación OTIC'!AR155)</f>
        <v>0</v>
      </c>
      <c r="AR155" s="16">
        <f>+('3 Planilla Preadjudicación OTIC'!AS155)</f>
        <v>0</v>
      </c>
      <c r="AS155" s="16">
        <f>+('3 Planilla Preadjudicación OTIC'!AT155)</f>
        <v>0</v>
      </c>
      <c r="AT155" s="16">
        <f>+('3 Planilla Preadjudicación OTIC'!AU155)</f>
        <v>0</v>
      </c>
      <c r="AU155" s="16">
        <f>+('3 Planilla Preadjudicación OTIC'!AV155)</f>
        <v>0</v>
      </c>
      <c r="AV155" s="6">
        <f>+('3 Planilla Preadjudicación OTIC'!AW155)</f>
        <v>0</v>
      </c>
      <c r="AW155" s="8">
        <f>+('3 Planilla Preadjudicación OTIC'!AX155)</f>
        <v>0</v>
      </c>
      <c r="AX155" s="6">
        <f>+('3 Planilla Preadjudicación OTIC'!AY155)</f>
        <v>0</v>
      </c>
      <c r="AY155" s="6">
        <f>+('3 Planilla Preadjudicación OTIC'!AZ155)</f>
        <v>0</v>
      </c>
      <c r="AZ155" s="6">
        <f>+('3 Planilla Preadjudicación OTIC'!BA155)</f>
        <v>0</v>
      </c>
      <c r="BA155" s="6">
        <f>+('3 Planilla Preadjudicación OTIC'!BB155)</f>
        <v>0</v>
      </c>
      <c r="BB155" s="6">
        <f>+('3 Planilla Preadjudicación OTIC'!BC155)</f>
        <v>0</v>
      </c>
      <c r="BC155" s="6">
        <f>+('3 Planilla Preadjudicación OTIC'!BD155)</f>
        <v>0</v>
      </c>
      <c r="BD155" s="6">
        <f>+('3 Planilla Preadjudicación OTIC'!BE155)</f>
        <v>0</v>
      </c>
      <c r="BE155" s="6">
        <f>+('3 Planilla Preadjudicación OTIC'!BF155)</f>
        <v>0</v>
      </c>
      <c r="BF155" s="6">
        <f>+('3 Planilla Preadjudicación OTIC'!BG155)</f>
        <v>0</v>
      </c>
      <c r="BG155" s="6">
        <f>+('3 Planilla Preadjudicación OTIC'!BH155)</f>
        <v>0</v>
      </c>
      <c r="BH155" s="6">
        <f>+('3 Planilla Preadjudicación OTIC'!BI155)</f>
        <v>0</v>
      </c>
      <c r="BI155" s="6">
        <f>+('3 Planilla Preadjudicación OTIC'!BJ155)</f>
        <v>0</v>
      </c>
      <c r="BJ155" s="6">
        <f>+('3 Planilla Preadjudicación OTIC'!BK155)</f>
        <v>0</v>
      </c>
      <c r="BK155" s="6">
        <f>+('3 Planilla Preadjudicación OTIC'!BL155)</f>
        <v>0</v>
      </c>
      <c r="BL155" s="6">
        <f>+('3 Planilla Preadjudicación OTIC'!BM155)</f>
        <v>0</v>
      </c>
      <c r="BM155" s="164">
        <f>ROUND(('3 Planilla Preadjudicación OTIC'!BN155),1)</f>
        <v>0</v>
      </c>
      <c r="BN155" s="8">
        <f>+('3 Planilla Preadjudicación OTIC'!BO155)</f>
        <v>0</v>
      </c>
      <c r="BO155" s="8">
        <f>+('3 Planilla Preadjudicación OTIC'!BP155)</f>
        <v>0</v>
      </c>
      <c r="BP155" s="8">
        <f>+('3 Planilla Preadjudicación OTIC'!BQ155)</f>
        <v>0</v>
      </c>
      <c r="BQ155" s="8">
        <f>+('3 Planilla Preadjudicación OTIC'!BR155)</f>
        <v>0</v>
      </c>
      <c r="BR155" s="8">
        <f>+('3 Planilla Preadjudicación OTIC'!BS155)</f>
        <v>0</v>
      </c>
      <c r="BS155" s="8">
        <f>+('3 Planilla Preadjudicación OTIC'!BT155)</f>
        <v>0</v>
      </c>
      <c r="BT155" s="8">
        <f>+('3 Planilla Preadjudicación OTIC'!BU155)</f>
        <v>0</v>
      </c>
      <c r="BU155" s="130" t="e">
        <f>IF(VLOOKUP(A155,'BD OFICIAL'!$A$1:$AK$1058,5,0)=D155,0,1)</f>
        <v>#N/A</v>
      </c>
      <c r="BV155" s="130" t="e">
        <f>IF(VLOOKUP(A155,'BD OFICIAL'!$A$1:$AK$1058,11,0)=J155,0,1)</f>
        <v>#N/A</v>
      </c>
      <c r="BW155" s="130" t="e">
        <f>IF(VLOOKUP(A155,'BD OFICIAL'!$A$1:$AK$1058,13,0)=L155,0,1)</f>
        <v>#N/A</v>
      </c>
      <c r="BX155" s="6" t="e">
        <f>IF(VLOOKUP(A155,'BD OFICIAL'!$A$1:$AK$1058,16,0)=O155,0,1)</f>
        <v>#N/A</v>
      </c>
      <c r="BY155" s="6" t="e">
        <f>IF(VLOOKUP(A155,'BD OFICIAL'!$A$1:$AK$1058,17,0)=P155,0,1)</f>
        <v>#N/A</v>
      </c>
      <c r="BZ155" s="6" t="e">
        <f>IF(VLOOKUP(A155,'BD OFICIAL'!$A$1:$AK$1058,19,0)=R155,0,1)</f>
        <v>#N/A</v>
      </c>
      <c r="CA155" s="6" t="e">
        <f>IF(VLOOKUP(A155,'BD OFICIAL'!$A$1:$AK$1058,21,0)=T155,0,1)</f>
        <v>#N/A</v>
      </c>
      <c r="CB155" s="6" t="e">
        <f>IF(VLOOKUP(A155,'BD OFICIAL'!$A$1:$AK$1058,24,0)=AK155,0,1)</f>
        <v>#N/A</v>
      </c>
      <c r="CC155" s="6" t="e">
        <f>IF(VLOOKUP(A155,'BD OFICIAL'!$A$1:$AK$1058,25,0)=X155,0,1)</f>
        <v>#N/A</v>
      </c>
      <c r="CD155" s="6" t="e">
        <f>IF(VLOOKUP(A155,'BD OFICIAL'!$A$1:$AK$1058,26,0)=Y155,0,1)</f>
        <v>#N/A</v>
      </c>
      <c r="CE155" s="6" t="e">
        <f>IF(VLOOKUP(A155,'BD OFICIAL'!$A$1:$AK$1058,27,0)=Z155,0,1)</f>
        <v>#N/A</v>
      </c>
      <c r="CF155" s="6" t="e">
        <f>IF(VLOOKUP(A155,'BD OFICIAL'!$A$1:$AK$1058,28,0)=AA155,0,1)</f>
        <v>#N/A</v>
      </c>
      <c r="CG155" s="6" t="e">
        <f>IF(VLOOKUP(A155,'BD OFICIAL'!$A$1:$AK$1058,33,0)=AF155,0,1)</f>
        <v>#N/A</v>
      </c>
      <c r="CH155" s="6" t="e">
        <f>IF(VLOOKUP(A155,'BD OFICIAL'!$A$1:$AK$1058,34,0)=AG155,0,1)</f>
        <v>#N/A</v>
      </c>
      <c r="CI155" s="11" t="e">
        <f t="shared" si="114"/>
        <v>#DIV/0!</v>
      </c>
      <c r="CJ155" s="130" t="e">
        <f t="shared" si="115"/>
        <v>#DIV/0!</v>
      </c>
      <c r="CK155" s="130" t="e">
        <f>IF(VLOOKUP(A155,'BD OFICIAL'!$A$1:$AK$1058,37,0)=AL155,0,1)</f>
        <v>#N/A</v>
      </c>
      <c r="CL155" s="130" t="e">
        <f>VLOOKUP(A155,'BD OFICIAL'!$A$1:$AL$1109,38,0)*AM155-AP155</f>
        <v>#N/A</v>
      </c>
      <c r="CM155" s="130" t="str">
        <f t="shared" si="116"/>
        <v>SSH</v>
      </c>
      <c r="CN155" s="130" t="str">
        <f t="shared" si="117"/>
        <v>SI</v>
      </c>
      <c r="CO155" s="130" t="str">
        <f t="shared" si="118"/>
        <v>NO</v>
      </c>
      <c r="CP155" s="44">
        <f t="shared" si="119"/>
        <v>1</v>
      </c>
      <c r="CQ155" s="44">
        <f t="shared" si="120"/>
        <v>1</v>
      </c>
      <c r="CR155" s="44" t="e">
        <f t="shared" si="121"/>
        <v>#N/A</v>
      </c>
      <c r="CS155" s="44" t="e">
        <f>IF(VLOOKUP(A155,'BD OFICIAL'!$A:$AS,40,0)=AQ155,0,1)</f>
        <v>#N/A</v>
      </c>
      <c r="CT155" s="44" t="e">
        <f>IF(VLOOKUP(A155,'BD OFICIAL'!$A:$AS,41,0)=AS155,0,1)</f>
        <v>#N/A</v>
      </c>
      <c r="CU155" s="44">
        <f t="shared" si="122"/>
        <v>0</v>
      </c>
      <c r="CV155" s="44">
        <f t="shared" si="123"/>
        <v>0</v>
      </c>
      <c r="CW155" s="44" t="e">
        <f>IF(VLOOKUP(A155,'BD OFICIAL'!$A$1:$AK$1058,31,0)="SI",IF(AT155&gt;0,0,1),IF(AT155=0,0,1))</f>
        <v>#N/A</v>
      </c>
      <c r="CX155" s="44">
        <f t="shared" si="124"/>
        <v>0</v>
      </c>
      <c r="CY155" s="44">
        <f t="shared" si="125"/>
        <v>0</v>
      </c>
      <c r="CZ155" s="130" t="e">
        <f t="shared" si="126"/>
        <v>#N/A</v>
      </c>
      <c r="DA155" s="44" t="e">
        <f t="shared" si="127"/>
        <v>#N/A</v>
      </c>
      <c r="DB155" s="130" t="str">
        <f>IF(ISERROR(VLOOKUP(AI155,EXPERIENCIA!$A$1:$C$2100,1,0)),"NO","SI")</f>
        <v>NO</v>
      </c>
      <c r="DC155" s="130" t="e">
        <f>IF(CZ155="no","NO APLICA",IF(AX155=0,"ERROR NOTA",IF(AND(AX155&gt;1,DB155="NO"),"ERROR NOTA",IF(AND(DB155="NO",AX155=1),0,IF(VLOOKUP(AI155,EXPERIENCIA!$A$1:$C$2100,3,0)=AX155,0,"ERROR NOTA")))))</f>
        <v>#N/A</v>
      </c>
      <c r="DD155" s="130" t="str">
        <f>IF(ISERROR(VLOOKUP(AI155,COMPORTAMIENTO!$A$1:$C$2100,1,0)),"NO","SI")</f>
        <v>NO</v>
      </c>
      <c r="DE155" s="130" t="e">
        <f>IF(CZ155="NO","NO APLICA",IF(AY155=0,"ERROR NOTA",IF(AND(DD155="NO",AY155=7),0,IF(VLOOKUP(AI155,COMPORTAMIENTO!$A$2:$C$2100,3,0)=AY155,0,"ERROR NOTA"))))</f>
        <v>#N/A</v>
      </c>
      <c r="DF155" s="164" t="e">
        <f t="shared" si="128"/>
        <v>#N/A</v>
      </c>
      <c r="DG155" s="164" t="e">
        <f t="shared" si="129"/>
        <v>#N/A</v>
      </c>
      <c r="DH155" s="130" t="str">
        <f t="shared" si="107"/>
        <v>NO</v>
      </c>
      <c r="DI155" s="130" t="e">
        <f t="shared" si="130"/>
        <v>#N/A</v>
      </c>
      <c r="DJ155" s="130" t="e">
        <f t="shared" si="131"/>
        <v>#N/A</v>
      </c>
      <c r="DK155" s="130" t="e">
        <f t="shared" si="132"/>
        <v>#N/A</v>
      </c>
      <c r="DL155" s="16" t="e" cm="1">
        <f t="array" ref="DL155">IF(CZ155="NO","NO APLICA",IF(AND(CZ155="SI",BG155=1),RECHAZADO,"APROBADO"))</f>
        <v>#N/A</v>
      </c>
      <c r="DM155" s="16" t="e">
        <f t="shared" si="133"/>
        <v>#N/A</v>
      </c>
      <c r="DN155" s="11" t="e">
        <f t="shared" si="134"/>
        <v>#N/A</v>
      </c>
      <c r="DO155" s="16">
        <f t="shared" si="135"/>
        <v>0</v>
      </c>
      <c r="DP155" s="16">
        <f>VLOOKUP(A155,'5 TD'!$A$3:$B$35,2,0)</f>
        <v>0</v>
      </c>
      <c r="DQ155" s="11" t="e">
        <f t="shared" si="136"/>
        <v>#N/A</v>
      </c>
      <c r="DR155" s="130" t="e">
        <f t="shared" si="108"/>
        <v>#N/A</v>
      </c>
      <c r="DS155" s="130" t="e">
        <f t="shared" si="109"/>
        <v>#N/A</v>
      </c>
      <c r="DT155" s="11" t="e">
        <f t="shared" si="110"/>
        <v>#N/A</v>
      </c>
      <c r="DU155" s="130" t="e">
        <f t="shared" si="111"/>
        <v>#N/A</v>
      </c>
      <c r="DV155" s="6">
        <f>+('3 Planilla Preadjudicación OTIC'!BO155)</f>
        <v>0</v>
      </c>
      <c r="DW155" s="6" t="e">
        <f>IF(DU155="APROBADO",VLOOKUP(A155,'5 TD'!$D$3:$E$270,2,0),"NO APLICA")</f>
        <v>#N/A</v>
      </c>
      <c r="DX155" s="6" t="e">
        <f t="shared" si="137"/>
        <v>#N/A</v>
      </c>
      <c r="DY155" s="6" t="e">
        <f>IF(DX155="SI",VLOOKUP(A155,'5 TD'!$G$3:$H$270,2,0),"NO APLICA ")</f>
        <v>#N/A</v>
      </c>
      <c r="DZ155" s="6" t="e">
        <f t="shared" si="112"/>
        <v>#N/A</v>
      </c>
      <c r="EA155" s="6" t="e">
        <f>IF(DZ155="SI",VLOOKUP(A155,'5 TD'!$J$4:$K$472,2,0),"NO APLICA")</f>
        <v>#N/A</v>
      </c>
      <c r="EB155" s="6" t="e">
        <f t="shared" si="138"/>
        <v>#N/A</v>
      </c>
      <c r="EC155" s="11" t="e">
        <f>IF(EB155="SI",VLOOKUP(A155,'5 TD'!$M$4:$N$350,2,0),"NO APLICA")</f>
        <v>#N/A</v>
      </c>
      <c r="ED155" s="6" t="e">
        <f t="shared" si="113"/>
        <v>#N/A</v>
      </c>
      <c r="EE155" s="16" t="e">
        <f t="shared" si="139"/>
        <v>#N/A</v>
      </c>
      <c r="EF155" s="16" t="e">
        <f>IF(ED155="SI",VLOOKUP(A155,'5 TD'!$V$4:$W$479,2,0),"NO APLICA")</f>
        <v>#N/A</v>
      </c>
      <c r="EG155" s="6" t="e">
        <f t="shared" si="140"/>
        <v>#N/A</v>
      </c>
      <c r="EH155" s="124" t="e">
        <f>IF(EG155="SI",VLOOKUP(AI155,COMPORTAMIENTO!$A$1:$C$2100,2,0),"NO APLICA")</f>
        <v>#N/A</v>
      </c>
      <c r="EI155" s="16" t="e">
        <f>IF(EG155="SI",VLOOKUP(A155,'5 TD'!$P$2:$Q$479,2,0),"NO APLICA")</f>
        <v>#N/A</v>
      </c>
      <c r="EJ155" s="6" t="e">
        <f t="shared" si="141"/>
        <v>#N/A</v>
      </c>
      <c r="EK155" s="6">
        <f>IF(DB155="no",0,VLOOKUP(AI155,EXPERIENCIA!$A$1:$C$2100,2,0))</f>
        <v>0</v>
      </c>
      <c r="EL155" s="6">
        <f>IF(DB155="si",VLOOKUP(A155,'5 TD'!$S$3:$T$2103,2,0),0)</f>
        <v>0</v>
      </c>
      <c r="EM155" s="6" t="str">
        <f t="shared" si="142"/>
        <v>SI</v>
      </c>
      <c r="EN155" s="6">
        <f>+('3 Planilla Preadjudicación OTIC'!BV155)</f>
        <v>0</v>
      </c>
      <c r="EQ155" s="77"/>
    </row>
    <row r="156" spans="1:147" s="7" customFormat="1" ht="13.8" x14ac:dyDescent="0.3">
      <c r="A156" s="6">
        <f>+('3 Planilla Preadjudicación OTIC'!A156)</f>
        <v>0</v>
      </c>
      <c r="B156" s="6">
        <f>+('3 Planilla Preadjudicación OTIC'!B156)</f>
        <v>0</v>
      </c>
      <c r="C156" s="8">
        <f>+('3 Planilla Preadjudicación OTIC'!D156)</f>
        <v>0</v>
      </c>
      <c r="D156" s="8">
        <f>+('3 Planilla Preadjudicación OTIC'!E156)</f>
        <v>0</v>
      </c>
      <c r="E156" s="8">
        <f>+('3 Planilla Preadjudicación OTIC'!F156)</f>
        <v>0</v>
      </c>
      <c r="F156" s="8">
        <f>+('3 Planilla Preadjudicación OTIC'!G156)</f>
        <v>0</v>
      </c>
      <c r="G156" s="8">
        <f>+('3 Planilla Preadjudicación OTIC'!H156)</f>
        <v>0</v>
      </c>
      <c r="H156" s="8">
        <f>+('3 Planilla Preadjudicación OTIC'!I156)</f>
        <v>0</v>
      </c>
      <c r="I156" s="8">
        <f>+('3 Planilla Preadjudicación OTIC'!J156)</f>
        <v>0</v>
      </c>
      <c r="J156" s="8">
        <f>+('3 Planilla Preadjudicación OTIC'!K156)</f>
        <v>0</v>
      </c>
      <c r="K156" s="8">
        <f>+('3 Planilla Preadjudicación OTIC'!L156)</f>
        <v>0</v>
      </c>
      <c r="L156" s="8">
        <f>+('3 Planilla Preadjudicación OTIC'!M156)</f>
        <v>0</v>
      </c>
      <c r="M156" s="6">
        <f>+('3 Planilla Preadjudicación OTIC'!N156)</f>
        <v>0</v>
      </c>
      <c r="N156" s="8">
        <f>+('3 Planilla Preadjudicación OTIC'!O156)</f>
        <v>0</v>
      </c>
      <c r="O156" s="8">
        <f>+('3 Planilla Preadjudicación OTIC'!P156)</f>
        <v>0</v>
      </c>
      <c r="P156" s="8">
        <f>+('3 Planilla Preadjudicación OTIC'!Q156)</f>
        <v>0</v>
      </c>
      <c r="Q156" s="8">
        <f>+('3 Planilla Preadjudicación OTIC'!R156)</f>
        <v>0</v>
      </c>
      <c r="R156" s="8">
        <f>+('3 Planilla Preadjudicación OTIC'!S156)</f>
        <v>0</v>
      </c>
      <c r="S156" s="8">
        <f>+('3 Planilla Preadjudicación OTIC'!T156)</f>
        <v>0</v>
      </c>
      <c r="T156" s="6">
        <f>+('3 Planilla Preadjudicación OTIC'!U156)</f>
        <v>0</v>
      </c>
      <c r="U156" s="6">
        <f>+('3 Planilla Preadjudicación OTIC'!V156)</f>
        <v>0</v>
      </c>
      <c r="V156" s="6">
        <f>+('3 Planilla Preadjudicación OTIC'!W156)</f>
        <v>0</v>
      </c>
      <c r="W156" s="6">
        <f>+('3 Planilla Preadjudicación OTIC'!X156)</f>
        <v>0</v>
      </c>
      <c r="X156" s="6">
        <f>+('3 Planilla Preadjudicación OTIC'!Y156)</f>
        <v>0</v>
      </c>
      <c r="Y156" s="6">
        <f>+('3 Planilla Preadjudicación OTIC'!Z156)</f>
        <v>0</v>
      </c>
      <c r="Z156" s="6">
        <f>+('3 Planilla Preadjudicación OTIC'!AA156)</f>
        <v>0</v>
      </c>
      <c r="AA156" s="6">
        <f>+('3 Planilla Preadjudicación OTIC'!AB156)</f>
        <v>0</v>
      </c>
      <c r="AB156" s="8">
        <f>+('3 Planilla Preadjudicación OTIC'!AC156)</f>
        <v>0</v>
      </c>
      <c r="AC156" s="8">
        <f>+('3 Planilla Preadjudicación OTIC'!AD156)</f>
        <v>0</v>
      </c>
      <c r="AD156" s="6">
        <f>+('3 Planilla Preadjudicación OTIC'!AE156)</f>
        <v>0</v>
      </c>
      <c r="AE156" s="8">
        <f>+('3 Planilla Preadjudicación OTIC'!AF156)</f>
        <v>0</v>
      </c>
      <c r="AF156" s="6">
        <f>+('3 Planilla Preadjudicación OTIC'!AG156)</f>
        <v>0</v>
      </c>
      <c r="AG156" s="6">
        <f>+('3 Planilla Preadjudicación OTIC'!AH156)</f>
        <v>0</v>
      </c>
      <c r="AH156" s="6">
        <f>+('3 Planilla Preadjudicación OTIC'!AI156)</f>
        <v>0</v>
      </c>
      <c r="AI156" s="206">
        <f>+('3 Planilla Preadjudicación OTIC'!AJ156)</f>
        <v>0</v>
      </c>
      <c r="AJ156" s="8">
        <f>+('3 Planilla Preadjudicación OTIC'!AK156)</f>
        <v>0</v>
      </c>
      <c r="AK156" s="6">
        <f>+('3 Planilla Preadjudicación OTIC'!AL156)</f>
        <v>0</v>
      </c>
      <c r="AL156" s="6">
        <f>+('3 Planilla Preadjudicación OTIC'!AM156)</f>
        <v>0</v>
      </c>
      <c r="AM156" s="16">
        <f>+('3 Planilla Preadjudicación OTIC'!AN156)</f>
        <v>0</v>
      </c>
      <c r="AN156" s="16">
        <f>+('3 Planilla Preadjudicación OTIC'!AO156)</f>
        <v>0</v>
      </c>
      <c r="AO156" s="16">
        <f>+('3 Planilla Preadjudicación OTIC'!AP156)</f>
        <v>0</v>
      </c>
      <c r="AP156" s="16">
        <f>+('3 Planilla Preadjudicación OTIC'!AQ156)</f>
        <v>0</v>
      </c>
      <c r="AQ156" s="16">
        <f>+('3 Planilla Preadjudicación OTIC'!AR156)</f>
        <v>0</v>
      </c>
      <c r="AR156" s="16">
        <f>+('3 Planilla Preadjudicación OTIC'!AS156)</f>
        <v>0</v>
      </c>
      <c r="AS156" s="16">
        <f>+('3 Planilla Preadjudicación OTIC'!AT156)</f>
        <v>0</v>
      </c>
      <c r="AT156" s="16">
        <f>+('3 Planilla Preadjudicación OTIC'!AU156)</f>
        <v>0</v>
      </c>
      <c r="AU156" s="16">
        <f>+('3 Planilla Preadjudicación OTIC'!AV156)</f>
        <v>0</v>
      </c>
      <c r="AV156" s="6">
        <f>+('3 Planilla Preadjudicación OTIC'!AW156)</f>
        <v>0</v>
      </c>
      <c r="AW156" s="8">
        <f>+('3 Planilla Preadjudicación OTIC'!AX156)</f>
        <v>0</v>
      </c>
      <c r="AX156" s="6">
        <f>+('3 Planilla Preadjudicación OTIC'!AY156)</f>
        <v>0</v>
      </c>
      <c r="AY156" s="6">
        <f>+('3 Planilla Preadjudicación OTIC'!AZ156)</f>
        <v>0</v>
      </c>
      <c r="AZ156" s="6">
        <f>+('3 Planilla Preadjudicación OTIC'!BA156)</f>
        <v>0</v>
      </c>
      <c r="BA156" s="6">
        <f>+('3 Planilla Preadjudicación OTIC'!BB156)</f>
        <v>0</v>
      </c>
      <c r="BB156" s="6">
        <f>+('3 Planilla Preadjudicación OTIC'!BC156)</f>
        <v>0</v>
      </c>
      <c r="BC156" s="6">
        <f>+('3 Planilla Preadjudicación OTIC'!BD156)</f>
        <v>0</v>
      </c>
      <c r="BD156" s="6">
        <f>+('3 Planilla Preadjudicación OTIC'!BE156)</f>
        <v>0</v>
      </c>
      <c r="BE156" s="6">
        <f>+('3 Planilla Preadjudicación OTIC'!BF156)</f>
        <v>0</v>
      </c>
      <c r="BF156" s="6">
        <f>+('3 Planilla Preadjudicación OTIC'!BG156)</f>
        <v>0</v>
      </c>
      <c r="BG156" s="6">
        <f>+('3 Planilla Preadjudicación OTIC'!BH156)</f>
        <v>0</v>
      </c>
      <c r="BH156" s="6">
        <f>+('3 Planilla Preadjudicación OTIC'!BI156)</f>
        <v>0</v>
      </c>
      <c r="BI156" s="6">
        <f>+('3 Planilla Preadjudicación OTIC'!BJ156)</f>
        <v>0</v>
      </c>
      <c r="BJ156" s="6">
        <f>+('3 Planilla Preadjudicación OTIC'!BK156)</f>
        <v>0</v>
      </c>
      <c r="BK156" s="6">
        <f>+('3 Planilla Preadjudicación OTIC'!BL156)</f>
        <v>0</v>
      </c>
      <c r="BL156" s="6">
        <f>+('3 Planilla Preadjudicación OTIC'!BM156)</f>
        <v>0</v>
      </c>
      <c r="BM156" s="164">
        <f>ROUND(('3 Planilla Preadjudicación OTIC'!BN156),1)</f>
        <v>0</v>
      </c>
      <c r="BN156" s="8">
        <f>+('3 Planilla Preadjudicación OTIC'!BO156)</f>
        <v>0</v>
      </c>
      <c r="BO156" s="8">
        <f>+('3 Planilla Preadjudicación OTIC'!BP156)</f>
        <v>0</v>
      </c>
      <c r="BP156" s="8">
        <f>+('3 Planilla Preadjudicación OTIC'!BQ156)</f>
        <v>0</v>
      </c>
      <c r="BQ156" s="8">
        <f>+('3 Planilla Preadjudicación OTIC'!BR156)</f>
        <v>0</v>
      </c>
      <c r="BR156" s="8">
        <f>+('3 Planilla Preadjudicación OTIC'!BS156)</f>
        <v>0</v>
      </c>
      <c r="BS156" s="8">
        <f>+('3 Planilla Preadjudicación OTIC'!BT156)</f>
        <v>0</v>
      </c>
      <c r="BT156" s="8">
        <f>+('3 Planilla Preadjudicación OTIC'!BU156)</f>
        <v>0</v>
      </c>
      <c r="BU156" s="130" t="e">
        <f>IF(VLOOKUP(A156,'BD OFICIAL'!$A$1:$AK$1058,5,0)=D156,0,1)</f>
        <v>#N/A</v>
      </c>
      <c r="BV156" s="130" t="e">
        <f>IF(VLOOKUP(A156,'BD OFICIAL'!$A$1:$AK$1058,11,0)=J156,0,1)</f>
        <v>#N/A</v>
      </c>
      <c r="BW156" s="130" t="e">
        <f>IF(VLOOKUP(A156,'BD OFICIAL'!$A$1:$AK$1058,13,0)=L156,0,1)</f>
        <v>#N/A</v>
      </c>
      <c r="BX156" s="6" t="e">
        <f>IF(VLOOKUP(A156,'BD OFICIAL'!$A$1:$AK$1058,16,0)=O156,0,1)</f>
        <v>#N/A</v>
      </c>
      <c r="BY156" s="6" t="e">
        <f>IF(VLOOKUP(A156,'BD OFICIAL'!$A$1:$AK$1058,17,0)=P156,0,1)</f>
        <v>#N/A</v>
      </c>
      <c r="BZ156" s="6" t="e">
        <f>IF(VLOOKUP(A156,'BD OFICIAL'!$A$1:$AK$1058,19,0)=R156,0,1)</f>
        <v>#N/A</v>
      </c>
      <c r="CA156" s="6" t="e">
        <f>IF(VLOOKUP(A156,'BD OFICIAL'!$A$1:$AK$1058,21,0)=T156,0,1)</f>
        <v>#N/A</v>
      </c>
      <c r="CB156" s="6" t="e">
        <f>IF(VLOOKUP(A156,'BD OFICIAL'!$A$1:$AK$1058,24,0)=AK156,0,1)</f>
        <v>#N/A</v>
      </c>
      <c r="CC156" s="6" t="e">
        <f>IF(VLOOKUP(A156,'BD OFICIAL'!$A$1:$AK$1058,25,0)=X156,0,1)</f>
        <v>#N/A</v>
      </c>
      <c r="CD156" s="6" t="e">
        <f>IF(VLOOKUP(A156,'BD OFICIAL'!$A$1:$AK$1058,26,0)=Y156,0,1)</f>
        <v>#N/A</v>
      </c>
      <c r="CE156" s="6" t="e">
        <f>IF(VLOOKUP(A156,'BD OFICIAL'!$A$1:$AK$1058,27,0)=Z156,0,1)</f>
        <v>#N/A</v>
      </c>
      <c r="CF156" s="6" t="e">
        <f>IF(VLOOKUP(A156,'BD OFICIAL'!$A$1:$AK$1058,28,0)=AA156,0,1)</f>
        <v>#N/A</v>
      </c>
      <c r="CG156" s="6" t="e">
        <f>IF(VLOOKUP(A156,'BD OFICIAL'!$A$1:$AK$1058,33,0)=AF156,0,1)</f>
        <v>#N/A</v>
      </c>
      <c r="CH156" s="6" t="e">
        <f>IF(VLOOKUP(A156,'BD OFICIAL'!$A$1:$AK$1058,34,0)=AG156,0,1)</f>
        <v>#N/A</v>
      </c>
      <c r="CI156" s="11" t="e">
        <f t="shared" si="114"/>
        <v>#DIV/0!</v>
      </c>
      <c r="CJ156" s="130" t="e">
        <f t="shared" si="115"/>
        <v>#DIV/0!</v>
      </c>
      <c r="CK156" s="130" t="e">
        <f>IF(VLOOKUP(A156,'BD OFICIAL'!$A$1:$AK$1058,37,0)=AL156,0,1)</f>
        <v>#N/A</v>
      </c>
      <c r="CL156" s="130" t="e">
        <f>VLOOKUP(A156,'BD OFICIAL'!$A$1:$AL$1109,38,0)*AM156-AP156</f>
        <v>#N/A</v>
      </c>
      <c r="CM156" s="130" t="str">
        <f t="shared" si="116"/>
        <v>SSH</v>
      </c>
      <c r="CN156" s="130" t="str">
        <f t="shared" si="117"/>
        <v>SI</v>
      </c>
      <c r="CO156" s="130" t="str">
        <f t="shared" si="118"/>
        <v>NO</v>
      </c>
      <c r="CP156" s="44">
        <f t="shared" si="119"/>
        <v>1</v>
      </c>
      <c r="CQ156" s="44">
        <f t="shared" si="120"/>
        <v>1</v>
      </c>
      <c r="CR156" s="44" t="e">
        <f t="shared" si="121"/>
        <v>#N/A</v>
      </c>
      <c r="CS156" s="44" t="e">
        <f>IF(VLOOKUP(A156,'BD OFICIAL'!$A:$AS,40,0)=AQ156,0,1)</f>
        <v>#N/A</v>
      </c>
      <c r="CT156" s="44" t="e">
        <f>IF(VLOOKUP(A156,'BD OFICIAL'!$A:$AS,41,0)=AS156,0,1)</f>
        <v>#N/A</v>
      </c>
      <c r="CU156" s="44">
        <f t="shared" si="122"/>
        <v>0</v>
      </c>
      <c r="CV156" s="44">
        <f t="shared" si="123"/>
        <v>0</v>
      </c>
      <c r="CW156" s="44" t="e">
        <f>IF(VLOOKUP(A156,'BD OFICIAL'!$A$1:$AK$1058,31,0)="SI",IF(AT156&gt;0,0,1),IF(AT156=0,0,1))</f>
        <v>#N/A</v>
      </c>
      <c r="CX156" s="44">
        <f t="shared" si="124"/>
        <v>0</v>
      </c>
      <c r="CY156" s="44">
        <f t="shared" si="125"/>
        <v>0</v>
      </c>
      <c r="CZ156" s="130" t="e">
        <f t="shared" si="126"/>
        <v>#N/A</v>
      </c>
      <c r="DA156" s="44" t="e">
        <f t="shared" si="127"/>
        <v>#N/A</v>
      </c>
      <c r="DB156" s="130" t="str">
        <f>IF(ISERROR(VLOOKUP(AI156,EXPERIENCIA!$A$1:$C$2100,1,0)),"NO","SI")</f>
        <v>NO</v>
      </c>
      <c r="DC156" s="130" t="e">
        <f>IF(CZ156="no","NO APLICA",IF(AX156=0,"ERROR NOTA",IF(AND(AX156&gt;1,DB156="NO"),"ERROR NOTA",IF(AND(DB156="NO",AX156=1),0,IF(VLOOKUP(AI156,EXPERIENCIA!$A$1:$C$2100,3,0)=AX156,0,"ERROR NOTA")))))</f>
        <v>#N/A</v>
      </c>
      <c r="DD156" s="130" t="str">
        <f>IF(ISERROR(VLOOKUP(AI156,COMPORTAMIENTO!$A$1:$C$2100,1,0)),"NO","SI")</f>
        <v>NO</v>
      </c>
      <c r="DE156" s="130" t="e">
        <f>IF(CZ156="NO","NO APLICA",IF(AY156=0,"ERROR NOTA",IF(AND(DD156="NO",AY156=7),0,IF(VLOOKUP(AI156,COMPORTAMIENTO!$A$2:$C$2100,3,0)=AY156,0,"ERROR NOTA"))))</f>
        <v>#N/A</v>
      </c>
      <c r="DF156" s="164" t="e">
        <f t="shared" si="128"/>
        <v>#N/A</v>
      </c>
      <c r="DG156" s="164" t="e">
        <f t="shared" si="129"/>
        <v>#N/A</v>
      </c>
      <c r="DH156" s="130" t="str">
        <f t="shared" si="107"/>
        <v>NO</v>
      </c>
      <c r="DI156" s="130" t="e">
        <f t="shared" si="130"/>
        <v>#N/A</v>
      </c>
      <c r="DJ156" s="130" t="e">
        <f t="shared" si="131"/>
        <v>#N/A</v>
      </c>
      <c r="DK156" s="130" t="e">
        <f t="shared" si="132"/>
        <v>#N/A</v>
      </c>
      <c r="DL156" s="16" t="e" cm="1">
        <f t="array" ref="DL156">IF(CZ156="NO","NO APLICA",IF(AND(CZ156="SI",BG156=1),RECHAZADO,"APROBADO"))</f>
        <v>#N/A</v>
      </c>
      <c r="DM156" s="16" t="e">
        <f t="shared" si="133"/>
        <v>#N/A</v>
      </c>
      <c r="DN156" s="11" t="e">
        <f t="shared" si="134"/>
        <v>#N/A</v>
      </c>
      <c r="DO156" s="16">
        <f t="shared" si="135"/>
        <v>0</v>
      </c>
      <c r="DP156" s="16">
        <f>VLOOKUP(A156,'5 TD'!$A$3:$B$35,2,0)</f>
        <v>0</v>
      </c>
      <c r="DQ156" s="11" t="e">
        <f t="shared" si="136"/>
        <v>#N/A</v>
      </c>
      <c r="DR156" s="130" t="e">
        <f t="shared" si="108"/>
        <v>#N/A</v>
      </c>
      <c r="DS156" s="130" t="e">
        <f t="shared" si="109"/>
        <v>#N/A</v>
      </c>
      <c r="DT156" s="11" t="e">
        <f t="shared" si="110"/>
        <v>#N/A</v>
      </c>
      <c r="DU156" s="130" t="e">
        <f t="shared" si="111"/>
        <v>#N/A</v>
      </c>
      <c r="DV156" s="6">
        <f>+('3 Planilla Preadjudicación OTIC'!BO156)</f>
        <v>0</v>
      </c>
      <c r="DW156" s="6" t="e">
        <f>IF(DU156="APROBADO",VLOOKUP(A156,'5 TD'!$D$3:$E$270,2,0),"NO APLICA")</f>
        <v>#N/A</v>
      </c>
      <c r="DX156" s="6" t="e">
        <f t="shared" si="137"/>
        <v>#N/A</v>
      </c>
      <c r="DY156" s="6" t="e">
        <f>IF(DX156="SI",VLOOKUP(A156,'5 TD'!$G$3:$H$270,2,0),"NO APLICA ")</f>
        <v>#N/A</v>
      </c>
      <c r="DZ156" s="6" t="e">
        <f t="shared" si="112"/>
        <v>#N/A</v>
      </c>
      <c r="EA156" s="6" t="e">
        <f>IF(DZ156="SI",VLOOKUP(A156,'5 TD'!$J$4:$K$472,2,0),"NO APLICA")</f>
        <v>#N/A</v>
      </c>
      <c r="EB156" s="6" t="e">
        <f t="shared" si="138"/>
        <v>#N/A</v>
      </c>
      <c r="EC156" s="11" t="e">
        <f>IF(EB156="SI",VLOOKUP(A156,'5 TD'!$M$4:$N$350,2,0),"NO APLICA")</f>
        <v>#N/A</v>
      </c>
      <c r="ED156" s="6" t="e">
        <f t="shared" si="113"/>
        <v>#N/A</v>
      </c>
      <c r="EE156" s="16" t="e">
        <f t="shared" si="139"/>
        <v>#N/A</v>
      </c>
      <c r="EF156" s="16" t="e">
        <f>IF(ED156="SI",VLOOKUP(A156,'5 TD'!$V$4:$W$479,2,0),"NO APLICA")</f>
        <v>#N/A</v>
      </c>
      <c r="EG156" s="6" t="e">
        <f t="shared" si="140"/>
        <v>#N/A</v>
      </c>
      <c r="EH156" s="124" t="e">
        <f>IF(EG156="SI",VLOOKUP(AI156,COMPORTAMIENTO!$A$1:$C$2100,2,0),"NO APLICA")</f>
        <v>#N/A</v>
      </c>
      <c r="EI156" s="16" t="e">
        <f>IF(EG156="SI",VLOOKUP(A156,'5 TD'!$P$2:$Q$479,2,0),"NO APLICA")</f>
        <v>#N/A</v>
      </c>
      <c r="EJ156" s="6" t="e">
        <f t="shared" si="141"/>
        <v>#N/A</v>
      </c>
      <c r="EK156" s="6">
        <f>IF(DB156="no",0,VLOOKUP(AI156,EXPERIENCIA!$A$1:$C$2100,2,0))</f>
        <v>0</v>
      </c>
      <c r="EL156" s="6">
        <f>IF(DB156="si",VLOOKUP(A156,'5 TD'!$S$3:$T$2103,2,0),0)</f>
        <v>0</v>
      </c>
      <c r="EM156" s="6" t="str">
        <f t="shared" si="142"/>
        <v>SI</v>
      </c>
      <c r="EN156" s="6">
        <f>+('3 Planilla Preadjudicación OTIC'!BV156)</f>
        <v>0</v>
      </c>
      <c r="EQ156" s="77"/>
    </row>
    <row r="157" spans="1:147" s="7" customFormat="1" ht="13.8" x14ac:dyDescent="0.3">
      <c r="A157" s="6">
        <f>+('3 Planilla Preadjudicación OTIC'!A157)</f>
        <v>0</v>
      </c>
      <c r="B157" s="6">
        <f>+('3 Planilla Preadjudicación OTIC'!B157)</f>
        <v>0</v>
      </c>
      <c r="C157" s="8">
        <f>+('3 Planilla Preadjudicación OTIC'!D157)</f>
        <v>0</v>
      </c>
      <c r="D157" s="8">
        <f>+('3 Planilla Preadjudicación OTIC'!E157)</f>
        <v>0</v>
      </c>
      <c r="E157" s="8">
        <f>+('3 Planilla Preadjudicación OTIC'!F157)</f>
        <v>0</v>
      </c>
      <c r="F157" s="8">
        <f>+('3 Planilla Preadjudicación OTIC'!G157)</f>
        <v>0</v>
      </c>
      <c r="G157" s="8">
        <f>+('3 Planilla Preadjudicación OTIC'!H157)</f>
        <v>0</v>
      </c>
      <c r="H157" s="8">
        <f>+('3 Planilla Preadjudicación OTIC'!I157)</f>
        <v>0</v>
      </c>
      <c r="I157" s="8">
        <f>+('3 Planilla Preadjudicación OTIC'!J157)</f>
        <v>0</v>
      </c>
      <c r="J157" s="8">
        <f>+('3 Planilla Preadjudicación OTIC'!K157)</f>
        <v>0</v>
      </c>
      <c r="K157" s="8">
        <f>+('3 Planilla Preadjudicación OTIC'!L157)</f>
        <v>0</v>
      </c>
      <c r="L157" s="8">
        <f>+('3 Planilla Preadjudicación OTIC'!M157)</f>
        <v>0</v>
      </c>
      <c r="M157" s="6">
        <f>+('3 Planilla Preadjudicación OTIC'!N157)</f>
        <v>0</v>
      </c>
      <c r="N157" s="8">
        <f>+('3 Planilla Preadjudicación OTIC'!O157)</f>
        <v>0</v>
      </c>
      <c r="O157" s="8">
        <f>+('3 Planilla Preadjudicación OTIC'!P157)</f>
        <v>0</v>
      </c>
      <c r="P157" s="8">
        <f>+('3 Planilla Preadjudicación OTIC'!Q157)</f>
        <v>0</v>
      </c>
      <c r="Q157" s="8">
        <f>+('3 Planilla Preadjudicación OTIC'!R157)</f>
        <v>0</v>
      </c>
      <c r="R157" s="8">
        <f>+('3 Planilla Preadjudicación OTIC'!S157)</f>
        <v>0</v>
      </c>
      <c r="S157" s="8">
        <f>+('3 Planilla Preadjudicación OTIC'!T157)</f>
        <v>0</v>
      </c>
      <c r="T157" s="6">
        <f>+('3 Planilla Preadjudicación OTIC'!U157)</f>
        <v>0</v>
      </c>
      <c r="U157" s="6">
        <f>+('3 Planilla Preadjudicación OTIC'!V157)</f>
        <v>0</v>
      </c>
      <c r="V157" s="6">
        <f>+('3 Planilla Preadjudicación OTIC'!W157)</f>
        <v>0</v>
      </c>
      <c r="W157" s="6">
        <f>+('3 Planilla Preadjudicación OTIC'!X157)</f>
        <v>0</v>
      </c>
      <c r="X157" s="6">
        <f>+('3 Planilla Preadjudicación OTIC'!Y157)</f>
        <v>0</v>
      </c>
      <c r="Y157" s="6">
        <f>+('3 Planilla Preadjudicación OTIC'!Z157)</f>
        <v>0</v>
      </c>
      <c r="Z157" s="6">
        <f>+('3 Planilla Preadjudicación OTIC'!AA157)</f>
        <v>0</v>
      </c>
      <c r="AA157" s="6">
        <f>+('3 Planilla Preadjudicación OTIC'!AB157)</f>
        <v>0</v>
      </c>
      <c r="AB157" s="8">
        <f>+('3 Planilla Preadjudicación OTIC'!AC157)</f>
        <v>0</v>
      </c>
      <c r="AC157" s="8">
        <f>+('3 Planilla Preadjudicación OTIC'!AD157)</f>
        <v>0</v>
      </c>
      <c r="AD157" s="6">
        <f>+('3 Planilla Preadjudicación OTIC'!AE157)</f>
        <v>0</v>
      </c>
      <c r="AE157" s="8">
        <f>+('3 Planilla Preadjudicación OTIC'!AF157)</f>
        <v>0</v>
      </c>
      <c r="AF157" s="6">
        <f>+('3 Planilla Preadjudicación OTIC'!AG157)</f>
        <v>0</v>
      </c>
      <c r="AG157" s="6">
        <f>+('3 Planilla Preadjudicación OTIC'!AH157)</f>
        <v>0</v>
      </c>
      <c r="AH157" s="6">
        <f>+('3 Planilla Preadjudicación OTIC'!AI157)</f>
        <v>0</v>
      </c>
      <c r="AI157" s="206">
        <f>+('3 Planilla Preadjudicación OTIC'!AJ157)</f>
        <v>0</v>
      </c>
      <c r="AJ157" s="8">
        <f>+('3 Planilla Preadjudicación OTIC'!AK157)</f>
        <v>0</v>
      </c>
      <c r="AK157" s="6">
        <f>+('3 Planilla Preadjudicación OTIC'!AL157)</f>
        <v>0</v>
      </c>
      <c r="AL157" s="6">
        <f>+('3 Planilla Preadjudicación OTIC'!AM157)</f>
        <v>0</v>
      </c>
      <c r="AM157" s="16">
        <f>+('3 Planilla Preadjudicación OTIC'!AN157)</f>
        <v>0</v>
      </c>
      <c r="AN157" s="16">
        <f>+('3 Planilla Preadjudicación OTIC'!AO157)</f>
        <v>0</v>
      </c>
      <c r="AO157" s="16">
        <f>+('3 Planilla Preadjudicación OTIC'!AP157)</f>
        <v>0</v>
      </c>
      <c r="AP157" s="16">
        <f>+('3 Planilla Preadjudicación OTIC'!AQ157)</f>
        <v>0</v>
      </c>
      <c r="AQ157" s="16">
        <f>+('3 Planilla Preadjudicación OTIC'!AR157)</f>
        <v>0</v>
      </c>
      <c r="AR157" s="16">
        <f>+('3 Planilla Preadjudicación OTIC'!AS157)</f>
        <v>0</v>
      </c>
      <c r="AS157" s="16">
        <f>+('3 Planilla Preadjudicación OTIC'!AT157)</f>
        <v>0</v>
      </c>
      <c r="AT157" s="16">
        <f>+('3 Planilla Preadjudicación OTIC'!AU157)</f>
        <v>0</v>
      </c>
      <c r="AU157" s="16">
        <f>+('3 Planilla Preadjudicación OTIC'!AV157)</f>
        <v>0</v>
      </c>
      <c r="AV157" s="6">
        <f>+('3 Planilla Preadjudicación OTIC'!AW157)</f>
        <v>0</v>
      </c>
      <c r="AW157" s="8">
        <f>+('3 Planilla Preadjudicación OTIC'!AX157)</f>
        <v>0</v>
      </c>
      <c r="AX157" s="6">
        <f>+('3 Planilla Preadjudicación OTIC'!AY157)</f>
        <v>0</v>
      </c>
      <c r="AY157" s="6">
        <f>+('3 Planilla Preadjudicación OTIC'!AZ157)</f>
        <v>0</v>
      </c>
      <c r="AZ157" s="6">
        <f>+('3 Planilla Preadjudicación OTIC'!BA157)</f>
        <v>0</v>
      </c>
      <c r="BA157" s="6">
        <f>+('3 Planilla Preadjudicación OTIC'!BB157)</f>
        <v>0</v>
      </c>
      <c r="BB157" s="6">
        <f>+('3 Planilla Preadjudicación OTIC'!BC157)</f>
        <v>0</v>
      </c>
      <c r="BC157" s="6">
        <f>+('3 Planilla Preadjudicación OTIC'!BD157)</f>
        <v>0</v>
      </c>
      <c r="BD157" s="6">
        <f>+('3 Planilla Preadjudicación OTIC'!BE157)</f>
        <v>0</v>
      </c>
      <c r="BE157" s="6">
        <f>+('3 Planilla Preadjudicación OTIC'!BF157)</f>
        <v>0</v>
      </c>
      <c r="BF157" s="6">
        <f>+('3 Planilla Preadjudicación OTIC'!BG157)</f>
        <v>0</v>
      </c>
      <c r="BG157" s="6">
        <f>+('3 Planilla Preadjudicación OTIC'!BH157)</f>
        <v>0</v>
      </c>
      <c r="BH157" s="6">
        <f>+('3 Planilla Preadjudicación OTIC'!BI157)</f>
        <v>0</v>
      </c>
      <c r="BI157" s="6">
        <f>+('3 Planilla Preadjudicación OTIC'!BJ157)</f>
        <v>0</v>
      </c>
      <c r="BJ157" s="6">
        <f>+('3 Planilla Preadjudicación OTIC'!BK157)</f>
        <v>0</v>
      </c>
      <c r="BK157" s="6">
        <f>+('3 Planilla Preadjudicación OTIC'!BL157)</f>
        <v>0</v>
      </c>
      <c r="BL157" s="6">
        <f>+('3 Planilla Preadjudicación OTIC'!BM157)</f>
        <v>0</v>
      </c>
      <c r="BM157" s="164">
        <f>ROUND(('3 Planilla Preadjudicación OTIC'!BN157),1)</f>
        <v>0</v>
      </c>
      <c r="BN157" s="8">
        <f>+('3 Planilla Preadjudicación OTIC'!BO157)</f>
        <v>0</v>
      </c>
      <c r="BO157" s="8">
        <f>+('3 Planilla Preadjudicación OTIC'!BP157)</f>
        <v>0</v>
      </c>
      <c r="BP157" s="8">
        <f>+('3 Planilla Preadjudicación OTIC'!BQ157)</f>
        <v>0</v>
      </c>
      <c r="BQ157" s="8">
        <f>+('3 Planilla Preadjudicación OTIC'!BR157)</f>
        <v>0</v>
      </c>
      <c r="BR157" s="8">
        <f>+('3 Planilla Preadjudicación OTIC'!BS157)</f>
        <v>0</v>
      </c>
      <c r="BS157" s="8">
        <f>+('3 Planilla Preadjudicación OTIC'!BT157)</f>
        <v>0</v>
      </c>
      <c r="BT157" s="8">
        <f>+('3 Planilla Preadjudicación OTIC'!BU157)</f>
        <v>0</v>
      </c>
      <c r="BU157" s="130" t="e">
        <f>IF(VLOOKUP(A157,'BD OFICIAL'!$A$1:$AK$1058,5,0)=D157,0,1)</f>
        <v>#N/A</v>
      </c>
      <c r="BV157" s="130" t="e">
        <f>IF(VLOOKUP(A157,'BD OFICIAL'!$A$1:$AK$1058,11,0)=J157,0,1)</f>
        <v>#N/A</v>
      </c>
      <c r="BW157" s="130" t="e">
        <f>IF(VLOOKUP(A157,'BD OFICIAL'!$A$1:$AK$1058,13,0)=L157,0,1)</f>
        <v>#N/A</v>
      </c>
      <c r="BX157" s="6" t="e">
        <f>IF(VLOOKUP(A157,'BD OFICIAL'!$A$1:$AK$1058,16,0)=O157,0,1)</f>
        <v>#N/A</v>
      </c>
      <c r="BY157" s="6" t="e">
        <f>IF(VLOOKUP(A157,'BD OFICIAL'!$A$1:$AK$1058,17,0)=P157,0,1)</f>
        <v>#N/A</v>
      </c>
      <c r="BZ157" s="6" t="e">
        <f>IF(VLOOKUP(A157,'BD OFICIAL'!$A$1:$AK$1058,19,0)=R157,0,1)</f>
        <v>#N/A</v>
      </c>
      <c r="CA157" s="6" t="e">
        <f>IF(VLOOKUP(A157,'BD OFICIAL'!$A$1:$AK$1058,21,0)=T157,0,1)</f>
        <v>#N/A</v>
      </c>
      <c r="CB157" s="6" t="e">
        <f>IF(VLOOKUP(A157,'BD OFICIAL'!$A$1:$AK$1058,24,0)=AK157,0,1)</f>
        <v>#N/A</v>
      </c>
      <c r="CC157" s="6" t="e">
        <f>IF(VLOOKUP(A157,'BD OFICIAL'!$A$1:$AK$1058,25,0)=X157,0,1)</f>
        <v>#N/A</v>
      </c>
      <c r="CD157" s="6" t="e">
        <f>IF(VLOOKUP(A157,'BD OFICIAL'!$A$1:$AK$1058,26,0)=Y157,0,1)</f>
        <v>#N/A</v>
      </c>
      <c r="CE157" s="6" t="e">
        <f>IF(VLOOKUP(A157,'BD OFICIAL'!$A$1:$AK$1058,27,0)=Z157,0,1)</f>
        <v>#N/A</v>
      </c>
      <c r="CF157" s="6" t="e">
        <f>IF(VLOOKUP(A157,'BD OFICIAL'!$A$1:$AK$1058,28,0)=AA157,0,1)</f>
        <v>#N/A</v>
      </c>
      <c r="CG157" s="6" t="e">
        <f>IF(VLOOKUP(A157,'BD OFICIAL'!$A$1:$AK$1058,33,0)=AF157,0,1)</f>
        <v>#N/A</v>
      </c>
      <c r="CH157" s="6" t="e">
        <f>IF(VLOOKUP(A157,'BD OFICIAL'!$A$1:$AK$1058,34,0)=AG157,0,1)</f>
        <v>#N/A</v>
      </c>
      <c r="CI157" s="11" t="e">
        <f t="shared" si="114"/>
        <v>#DIV/0!</v>
      </c>
      <c r="CJ157" s="130" t="e">
        <f t="shared" si="115"/>
        <v>#DIV/0!</v>
      </c>
      <c r="CK157" s="130" t="e">
        <f>IF(VLOOKUP(A157,'BD OFICIAL'!$A$1:$AK$1058,37,0)=AL157,0,1)</f>
        <v>#N/A</v>
      </c>
      <c r="CL157" s="130" t="e">
        <f>VLOOKUP(A157,'BD OFICIAL'!$A$1:$AL$1109,38,0)*AM157-AP157</f>
        <v>#N/A</v>
      </c>
      <c r="CM157" s="130" t="str">
        <f t="shared" si="116"/>
        <v>SSH</v>
      </c>
      <c r="CN157" s="130" t="str">
        <f t="shared" si="117"/>
        <v>SI</v>
      </c>
      <c r="CO157" s="130" t="str">
        <f t="shared" si="118"/>
        <v>NO</v>
      </c>
      <c r="CP157" s="44">
        <f t="shared" si="119"/>
        <v>1</v>
      </c>
      <c r="CQ157" s="44">
        <f t="shared" si="120"/>
        <v>1</v>
      </c>
      <c r="CR157" s="44" t="e">
        <f t="shared" si="121"/>
        <v>#N/A</v>
      </c>
      <c r="CS157" s="44" t="e">
        <f>IF(VLOOKUP(A157,'BD OFICIAL'!$A:$AS,40,0)=AQ157,0,1)</f>
        <v>#N/A</v>
      </c>
      <c r="CT157" s="44" t="e">
        <f>IF(VLOOKUP(A157,'BD OFICIAL'!$A:$AS,41,0)=AS157,0,1)</f>
        <v>#N/A</v>
      </c>
      <c r="CU157" s="44">
        <f t="shared" si="122"/>
        <v>0</v>
      </c>
      <c r="CV157" s="44">
        <f t="shared" si="123"/>
        <v>0</v>
      </c>
      <c r="CW157" s="44" t="e">
        <f>IF(VLOOKUP(A157,'BD OFICIAL'!$A$1:$AK$1058,31,0)="SI",IF(AT157&gt;0,0,1),IF(AT157=0,0,1))</f>
        <v>#N/A</v>
      </c>
      <c r="CX157" s="44">
        <f t="shared" si="124"/>
        <v>0</v>
      </c>
      <c r="CY157" s="44">
        <f t="shared" si="125"/>
        <v>0</v>
      </c>
      <c r="CZ157" s="130" t="e">
        <f t="shared" si="126"/>
        <v>#N/A</v>
      </c>
      <c r="DA157" s="44" t="e">
        <f t="shared" si="127"/>
        <v>#N/A</v>
      </c>
      <c r="DB157" s="130" t="str">
        <f>IF(ISERROR(VLOOKUP(AI157,EXPERIENCIA!$A$1:$C$2100,1,0)),"NO","SI")</f>
        <v>NO</v>
      </c>
      <c r="DC157" s="130" t="e">
        <f>IF(CZ157="no","NO APLICA",IF(AX157=0,"ERROR NOTA",IF(AND(AX157&gt;1,DB157="NO"),"ERROR NOTA",IF(AND(DB157="NO",AX157=1),0,IF(VLOOKUP(AI157,EXPERIENCIA!$A$1:$C$2100,3,0)=AX157,0,"ERROR NOTA")))))</f>
        <v>#N/A</v>
      </c>
      <c r="DD157" s="130" t="str">
        <f>IF(ISERROR(VLOOKUP(AI157,COMPORTAMIENTO!$A$1:$C$2100,1,0)),"NO","SI")</f>
        <v>NO</v>
      </c>
      <c r="DE157" s="130" t="e">
        <f>IF(CZ157="NO","NO APLICA",IF(AY157=0,"ERROR NOTA",IF(AND(DD157="NO",AY157=7),0,IF(VLOOKUP(AI157,COMPORTAMIENTO!$A$2:$C$2100,3,0)=AY157,0,"ERROR NOTA"))))</f>
        <v>#N/A</v>
      </c>
      <c r="DF157" s="164" t="e">
        <f t="shared" si="128"/>
        <v>#N/A</v>
      </c>
      <c r="DG157" s="164" t="e">
        <f t="shared" si="129"/>
        <v>#N/A</v>
      </c>
      <c r="DH157" s="130" t="str">
        <f t="shared" si="107"/>
        <v>NO</v>
      </c>
      <c r="DI157" s="130" t="e">
        <f t="shared" si="130"/>
        <v>#N/A</v>
      </c>
      <c r="DJ157" s="130" t="e">
        <f t="shared" si="131"/>
        <v>#N/A</v>
      </c>
      <c r="DK157" s="130" t="e">
        <f t="shared" si="132"/>
        <v>#N/A</v>
      </c>
      <c r="DL157" s="16" t="e" cm="1">
        <f t="array" ref="DL157">IF(CZ157="NO","NO APLICA",IF(AND(CZ157="SI",BG157=1),RECHAZADO,"APROBADO"))</f>
        <v>#N/A</v>
      </c>
      <c r="DM157" s="16" t="e">
        <f t="shared" si="133"/>
        <v>#N/A</v>
      </c>
      <c r="DN157" s="11" t="e">
        <f t="shared" si="134"/>
        <v>#N/A</v>
      </c>
      <c r="DO157" s="16">
        <f t="shared" si="135"/>
        <v>0</v>
      </c>
      <c r="DP157" s="16">
        <f>VLOOKUP(A157,'5 TD'!$A$3:$B$35,2,0)</f>
        <v>0</v>
      </c>
      <c r="DQ157" s="11" t="e">
        <f t="shared" si="136"/>
        <v>#N/A</v>
      </c>
      <c r="DR157" s="130" t="e">
        <f t="shared" si="108"/>
        <v>#N/A</v>
      </c>
      <c r="DS157" s="130" t="e">
        <f t="shared" si="109"/>
        <v>#N/A</v>
      </c>
      <c r="DT157" s="11" t="e">
        <f t="shared" si="110"/>
        <v>#N/A</v>
      </c>
      <c r="DU157" s="130" t="e">
        <f t="shared" si="111"/>
        <v>#N/A</v>
      </c>
      <c r="DV157" s="6">
        <f>+('3 Planilla Preadjudicación OTIC'!BO157)</f>
        <v>0</v>
      </c>
      <c r="DW157" s="6" t="e">
        <f>IF(DU157="APROBADO",VLOOKUP(A157,'5 TD'!$D$3:$E$270,2,0),"NO APLICA")</f>
        <v>#N/A</v>
      </c>
      <c r="DX157" s="6" t="e">
        <f t="shared" si="137"/>
        <v>#N/A</v>
      </c>
      <c r="DY157" s="6" t="e">
        <f>IF(DX157="SI",VLOOKUP(A157,'5 TD'!$G$3:$H$270,2,0),"NO APLICA ")</f>
        <v>#N/A</v>
      </c>
      <c r="DZ157" s="6" t="e">
        <f t="shared" si="112"/>
        <v>#N/A</v>
      </c>
      <c r="EA157" s="6" t="e">
        <f>IF(DZ157="SI",VLOOKUP(A157,'5 TD'!$J$4:$K$472,2,0),"NO APLICA")</f>
        <v>#N/A</v>
      </c>
      <c r="EB157" s="6" t="e">
        <f t="shared" si="138"/>
        <v>#N/A</v>
      </c>
      <c r="EC157" s="11" t="e">
        <f>IF(EB157="SI",VLOOKUP(A157,'5 TD'!$M$4:$N$350,2,0),"NO APLICA")</f>
        <v>#N/A</v>
      </c>
      <c r="ED157" s="6" t="e">
        <f t="shared" si="113"/>
        <v>#N/A</v>
      </c>
      <c r="EE157" s="16" t="e">
        <f t="shared" si="139"/>
        <v>#N/A</v>
      </c>
      <c r="EF157" s="16" t="e">
        <f>IF(ED157="SI",VLOOKUP(A157,'5 TD'!$V$4:$W$479,2,0),"NO APLICA")</f>
        <v>#N/A</v>
      </c>
      <c r="EG157" s="6" t="e">
        <f t="shared" si="140"/>
        <v>#N/A</v>
      </c>
      <c r="EH157" s="124" t="e">
        <f>IF(EG157="SI",VLOOKUP(AI157,COMPORTAMIENTO!$A$1:$C$2100,2,0),"NO APLICA")</f>
        <v>#N/A</v>
      </c>
      <c r="EI157" s="16" t="e">
        <f>IF(EG157="SI",VLOOKUP(A157,'5 TD'!$P$2:$Q$479,2,0),"NO APLICA")</f>
        <v>#N/A</v>
      </c>
      <c r="EJ157" s="6" t="e">
        <f t="shared" si="141"/>
        <v>#N/A</v>
      </c>
      <c r="EK157" s="6">
        <f>IF(DB157="no",0,VLOOKUP(AI157,EXPERIENCIA!$A$1:$C$2100,2,0))</f>
        <v>0</v>
      </c>
      <c r="EL157" s="6">
        <f>IF(DB157="si",VLOOKUP(A157,'5 TD'!$S$3:$T$2103,2,0),0)</f>
        <v>0</v>
      </c>
      <c r="EM157" s="6" t="str">
        <f t="shared" si="142"/>
        <v>SI</v>
      </c>
      <c r="EN157" s="6">
        <f>+('3 Planilla Preadjudicación OTIC'!BV157)</f>
        <v>0</v>
      </c>
      <c r="EQ157" s="77"/>
    </row>
    <row r="158" spans="1:147" s="7" customFormat="1" ht="13.8" x14ac:dyDescent="0.3">
      <c r="A158" s="6">
        <f>+('3 Planilla Preadjudicación OTIC'!A158)</f>
        <v>0</v>
      </c>
      <c r="B158" s="6">
        <f>+('3 Planilla Preadjudicación OTIC'!B158)</f>
        <v>0</v>
      </c>
      <c r="C158" s="8">
        <f>+('3 Planilla Preadjudicación OTIC'!D158)</f>
        <v>0</v>
      </c>
      <c r="D158" s="8">
        <f>+('3 Planilla Preadjudicación OTIC'!E158)</f>
        <v>0</v>
      </c>
      <c r="E158" s="8">
        <f>+('3 Planilla Preadjudicación OTIC'!F158)</f>
        <v>0</v>
      </c>
      <c r="F158" s="8">
        <f>+('3 Planilla Preadjudicación OTIC'!G158)</f>
        <v>0</v>
      </c>
      <c r="G158" s="8">
        <f>+('3 Planilla Preadjudicación OTIC'!H158)</f>
        <v>0</v>
      </c>
      <c r="H158" s="8">
        <f>+('3 Planilla Preadjudicación OTIC'!I158)</f>
        <v>0</v>
      </c>
      <c r="I158" s="8">
        <f>+('3 Planilla Preadjudicación OTIC'!J158)</f>
        <v>0</v>
      </c>
      <c r="J158" s="8">
        <f>+('3 Planilla Preadjudicación OTIC'!K158)</f>
        <v>0</v>
      </c>
      <c r="K158" s="8">
        <f>+('3 Planilla Preadjudicación OTIC'!L158)</f>
        <v>0</v>
      </c>
      <c r="L158" s="8">
        <f>+('3 Planilla Preadjudicación OTIC'!M158)</f>
        <v>0</v>
      </c>
      <c r="M158" s="6">
        <f>+('3 Planilla Preadjudicación OTIC'!N158)</f>
        <v>0</v>
      </c>
      <c r="N158" s="8">
        <f>+('3 Planilla Preadjudicación OTIC'!O158)</f>
        <v>0</v>
      </c>
      <c r="O158" s="8">
        <f>+('3 Planilla Preadjudicación OTIC'!P158)</f>
        <v>0</v>
      </c>
      <c r="P158" s="8">
        <f>+('3 Planilla Preadjudicación OTIC'!Q158)</f>
        <v>0</v>
      </c>
      <c r="Q158" s="8">
        <f>+('3 Planilla Preadjudicación OTIC'!R158)</f>
        <v>0</v>
      </c>
      <c r="R158" s="8">
        <f>+('3 Planilla Preadjudicación OTIC'!S158)</f>
        <v>0</v>
      </c>
      <c r="S158" s="8">
        <f>+('3 Planilla Preadjudicación OTIC'!T158)</f>
        <v>0</v>
      </c>
      <c r="T158" s="6">
        <f>+('3 Planilla Preadjudicación OTIC'!U158)</f>
        <v>0</v>
      </c>
      <c r="U158" s="6">
        <f>+('3 Planilla Preadjudicación OTIC'!V158)</f>
        <v>0</v>
      </c>
      <c r="V158" s="6">
        <f>+('3 Planilla Preadjudicación OTIC'!W158)</f>
        <v>0</v>
      </c>
      <c r="W158" s="6">
        <f>+('3 Planilla Preadjudicación OTIC'!X158)</f>
        <v>0</v>
      </c>
      <c r="X158" s="6">
        <f>+('3 Planilla Preadjudicación OTIC'!Y158)</f>
        <v>0</v>
      </c>
      <c r="Y158" s="6">
        <f>+('3 Planilla Preadjudicación OTIC'!Z158)</f>
        <v>0</v>
      </c>
      <c r="Z158" s="6">
        <f>+('3 Planilla Preadjudicación OTIC'!AA158)</f>
        <v>0</v>
      </c>
      <c r="AA158" s="6">
        <f>+('3 Planilla Preadjudicación OTIC'!AB158)</f>
        <v>0</v>
      </c>
      <c r="AB158" s="8">
        <f>+('3 Planilla Preadjudicación OTIC'!AC158)</f>
        <v>0</v>
      </c>
      <c r="AC158" s="8">
        <f>+('3 Planilla Preadjudicación OTIC'!AD158)</f>
        <v>0</v>
      </c>
      <c r="AD158" s="6">
        <f>+('3 Planilla Preadjudicación OTIC'!AE158)</f>
        <v>0</v>
      </c>
      <c r="AE158" s="8">
        <f>+('3 Planilla Preadjudicación OTIC'!AF158)</f>
        <v>0</v>
      </c>
      <c r="AF158" s="6">
        <f>+('3 Planilla Preadjudicación OTIC'!AG158)</f>
        <v>0</v>
      </c>
      <c r="AG158" s="6">
        <f>+('3 Planilla Preadjudicación OTIC'!AH158)</f>
        <v>0</v>
      </c>
      <c r="AH158" s="6">
        <f>+('3 Planilla Preadjudicación OTIC'!AI158)</f>
        <v>0</v>
      </c>
      <c r="AI158" s="206">
        <f>+('3 Planilla Preadjudicación OTIC'!AJ158)</f>
        <v>0</v>
      </c>
      <c r="AJ158" s="8">
        <f>+('3 Planilla Preadjudicación OTIC'!AK158)</f>
        <v>0</v>
      </c>
      <c r="AK158" s="6">
        <f>+('3 Planilla Preadjudicación OTIC'!AL158)</f>
        <v>0</v>
      </c>
      <c r="AL158" s="6">
        <f>+('3 Planilla Preadjudicación OTIC'!AM158)</f>
        <v>0</v>
      </c>
      <c r="AM158" s="16">
        <f>+('3 Planilla Preadjudicación OTIC'!AN158)</f>
        <v>0</v>
      </c>
      <c r="AN158" s="16">
        <f>+('3 Planilla Preadjudicación OTIC'!AO158)</f>
        <v>0</v>
      </c>
      <c r="AO158" s="16">
        <f>+('3 Planilla Preadjudicación OTIC'!AP158)</f>
        <v>0</v>
      </c>
      <c r="AP158" s="16">
        <f>+('3 Planilla Preadjudicación OTIC'!AQ158)</f>
        <v>0</v>
      </c>
      <c r="AQ158" s="16">
        <f>+('3 Planilla Preadjudicación OTIC'!AR158)</f>
        <v>0</v>
      </c>
      <c r="AR158" s="16">
        <f>+('3 Planilla Preadjudicación OTIC'!AS158)</f>
        <v>0</v>
      </c>
      <c r="AS158" s="16">
        <f>+('3 Planilla Preadjudicación OTIC'!AT158)</f>
        <v>0</v>
      </c>
      <c r="AT158" s="16">
        <f>+('3 Planilla Preadjudicación OTIC'!AU158)</f>
        <v>0</v>
      </c>
      <c r="AU158" s="16">
        <f>+('3 Planilla Preadjudicación OTIC'!AV158)</f>
        <v>0</v>
      </c>
      <c r="AV158" s="6">
        <f>+('3 Planilla Preadjudicación OTIC'!AW158)</f>
        <v>0</v>
      </c>
      <c r="AW158" s="8">
        <f>+('3 Planilla Preadjudicación OTIC'!AX158)</f>
        <v>0</v>
      </c>
      <c r="AX158" s="6">
        <f>+('3 Planilla Preadjudicación OTIC'!AY158)</f>
        <v>0</v>
      </c>
      <c r="AY158" s="6">
        <f>+('3 Planilla Preadjudicación OTIC'!AZ158)</f>
        <v>0</v>
      </c>
      <c r="AZ158" s="6">
        <f>+('3 Planilla Preadjudicación OTIC'!BA158)</f>
        <v>0</v>
      </c>
      <c r="BA158" s="6">
        <f>+('3 Planilla Preadjudicación OTIC'!BB158)</f>
        <v>0</v>
      </c>
      <c r="BB158" s="6">
        <f>+('3 Planilla Preadjudicación OTIC'!BC158)</f>
        <v>0</v>
      </c>
      <c r="BC158" s="6">
        <f>+('3 Planilla Preadjudicación OTIC'!BD158)</f>
        <v>0</v>
      </c>
      <c r="BD158" s="6">
        <f>+('3 Planilla Preadjudicación OTIC'!BE158)</f>
        <v>0</v>
      </c>
      <c r="BE158" s="6">
        <f>+('3 Planilla Preadjudicación OTIC'!BF158)</f>
        <v>0</v>
      </c>
      <c r="BF158" s="6">
        <f>+('3 Planilla Preadjudicación OTIC'!BG158)</f>
        <v>0</v>
      </c>
      <c r="BG158" s="6">
        <f>+('3 Planilla Preadjudicación OTIC'!BH158)</f>
        <v>0</v>
      </c>
      <c r="BH158" s="6">
        <f>+('3 Planilla Preadjudicación OTIC'!BI158)</f>
        <v>0</v>
      </c>
      <c r="BI158" s="6">
        <f>+('3 Planilla Preadjudicación OTIC'!BJ158)</f>
        <v>0</v>
      </c>
      <c r="BJ158" s="6">
        <f>+('3 Planilla Preadjudicación OTIC'!BK158)</f>
        <v>0</v>
      </c>
      <c r="BK158" s="6">
        <f>+('3 Planilla Preadjudicación OTIC'!BL158)</f>
        <v>0</v>
      </c>
      <c r="BL158" s="6">
        <f>+('3 Planilla Preadjudicación OTIC'!BM158)</f>
        <v>0</v>
      </c>
      <c r="BM158" s="164">
        <f>ROUND(('3 Planilla Preadjudicación OTIC'!BN158),1)</f>
        <v>0</v>
      </c>
      <c r="BN158" s="8">
        <f>+('3 Planilla Preadjudicación OTIC'!BO158)</f>
        <v>0</v>
      </c>
      <c r="BO158" s="8">
        <f>+('3 Planilla Preadjudicación OTIC'!BP158)</f>
        <v>0</v>
      </c>
      <c r="BP158" s="8">
        <f>+('3 Planilla Preadjudicación OTIC'!BQ158)</f>
        <v>0</v>
      </c>
      <c r="BQ158" s="8">
        <f>+('3 Planilla Preadjudicación OTIC'!BR158)</f>
        <v>0</v>
      </c>
      <c r="BR158" s="8">
        <f>+('3 Planilla Preadjudicación OTIC'!BS158)</f>
        <v>0</v>
      </c>
      <c r="BS158" s="8">
        <f>+('3 Planilla Preadjudicación OTIC'!BT158)</f>
        <v>0</v>
      </c>
      <c r="BT158" s="8">
        <f>+('3 Planilla Preadjudicación OTIC'!BU158)</f>
        <v>0</v>
      </c>
      <c r="BU158" s="130" t="e">
        <f>IF(VLOOKUP(A158,'BD OFICIAL'!$A$1:$AK$1058,5,0)=D158,0,1)</f>
        <v>#N/A</v>
      </c>
      <c r="BV158" s="130" t="e">
        <f>IF(VLOOKUP(A158,'BD OFICIAL'!$A$1:$AK$1058,11,0)=J158,0,1)</f>
        <v>#N/A</v>
      </c>
      <c r="BW158" s="130" t="e">
        <f>IF(VLOOKUP(A158,'BD OFICIAL'!$A$1:$AK$1058,13,0)=L158,0,1)</f>
        <v>#N/A</v>
      </c>
      <c r="BX158" s="6" t="e">
        <f>IF(VLOOKUP(A158,'BD OFICIAL'!$A$1:$AK$1058,16,0)=O158,0,1)</f>
        <v>#N/A</v>
      </c>
      <c r="BY158" s="6" t="e">
        <f>IF(VLOOKUP(A158,'BD OFICIAL'!$A$1:$AK$1058,17,0)=P158,0,1)</f>
        <v>#N/A</v>
      </c>
      <c r="BZ158" s="6" t="e">
        <f>IF(VLOOKUP(A158,'BD OFICIAL'!$A$1:$AK$1058,19,0)=R158,0,1)</f>
        <v>#N/A</v>
      </c>
      <c r="CA158" s="6" t="e">
        <f>IF(VLOOKUP(A158,'BD OFICIAL'!$A$1:$AK$1058,21,0)=T158,0,1)</f>
        <v>#N/A</v>
      </c>
      <c r="CB158" s="6" t="e">
        <f>IF(VLOOKUP(A158,'BD OFICIAL'!$A$1:$AK$1058,24,0)=AK158,0,1)</f>
        <v>#N/A</v>
      </c>
      <c r="CC158" s="6" t="e">
        <f>IF(VLOOKUP(A158,'BD OFICIAL'!$A$1:$AK$1058,25,0)=X158,0,1)</f>
        <v>#N/A</v>
      </c>
      <c r="CD158" s="6" t="e">
        <f>IF(VLOOKUP(A158,'BD OFICIAL'!$A$1:$AK$1058,26,0)=Y158,0,1)</f>
        <v>#N/A</v>
      </c>
      <c r="CE158" s="6" t="e">
        <f>IF(VLOOKUP(A158,'BD OFICIAL'!$A$1:$AK$1058,27,0)=Z158,0,1)</f>
        <v>#N/A</v>
      </c>
      <c r="CF158" s="6" t="e">
        <f>IF(VLOOKUP(A158,'BD OFICIAL'!$A$1:$AK$1058,28,0)=AA158,0,1)</f>
        <v>#N/A</v>
      </c>
      <c r="CG158" s="6" t="e">
        <f>IF(VLOOKUP(A158,'BD OFICIAL'!$A$1:$AK$1058,33,0)=AF158,0,1)</f>
        <v>#N/A</v>
      </c>
      <c r="CH158" s="6" t="e">
        <f>IF(VLOOKUP(A158,'BD OFICIAL'!$A$1:$AK$1058,34,0)=AG158,0,1)</f>
        <v>#N/A</v>
      </c>
      <c r="CI158" s="11" t="e">
        <f t="shared" si="114"/>
        <v>#DIV/0!</v>
      </c>
      <c r="CJ158" s="130" t="e">
        <f t="shared" si="115"/>
        <v>#DIV/0!</v>
      </c>
      <c r="CK158" s="130" t="e">
        <f>IF(VLOOKUP(A158,'BD OFICIAL'!$A$1:$AK$1058,37,0)=AL158,0,1)</f>
        <v>#N/A</v>
      </c>
      <c r="CL158" s="130" t="e">
        <f>VLOOKUP(A158,'BD OFICIAL'!$A$1:$AL$1109,38,0)*AM158-AP158</f>
        <v>#N/A</v>
      </c>
      <c r="CM158" s="130" t="str">
        <f t="shared" si="116"/>
        <v>SSH</v>
      </c>
      <c r="CN158" s="130" t="str">
        <f t="shared" si="117"/>
        <v>SI</v>
      </c>
      <c r="CO158" s="130" t="str">
        <f t="shared" si="118"/>
        <v>NO</v>
      </c>
      <c r="CP158" s="44">
        <f t="shared" si="119"/>
        <v>1</v>
      </c>
      <c r="CQ158" s="44">
        <f t="shared" si="120"/>
        <v>1</v>
      </c>
      <c r="CR158" s="44" t="e">
        <f t="shared" si="121"/>
        <v>#N/A</v>
      </c>
      <c r="CS158" s="44" t="e">
        <f>IF(VLOOKUP(A158,'BD OFICIAL'!$A:$AS,40,0)=AQ158,0,1)</f>
        <v>#N/A</v>
      </c>
      <c r="CT158" s="44" t="e">
        <f>IF(VLOOKUP(A158,'BD OFICIAL'!$A:$AS,41,0)=AS158,0,1)</f>
        <v>#N/A</v>
      </c>
      <c r="CU158" s="44">
        <f t="shared" si="122"/>
        <v>0</v>
      </c>
      <c r="CV158" s="44">
        <f t="shared" si="123"/>
        <v>0</v>
      </c>
      <c r="CW158" s="44" t="e">
        <f>IF(VLOOKUP(A158,'BD OFICIAL'!$A$1:$AK$1058,31,0)="SI",IF(AT158&gt;0,0,1),IF(AT158=0,0,1))</f>
        <v>#N/A</v>
      </c>
      <c r="CX158" s="44">
        <f t="shared" si="124"/>
        <v>0</v>
      </c>
      <c r="CY158" s="44">
        <f t="shared" si="125"/>
        <v>0</v>
      </c>
      <c r="CZ158" s="130" t="e">
        <f t="shared" si="126"/>
        <v>#N/A</v>
      </c>
      <c r="DA158" s="44" t="e">
        <f t="shared" si="127"/>
        <v>#N/A</v>
      </c>
      <c r="DB158" s="130" t="str">
        <f>IF(ISERROR(VLOOKUP(AI158,EXPERIENCIA!$A$1:$C$2100,1,0)),"NO","SI")</f>
        <v>NO</v>
      </c>
      <c r="DC158" s="130" t="e">
        <f>IF(CZ158="no","NO APLICA",IF(AX158=0,"ERROR NOTA",IF(AND(AX158&gt;1,DB158="NO"),"ERROR NOTA",IF(AND(DB158="NO",AX158=1),0,IF(VLOOKUP(AI158,EXPERIENCIA!$A$1:$C$2100,3,0)=AX158,0,"ERROR NOTA")))))</f>
        <v>#N/A</v>
      </c>
      <c r="DD158" s="130" t="str">
        <f>IF(ISERROR(VLOOKUP(AI158,COMPORTAMIENTO!$A$1:$C$2100,1,0)),"NO","SI")</f>
        <v>NO</v>
      </c>
      <c r="DE158" s="130" t="e">
        <f>IF(CZ158="NO","NO APLICA",IF(AY158=0,"ERROR NOTA",IF(AND(DD158="NO",AY158=7),0,IF(VLOOKUP(AI158,COMPORTAMIENTO!$A$2:$C$2100,3,0)=AY158,0,"ERROR NOTA"))))</f>
        <v>#N/A</v>
      </c>
      <c r="DF158" s="164" t="e">
        <f t="shared" si="128"/>
        <v>#N/A</v>
      </c>
      <c r="DG158" s="164" t="e">
        <f t="shared" si="129"/>
        <v>#N/A</v>
      </c>
      <c r="DH158" s="130" t="str">
        <f t="shared" si="107"/>
        <v>NO</v>
      </c>
      <c r="DI158" s="130" t="e">
        <f t="shared" si="130"/>
        <v>#N/A</v>
      </c>
      <c r="DJ158" s="130" t="e">
        <f t="shared" si="131"/>
        <v>#N/A</v>
      </c>
      <c r="DK158" s="130" t="e">
        <f t="shared" si="132"/>
        <v>#N/A</v>
      </c>
      <c r="DL158" s="16" t="e" cm="1">
        <f t="array" ref="DL158">IF(CZ158="NO","NO APLICA",IF(AND(CZ158="SI",BG158=1),RECHAZADO,"APROBADO"))</f>
        <v>#N/A</v>
      </c>
      <c r="DM158" s="16" t="e">
        <f t="shared" si="133"/>
        <v>#N/A</v>
      </c>
      <c r="DN158" s="11" t="e">
        <f t="shared" si="134"/>
        <v>#N/A</v>
      </c>
      <c r="DO158" s="16">
        <f t="shared" si="135"/>
        <v>0</v>
      </c>
      <c r="DP158" s="16">
        <f>VLOOKUP(A158,'5 TD'!$A$3:$B$35,2,0)</f>
        <v>0</v>
      </c>
      <c r="DQ158" s="11" t="e">
        <f t="shared" si="136"/>
        <v>#N/A</v>
      </c>
      <c r="DR158" s="130" t="e">
        <f t="shared" si="108"/>
        <v>#N/A</v>
      </c>
      <c r="DS158" s="130" t="e">
        <f t="shared" si="109"/>
        <v>#N/A</v>
      </c>
      <c r="DT158" s="11" t="e">
        <f t="shared" si="110"/>
        <v>#N/A</v>
      </c>
      <c r="DU158" s="130" t="e">
        <f t="shared" si="111"/>
        <v>#N/A</v>
      </c>
      <c r="DV158" s="6">
        <f>+('3 Planilla Preadjudicación OTIC'!BO158)</f>
        <v>0</v>
      </c>
      <c r="DW158" s="6" t="e">
        <f>IF(DU158="APROBADO",VLOOKUP(A158,'5 TD'!$D$3:$E$270,2,0),"NO APLICA")</f>
        <v>#N/A</v>
      </c>
      <c r="DX158" s="6" t="e">
        <f t="shared" si="137"/>
        <v>#N/A</v>
      </c>
      <c r="DY158" s="6" t="e">
        <f>IF(DX158="SI",VLOOKUP(A158,'5 TD'!$G$3:$H$270,2,0),"NO APLICA ")</f>
        <v>#N/A</v>
      </c>
      <c r="DZ158" s="6" t="e">
        <f t="shared" si="112"/>
        <v>#N/A</v>
      </c>
      <c r="EA158" s="6" t="e">
        <f>IF(DZ158="SI",VLOOKUP(A158,'5 TD'!$J$4:$K$472,2,0),"NO APLICA")</f>
        <v>#N/A</v>
      </c>
      <c r="EB158" s="6" t="e">
        <f t="shared" si="138"/>
        <v>#N/A</v>
      </c>
      <c r="EC158" s="11" t="e">
        <f>IF(EB158="SI",VLOOKUP(A158,'5 TD'!$M$4:$N$350,2,0),"NO APLICA")</f>
        <v>#N/A</v>
      </c>
      <c r="ED158" s="6" t="e">
        <f t="shared" si="113"/>
        <v>#N/A</v>
      </c>
      <c r="EE158" s="16" t="e">
        <f t="shared" si="139"/>
        <v>#N/A</v>
      </c>
      <c r="EF158" s="16" t="e">
        <f>IF(ED158="SI",VLOOKUP(A158,'5 TD'!$V$4:$W$479,2,0),"NO APLICA")</f>
        <v>#N/A</v>
      </c>
      <c r="EG158" s="6" t="e">
        <f t="shared" si="140"/>
        <v>#N/A</v>
      </c>
      <c r="EH158" s="124" t="e">
        <f>IF(EG158="SI",VLOOKUP(AI158,COMPORTAMIENTO!$A$1:$C$2100,2,0),"NO APLICA")</f>
        <v>#N/A</v>
      </c>
      <c r="EI158" s="16" t="e">
        <f>IF(EG158="SI",VLOOKUP(A158,'5 TD'!$P$2:$Q$479,2,0),"NO APLICA")</f>
        <v>#N/A</v>
      </c>
      <c r="EJ158" s="6" t="e">
        <f t="shared" si="141"/>
        <v>#N/A</v>
      </c>
      <c r="EK158" s="6">
        <f>IF(DB158="no",0,VLOOKUP(AI158,EXPERIENCIA!$A$1:$C$2100,2,0))</f>
        <v>0</v>
      </c>
      <c r="EL158" s="6">
        <f>IF(DB158="si",VLOOKUP(A158,'5 TD'!$S$3:$T$2103,2,0),0)</f>
        <v>0</v>
      </c>
      <c r="EM158" s="6" t="str">
        <f t="shared" si="142"/>
        <v>SI</v>
      </c>
      <c r="EN158" s="6">
        <f>+('3 Planilla Preadjudicación OTIC'!BV158)</f>
        <v>0</v>
      </c>
      <c r="EQ158" s="77"/>
    </row>
    <row r="159" spans="1:147" s="7" customFormat="1" ht="13.8" x14ac:dyDescent="0.3">
      <c r="A159" s="6">
        <f>+('3 Planilla Preadjudicación OTIC'!A159)</f>
        <v>0</v>
      </c>
      <c r="B159" s="6">
        <f>+('3 Planilla Preadjudicación OTIC'!B159)</f>
        <v>0</v>
      </c>
      <c r="C159" s="8">
        <f>+('3 Planilla Preadjudicación OTIC'!D159)</f>
        <v>0</v>
      </c>
      <c r="D159" s="8">
        <f>+('3 Planilla Preadjudicación OTIC'!E159)</f>
        <v>0</v>
      </c>
      <c r="E159" s="8">
        <f>+('3 Planilla Preadjudicación OTIC'!F159)</f>
        <v>0</v>
      </c>
      <c r="F159" s="8">
        <f>+('3 Planilla Preadjudicación OTIC'!G159)</f>
        <v>0</v>
      </c>
      <c r="G159" s="8">
        <f>+('3 Planilla Preadjudicación OTIC'!H159)</f>
        <v>0</v>
      </c>
      <c r="H159" s="8">
        <f>+('3 Planilla Preadjudicación OTIC'!I159)</f>
        <v>0</v>
      </c>
      <c r="I159" s="8">
        <f>+('3 Planilla Preadjudicación OTIC'!J159)</f>
        <v>0</v>
      </c>
      <c r="J159" s="8">
        <f>+('3 Planilla Preadjudicación OTIC'!K159)</f>
        <v>0</v>
      </c>
      <c r="K159" s="8">
        <f>+('3 Planilla Preadjudicación OTIC'!L159)</f>
        <v>0</v>
      </c>
      <c r="L159" s="8">
        <f>+('3 Planilla Preadjudicación OTIC'!M159)</f>
        <v>0</v>
      </c>
      <c r="M159" s="6">
        <f>+('3 Planilla Preadjudicación OTIC'!N159)</f>
        <v>0</v>
      </c>
      <c r="N159" s="8">
        <f>+('3 Planilla Preadjudicación OTIC'!O159)</f>
        <v>0</v>
      </c>
      <c r="O159" s="8">
        <f>+('3 Planilla Preadjudicación OTIC'!P159)</f>
        <v>0</v>
      </c>
      <c r="P159" s="8">
        <f>+('3 Planilla Preadjudicación OTIC'!Q159)</f>
        <v>0</v>
      </c>
      <c r="Q159" s="8">
        <f>+('3 Planilla Preadjudicación OTIC'!R159)</f>
        <v>0</v>
      </c>
      <c r="R159" s="8">
        <f>+('3 Planilla Preadjudicación OTIC'!S159)</f>
        <v>0</v>
      </c>
      <c r="S159" s="8">
        <f>+('3 Planilla Preadjudicación OTIC'!T159)</f>
        <v>0</v>
      </c>
      <c r="T159" s="6">
        <f>+('3 Planilla Preadjudicación OTIC'!U159)</f>
        <v>0</v>
      </c>
      <c r="U159" s="6">
        <f>+('3 Planilla Preadjudicación OTIC'!V159)</f>
        <v>0</v>
      </c>
      <c r="V159" s="6">
        <f>+('3 Planilla Preadjudicación OTIC'!W159)</f>
        <v>0</v>
      </c>
      <c r="W159" s="6">
        <f>+('3 Planilla Preadjudicación OTIC'!X159)</f>
        <v>0</v>
      </c>
      <c r="X159" s="6">
        <f>+('3 Planilla Preadjudicación OTIC'!Y159)</f>
        <v>0</v>
      </c>
      <c r="Y159" s="6">
        <f>+('3 Planilla Preadjudicación OTIC'!Z159)</f>
        <v>0</v>
      </c>
      <c r="Z159" s="6">
        <f>+('3 Planilla Preadjudicación OTIC'!AA159)</f>
        <v>0</v>
      </c>
      <c r="AA159" s="6">
        <f>+('3 Planilla Preadjudicación OTIC'!AB159)</f>
        <v>0</v>
      </c>
      <c r="AB159" s="8">
        <f>+('3 Planilla Preadjudicación OTIC'!AC159)</f>
        <v>0</v>
      </c>
      <c r="AC159" s="8">
        <f>+('3 Planilla Preadjudicación OTIC'!AD159)</f>
        <v>0</v>
      </c>
      <c r="AD159" s="6">
        <f>+('3 Planilla Preadjudicación OTIC'!AE159)</f>
        <v>0</v>
      </c>
      <c r="AE159" s="8">
        <f>+('3 Planilla Preadjudicación OTIC'!AF159)</f>
        <v>0</v>
      </c>
      <c r="AF159" s="6">
        <f>+('3 Planilla Preadjudicación OTIC'!AG159)</f>
        <v>0</v>
      </c>
      <c r="AG159" s="6">
        <f>+('3 Planilla Preadjudicación OTIC'!AH159)</f>
        <v>0</v>
      </c>
      <c r="AH159" s="6">
        <f>+('3 Planilla Preadjudicación OTIC'!AI159)</f>
        <v>0</v>
      </c>
      <c r="AI159" s="206">
        <f>+('3 Planilla Preadjudicación OTIC'!AJ159)</f>
        <v>0</v>
      </c>
      <c r="AJ159" s="8">
        <f>+('3 Planilla Preadjudicación OTIC'!AK159)</f>
        <v>0</v>
      </c>
      <c r="AK159" s="6">
        <f>+('3 Planilla Preadjudicación OTIC'!AL159)</f>
        <v>0</v>
      </c>
      <c r="AL159" s="6">
        <f>+('3 Planilla Preadjudicación OTIC'!AM159)</f>
        <v>0</v>
      </c>
      <c r="AM159" s="16">
        <f>+('3 Planilla Preadjudicación OTIC'!AN159)</f>
        <v>0</v>
      </c>
      <c r="AN159" s="16">
        <f>+('3 Planilla Preadjudicación OTIC'!AO159)</f>
        <v>0</v>
      </c>
      <c r="AO159" s="16">
        <f>+('3 Planilla Preadjudicación OTIC'!AP159)</f>
        <v>0</v>
      </c>
      <c r="AP159" s="16">
        <f>+('3 Planilla Preadjudicación OTIC'!AQ159)</f>
        <v>0</v>
      </c>
      <c r="AQ159" s="16">
        <f>+('3 Planilla Preadjudicación OTIC'!AR159)</f>
        <v>0</v>
      </c>
      <c r="AR159" s="16">
        <f>+('3 Planilla Preadjudicación OTIC'!AS159)</f>
        <v>0</v>
      </c>
      <c r="AS159" s="16">
        <f>+('3 Planilla Preadjudicación OTIC'!AT159)</f>
        <v>0</v>
      </c>
      <c r="AT159" s="16">
        <f>+('3 Planilla Preadjudicación OTIC'!AU159)</f>
        <v>0</v>
      </c>
      <c r="AU159" s="16">
        <f>+('3 Planilla Preadjudicación OTIC'!AV159)</f>
        <v>0</v>
      </c>
      <c r="AV159" s="6">
        <f>+('3 Planilla Preadjudicación OTIC'!AW159)</f>
        <v>0</v>
      </c>
      <c r="AW159" s="8">
        <f>+('3 Planilla Preadjudicación OTIC'!AX159)</f>
        <v>0</v>
      </c>
      <c r="AX159" s="6">
        <f>+('3 Planilla Preadjudicación OTIC'!AY159)</f>
        <v>0</v>
      </c>
      <c r="AY159" s="6">
        <f>+('3 Planilla Preadjudicación OTIC'!AZ159)</f>
        <v>0</v>
      </c>
      <c r="AZ159" s="6">
        <f>+('3 Planilla Preadjudicación OTIC'!BA159)</f>
        <v>0</v>
      </c>
      <c r="BA159" s="6">
        <f>+('3 Planilla Preadjudicación OTIC'!BB159)</f>
        <v>0</v>
      </c>
      <c r="BB159" s="6">
        <f>+('3 Planilla Preadjudicación OTIC'!BC159)</f>
        <v>0</v>
      </c>
      <c r="BC159" s="6">
        <f>+('3 Planilla Preadjudicación OTIC'!BD159)</f>
        <v>0</v>
      </c>
      <c r="BD159" s="6">
        <f>+('3 Planilla Preadjudicación OTIC'!BE159)</f>
        <v>0</v>
      </c>
      <c r="BE159" s="6">
        <f>+('3 Planilla Preadjudicación OTIC'!BF159)</f>
        <v>0</v>
      </c>
      <c r="BF159" s="6">
        <f>+('3 Planilla Preadjudicación OTIC'!BG159)</f>
        <v>0</v>
      </c>
      <c r="BG159" s="6">
        <f>+('3 Planilla Preadjudicación OTIC'!BH159)</f>
        <v>0</v>
      </c>
      <c r="BH159" s="6">
        <f>+('3 Planilla Preadjudicación OTIC'!BI159)</f>
        <v>0</v>
      </c>
      <c r="BI159" s="6">
        <f>+('3 Planilla Preadjudicación OTIC'!BJ159)</f>
        <v>0</v>
      </c>
      <c r="BJ159" s="6">
        <f>+('3 Planilla Preadjudicación OTIC'!BK159)</f>
        <v>0</v>
      </c>
      <c r="BK159" s="6">
        <f>+('3 Planilla Preadjudicación OTIC'!BL159)</f>
        <v>0</v>
      </c>
      <c r="BL159" s="6">
        <f>+('3 Planilla Preadjudicación OTIC'!BM159)</f>
        <v>0</v>
      </c>
      <c r="BM159" s="164">
        <f>ROUND(('3 Planilla Preadjudicación OTIC'!BN159),1)</f>
        <v>0</v>
      </c>
      <c r="BN159" s="8">
        <f>+('3 Planilla Preadjudicación OTIC'!BO159)</f>
        <v>0</v>
      </c>
      <c r="BO159" s="8">
        <f>+('3 Planilla Preadjudicación OTIC'!BP159)</f>
        <v>0</v>
      </c>
      <c r="BP159" s="8">
        <f>+('3 Planilla Preadjudicación OTIC'!BQ159)</f>
        <v>0</v>
      </c>
      <c r="BQ159" s="8">
        <f>+('3 Planilla Preadjudicación OTIC'!BR159)</f>
        <v>0</v>
      </c>
      <c r="BR159" s="8">
        <f>+('3 Planilla Preadjudicación OTIC'!BS159)</f>
        <v>0</v>
      </c>
      <c r="BS159" s="8">
        <f>+('3 Planilla Preadjudicación OTIC'!BT159)</f>
        <v>0</v>
      </c>
      <c r="BT159" s="8">
        <f>+('3 Planilla Preadjudicación OTIC'!BU159)</f>
        <v>0</v>
      </c>
      <c r="BU159" s="130" t="e">
        <f>IF(VLOOKUP(A159,'BD OFICIAL'!$A$1:$AK$1058,5,0)=D159,0,1)</f>
        <v>#N/A</v>
      </c>
      <c r="BV159" s="130" t="e">
        <f>IF(VLOOKUP(A159,'BD OFICIAL'!$A$1:$AK$1058,11,0)=J159,0,1)</f>
        <v>#N/A</v>
      </c>
      <c r="BW159" s="130" t="e">
        <f>IF(VLOOKUP(A159,'BD OFICIAL'!$A$1:$AK$1058,13,0)=L159,0,1)</f>
        <v>#N/A</v>
      </c>
      <c r="BX159" s="6" t="e">
        <f>IF(VLOOKUP(A159,'BD OFICIAL'!$A$1:$AK$1058,16,0)=O159,0,1)</f>
        <v>#N/A</v>
      </c>
      <c r="BY159" s="6" t="e">
        <f>IF(VLOOKUP(A159,'BD OFICIAL'!$A$1:$AK$1058,17,0)=P159,0,1)</f>
        <v>#N/A</v>
      </c>
      <c r="BZ159" s="6" t="e">
        <f>IF(VLOOKUP(A159,'BD OFICIAL'!$A$1:$AK$1058,19,0)=R159,0,1)</f>
        <v>#N/A</v>
      </c>
      <c r="CA159" s="6" t="e">
        <f>IF(VLOOKUP(A159,'BD OFICIAL'!$A$1:$AK$1058,21,0)=T159,0,1)</f>
        <v>#N/A</v>
      </c>
      <c r="CB159" s="6" t="e">
        <f>IF(VLOOKUP(A159,'BD OFICIAL'!$A$1:$AK$1058,24,0)=AK159,0,1)</f>
        <v>#N/A</v>
      </c>
      <c r="CC159" s="6" t="e">
        <f>IF(VLOOKUP(A159,'BD OFICIAL'!$A$1:$AK$1058,25,0)=X159,0,1)</f>
        <v>#N/A</v>
      </c>
      <c r="CD159" s="6" t="e">
        <f>IF(VLOOKUP(A159,'BD OFICIAL'!$A$1:$AK$1058,26,0)=Y159,0,1)</f>
        <v>#N/A</v>
      </c>
      <c r="CE159" s="6" t="e">
        <f>IF(VLOOKUP(A159,'BD OFICIAL'!$A$1:$AK$1058,27,0)=Z159,0,1)</f>
        <v>#N/A</v>
      </c>
      <c r="CF159" s="6" t="e">
        <f>IF(VLOOKUP(A159,'BD OFICIAL'!$A$1:$AK$1058,28,0)=AA159,0,1)</f>
        <v>#N/A</v>
      </c>
      <c r="CG159" s="6" t="e">
        <f>IF(VLOOKUP(A159,'BD OFICIAL'!$A$1:$AK$1058,33,0)=AF159,0,1)</f>
        <v>#N/A</v>
      </c>
      <c r="CH159" s="6" t="e">
        <f>IF(VLOOKUP(A159,'BD OFICIAL'!$A$1:$AK$1058,34,0)=AG159,0,1)</f>
        <v>#N/A</v>
      </c>
      <c r="CI159" s="11" t="e">
        <f t="shared" si="114"/>
        <v>#DIV/0!</v>
      </c>
      <c r="CJ159" s="130" t="e">
        <f t="shared" si="115"/>
        <v>#DIV/0!</v>
      </c>
      <c r="CK159" s="130" t="e">
        <f>IF(VLOOKUP(A159,'BD OFICIAL'!$A$1:$AK$1058,37,0)=AL159,0,1)</f>
        <v>#N/A</v>
      </c>
      <c r="CL159" s="130" t="e">
        <f>VLOOKUP(A159,'BD OFICIAL'!$A$1:$AL$1109,38,0)*AM159-AP159</f>
        <v>#N/A</v>
      </c>
      <c r="CM159" s="130" t="str">
        <f t="shared" si="116"/>
        <v>SSH</v>
      </c>
      <c r="CN159" s="130" t="str">
        <f t="shared" si="117"/>
        <v>SI</v>
      </c>
      <c r="CO159" s="130" t="str">
        <f t="shared" si="118"/>
        <v>NO</v>
      </c>
      <c r="CP159" s="44">
        <f t="shared" si="119"/>
        <v>1</v>
      </c>
      <c r="CQ159" s="44">
        <f t="shared" si="120"/>
        <v>1</v>
      </c>
      <c r="CR159" s="44" t="e">
        <f t="shared" si="121"/>
        <v>#N/A</v>
      </c>
      <c r="CS159" s="44" t="e">
        <f>IF(VLOOKUP(A159,'BD OFICIAL'!$A:$AS,40,0)=AQ159,0,1)</f>
        <v>#N/A</v>
      </c>
      <c r="CT159" s="44" t="e">
        <f>IF(VLOOKUP(A159,'BD OFICIAL'!$A:$AS,41,0)=AS159,0,1)</f>
        <v>#N/A</v>
      </c>
      <c r="CU159" s="44">
        <f t="shared" si="122"/>
        <v>0</v>
      </c>
      <c r="CV159" s="44">
        <f t="shared" si="123"/>
        <v>0</v>
      </c>
      <c r="CW159" s="44" t="e">
        <f>IF(VLOOKUP(A159,'BD OFICIAL'!$A$1:$AK$1058,31,0)="SI",IF(AT159&gt;0,0,1),IF(AT159=0,0,1))</f>
        <v>#N/A</v>
      </c>
      <c r="CX159" s="44">
        <f t="shared" si="124"/>
        <v>0</v>
      </c>
      <c r="CY159" s="44">
        <f t="shared" si="125"/>
        <v>0</v>
      </c>
      <c r="CZ159" s="130" t="e">
        <f t="shared" si="126"/>
        <v>#N/A</v>
      </c>
      <c r="DA159" s="44" t="e">
        <f t="shared" si="127"/>
        <v>#N/A</v>
      </c>
      <c r="DB159" s="130" t="str">
        <f>IF(ISERROR(VLOOKUP(AI159,EXPERIENCIA!$A$1:$C$2100,1,0)),"NO","SI")</f>
        <v>NO</v>
      </c>
      <c r="DC159" s="130" t="e">
        <f>IF(CZ159="no","NO APLICA",IF(AX159=0,"ERROR NOTA",IF(AND(AX159&gt;1,DB159="NO"),"ERROR NOTA",IF(AND(DB159="NO",AX159=1),0,IF(VLOOKUP(AI159,EXPERIENCIA!$A$1:$C$2100,3,0)=AX159,0,"ERROR NOTA")))))</f>
        <v>#N/A</v>
      </c>
      <c r="DD159" s="130" t="str">
        <f>IF(ISERROR(VLOOKUP(AI159,COMPORTAMIENTO!$A$1:$C$2100,1,0)),"NO","SI")</f>
        <v>NO</v>
      </c>
      <c r="DE159" s="130" t="e">
        <f>IF(CZ159="NO","NO APLICA",IF(AY159=0,"ERROR NOTA",IF(AND(DD159="NO",AY159=7),0,IF(VLOOKUP(AI159,COMPORTAMIENTO!$A$2:$C$2100,3,0)=AY159,0,"ERROR NOTA"))))</f>
        <v>#N/A</v>
      </c>
      <c r="DF159" s="164" t="e">
        <f t="shared" si="128"/>
        <v>#N/A</v>
      </c>
      <c r="DG159" s="164" t="e">
        <f t="shared" si="129"/>
        <v>#N/A</v>
      </c>
      <c r="DH159" s="130" t="str">
        <f t="shared" si="107"/>
        <v>NO</v>
      </c>
      <c r="DI159" s="130" t="e">
        <f t="shared" si="130"/>
        <v>#N/A</v>
      </c>
      <c r="DJ159" s="130" t="e">
        <f t="shared" si="131"/>
        <v>#N/A</v>
      </c>
      <c r="DK159" s="130" t="e">
        <f t="shared" si="132"/>
        <v>#N/A</v>
      </c>
      <c r="DL159" s="16" t="e" cm="1">
        <f t="array" ref="DL159">IF(CZ159="NO","NO APLICA",IF(AND(CZ159="SI",BG159=1),RECHAZADO,"APROBADO"))</f>
        <v>#N/A</v>
      </c>
      <c r="DM159" s="16" t="e">
        <f t="shared" si="133"/>
        <v>#N/A</v>
      </c>
      <c r="DN159" s="11" t="e">
        <f t="shared" si="134"/>
        <v>#N/A</v>
      </c>
      <c r="DO159" s="16">
        <f t="shared" si="135"/>
        <v>0</v>
      </c>
      <c r="DP159" s="16">
        <f>VLOOKUP(A159,'5 TD'!$A$3:$B$35,2,0)</f>
        <v>0</v>
      </c>
      <c r="DQ159" s="11" t="e">
        <f t="shared" si="136"/>
        <v>#N/A</v>
      </c>
      <c r="DR159" s="130" t="e">
        <f t="shared" si="108"/>
        <v>#N/A</v>
      </c>
      <c r="DS159" s="130" t="e">
        <f t="shared" si="109"/>
        <v>#N/A</v>
      </c>
      <c r="DT159" s="11" t="e">
        <f t="shared" si="110"/>
        <v>#N/A</v>
      </c>
      <c r="DU159" s="130" t="e">
        <f t="shared" si="111"/>
        <v>#N/A</v>
      </c>
      <c r="DV159" s="6">
        <f>+('3 Planilla Preadjudicación OTIC'!BO159)</f>
        <v>0</v>
      </c>
      <c r="DW159" s="6" t="e">
        <f>IF(DU159="APROBADO",VLOOKUP(A159,'5 TD'!$D$3:$E$270,2,0),"NO APLICA")</f>
        <v>#N/A</v>
      </c>
      <c r="DX159" s="6" t="e">
        <f t="shared" si="137"/>
        <v>#N/A</v>
      </c>
      <c r="DY159" s="6" t="e">
        <f>IF(DX159="SI",VLOOKUP(A159,'5 TD'!$G$3:$H$270,2,0),"NO APLICA ")</f>
        <v>#N/A</v>
      </c>
      <c r="DZ159" s="6" t="e">
        <f t="shared" si="112"/>
        <v>#N/A</v>
      </c>
      <c r="EA159" s="6" t="e">
        <f>IF(DZ159="SI",VLOOKUP(A159,'5 TD'!$J$4:$K$472,2,0),"NO APLICA")</f>
        <v>#N/A</v>
      </c>
      <c r="EB159" s="6" t="e">
        <f t="shared" si="138"/>
        <v>#N/A</v>
      </c>
      <c r="EC159" s="11" t="e">
        <f>IF(EB159="SI",VLOOKUP(A159,'5 TD'!$M$4:$N$350,2,0),"NO APLICA")</f>
        <v>#N/A</v>
      </c>
      <c r="ED159" s="6" t="e">
        <f t="shared" si="113"/>
        <v>#N/A</v>
      </c>
      <c r="EE159" s="16" t="e">
        <f t="shared" si="139"/>
        <v>#N/A</v>
      </c>
      <c r="EF159" s="16" t="e">
        <f>IF(ED159="SI",VLOOKUP(A159,'5 TD'!$V$4:$W$479,2,0),"NO APLICA")</f>
        <v>#N/A</v>
      </c>
      <c r="EG159" s="6" t="e">
        <f t="shared" si="140"/>
        <v>#N/A</v>
      </c>
      <c r="EH159" s="124" t="e">
        <f>IF(EG159="SI",VLOOKUP(AI159,COMPORTAMIENTO!$A$1:$C$2100,2,0),"NO APLICA")</f>
        <v>#N/A</v>
      </c>
      <c r="EI159" s="16" t="e">
        <f>IF(EG159="SI",VLOOKUP(A159,'5 TD'!$P$2:$Q$479,2,0),"NO APLICA")</f>
        <v>#N/A</v>
      </c>
      <c r="EJ159" s="6" t="e">
        <f t="shared" si="141"/>
        <v>#N/A</v>
      </c>
      <c r="EK159" s="6">
        <f>IF(DB159="no",0,VLOOKUP(AI159,EXPERIENCIA!$A$1:$C$2100,2,0))</f>
        <v>0</v>
      </c>
      <c r="EL159" s="6">
        <f>IF(DB159="si",VLOOKUP(A159,'5 TD'!$S$3:$T$2103,2,0),0)</f>
        <v>0</v>
      </c>
      <c r="EM159" s="6" t="str">
        <f t="shared" si="142"/>
        <v>SI</v>
      </c>
      <c r="EN159" s="6">
        <f>+('3 Planilla Preadjudicación OTIC'!BV159)</f>
        <v>0</v>
      </c>
      <c r="EQ159" s="77"/>
    </row>
    <row r="160" spans="1:147" s="7" customFormat="1" ht="13.8" x14ac:dyDescent="0.3">
      <c r="A160" s="6">
        <f>+('3 Planilla Preadjudicación OTIC'!A160)</f>
        <v>0</v>
      </c>
      <c r="B160" s="6">
        <f>+('3 Planilla Preadjudicación OTIC'!B160)</f>
        <v>0</v>
      </c>
      <c r="C160" s="8">
        <f>+('3 Planilla Preadjudicación OTIC'!D160)</f>
        <v>0</v>
      </c>
      <c r="D160" s="8">
        <f>+('3 Planilla Preadjudicación OTIC'!E160)</f>
        <v>0</v>
      </c>
      <c r="E160" s="8">
        <f>+('3 Planilla Preadjudicación OTIC'!F160)</f>
        <v>0</v>
      </c>
      <c r="F160" s="8">
        <f>+('3 Planilla Preadjudicación OTIC'!G160)</f>
        <v>0</v>
      </c>
      <c r="G160" s="8">
        <f>+('3 Planilla Preadjudicación OTIC'!H160)</f>
        <v>0</v>
      </c>
      <c r="H160" s="8">
        <f>+('3 Planilla Preadjudicación OTIC'!I160)</f>
        <v>0</v>
      </c>
      <c r="I160" s="8">
        <f>+('3 Planilla Preadjudicación OTIC'!J160)</f>
        <v>0</v>
      </c>
      <c r="J160" s="8">
        <f>+('3 Planilla Preadjudicación OTIC'!K160)</f>
        <v>0</v>
      </c>
      <c r="K160" s="8">
        <f>+('3 Planilla Preadjudicación OTIC'!L160)</f>
        <v>0</v>
      </c>
      <c r="L160" s="8">
        <f>+('3 Planilla Preadjudicación OTIC'!M160)</f>
        <v>0</v>
      </c>
      <c r="M160" s="6">
        <f>+('3 Planilla Preadjudicación OTIC'!N160)</f>
        <v>0</v>
      </c>
      <c r="N160" s="8">
        <f>+('3 Planilla Preadjudicación OTIC'!O160)</f>
        <v>0</v>
      </c>
      <c r="O160" s="8">
        <f>+('3 Planilla Preadjudicación OTIC'!P160)</f>
        <v>0</v>
      </c>
      <c r="P160" s="8">
        <f>+('3 Planilla Preadjudicación OTIC'!Q160)</f>
        <v>0</v>
      </c>
      <c r="Q160" s="8">
        <f>+('3 Planilla Preadjudicación OTIC'!R160)</f>
        <v>0</v>
      </c>
      <c r="R160" s="8">
        <f>+('3 Planilla Preadjudicación OTIC'!S160)</f>
        <v>0</v>
      </c>
      <c r="S160" s="8">
        <f>+('3 Planilla Preadjudicación OTIC'!T160)</f>
        <v>0</v>
      </c>
      <c r="T160" s="6">
        <f>+('3 Planilla Preadjudicación OTIC'!U160)</f>
        <v>0</v>
      </c>
      <c r="U160" s="6">
        <f>+('3 Planilla Preadjudicación OTIC'!V160)</f>
        <v>0</v>
      </c>
      <c r="V160" s="6">
        <f>+('3 Planilla Preadjudicación OTIC'!W160)</f>
        <v>0</v>
      </c>
      <c r="W160" s="6">
        <f>+('3 Planilla Preadjudicación OTIC'!X160)</f>
        <v>0</v>
      </c>
      <c r="X160" s="6">
        <f>+('3 Planilla Preadjudicación OTIC'!Y160)</f>
        <v>0</v>
      </c>
      <c r="Y160" s="6">
        <f>+('3 Planilla Preadjudicación OTIC'!Z160)</f>
        <v>0</v>
      </c>
      <c r="Z160" s="6">
        <f>+('3 Planilla Preadjudicación OTIC'!AA160)</f>
        <v>0</v>
      </c>
      <c r="AA160" s="6">
        <f>+('3 Planilla Preadjudicación OTIC'!AB160)</f>
        <v>0</v>
      </c>
      <c r="AB160" s="8">
        <f>+('3 Planilla Preadjudicación OTIC'!AC160)</f>
        <v>0</v>
      </c>
      <c r="AC160" s="8">
        <f>+('3 Planilla Preadjudicación OTIC'!AD160)</f>
        <v>0</v>
      </c>
      <c r="AD160" s="6">
        <f>+('3 Planilla Preadjudicación OTIC'!AE160)</f>
        <v>0</v>
      </c>
      <c r="AE160" s="8">
        <f>+('3 Planilla Preadjudicación OTIC'!AF160)</f>
        <v>0</v>
      </c>
      <c r="AF160" s="6">
        <f>+('3 Planilla Preadjudicación OTIC'!AG160)</f>
        <v>0</v>
      </c>
      <c r="AG160" s="6">
        <f>+('3 Planilla Preadjudicación OTIC'!AH160)</f>
        <v>0</v>
      </c>
      <c r="AH160" s="6">
        <f>+('3 Planilla Preadjudicación OTIC'!AI160)</f>
        <v>0</v>
      </c>
      <c r="AI160" s="206">
        <f>+('3 Planilla Preadjudicación OTIC'!AJ160)</f>
        <v>0</v>
      </c>
      <c r="AJ160" s="8">
        <f>+('3 Planilla Preadjudicación OTIC'!AK160)</f>
        <v>0</v>
      </c>
      <c r="AK160" s="6">
        <f>+('3 Planilla Preadjudicación OTIC'!AL160)</f>
        <v>0</v>
      </c>
      <c r="AL160" s="6">
        <f>+('3 Planilla Preadjudicación OTIC'!AM160)</f>
        <v>0</v>
      </c>
      <c r="AM160" s="16">
        <f>+('3 Planilla Preadjudicación OTIC'!AN160)</f>
        <v>0</v>
      </c>
      <c r="AN160" s="16">
        <f>+('3 Planilla Preadjudicación OTIC'!AO160)</f>
        <v>0</v>
      </c>
      <c r="AO160" s="16">
        <f>+('3 Planilla Preadjudicación OTIC'!AP160)</f>
        <v>0</v>
      </c>
      <c r="AP160" s="16">
        <f>+('3 Planilla Preadjudicación OTIC'!AQ160)</f>
        <v>0</v>
      </c>
      <c r="AQ160" s="16">
        <f>+('3 Planilla Preadjudicación OTIC'!AR160)</f>
        <v>0</v>
      </c>
      <c r="AR160" s="16">
        <f>+('3 Planilla Preadjudicación OTIC'!AS160)</f>
        <v>0</v>
      </c>
      <c r="AS160" s="16">
        <f>+('3 Planilla Preadjudicación OTIC'!AT160)</f>
        <v>0</v>
      </c>
      <c r="AT160" s="16">
        <f>+('3 Planilla Preadjudicación OTIC'!AU160)</f>
        <v>0</v>
      </c>
      <c r="AU160" s="16">
        <f>+('3 Planilla Preadjudicación OTIC'!AV160)</f>
        <v>0</v>
      </c>
      <c r="AV160" s="6">
        <f>+('3 Planilla Preadjudicación OTIC'!AW160)</f>
        <v>0</v>
      </c>
      <c r="AW160" s="8">
        <f>+('3 Planilla Preadjudicación OTIC'!AX160)</f>
        <v>0</v>
      </c>
      <c r="AX160" s="6">
        <f>+('3 Planilla Preadjudicación OTIC'!AY160)</f>
        <v>0</v>
      </c>
      <c r="AY160" s="6">
        <f>+('3 Planilla Preadjudicación OTIC'!AZ160)</f>
        <v>0</v>
      </c>
      <c r="AZ160" s="6">
        <f>+('3 Planilla Preadjudicación OTIC'!BA160)</f>
        <v>0</v>
      </c>
      <c r="BA160" s="6">
        <f>+('3 Planilla Preadjudicación OTIC'!BB160)</f>
        <v>0</v>
      </c>
      <c r="BB160" s="6">
        <f>+('3 Planilla Preadjudicación OTIC'!BC160)</f>
        <v>0</v>
      </c>
      <c r="BC160" s="6">
        <f>+('3 Planilla Preadjudicación OTIC'!BD160)</f>
        <v>0</v>
      </c>
      <c r="BD160" s="6">
        <f>+('3 Planilla Preadjudicación OTIC'!BE160)</f>
        <v>0</v>
      </c>
      <c r="BE160" s="6">
        <f>+('3 Planilla Preadjudicación OTIC'!BF160)</f>
        <v>0</v>
      </c>
      <c r="BF160" s="6">
        <f>+('3 Planilla Preadjudicación OTIC'!BG160)</f>
        <v>0</v>
      </c>
      <c r="BG160" s="6">
        <f>+('3 Planilla Preadjudicación OTIC'!BH160)</f>
        <v>0</v>
      </c>
      <c r="BH160" s="6">
        <f>+('3 Planilla Preadjudicación OTIC'!BI160)</f>
        <v>0</v>
      </c>
      <c r="BI160" s="6">
        <f>+('3 Planilla Preadjudicación OTIC'!BJ160)</f>
        <v>0</v>
      </c>
      <c r="BJ160" s="6">
        <f>+('3 Planilla Preadjudicación OTIC'!BK160)</f>
        <v>0</v>
      </c>
      <c r="BK160" s="6">
        <f>+('3 Planilla Preadjudicación OTIC'!BL160)</f>
        <v>0</v>
      </c>
      <c r="BL160" s="6">
        <f>+('3 Planilla Preadjudicación OTIC'!BM160)</f>
        <v>0</v>
      </c>
      <c r="BM160" s="164">
        <f>ROUND(('3 Planilla Preadjudicación OTIC'!BN160),1)</f>
        <v>0</v>
      </c>
      <c r="BN160" s="8">
        <f>+('3 Planilla Preadjudicación OTIC'!BO160)</f>
        <v>0</v>
      </c>
      <c r="BO160" s="8">
        <f>+('3 Planilla Preadjudicación OTIC'!BP160)</f>
        <v>0</v>
      </c>
      <c r="BP160" s="8">
        <f>+('3 Planilla Preadjudicación OTIC'!BQ160)</f>
        <v>0</v>
      </c>
      <c r="BQ160" s="8">
        <f>+('3 Planilla Preadjudicación OTIC'!BR160)</f>
        <v>0</v>
      </c>
      <c r="BR160" s="8">
        <f>+('3 Planilla Preadjudicación OTIC'!BS160)</f>
        <v>0</v>
      </c>
      <c r="BS160" s="8">
        <f>+('3 Planilla Preadjudicación OTIC'!BT160)</f>
        <v>0</v>
      </c>
      <c r="BT160" s="8">
        <f>+('3 Planilla Preadjudicación OTIC'!BU160)</f>
        <v>0</v>
      </c>
      <c r="BU160" s="130" t="e">
        <f>IF(VLOOKUP(A160,'BD OFICIAL'!$A$1:$AK$1058,5,0)=D160,0,1)</f>
        <v>#N/A</v>
      </c>
      <c r="BV160" s="130" t="e">
        <f>IF(VLOOKUP(A160,'BD OFICIAL'!$A$1:$AK$1058,11,0)=J160,0,1)</f>
        <v>#N/A</v>
      </c>
      <c r="BW160" s="130" t="e">
        <f>IF(VLOOKUP(A160,'BD OFICIAL'!$A$1:$AK$1058,13,0)=L160,0,1)</f>
        <v>#N/A</v>
      </c>
      <c r="BX160" s="6" t="e">
        <f>IF(VLOOKUP(A160,'BD OFICIAL'!$A$1:$AK$1058,16,0)=O160,0,1)</f>
        <v>#N/A</v>
      </c>
      <c r="BY160" s="6" t="e">
        <f>IF(VLOOKUP(A160,'BD OFICIAL'!$A$1:$AK$1058,17,0)=P160,0,1)</f>
        <v>#N/A</v>
      </c>
      <c r="BZ160" s="6" t="e">
        <f>IF(VLOOKUP(A160,'BD OFICIAL'!$A$1:$AK$1058,19,0)=R160,0,1)</f>
        <v>#N/A</v>
      </c>
      <c r="CA160" s="6" t="e">
        <f>IF(VLOOKUP(A160,'BD OFICIAL'!$A$1:$AK$1058,21,0)=T160,0,1)</f>
        <v>#N/A</v>
      </c>
      <c r="CB160" s="6" t="e">
        <f>IF(VLOOKUP(A160,'BD OFICIAL'!$A$1:$AK$1058,24,0)=AK160,0,1)</f>
        <v>#N/A</v>
      </c>
      <c r="CC160" s="6" t="e">
        <f>IF(VLOOKUP(A160,'BD OFICIAL'!$A$1:$AK$1058,25,0)=X160,0,1)</f>
        <v>#N/A</v>
      </c>
      <c r="CD160" s="6" t="e">
        <f>IF(VLOOKUP(A160,'BD OFICIAL'!$A$1:$AK$1058,26,0)=Y160,0,1)</f>
        <v>#N/A</v>
      </c>
      <c r="CE160" s="6" t="e">
        <f>IF(VLOOKUP(A160,'BD OFICIAL'!$A$1:$AK$1058,27,0)=Z160,0,1)</f>
        <v>#N/A</v>
      </c>
      <c r="CF160" s="6" t="e">
        <f>IF(VLOOKUP(A160,'BD OFICIAL'!$A$1:$AK$1058,28,0)=AA160,0,1)</f>
        <v>#N/A</v>
      </c>
      <c r="CG160" s="6" t="e">
        <f>IF(VLOOKUP(A160,'BD OFICIAL'!$A$1:$AK$1058,33,0)=AF160,0,1)</f>
        <v>#N/A</v>
      </c>
      <c r="CH160" s="6" t="e">
        <f>IF(VLOOKUP(A160,'BD OFICIAL'!$A$1:$AK$1058,34,0)=AG160,0,1)</f>
        <v>#N/A</v>
      </c>
      <c r="CI160" s="11" t="e">
        <f t="shared" si="114"/>
        <v>#DIV/0!</v>
      </c>
      <c r="CJ160" s="130" t="e">
        <f t="shared" si="115"/>
        <v>#DIV/0!</v>
      </c>
      <c r="CK160" s="130" t="e">
        <f>IF(VLOOKUP(A160,'BD OFICIAL'!$A$1:$AK$1058,37,0)=AL160,0,1)</f>
        <v>#N/A</v>
      </c>
      <c r="CL160" s="130" t="e">
        <f>VLOOKUP(A160,'BD OFICIAL'!$A$1:$AL$1109,38,0)*AM160-AP160</f>
        <v>#N/A</v>
      </c>
      <c r="CM160" s="130" t="str">
        <f t="shared" si="116"/>
        <v>SSH</v>
      </c>
      <c r="CN160" s="130" t="str">
        <f t="shared" si="117"/>
        <v>SI</v>
      </c>
      <c r="CO160" s="130" t="str">
        <f t="shared" si="118"/>
        <v>NO</v>
      </c>
      <c r="CP160" s="44">
        <f t="shared" si="119"/>
        <v>1</v>
      </c>
      <c r="CQ160" s="44">
        <f t="shared" si="120"/>
        <v>1</v>
      </c>
      <c r="CR160" s="44" t="e">
        <f t="shared" si="121"/>
        <v>#N/A</v>
      </c>
      <c r="CS160" s="44" t="e">
        <f>IF(VLOOKUP(A160,'BD OFICIAL'!$A:$AS,40,0)=AQ160,0,1)</f>
        <v>#N/A</v>
      </c>
      <c r="CT160" s="44" t="e">
        <f>IF(VLOOKUP(A160,'BD OFICIAL'!$A:$AS,41,0)=AS160,0,1)</f>
        <v>#N/A</v>
      </c>
      <c r="CU160" s="44">
        <f t="shared" si="122"/>
        <v>0</v>
      </c>
      <c r="CV160" s="44">
        <f t="shared" si="123"/>
        <v>0</v>
      </c>
      <c r="CW160" s="44" t="e">
        <f>IF(VLOOKUP(A160,'BD OFICIAL'!$A$1:$AK$1058,31,0)="SI",IF(AT160&gt;0,0,1),IF(AT160=0,0,1))</f>
        <v>#N/A</v>
      </c>
      <c r="CX160" s="44">
        <f t="shared" si="124"/>
        <v>0</v>
      </c>
      <c r="CY160" s="44">
        <f t="shared" si="125"/>
        <v>0</v>
      </c>
      <c r="CZ160" s="130" t="e">
        <f t="shared" si="126"/>
        <v>#N/A</v>
      </c>
      <c r="DA160" s="44" t="e">
        <f t="shared" si="127"/>
        <v>#N/A</v>
      </c>
      <c r="DB160" s="130" t="str">
        <f>IF(ISERROR(VLOOKUP(AI160,EXPERIENCIA!$A$1:$C$2100,1,0)),"NO","SI")</f>
        <v>NO</v>
      </c>
      <c r="DC160" s="130" t="e">
        <f>IF(CZ160="no","NO APLICA",IF(AX160=0,"ERROR NOTA",IF(AND(AX160&gt;1,DB160="NO"),"ERROR NOTA",IF(AND(DB160="NO",AX160=1),0,IF(VLOOKUP(AI160,EXPERIENCIA!$A$1:$C$2100,3,0)=AX160,0,"ERROR NOTA")))))</f>
        <v>#N/A</v>
      </c>
      <c r="DD160" s="130" t="str">
        <f>IF(ISERROR(VLOOKUP(AI160,COMPORTAMIENTO!$A$1:$C$2100,1,0)),"NO","SI")</f>
        <v>NO</v>
      </c>
      <c r="DE160" s="130" t="e">
        <f>IF(CZ160="NO","NO APLICA",IF(AY160=0,"ERROR NOTA",IF(AND(DD160="NO",AY160=7),0,IF(VLOOKUP(AI160,COMPORTAMIENTO!$A$2:$C$2100,3,0)=AY160,0,"ERROR NOTA"))))</f>
        <v>#N/A</v>
      </c>
      <c r="DF160" s="164" t="e">
        <f t="shared" si="128"/>
        <v>#N/A</v>
      </c>
      <c r="DG160" s="164" t="e">
        <f t="shared" si="129"/>
        <v>#N/A</v>
      </c>
      <c r="DH160" s="130" t="str">
        <f t="shared" si="107"/>
        <v>NO</v>
      </c>
      <c r="DI160" s="130" t="e">
        <f t="shared" si="130"/>
        <v>#N/A</v>
      </c>
      <c r="DJ160" s="130" t="e">
        <f t="shared" si="131"/>
        <v>#N/A</v>
      </c>
      <c r="DK160" s="130" t="e">
        <f t="shared" si="132"/>
        <v>#N/A</v>
      </c>
      <c r="DL160" s="16" t="e" cm="1">
        <f t="array" ref="DL160">IF(CZ160="NO","NO APLICA",IF(AND(CZ160="SI",BG160=1),RECHAZADO,"APROBADO"))</f>
        <v>#N/A</v>
      </c>
      <c r="DM160" s="16" t="e">
        <f t="shared" si="133"/>
        <v>#N/A</v>
      </c>
      <c r="DN160" s="11" t="e">
        <f t="shared" si="134"/>
        <v>#N/A</v>
      </c>
      <c r="DO160" s="16">
        <f t="shared" si="135"/>
        <v>0</v>
      </c>
      <c r="DP160" s="16">
        <f>VLOOKUP(A160,'5 TD'!$A$3:$B$35,2,0)</f>
        <v>0</v>
      </c>
      <c r="DQ160" s="11" t="e">
        <f t="shared" si="136"/>
        <v>#N/A</v>
      </c>
      <c r="DR160" s="130" t="e">
        <f t="shared" si="108"/>
        <v>#N/A</v>
      </c>
      <c r="DS160" s="130" t="e">
        <f t="shared" si="109"/>
        <v>#N/A</v>
      </c>
      <c r="DT160" s="11" t="e">
        <f t="shared" si="110"/>
        <v>#N/A</v>
      </c>
      <c r="DU160" s="130" t="e">
        <f t="shared" si="111"/>
        <v>#N/A</v>
      </c>
      <c r="DV160" s="6">
        <f>+('3 Planilla Preadjudicación OTIC'!BO160)</f>
        <v>0</v>
      </c>
      <c r="DW160" s="6" t="e">
        <f>IF(DU160="APROBADO",VLOOKUP(A160,'5 TD'!$D$3:$E$270,2,0),"NO APLICA")</f>
        <v>#N/A</v>
      </c>
      <c r="DX160" s="6" t="e">
        <f t="shared" si="137"/>
        <v>#N/A</v>
      </c>
      <c r="DY160" s="6" t="e">
        <f>IF(DX160="SI",VLOOKUP(A160,'5 TD'!$G$3:$H$270,2,0),"NO APLICA ")</f>
        <v>#N/A</v>
      </c>
      <c r="DZ160" s="6" t="e">
        <f t="shared" si="112"/>
        <v>#N/A</v>
      </c>
      <c r="EA160" s="6" t="e">
        <f>IF(DZ160="SI",VLOOKUP(A160,'5 TD'!$J$4:$K$472,2,0),"NO APLICA")</f>
        <v>#N/A</v>
      </c>
      <c r="EB160" s="6" t="e">
        <f t="shared" si="138"/>
        <v>#N/A</v>
      </c>
      <c r="EC160" s="11" t="e">
        <f>IF(EB160="SI",VLOOKUP(A160,'5 TD'!$M$4:$N$350,2,0),"NO APLICA")</f>
        <v>#N/A</v>
      </c>
      <c r="ED160" s="6" t="e">
        <f t="shared" si="113"/>
        <v>#N/A</v>
      </c>
      <c r="EE160" s="16" t="e">
        <f t="shared" si="139"/>
        <v>#N/A</v>
      </c>
      <c r="EF160" s="16" t="e">
        <f>IF(ED160="SI",VLOOKUP(A160,'5 TD'!$V$4:$W$479,2,0),"NO APLICA")</f>
        <v>#N/A</v>
      </c>
      <c r="EG160" s="6" t="e">
        <f t="shared" si="140"/>
        <v>#N/A</v>
      </c>
      <c r="EH160" s="124" t="e">
        <f>IF(EG160="SI",VLOOKUP(AI160,COMPORTAMIENTO!$A$1:$C$2100,2,0),"NO APLICA")</f>
        <v>#N/A</v>
      </c>
      <c r="EI160" s="16" t="e">
        <f>IF(EG160="SI",VLOOKUP(A160,'5 TD'!$P$2:$Q$479,2,0),"NO APLICA")</f>
        <v>#N/A</v>
      </c>
      <c r="EJ160" s="6" t="e">
        <f t="shared" si="141"/>
        <v>#N/A</v>
      </c>
      <c r="EK160" s="6">
        <f>IF(DB160="no",0,VLOOKUP(AI160,EXPERIENCIA!$A$1:$C$2100,2,0))</f>
        <v>0</v>
      </c>
      <c r="EL160" s="6">
        <f>IF(DB160="si",VLOOKUP(A160,'5 TD'!$S$3:$T$2103,2,0),0)</f>
        <v>0</v>
      </c>
      <c r="EM160" s="6" t="str">
        <f t="shared" si="142"/>
        <v>SI</v>
      </c>
      <c r="EN160" s="6">
        <f>+('3 Planilla Preadjudicación OTIC'!BV160)</f>
        <v>0</v>
      </c>
      <c r="EQ160" s="77"/>
    </row>
    <row r="161" spans="1:147" s="7" customFormat="1" ht="13.8" x14ac:dyDescent="0.3">
      <c r="A161" s="6">
        <f>+('3 Planilla Preadjudicación OTIC'!A161)</f>
        <v>0</v>
      </c>
      <c r="B161" s="6">
        <f>+('3 Planilla Preadjudicación OTIC'!B161)</f>
        <v>0</v>
      </c>
      <c r="C161" s="8">
        <f>+('3 Planilla Preadjudicación OTIC'!D161)</f>
        <v>0</v>
      </c>
      <c r="D161" s="8">
        <f>+('3 Planilla Preadjudicación OTIC'!E161)</f>
        <v>0</v>
      </c>
      <c r="E161" s="8">
        <f>+('3 Planilla Preadjudicación OTIC'!F161)</f>
        <v>0</v>
      </c>
      <c r="F161" s="8">
        <f>+('3 Planilla Preadjudicación OTIC'!G161)</f>
        <v>0</v>
      </c>
      <c r="G161" s="8">
        <f>+('3 Planilla Preadjudicación OTIC'!H161)</f>
        <v>0</v>
      </c>
      <c r="H161" s="8">
        <f>+('3 Planilla Preadjudicación OTIC'!I161)</f>
        <v>0</v>
      </c>
      <c r="I161" s="8">
        <f>+('3 Planilla Preadjudicación OTIC'!J161)</f>
        <v>0</v>
      </c>
      <c r="J161" s="8">
        <f>+('3 Planilla Preadjudicación OTIC'!K161)</f>
        <v>0</v>
      </c>
      <c r="K161" s="8">
        <f>+('3 Planilla Preadjudicación OTIC'!L161)</f>
        <v>0</v>
      </c>
      <c r="L161" s="8">
        <f>+('3 Planilla Preadjudicación OTIC'!M161)</f>
        <v>0</v>
      </c>
      <c r="M161" s="6">
        <f>+('3 Planilla Preadjudicación OTIC'!N161)</f>
        <v>0</v>
      </c>
      <c r="N161" s="8">
        <f>+('3 Planilla Preadjudicación OTIC'!O161)</f>
        <v>0</v>
      </c>
      <c r="O161" s="8">
        <f>+('3 Planilla Preadjudicación OTIC'!P161)</f>
        <v>0</v>
      </c>
      <c r="P161" s="8">
        <f>+('3 Planilla Preadjudicación OTIC'!Q161)</f>
        <v>0</v>
      </c>
      <c r="Q161" s="8">
        <f>+('3 Planilla Preadjudicación OTIC'!R161)</f>
        <v>0</v>
      </c>
      <c r="R161" s="8">
        <f>+('3 Planilla Preadjudicación OTIC'!S161)</f>
        <v>0</v>
      </c>
      <c r="S161" s="8">
        <f>+('3 Planilla Preadjudicación OTIC'!T161)</f>
        <v>0</v>
      </c>
      <c r="T161" s="6">
        <f>+('3 Planilla Preadjudicación OTIC'!U161)</f>
        <v>0</v>
      </c>
      <c r="U161" s="6">
        <f>+('3 Planilla Preadjudicación OTIC'!V161)</f>
        <v>0</v>
      </c>
      <c r="V161" s="6">
        <f>+('3 Planilla Preadjudicación OTIC'!W161)</f>
        <v>0</v>
      </c>
      <c r="W161" s="6">
        <f>+('3 Planilla Preadjudicación OTIC'!X161)</f>
        <v>0</v>
      </c>
      <c r="X161" s="6">
        <f>+('3 Planilla Preadjudicación OTIC'!Y161)</f>
        <v>0</v>
      </c>
      <c r="Y161" s="6">
        <f>+('3 Planilla Preadjudicación OTIC'!Z161)</f>
        <v>0</v>
      </c>
      <c r="Z161" s="6">
        <f>+('3 Planilla Preadjudicación OTIC'!AA161)</f>
        <v>0</v>
      </c>
      <c r="AA161" s="6">
        <f>+('3 Planilla Preadjudicación OTIC'!AB161)</f>
        <v>0</v>
      </c>
      <c r="AB161" s="8">
        <f>+('3 Planilla Preadjudicación OTIC'!AC161)</f>
        <v>0</v>
      </c>
      <c r="AC161" s="8">
        <f>+('3 Planilla Preadjudicación OTIC'!AD161)</f>
        <v>0</v>
      </c>
      <c r="AD161" s="6">
        <f>+('3 Planilla Preadjudicación OTIC'!AE161)</f>
        <v>0</v>
      </c>
      <c r="AE161" s="8">
        <f>+('3 Planilla Preadjudicación OTIC'!AF161)</f>
        <v>0</v>
      </c>
      <c r="AF161" s="6">
        <f>+('3 Planilla Preadjudicación OTIC'!AG161)</f>
        <v>0</v>
      </c>
      <c r="AG161" s="6">
        <f>+('3 Planilla Preadjudicación OTIC'!AH161)</f>
        <v>0</v>
      </c>
      <c r="AH161" s="6">
        <f>+('3 Planilla Preadjudicación OTIC'!AI161)</f>
        <v>0</v>
      </c>
      <c r="AI161" s="206">
        <f>+('3 Planilla Preadjudicación OTIC'!AJ161)</f>
        <v>0</v>
      </c>
      <c r="AJ161" s="8">
        <f>+('3 Planilla Preadjudicación OTIC'!AK161)</f>
        <v>0</v>
      </c>
      <c r="AK161" s="6">
        <f>+('3 Planilla Preadjudicación OTIC'!AL161)</f>
        <v>0</v>
      </c>
      <c r="AL161" s="6">
        <f>+('3 Planilla Preadjudicación OTIC'!AM161)</f>
        <v>0</v>
      </c>
      <c r="AM161" s="16">
        <f>+('3 Planilla Preadjudicación OTIC'!AN161)</f>
        <v>0</v>
      </c>
      <c r="AN161" s="16">
        <f>+('3 Planilla Preadjudicación OTIC'!AO161)</f>
        <v>0</v>
      </c>
      <c r="AO161" s="16">
        <f>+('3 Planilla Preadjudicación OTIC'!AP161)</f>
        <v>0</v>
      </c>
      <c r="AP161" s="16">
        <f>+('3 Planilla Preadjudicación OTIC'!AQ161)</f>
        <v>0</v>
      </c>
      <c r="AQ161" s="16">
        <f>+('3 Planilla Preadjudicación OTIC'!AR161)</f>
        <v>0</v>
      </c>
      <c r="AR161" s="16">
        <f>+('3 Planilla Preadjudicación OTIC'!AS161)</f>
        <v>0</v>
      </c>
      <c r="AS161" s="16">
        <f>+('3 Planilla Preadjudicación OTIC'!AT161)</f>
        <v>0</v>
      </c>
      <c r="AT161" s="16">
        <f>+('3 Planilla Preadjudicación OTIC'!AU161)</f>
        <v>0</v>
      </c>
      <c r="AU161" s="16">
        <f>+('3 Planilla Preadjudicación OTIC'!AV161)</f>
        <v>0</v>
      </c>
      <c r="AV161" s="6">
        <f>+('3 Planilla Preadjudicación OTIC'!AW161)</f>
        <v>0</v>
      </c>
      <c r="AW161" s="8">
        <f>+('3 Planilla Preadjudicación OTIC'!AX161)</f>
        <v>0</v>
      </c>
      <c r="AX161" s="6">
        <f>+('3 Planilla Preadjudicación OTIC'!AY161)</f>
        <v>0</v>
      </c>
      <c r="AY161" s="6">
        <f>+('3 Planilla Preadjudicación OTIC'!AZ161)</f>
        <v>0</v>
      </c>
      <c r="AZ161" s="6">
        <f>+('3 Planilla Preadjudicación OTIC'!BA161)</f>
        <v>0</v>
      </c>
      <c r="BA161" s="6">
        <f>+('3 Planilla Preadjudicación OTIC'!BB161)</f>
        <v>0</v>
      </c>
      <c r="BB161" s="6">
        <f>+('3 Planilla Preadjudicación OTIC'!BC161)</f>
        <v>0</v>
      </c>
      <c r="BC161" s="6">
        <f>+('3 Planilla Preadjudicación OTIC'!BD161)</f>
        <v>0</v>
      </c>
      <c r="BD161" s="6">
        <f>+('3 Planilla Preadjudicación OTIC'!BE161)</f>
        <v>0</v>
      </c>
      <c r="BE161" s="6">
        <f>+('3 Planilla Preadjudicación OTIC'!BF161)</f>
        <v>0</v>
      </c>
      <c r="BF161" s="6">
        <f>+('3 Planilla Preadjudicación OTIC'!BG161)</f>
        <v>0</v>
      </c>
      <c r="BG161" s="6">
        <f>+('3 Planilla Preadjudicación OTIC'!BH161)</f>
        <v>0</v>
      </c>
      <c r="BH161" s="6">
        <f>+('3 Planilla Preadjudicación OTIC'!BI161)</f>
        <v>0</v>
      </c>
      <c r="BI161" s="6">
        <f>+('3 Planilla Preadjudicación OTIC'!BJ161)</f>
        <v>0</v>
      </c>
      <c r="BJ161" s="6">
        <f>+('3 Planilla Preadjudicación OTIC'!BK161)</f>
        <v>0</v>
      </c>
      <c r="BK161" s="6">
        <f>+('3 Planilla Preadjudicación OTIC'!BL161)</f>
        <v>0</v>
      </c>
      <c r="BL161" s="6">
        <f>+('3 Planilla Preadjudicación OTIC'!BM161)</f>
        <v>0</v>
      </c>
      <c r="BM161" s="164">
        <f>ROUND(('3 Planilla Preadjudicación OTIC'!BN161),1)</f>
        <v>0</v>
      </c>
      <c r="BN161" s="8">
        <f>+('3 Planilla Preadjudicación OTIC'!BO161)</f>
        <v>0</v>
      </c>
      <c r="BO161" s="8">
        <f>+('3 Planilla Preadjudicación OTIC'!BP161)</f>
        <v>0</v>
      </c>
      <c r="BP161" s="8">
        <f>+('3 Planilla Preadjudicación OTIC'!BQ161)</f>
        <v>0</v>
      </c>
      <c r="BQ161" s="8">
        <f>+('3 Planilla Preadjudicación OTIC'!BR161)</f>
        <v>0</v>
      </c>
      <c r="BR161" s="8">
        <f>+('3 Planilla Preadjudicación OTIC'!BS161)</f>
        <v>0</v>
      </c>
      <c r="BS161" s="8">
        <f>+('3 Planilla Preadjudicación OTIC'!BT161)</f>
        <v>0</v>
      </c>
      <c r="BT161" s="8">
        <f>+('3 Planilla Preadjudicación OTIC'!BU161)</f>
        <v>0</v>
      </c>
      <c r="BU161" s="130" t="e">
        <f>IF(VLOOKUP(A161,'BD OFICIAL'!$A$1:$AK$1058,5,0)=D161,0,1)</f>
        <v>#N/A</v>
      </c>
      <c r="BV161" s="130" t="e">
        <f>IF(VLOOKUP(A161,'BD OFICIAL'!$A$1:$AK$1058,11,0)=J161,0,1)</f>
        <v>#N/A</v>
      </c>
      <c r="BW161" s="130" t="e">
        <f>IF(VLOOKUP(A161,'BD OFICIAL'!$A$1:$AK$1058,13,0)=L161,0,1)</f>
        <v>#N/A</v>
      </c>
      <c r="BX161" s="6" t="e">
        <f>IF(VLOOKUP(A161,'BD OFICIAL'!$A$1:$AK$1058,16,0)=O161,0,1)</f>
        <v>#N/A</v>
      </c>
      <c r="BY161" s="6" t="e">
        <f>IF(VLOOKUP(A161,'BD OFICIAL'!$A$1:$AK$1058,17,0)=P161,0,1)</f>
        <v>#N/A</v>
      </c>
      <c r="BZ161" s="6" t="e">
        <f>IF(VLOOKUP(A161,'BD OFICIAL'!$A$1:$AK$1058,19,0)=R161,0,1)</f>
        <v>#N/A</v>
      </c>
      <c r="CA161" s="6" t="e">
        <f>IF(VLOOKUP(A161,'BD OFICIAL'!$A$1:$AK$1058,21,0)=T161,0,1)</f>
        <v>#N/A</v>
      </c>
      <c r="CB161" s="6" t="e">
        <f>IF(VLOOKUP(A161,'BD OFICIAL'!$A$1:$AK$1058,24,0)=AK161,0,1)</f>
        <v>#N/A</v>
      </c>
      <c r="CC161" s="6" t="e">
        <f>IF(VLOOKUP(A161,'BD OFICIAL'!$A$1:$AK$1058,25,0)=X161,0,1)</f>
        <v>#N/A</v>
      </c>
      <c r="CD161" s="6" t="e">
        <f>IF(VLOOKUP(A161,'BD OFICIAL'!$A$1:$AK$1058,26,0)=Y161,0,1)</f>
        <v>#N/A</v>
      </c>
      <c r="CE161" s="6" t="e">
        <f>IF(VLOOKUP(A161,'BD OFICIAL'!$A$1:$AK$1058,27,0)=Z161,0,1)</f>
        <v>#N/A</v>
      </c>
      <c r="CF161" s="6" t="e">
        <f>IF(VLOOKUP(A161,'BD OFICIAL'!$A$1:$AK$1058,28,0)=AA161,0,1)</f>
        <v>#N/A</v>
      </c>
      <c r="CG161" s="6" t="e">
        <f>IF(VLOOKUP(A161,'BD OFICIAL'!$A$1:$AK$1058,33,0)=AF161,0,1)</f>
        <v>#N/A</v>
      </c>
      <c r="CH161" s="6" t="e">
        <f>IF(VLOOKUP(A161,'BD OFICIAL'!$A$1:$AK$1058,34,0)=AG161,0,1)</f>
        <v>#N/A</v>
      </c>
      <c r="CI161" s="11" t="e">
        <f t="shared" si="114"/>
        <v>#DIV/0!</v>
      </c>
      <c r="CJ161" s="130" t="e">
        <f t="shared" si="115"/>
        <v>#DIV/0!</v>
      </c>
      <c r="CK161" s="130" t="e">
        <f>IF(VLOOKUP(A161,'BD OFICIAL'!$A$1:$AK$1058,37,0)=AL161,0,1)</f>
        <v>#N/A</v>
      </c>
      <c r="CL161" s="130" t="e">
        <f>VLOOKUP(A161,'BD OFICIAL'!$A$1:$AL$1109,38,0)*AM161-AP161</f>
        <v>#N/A</v>
      </c>
      <c r="CM161" s="130" t="str">
        <f t="shared" si="116"/>
        <v>SSH</v>
      </c>
      <c r="CN161" s="130" t="str">
        <f t="shared" si="117"/>
        <v>SI</v>
      </c>
      <c r="CO161" s="130" t="str">
        <f t="shared" si="118"/>
        <v>NO</v>
      </c>
      <c r="CP161" s="44">
        <f t="shared" si="119"/>
        <v>1</v>
      </c>
      <c r="CQ161" s="44">
        <f t="shared" si="120"/>
        <v>1</v>
      </c>
      <c r="CR161" s="44" t="e">
        <f t="shared" si="121"/>
        <v>#N/A</v>
      </c>
      <c r="CS161" s="44" t="e">
        <f>IF(VLOOKUP(A161,'BD OFICIAL'!$A:$AS,40,0)=AQ161,0,1)</f>
        <v>#N/A</v>
      </c>
      <c r="CT161" s="44" t="e">
        <f>IF(VLOOKUP(A161,'BD OFICIAL'!$A:$AS,41,0)=AS161,0,1)</f>
        <v>#N/A</v>
      </c>
      <c r="CU161" s="44">
        <f t="shared" si="122"/>
        <v>0</v>
      </c>
      <c r="CV161" s="44">
        <f t="shared" si="123"/>
        <v>0</v>
      </c>
      <c r="CW161" s="44" t="e">
        <f>IF(VLOOKUP(A161,'BD OFICIAL'!$A$1:$AK$1058,31,0)="SI",IF(AT161&gt;0,0,1),IF(AT161=0,0,1))</f>
        <v>#N/A</v>
      </c>
      <c r="CX161" s="44">
        <f t="shared" si="124"/>
        <v>0</v>
      </c>
      <c r="CY161" s="44">
        <f t="shared" si="125"/>
        <v>0</v>
      </c>
      <c r="CZ161" s="130" t="e">
        <f t="shared" si="126"/>
        <v>#N/A</v>
      </c>
      <c r="DA161" s="44" t="e">
        <f t="shared" si="127"/>
        <v>#N/A</v>
      </c>
      <c r="DB161" s="130" t="str">
        <f>IF(ISERROR(VLOOKUP(AI161,EXPERIENCIA!$A$1:$C$2100,1,0)),"NO","SI")</f>
        <v>NO</v>
      </c>
      <c r="DC161" s="130" t="e">
        <f>IF(CZ161="no","NO APLICA",IF(AX161=0,"ERROR NOTA",IF(AND(AX161&gt;1,DB161="NO"),"ERROR NOTA",IF(AND(DB161="NO",AX161=1),0,IF(VLOOKUP(AI161,EXPERIENCIA!$A$1:$C$2100,3,0)=AX161,0,"ERROR NOTA")))))</f>
        <v>#N/A</v>
      </c>
      <c r="DD161" s="130" t="str">
        <f>IF(ISERROR(VLOOKUP(AI161,COMPORTAMIENTO!$A$1:$C$2100,1,0)),"NO","SI")</f>
        <v>NO</v>
      </c>
      <c r="DE161" s="130" t="e">
        <f>IF(CZ161="NO","NO APLICA",IF(AY161=0,"ERROR NOTA",IF(AND(DD161="NO",AY161=7),0,IF(VLOOKUP(AI161,COMPORTAMIENTO!$A$2:$C$2100,3,0)=AY161,0,"ERROR NOTA"))))</f>
        <v>#N/A</v>
      </c>
      <c r="DF161" s="164" t="e">
        <f t="shared" si="128"/>
        <v>#N/A</v>
      </c>
      <c r="DG161" s="164" t="e">
        <f t="shared" si="129"/>
        <v>#N/A</v>
      </c>
      <c r="DH161" s="130" t="str">
        <f t="shared" si="107"/>
        <v>NO</v>
      </c>
      <c r="DI161" s="130" t="e">
        <f t="shared" si="130"/>
        <v>#N/A</v>
      </c>
      <c r="DJ161" s="130" t="e">
        <f t="shared" si="131"/>
        <v>#N/A</v>
      </c>
      <c r="DK161" s="130" t="e">
        <f t="shared" si="132"/>
        <v>#N/A</v>
      </c>
      <c r="DL161" s="16" t="e" cm="1">
        <f t="array" ref="DL161">IF(CZ161="NO","NO APLICA",IF(AND(CZ161="SI",BG161=1),RECHAZADO,"APROBADO"))</f>
        <v>#N/A</v>
      </c>
      <c r="DM161" s="16" t="e">
        <f t="shared" si="133"/>
        <v>#N/A</v>
      </c>
      <c r="DN161" s="11" t="e">
        <f t="shared" si="134"/>
        <v>#N/A</v>
      </c>
      <c r="DO161" s="16">
        <f t="shared" si="135"/>
        <v>0</v>
      </c>
      <c r="DP161" s="16">
        <f>VLOOKUP(A161,'5 TD'!$A$3:$B$35,2,0)</f>
        <v>0</v>
      </c>
      <c r="DQ161" s="11" t="e">
        <f t="shared" si="136"/>
        <v>#N/A</v>
      </c>
      <c r="DR161" s="130" t="e">
        <f t="shared" si="108"/>
        <v>#N/A</v>
      </c>
      <c r="DS161" s="130" t="e">
        <f t="shared" si="109"/>
        <v>#N/A</v>
      </c>
      <c r="DT161" s="11" t="e">
        <f t="shared" si="110"/>
        <v>#N/A</v>
      </c>
      <c r="DU161" s="130" t="e">
        <f t="shared" si="111"/>
        <v>#N/A</v>
      </c>
      <c r="DV161" s="6">
        <f>+('3 Planilla Preadjudicación OTIC'!BO161)</f>
        <v>0</v>
      </c>
      <c r="DW161" s="6" t="e">
        <f>IF(DU161="APROBADO",VLOOKUP(A161,'5 TD'!$D$3:$E$270,2,0),"NO APLICA")</f>
        <v>#N/A</v>
      </c>
      <c r="DX161" s="6" t="e">
        <f t="shared" si="137"/>
        <v>#N/A</v>
      </c>
      <c r="DY161" s="6" t="e">
        <f>IF(DX161="SI",VLOOKUP(A161,'5 TD'!$G$3:$H$270,2,0),"NO APLICA ")</f>
        <v>#N/A</v>
      </c>
      <c r="DZ161" s="6" t="e">
        <f t="shared" si="112"/>
        <v>#N/A</v>
      </c>
      <c r="EA161" s="6" t="e">
        <f>IF(DZ161="SI",VLOOKUP(A161,'5 TD'!$J$4:$K$472,2,0),"NO APLICA")</f>
        <v>#N/A</v>
      </c>
      <c r="EB161" s="6" t="e">
        <f t="shared" si="138"/>
        <v>#N/A</v>
      </c>
      <c r="EC161" s="11" t="e">
        <f>IF(EB161="SI",VLOOKUP(A161,'5 TD'!$M$4:$N$350,2,0),"NO APLICA")</f>
        <v>#N/A</v>
      </c>
      <c r="ED161" s="6" t="e">
        <f t="shared" si="113"/>
        <v>#N/A</v>
      </c>
      <c r="EE161" s="16" t="e">
        <f t="shared" si="139"/>
        <v>#N/A</v>
      </c>
      <c r="EF161" s="16" t="e">
        <f>IF(ED161="SI",VLOOKUP(A161,'5 TD'!$V$4:$W$479,2,0),"NO APLICA")</f>
        <v>#N/A</v>
      </c>
      <c r="EG161" s="6" t="e">
        <f t="shared" si="140"/>
        <v>#N/A</v>
      </c>
      <c r="EH161" s="124" t="e">
        <f>IF(EG161="SI",VLOOKUP(AI161,COMPORTAMIENTO!$A$1:$C$2100,2,0),"NO APLICA")</f>
        <v>#N/A</v>
      </c>
      <c r="EI161" s="16" t="e">
        <f>IF(EG161="SI",VLOOKUP(A161,'5 TD'!$P$2:$Q$479,2,0),"NO APLICA")</f>
        <v>#N/A</v>
      </c>
      <c r="EJ161" s="6" t="e">
        <f t="shared" si="141"/>
        <v>#N/A</v>
      </c>
      <c r="EK161" s="6">
        <f>IF(DB161="no",0,VLOOKUP(AI161,EXPERIENCIA!$A$1:$C$2100,2,0))</f>
        <v>0</v>
      </c>
      <c r="EL161" s="6">
        <f>IF(DB161="si",VLOOKUP(A161,'5 TD'!$S$3:$T$2103,2,0),0)</f>
        <v>0</v>
      </c>
      <c r="EM161" s="6" t="str">
        <f t="shared" si="142"/>
        <v>SI</v>
      </c>
      <c r="EN161" s="6">
        <f>+('3 Planilla Preadjudicación OTIC'!BV161)</f>
        <v>0</v>
      </c>
      <c r="EQ161" s="77"/>
    </row>
    <row r="162" spans="1:147" s="7" customFormat="1" ht="13.8" x14ac:dyDescent="0.3">
      <c r="A162" s="6">
        <f>+('3 Planilla Preadjudicación OTIC'!A162)</f>
        <v>0</v>
      </c>
      <c r="B162" s="6">
        <f>+('3 Planilla Preadjudicación OTIC'!B162)</f>
        <v>0</v>
      </c>
      <c r="C162" s="8">
        <f>+('3 Planilla Preadjudicación OTIC'!D162)</f>
        <v>0</v>
      </c>
      <c r="D162" s="8">
        <f>+('3 Planilla Preadjudicación OTIC'!E162)</f>
        <v>0</v>
      </c>
      <c r="E162" s="8">
        <f>+('3 Planilla Preadjudicación OTIC'!F162)</f>
        <v>0</v>
      </c>
      <c r="F162" s="8">
        <f>+('3 Planilla Preadjudicación OTIC'!G162)</f>
        <v>0</v>
      </c>
      <c r="G162" s="8">
        <f>+('3 Planilla Preadjudicación OTIC'!H162)</f>
        <v>0</v>
      </c>
      <c r="H162" s="8">
        <f>+('3 Planilla Preadjudicación OTIC'!I162)</f>
        <v>0</v>
      </c>
      <c r="I162" s="8">
        <f>+('3 Planilla Preadjudicación OTIC'!J162)</f>
        <v>0</v>
      </c>
      <c r="J162" s="8">
        <f>+('3 Planilla Preadjudicación OTIC'!K162)</f>
        <v>0</v>
      </c>
      <c r="K162" s="8">
        <f>+('3 Planilla Preadjudicación OTIC'!L162)</f>
        <v>0</v>
      </c>
      <c r="L162" s="8">
        <f>+('3 Planilla Preadjudicación OTIC'!M162)</f>
        <v>0</v>
      </c>
      <c r="M162" s="6">
        <f>+('3 Planilla Preadjudicación OTIC'!N162)</f>
        <v>0</v>
      </c>
      <c r="N162" s="8">
        <f>+('3 Planilla Preadjudicación OTIC'!O162)</f>
        <v>0</v>
      </c>
      <c r="O162" s="8">
        <f>+('3 Planilla Preadjudicación OTIC'!P162)</f>
        <v>0</v>
      </c>
      <c r="P162" s="8">
        <f>+('3 Planilla Preadjudicación OTIC'!Q162)</f>
        <v>0</v>
      </c>
      <c r="Q162" s="8">
        <f>+('3 Planilla Preadjudicación OTIC'!R162)</f>
        <v>0</v>
      </c>
      <c r="R162" s="8">
        <f>+('3 Planilla Preadjudicación OTIC'!S162)</f>
        <v>0</v>
      </c>
      <c r="S162" s="8">
        <f>+('3 Planilla Preadjudicación OTIC'!T162)</f>
        <v>0</v>
      </c>
      <c r="T162" s="6">
        <f>+('3 Planilla Preadjudicación OTIC'!U162)</f>
        <v>0</v>
      </c>
      <c r="U162" s="6">
        <f>+('3 Planilla Preadjudicación OTIC'!V162)</f>
        <v>0</v>
      </c>
      <c r="V162" s="6">
        <f>+('3 Planilla Preadjudicación OTIC'!W162)</f>
        <v>0</v>
      </c>
      <c r="W162" s="6">
        <f>+('3 Planilla Preadjudicación OTIC'!X162)</f>
        <v>0</v>
      </c>
      <c r="X162" s="6">
        <f>+('3 Planilla Preadjudicación OTIC'!Y162)</f>
        <v>0</v>
      </c>
      <c r="Y162" s="6">
        <f>+('3 Planilla Preadjudicación OTIC'!Z162)</f>
        <v>0</v>
      </c>
      <c r="Z162" s="6">
        <f>+('3 Planilla Preadjudicación OTIC'!AA162)</f>
        <v>0</v>
      </c>
      <c r="AA162" s="6">
        <f>+('3 Planilla Preadjudicación OTIC'!AB162)</f>
        <v>0</v>
      </c>
      <c r="AB162" s="8">
        <f>+('3 Planilla Preadjudicación OTIC'!AC162)</f>
        <v>0</v>
      </c>
      <c r="AC162" s="8">
        <f>+('3 Planilla Preadjudicación OTIC'!AD162)</f>
        <v>0</v>
      </c>
      <c r="AD162" s="6">
        <f>+('3 Planilla Preadjudicación OTIC'!AE162)</f>
        <v>0</v>
      </c>
      <c r="AE162" s="8">
        <f>+('3 Planilla Preadjudicación OTIC'!AF162)</f>
        <v>0</v>
      </c>
      <c r="AF162" s="6">
        <f>+('3 Planilla Preadjudicación OTIC'!AG162)</f>
        <v>0</v>
      </c>
      <c r="AG162" s="6">
        <f>+('3 Planilla Preadjudicación OTIC'!AH162)</f>
        <v>0</v>
      </c>
      <c r="AH162" s="6">
        <f>+('3 Planilla Preadjudicación OTIC'!AI162)</f>
        <v>0</v>
      </c>
      <c r="AI162" s="206">
        <f>+('3 Planilla Preadjudicación OTIC'!AJ162)</f>
        <v>0</v>
      </c>
      <c r="AJ162" s="8">
        <f>+('3 Planilla Preadjudicación OTIC'!AK162)</f>
        <v>0</v>
      </c>
      <c r="AK162" s="6">
        <f>+('3 Planilla Preadjudicación OTIC'!AL162)</f>
        <v>0</v>
      </c>
      <c r="AL162" s="6">
        <f>+('3 Planilla Preadjudicación OTIC'!AM162)</f>
        <v>0</v>
      </c>
      <c r="AM162" s="16">
        <f>+('3 Planilla Preadjudicación OTIC'!AN162)</f>
        <v>0</v>
      </c>
      <c r="AN162" s="16">
        <f>+('3 Planilla Preadjudicación OTIC'!AO162)</f>
        <v>0</v>
      </c>
      <c r="AO162" s="16">
        <f>+('3 Planilla Preadjudicación OTIC'!AP162)</f>
        <v>0</v>
      </c>
      <c r="AP162" s="16">
        <f>+('3 Planilla Preadjudicación OTIC'!AQ162)</f>
        <v>0</v>
      </c>
      <c r="AQ162" s="16">
        <f>+('3 Planilla Preadjudicación OTIC'!AR162)</f>
        <v>0</v>
      </c>
      <c r="AR162" s="16">
        <f>+('3 Planilla Preadjudicación OTIC'!AS162)</f>
        <v>0</v>
      </c>
      <c r="AS162" s="16">
        <f>+('3 Planilla Preadjudicación OTIC'!AT162)</f>
        <v>0</v>
      </c>
      <c r="AT162" s="16">
        <f>+('3 Planilla Preadjudicación OTIC'!AU162)</f>
        <v>0</v>
      </c>
      <c r="AU162" s="16">
        <f>+('3 Planilla Preadjudicación OTIC'!AV162)</f>
        <v>0</v>
      </c>
      <c r="AV162" s="6">
        <f>+('3 Planilla Preadjudicación OTIC'!AW162)</f>
        <v>0</v>
      </c>
      <c r="AW162" s="8">
        <f>+('3 Planilla Preadjudicación OTIC'!AX162)</f>
        <v>0</v>
      </c>
      <c r="AX162" s="6">
        <f>+('3 Planilla Preadjudicación OTIC'!AY162)</f>
        <v>0</v>
      </c>
      <c r="AY162" s="6">
        <f>+('3 Planilla Preadjudicación OTIC'!AZ162)</f>
        <v>0</v>
      </c>
      <c r="AZ162" s="6">
        <f>+('3 Planilla Preadjudicación OTIC'!BA162)</f>
        <v>0</v>
      </c>
      <c r="BA162" s="6">
        <f>+('3 Planilla Preadjudicación OTIC'!BB162)</f>
        <v>0</v>
      </c>
      <c r="BB162" s="6">
        <f>+('3 Planilla Preadjudicación OTIC'!BC162)</f>
        <v>0</v>
      </c>
      <c r="BC162" s="6">
        <f>+('3 Planilla Preadjudicación OTIC'!BD162)</f>
        <v>0</v>
      </c>
      <c r="BD162" s="6">
        <f>+('3 Planilla Preadjudicación OTIC'!BE162)</f>
        <v>0</v>
      </c>
      <c r="BE162" s="6">
        <f>+('3 Planilla Preadjudicación OTIC'!BF162)</f>
        <v>0</v>
      </c>
      <c r="BF162" s="6">
        <f>+('3 Planilla Preadjudicación OTIC'!BG162)</f>
        <v>0</v>
      </c>
      <c r="BG162" s="6">
        <f>+('3 Planilla Preadjudicación OTIC'!BH162)</f>
        <v>0</v>
      </c>
      <c r="BH162" s="6">
        <f>+('3 Planilla Preadjudicación OTIC'!BI162)</f>
        <v>0</v>
      </c>
      <c r="BI162" s="6">
        <f>+('3 Planilla Preadjudicación OTIC'!BJ162)</f>
        <v>0</v>
      </c>
      <c r="BJ162" s="6">
        <f>+('3 Planilla Preadjudicación OTIC'!BK162)</f>
        <v>0</v>
      </c>
      <c r="BK162" s="6">
        <f>+('3 Planilla Preadjudicación OTIC'!BL162)</f>
        <v>0</v>
      </c>
      <c r="BL162" s="6">
        <f>+('3 Planilla Preadjudicación OTIC'!BM162)</f>
        <v>0</v>
      </c>
      <c r="BM162" s="164">
        <f>ROUND(('3 Planilla Preadjudicación OTIC'!BN162),1)</f>
        <v>0</v>
      </c>
      <c r="BN162" s="8">
        <f>+('3 Planilla Preadjudicación OTIC'!BO162)</f>
        <v>0</v>
      </c>
      <c r="BO162" s="8">
        <f>+('3 Planilla Preadjudicación OTIC'!BP162)</f>
        <v>0</v>
      </c>
      <c r="BP162" s="8">
        <f>+('3 Planilla Preadjudicación OTIC'!BQ162)</f>
        <v>0</v>
      </c>
      <c r="BQ162" s="8">
        <f>+('3 Planilla Preadjudicación OTIC'!BR162)</f>
        <v>0</v>
      </c>
      <c r="BR162" s="8">
        <f>+('3 Planilla Preadjudicación OTIC'!BS162)</f>
        <v>0</v>
      </c>
      <c r="BS162" s="8">
        <f>+('3 Planilla Preadjudicación OTIC'!BT162)</f>
        <v>0</v>
      </c>
      <c r="BT162" s="8">
        <f>+('3 Planilla Preadjudicación OTIC'!BU162)</f>
        <v>0</v>
      </c>
      <c r="BU162" s="130" t="e">
        <f>IF(VLOOKUP(A162,'BD OFICIAL'!$A$1:$AK$1058,5,0)=D162,0,1)</f>
        <v>#N/A</v>
      </c>
      <c r="BV162" s="130" t="e">
        <f>IF(VLOOKUP(A162,'BD OFICIAL'!$A$1:$AK$1058,11,0)=J162,0,1)</f>
        <v>#N/A</v>
      </c>
      <c r="BW162" s="130" t="e">
        <f>IF(VLOOKUP(A162,'BD OFICIAL'!$A$1:$AK$1058,13,0)=L162,0,1)</f>
        <v>#N/A</v>
      </c>
      <c r="BX162" s="6" t="e">
        <f>IF(VLOOKUP(A162,'BD OFICIAL'!$A$1:$AK$1058,16,0)=O162,0,1)</f>
        <v>#N/A</v>
      </c>
      <c r="BY162" s="6" t="e">
        <f>IF(VLOOKUP(A162,'BD OFICIAL'!$A$1:$AK$1058,17,0)=P162,0,1)</f>
        <v>#N/A</v>
      </c>
      <c r="BZ162" s="6" t="e">
        <f>IF(VLOOKUP(A162,'BD OFICIAL'!$A$1:$AK$1058,19,0)=R162,0,1)</f>
        <v>#N/A</v>
      </c>
      <c r="CA162" s="6" t="e">
        <f>IF(VLOOKUP(A162,'BD OFICIAL'!$A$1:$AK$1058,21,0)=T162,0,1)</f>
        <v>#N/A</v>
      </c>
      <c r="CB162" s="6" t="e">
        <f>IF(VLOOKUP(A162,'BD OFICIAL'!$A$1:$AK$1058,24,0)=AK162,0,1)</f>
        <v>#N/A</v>
      </c>
      <c r="CC162" s="6" t="e">
        <f>IF(VLOOKUP(A162,'BD OFICIAL'!$A$1:$AK$1058,25,0)=X162,0,1)</f>
        <v>#N/A</v>
      </c>
      <c r="CD162" s="6" t="e">
        <f>IF(VLOOKUP(A162,'BD OFICIAL'!$A$1:$AK$1058,26,0)=Y162,0,1)</f>
        <v>#N/A</v>
      </c>
      <c r="CE162" s="6" t="e">
        <f>IF(VLOOKUP(A162,'BD OFICIAL'!$A$1:$AK$1058,27,0)=Z162,0,1)</f>
        <v>#N/A</v>
      </c>
      <c r="CF162" s="6" t="e">
        <f>IF(VLOOKUP(A162,'BD OFICIAL'!$A$1:$AK$1058,28,0)=AA162,0,1)</f>
        <v>#N/A</v>
      </c>
      <c r="CG162" s="6" t="e">
        <f>IF(VLOOKUP(A162,'BD OFICIAL'!$A$1:$AK$1058,33,0)=AF162,0,1)</f>
        <v>#N/A</v>
      </c>
      <c r="CH162" s="6" t="e">
        <f>IF(VLOOKUP(A162,'BD OFICIAL'!$A$1:$AK$1058,34,0)=AG162,0,1)</f>
        <v>#N/A</v>
      </c>
      <c r="CI162" s="11" t="e">
        <f t="shared" si="114"/>
        <v>#DIV/0!</v>
      </c>
      <c r="CJ162" s="130" t="e">
        <f t="shared" si="115"/>
        <v>#DIV/0!</v>
      </c>
      <c r="CK162" s="130" t="e">
        <f>IF(VLOOKUP(A162,'BD OFICIAL'!$A$1:$AK$1058,37,0)=AL162,0,1)</f>
        <v>#N/A</v>
      </c>
      <c r="CL162" s="130" t="e">
        <f>VLOOKUP(A162,'BD OFICIAL'!$A$1:$AL$1109,38,0)*AM162-AP162</f>
        <v>#N/A</v>
      </c>
      <c r="CM162" s="130" t="str">
        <f t="shared" si="116"/>
        <v>SSH</v>
      </c>
      <c r="CN162" s="130" t="str">
        <f t="shared" si="117"/>
        <v>SI</v>
      </c>
      <c r="CO162" s="130" t="str">
        <f t="shared" si="118"/>
        <v>NO</v>
      </c>
      <c r="CP162" s="44">
        <f t="shared" si="119"/>
        <v>1</v>
      </c>
      <c r="CQ162" s="44">
        <f t="shared" si="120"/>
        <v>1</v>
      </c>
      <c r="CR162" s="44" t="e">
        <f t="shared" si="121"/>
        <v>#N/A</v>
      </c>
      <c r="CS162" s="44" t="e">
        <f>IF(VLOOKUP(A162,'BD OFICIAL'!$A:$AS,40,0)=AQ162,0,1)</f>
        <v>#N/A</v>
      </c>
      <c r="CT162" s="44" t="e">
        <f>IF(VLOOKUP(A162,'BD OFICIAL'!$A:$AS,41,0)=AS162,0,1)</f>
        <v>#N/A</v>
      </c>
      <c r="CU162" s="44">
        <f t="shared" si="122"/>
        <v>0</v>
      </c>
      <c r="CV162" s="44">
        <f t="shared" si="123"/>
        <v>0</v>
      </c>
      <c r="CW162" s="44" t="e">
        <f>IF(VLOOKUP(A162,'BD OFICIAL'!$A$1:$AK$1058,31,0)="SI",IF(AT162&gt;0,0,1),IF(AT162=0,0,1))</f>
        <v>#N/A</v>
      </c>
      <c r="CX162" s="44">
        <f t="shared" si="124"/>
        <v>0</v>
      </c>
      <c r="CY162" s="44">
        <f t="shared" si="125"/>
        <v>0</v>
      </c>
      <c r="CZ162" s="130" t="e">
        <f t="shared" si="126"/>
        <v>#N/A</v>
      </c>
      <c r="DA162" s="44" t="e">
        <f t="shared" si="127"/>
        <v>#N/A</v>
      </c>
      <c r="DB162" s="130" t="str">
        <f>IF(ISERROR(VLOOKUP(AI162,EXPERIENCIA!$A$1:$C$2100,1,0)),"NO","SI")</f>
        <v>NO</v>
      </c>
      <c r="DC162" s="130" t="e">
        <f>IF(CZ162="no","NO APLICA",IF(AX162=0,"ERROR NOTA",IF(AND(AX162&gt;1,DB162="NO"),"ERROR NOTA",IF(AND(DB162="NO",AX162=1),0,IF(VLOOKUP(AI162,EXPERIENCIA!$A$1:$C$2100,3,0)=AX162,0,"ERROR NOTA")))))</f>
        <v>#N/A</v>
      </c>
      <c r="DD162" s="130" t="str">
        <f>IF(ISERROR(VLOOKUP(AI162,COMPORTAMIENTO!$A$1:$C$2100,1,0)),"NO","SI")</f>
        <v>NO</v>
      </c>
      <c r="DE162" s="130" t="e">
        <f>IF(CZ162="NO","NO APLICA",IF(AY162=0,"ERROR NOTA",IF(AND(DD162="NO",AY162=7),0,IF(VLOOKUP(AI162,COMPORTAMIENTO!$A$2:$C$2100,3,0)=AY162,0,"ERROR NOTA"))))</f>
        <v>#N/A</v>
      </c>
      <c r="DF162" s="164" t="e">
        <f t="shared" si="128"/>
        <v>#N/A</v>
      </c>
      <c r="DG162" s="164" t="e">
        <f t="shared" si="129"/>
        <v>#N/A</v>
      </c>
      <c r="DH162" s="130" t="str">
        <f t="shared" ref="DH162:DH189" si="143">IF(J162="","NO",IF(J162=0,"NO","SI"))</f>
        <v>NO</v>
      </c>
      <c r="DI162" s="130" t="e">
        <f t="shared" si="130"/>
        <v>#N/A</v>
      </c>
      <c r="DJ162" s="130" t="e">
        <f t="shared" si="131"/>
        <v>#N/A</v>
      </c>
      <c r="DK162" s="130" t="e">
        <f t="shared" si="132"/>
        <v>#N/A</v>
      </c>
      <c r="DL162" s="16" t="e" cm="1">
        <f t="array" ref="DL162">IF(CZ162="NO","NO APLICA",IF(AND(CZ162="SI",BG162=1),RECHAZADO,"APROBADO"))</f>
        <v>#N/A</v>
      </c>
      <c r="DM162" s="16" t="e">
        <f t="shared" si="133"/>
        <v>#N/A</v>
      </c>
      <c r="DN162" s="11" t="e">
        <f t="shared" si="134"/>
        <v>#N/A</v>
      </c>
      <c r="DO162" s="16">
        <f t="shared" si="135"/>
        <v>0</v>
      </c>
      <c r="DP162" s="16">
        <f>VLOOKUP(A162,'5 TD'!$A$3:$B$35,2,0)</f>
        <v>0</v>
      </c>
      <c r="DQ162" s="11" t="e">
        <f t="shared" si="136"/>
        <v>#N/A</v>
      </c>
      <c r="DR162" s="130" t="e">
        <f t="shared" ref="DR162:DR190" si="144">IF(DL162="NO APLICA","NO APLICA",IF(AND(DL162="APROBADO",DQ162=BL162),"APROBADO","ERROR NOTA"))</f>
        <v>#N/A</v>
      </c>
      <c r="DS162" s="130" t="e">
        <f t="shared" ref="DS162:DS190" si="145">IF(DL162="NO APLICA","NO APLICA",IF(AND(DL162&lt;&gt;"NO APLICA",DC162&lt;&gt;"ERROR NOTA",DE162&lt;&gt;"ERROR NOTA",DR162&lt;&gt;"ERROR NOTA"),"APROBADO",IF(DL162="RECHAZADO","NO APLICA","ERROR NOTA")))</f>
        <v>#N/A</v>
      </c>
      <c r="DT162" s="11" t="e">
        <f t="shared" ref="DT162:DT190" si="146">IF(DS162="APROBADO",ROUND((DF162+DG162+0.75*DN162+DQ162*0.05),1),IF(DS162="ERROR NOTA","ERROR NOTA","NO APLICA"))</f>
        <v>#N/A</v>
      </c>
      <c r="DU162" s="130" t="e">
        <f t="shared" ref="DU162:DU190" si="147">IF(AND(DS162="APROBADO",DT162=BM162),"APROBADO",IF(AND(DS162="APROBADO",DT162&lt;&gt;BM162),"ERROR NOTA","NO APLICA"))</f>
        <v>#N/A</v>
      </c>
      <c r="DV162" s="6">
        <f>+('3 Planilla Preadjudicación OTIC'!BO162)</f>
        <v>0</v>
      </c>
      <c r="DW162" s="6" t="e">
        <f>IF(DU162="APROBADO",VLOOKUP(A162,'5 TD'!$D$3:$E$270,2,0),"NO APLICA")</f>
        <v>#N/A</v>
      </c>
      <c r="DX162" s="6" t="e">
        <f t="shared" si="137"/>
        <v>#N/A</v>
      </c>
      <c r="DY162" s="6" t="e">
        <f>IF(DX162="SI",VLOOKUP(A162,'5 TD'!$G$3:$H$270,2,0),"NO APLICA ")</f>
        <v>#N/A</v>
      </c>
      <c r="DZ162" s="6" t="e">
        <f t="shared" ref="DZ162:DZ190" si="148">IF(DY162="NO APLICA","NO",IF(DY162=DM162,"SI","NO"))</f>
        <v>#N/A</v>
      </c>
      <c r="EA162" s="6" t="e">
        <f>IF(DZ162="SI",VLOOKUP(A162,'5 TD'!$J$4:$K$472,2,0),"NO APLICA")</f>
        <v>#N/A</v>
      </c>
      <c r="EB162" s="6" t="e">
        <f t="shared" si="138"/>
        <v>#N/A</v>
      </c>
      <c r="EC162" s="11" t="e">
        <f>IF(EB162="SI",VLOOKUP(A162,'5 TD'!$M$4:$N$350,2,0),"NO APLICA")</f>
        <v>#N/A</v>
      </c>
      <c r="ED162" s="6" t="e">
        <f t="shared" ref="ED162:ED190" si="149">IF(EC162="NO APLICA","NO APLICA",IF(EC162=AX162,"SI","NO"))</f>
        <v>#N/A</v>
      </c>
      <c r="EE162" s="16" t="e">
        <f t="shared" si="139"/>
        <v>#N/A</v>
      </c>
      <c r="EF162" s="16" t="e">
        <f>IF(ED162="SI",VLOOKUP(A162,'5 TD'!$V$4:$W$479,2,0),"NO APLICA")</f>
        <v>#N/A</v>
      </c>
      <c r="EG162" s="6" t="e">
        <f t="shared" si="140"/>
        <v>#N/A</v>
      </c>
      <c r="EH162" s="124" t="e">
        <f>IF(EG162="SI",VLOOKUP(AI162,COMPORTAMIENTO!$A$1:$C$2100,2,0),"NO APLICA")</f>
        <v>#N/A</v>
      </c>
      <c r="EI162" s="16" t="e">
        <f>IF(EG162="SI",VLOOKUP(A162,'5 TD'!$P$2:$Q$479,2,0),"NO APLICA")</f>
        <v>#N/A</v>
      </c>
      <c r="EJ162" s="6" t="e">
        <f t="shared" si="141"/>
        <v>#N/A</v>
      </c>
      <c r="EK162" s="6">
        <f>IF(DB162="no",0,VLOOKUP(AI162,EXPERIENCIA!$A$1:$C$2100,2,0))</f>
        <v>0</v>
      </c>
      <c r="EL162" s="6">
        <f>IF(DB162="si",VLOOKUP(A162,'5 TD'!$S$3:$T$2103,2,0),0)</f>
        <v>0</v>
      </c>
      <c r="EM162" s="6" t="str">
        <f t="shared" si="142"/>
        <v>SI</v>
      </c>
      <c r="EN162" s="6">
        <f>+('3 Planilla Preadjudicación OTIC'!BV162)</f>
        <v>0</v>
      </c>
      <c r="EQ162" s="77"/>
    </row>
    <row r="163" spans="1:147" s="7" customFormat="1" ht="13.8" x14ac:dyDescent="0.3">
      <c r="A163" s="6">
        <f>+('3 Planilla Preadjudicación OTIC'!A163)</f>
        <v>0</v>
      </c>
      <c r="B163" s="6">
        <f>+('3 Planilla Preadjudicación OTIC'!B163)</f>
        <v>0</v>
      </c>
      <c r="C163" s="8">
        <f>+('3 Planilla Preadjudicación OTIC'!D163)</f>
        <v>0</v>
      </c>
      <c r="D163" s="8">
        <f>+('3 Planilla Preadjudicación OTIC'!E163)</f>
        <v>0</v>
      </c>
      <c r="E163" s="8">
        <f>+('3 Planilla Preadjudicación OTIC'!F163)</f>
        <v>0</v>
      </c>
      <c r="F163" s="8">
        <f>+('3 Planilla Preadjudicación OTIC'!G163)</f>
        <v>0</v>
      </c>
      <c r="G163" s="8">
        <f>+('3 Planilla Preadjudicación OTIC'!H163)</f>
        <v>0</v>
      </c>
      <c r="H163" s="8">
        <f>+('3 Planilla Preadjudicación OTIC'!I163)</f>
        <v>0</v>
      </c>
      <c r="I163" s="8">
        <f>+('3 Planilla Preadjudicación OTIC'!J163)</f>
        <v>0</v>
      </c>
      <c r="J163" s="8">
        <f>+('3 Planilla Preadjudicación OTIC'!K163)</f>
        <v>0</v>
      </c>
      <c r="K163" s="8">
        <f>+('3 Planilla Preadjudicación OTIC'!L163)</f>
        <v>0</v>
      </c>
      <c r="L163" s="8">
        <f>+('3 Planilla Preadjudicación OTIC'!M163)</f>
        <v>0</v>
      </c>
      <c r="M163" s="6">
        <f>+('3 Planilla Preadjudicación OTIC'!N163)</f>
        <v>0</v>
      </c>
      <c r="N163" s="8">
        <f>+('3 Planilla Preadjudicación OTIC'!O163)</f>
        <v>0</v>
      </c>
      <c r="O163" s="8">
        <f>+('3 Planilla Preadjudicación OTIC'!P163)</f>
        <v>0</v>
      </c>
      <c r="P163" s="8">
        <f>+('3 Planilla Preadjudicación OTIC'!Q163)</f>
        <v>0</v>
      </c>
      <c r="Q163" s="8">
        <f>+('3 Planilla Preadjudicación OTIC'!R163)</f>
        <v>0</v>
      </c>
      <c r="R163" s="8">
        <f>+('3 Planilla Preadjudicación OTIC'!S163)</f>
        <v>0</v>
      </c>
      <c r="S163" s="8">
        <f>+('3 Planilla Preadjudicación OTIC'!T163)</f>
        <v>0</v>
      </c>
      <c r="T163" s="6">
        <f>+('3 Planilla Preadjudicación OTIC'!U163)</f>
        <v>0</v>
      </c>
      <c r="U163" s="6">
        <f>+('3 Planilla Preadjudicación OTIC'!V163)</f>
        <v>0</v>
      </c>
      <c r="V163" s="6">
        <f>+('3 Planilla Preadjudicación OTIC'!W163)</f>
        <v>0</v>
      </c>
      <c r="W163" s="6">
        <f>+('3 Planilla Preadjudicación OTIC'!X163)</f>
        <v>0</v>
      </c>
      <c r="X163" s="6">
        <f>+('3 Planilla Preadjudicación OTIC'!Y163)</f>
        <v>0</v>
      </c>
      <c r="Y163" s="6">
        <f>+('3 Planilla Preadjudicación OTIC'!Z163)</f>
        <v>0</v>
      </c>
      <c r="Z163" s="6">
        <f>+('3 Planilla Preadjudicación OTIC'!AA163)</f>
        <v>0</v>
      </c>
      <c r="AA163" s="6">
        <f>+('3 Planilla Preadjudicación OTIC'!AB163)</f>
        <v>0</v>
      </c>
      <c r="AB163" s="8">
        <f>+('3 Planilla Preadjudicación OTIC'!AC163)</f>
        <v>0</v>
      </c>
      <c r="AC163" s="8">
        <f>+('3 Planilla Preadjudicación OTIC'!AD163)</f>
        <v>0</v>
      </c>
      <c r="AD163" s="6">
        <f>+('3 Planilla Preadjudicación OTIC'!AE163)</f>
        <v>0</v>
      </c>
      <c r="AE163" s="8">
        <f>+('3 Planilla Preadjudicación OTIC'!AF163)</f>
        <v>0</v>
      </c>
      <c r="AF163" s="6">
        <f>+('3 Planilla Preadjudicación OTIC'!AG163)</f>
        <v>0</v>
      </c>
      <c r="AG163" s="6">
        <f>+('3 Planilla Preadjudicación OTIC'!AH163)</f>
        <v>0</v>
      </c>
      <c r="AH163" s="6">
        <f>+('3 Planilla Preadjudicación OTIC'!AI163)</f>
        <v>0</v>
      </c>
      <c r="AI163" s="206">
        <f>+('3 Planilla Preadjudicación OTIC'!AJ163)</f>
        <v>0</v>
      </c>
      <c r="AJ163" s="8">
        <f>+('3 Planilla Preadjudicación OTIC'!AK163)</f>
        <v>0</v>
      </c>
      <c r="AK163" s="6">
        <f>+('3 Planilla Preadjudicación OTIC'!AL163)</f>
        <v>0</v>
      </c>
      <c r="AL163" s="6">
        <f>+('3 Planilla Preadjudicación OTIC'!AM163)</f>
        <v>0</v>
      </c>
      <c r="AM163" s="16">
        <f>+('3 Planilla Preadjudicación OTIC'!AN163)</f>
        <v>0</v>
      </c>
      <c r="AN163" s="16">
        <f>+('3 Planilla Preadjudicación OTIC'!AO163)</f>
        <v>0</v>
      </c>
      <c r="AO163" s="16">
        <f>+('3 Planilla Preadjudicación OTIC'!AP163)</f>
        <v>0</v>
      </c>
      <c r="AP163" s="16">
        <f>+('3 Planilla Preadjudicación OTIC'!AQ163)</f>
        <v>0</v>
      </c>
      <c r="AQ163" s="16">
        <f>+('3 Planilla Preadjudicación OTIC'!AR163)</f>
        <v>0</v>
      </c>
      <c r="AR163" s="16">
        <f>+('3 Planilla Preadjudicación OTIC'!AS163)</f>
        <v>0</v>
      </c>
      <c r="AS163" s="16">
        <f>+('3 Planilla Preadjudicación OTIC'!AT163)</f>
        <v>0</v>
      </c>
      <c r="AT163" s="16">
        <f>+('3 Planilla Preadjudicación OTIC'!AU163)</f>
        <v>0</v>
      </c>
      <c r="AU163" s="16">
        <f>+('3 Planilla Preadjudicación OTIC'!AV163)</f>
        <v>0</v>
      </c>
      <c r="AV163" s="6">
        <f>+('3 Planilla Preadjudicación OTIC'!AW163)</f>
        <v>0</v>
      </c>
      <c r="AW163" s="8">
        <f>+('3 Planilla Preadjudicación OTIC'!AX163)</f>
        <v>0</v>
      </c>
      <c r="AX163" s="6">
        <f>+('3 Planilla Preadjudicación OTIC'!AY163)</f>
        <v>0</v>
      </c>
      <c r="AY163" s="6">
        <f>+('3 Planilla Preadjudicación OTIC'!AZ163)</f>
        <v>0</v>
      </c>
      <c r="AZ163" s="6">
        <f>+('3 Planilla Preadjudicación OTIC'!BA163)</f>
        <v>0</v>
      </c>
      <c r="BA163" s="6">
        <f>+('3 Planilla Preadjudicación OTIC'!BB163)</f>
        <v>0</v>
      </c>
      <c r="BB163" s="6">
        <f>+('3 Planilla Preadjudicación OTIC'!BC163)</f>
        <v>0</v>
      </c>
      <c r="BC163" s="6">
        <f>+('3 Planilla Preadjudicación OTIC'!BD163)</f>
        <v>0</v>
      </c>
      <c r="BD163" s="6">
        <f>+('3 Planilla Preadjudicación OTIC'!BE163)</f>
        <v>0</v>
      </c>
      <c r="BE163" s="6">
        <f>+('3 Planilla Preadjudicación OTIC'!BF163)</f>
        <v>0</v>
      </c>
      <c r="BF163" s="6">
        <f>+('3 Planilla Preadjudicación OTIC'!BG163)</f>
        <v>0</v>
      </c>
      <c r="BG163" s="6">
        <f>+('3 Planilla Preadjudicación OTIC'!BH163)</f>
        <v>0</v>
      </c>
      <c r="BH163" s="6">
        <f>+('3 Planilla Preadjudicación OTIC'!BI163)</f>
        <v>0</v>
      </c>
      <c r="BI163" s="6">
        <f>+('3 Planilla Preadjudicación OTIC'!BJ163)</f>
        <v>0</v>
      </c>
      <c r="BJ163" s="6">
        <f>+('3 Planilla Preadjudicación OTIC'!BK163)</f>
        <v>0</v>
      </c>
      <c r="BK163" s="6">
        <f>+('3 Planilla Preadjudicación OTIC'!BL163)</f>
        <v>0</v>
      </c>
      <c r="BL163" s="6">
        <f>+('3 Planilla Preadjudicación OTIC'!BM163)</f>
        <v>0</v>
      </c>
      <c r="BM163" s="164">
        <f>ROUND(('3 Planilla Preadjudicación OTIC'!BN163),1)</f>
        <v>0</v>
      </c>
      <c r="BN163" s="8">
        <f>+('3 Planilla Preadjudicación OTIC'!BO163)</f>
        <v>0</v>
      </c>
      <c r="BO163" s="8">
        <f>+('3 Planilla Preadjudicación OTIC'!BP163)</f>
        <v>0</v>
      </c>
      <c r="BP163" s="8">
        <f>+('3 Planilla Preadjudicación OTIC'!BQ163)</f>
        <v>0</v>
      </c>
      <c r="BQ163" s="8">
        <f>+('3 Planilla Preadjudicación OTIC'!BR163)</f>
        <v>0</v>
      </c>
      <c r="BR163" s="8">
        <f>+('3 Planilla Preadjudicación OTIC'!BS163)</f>
        <v>0</v>
      </c>
      <c r="BS163" s="8">
        <f>+('3 Planilla Preadjudicación OTIC'!BT163)</f>
        <v>0</v>
      </c>
      <c r="BT163" s="8">
        <f>+('3 Planilla Preadjudicación OTIC'!BU163)</f>
        <v>0</v>
      </c>
      <c r="BU163" s="130" t="e">
        <f>IF(VLOOKUP(A163,'BD OFICIAL'!$A$1:$AK$1058,5,0)=D163,0,1)</f>
        <v>#N/A</v>
      </c>
      <c r="BV163" s="130" t="e">
        <f>IF(VLOOKUP(A163,'BD OFICIAL'!$A$1:$AK$1058,11,0)=J163,0,1)</f>
        <v>#N/A</v>
      </c>
      <c r="BW163" s="130" t="e">
        <f>IF(VLOOKUP(A163,'BD OFICIAL'!$A$1:$AK$1058,13,0)=L163,0,1)</f>
        <v>#N/A</v>
      </c>
      <c r="BX163" s="6" t="e">
        <f>IF(VLOOKUP(A163,'BD OFICIAL'!$A$1:$AK$1058,16,0)=O163,0,1)</f>
        <v>#N/A</v>
      </c>
      <c r="BY163" s="6" t="e">
        <f>IF(VLOOKUP(A163,'BD OFICIAL'!$A$1:$AK$1058,17,0)=P163,0,1)</f>
        <v>#N/A</v>
      </c>
      <c r="BZ163" s="6" t="e">
        <f>IF(VLOOKUP(A163,'BD OFICIAL'!$A$1:$AK$1058,19,0)=R163,0,1)</f>
        <v>#N/A</v>
      </c>
      <c r="CA163" s="6" t="e">
        <f>IF(VLOOKUP(A163,'BD OFICIAL'!$A$1:$AK$1058,21,0)=T163,0,1)</f>
        <v>#N/A</v>
      </c>
      <c r="CB163" s="6" t="e">
        <f>IF(VLOOKUP(A163,'BD OFICIAL'!$A$1:$AK$1058,24,0)=AK163,0,1)</f>
        <v>#N/A</v>
      </c>
      <c r="CC163" s="6" t="e">
        <f>IF(VLOOKUP(A163,'BD OFICIAL'!$A$1:$AK$1058,25,0)=X163,0,1)</f>
        <v>#N/A</v>
      </c>
      <c r="CD163" s="6" t="e">
        <f>IF(VLOOKUP(A163,'BD OFICIAL'!$A$1:$AK$1058,26,0)=Y163,0,1)</f>
        <v>#N/A</v>
      </c>
      <c r="CE163" s="6" t="e">
        <f>IF(VLOOKUP(A163,'BD OFICIAL'!$A$1:$AK$1058,27,0)=Z163,0,1)</f>
        <v>#N/A</v>
      </c>
      <c r="CF163" s="6" t="e">
        <f>IF(VLOOKUP(A163,'BD OFICIAL'!$A$1:$AK$1058,28,0)=AA163,0,1)</f>
        <v>#N/A</v>
      </c>
      <c r="CG163" s="6" t="e">
        <f>IF(VLOOKUP(A163,'BD OFICIAL'!$A$1:$AK$1058,33,0)=AF163,0,1)</f>
        <v>#N/A</v>
      </c>
      <c r="CH163" s="6" t="e">
        <f>IF(VLOOKUP(A163,'BD OFICIAL'!$A$1:$AK$1058,34,0)=AG163,0,1)</f>
        <v>#N/A</v>
      </c>
      <c r="CI163" s="11" t="e">
        <f t="shared" si="114"/>
        <v>#DIV/0!</v>
      </c>
      <c r="CJ163" s="130" t="e">
        <f t="shared" si="115"/>
        <v>#DIV/0!</v>
      </c>
      <c r="CK163" s="130" t="e">
        <f>IF(VLOOKUP(A163,'BD OFICIAL'!$A$1:$AK$1058,37,0)=AL163,0,1)</f>
        <v>#N/A</v>
      </c>
      <c r="CL163" s="130" t="e">
        <f>VLOOKUP(A163,'BD OFICIAL'!$A$1:$AL$1109,38,0)*AM163-AP163</f>
        <v>#N/A</v>
      </c>
      <c r="CM163" s="130" t="str">
        <f t="shared" si="116"/>
        <v>SSH</v>
      </c>
      <c r="CN163" s="130" t="str">
        <f t="shared" si="117"/>
        <v>SI</v>
      </c>
      <c r="CO163" s="130" t="str">
        <f t="shared" si="118"/>
        <v>NO</v>
      </c>
      <c r="CP163" s="44">
        <f t="shared" si="119"/>
        <v>1</v>
      </c>
      <c r="CQ163" s="44">
        <f t="shared" si="120"/>
        <v>1</v>
      </c>
      <c r="CR163" s="44" t="e">
        <f t="shared" si="121"/>
        <v>#N/A</v>
      </c>
      <c r="CS163" s="44" t="e">
        <f>IF(VLOOKUP(A163,'BD OFICIAL'!$A:$AS,40,0)=AQ163,0,1)</f>
        <v>#N/A</v>
      </c>
      <c r="CT163" s="44" t="e">
        <f>IF(VLOOKUP(A163,'BD OFICIAL'!$A:$AS,41,0)=AS163,0,1)</f>
        <v>#N/A</v>
      </c>
      <c r="CU163" s="44">
        <f t="shared" si="122"/>
        <v>0</v>
      </c>
      <c r="CV163" s="44">
        <f t="shared" si="123"/>
        <v>0</v>
      </c>
      <c r="CW163" s="44" t="e">
        <f>IF(VLOOKUP(A163,'BD OFICIAL'!$A$1:$AK$1058,31,0)="SI",IF(AT163&gt;0,0,1),IF(AT163=0,0,1))</f>
        <v>#N/A</v>
      </c>
      <c r="CX163" s="44">
        <f t="shared" si="124"/>
        <v>0</v>
      </c>
      <c r="CY163" s="44">
        <f t="shared" si="125"/>
        <v>0</v>
      </c>
      <c r="CZ163" s="130" t="e">
        <f t="shared" si="126"/>
        <v>#N/A</v>
      </c>
      <c r="DA163" s="44" t="e">
        <f t="shared" si="127"/>
        <v>#N/A</v>
      </c>
      <c r="DB163" s="130" t="str">
        <f>IF(ISERROR(VLOOKUP(AI163,EXPERIENCIA!$A$1:$C$2100,1,0)),"NO","SI")</f>
        <v>NO</v>
      </c>
      <c r="DC163" s="130" t="e">
        <f>IF(CZ163="no","NO APLICA",IF(AX163=0,"ERROR NOTA",IF(AND(AX163&gt;1,DB163="NO"),"ERROR NOTA",IF(AND(DB163="NO",AX163=1),0,IF(VLOOKUP(AI163,EXPERIENCIA!$A$1:$C$2100,3,0)=AX163,0,"ERROR NOTA")))))</f>
        <v>#N/A</v>
      </c>
      <c r="DD163" s="130" t="str">
        <f>IF(ISERROR(VLOOKUP(AI163,COMPORTAMIENTO!$A$1:$C$2100,1,0)),"NO","SI")</f>
        <v>NO</v>
      </c>
      <c r="DE163" s="130" t="e">
        <f>IF(CZ163="NO","NO APLICA",IF(AY163=0,"ERROR NOTA",IF(AND(DD163="NO",AY163=7),0,IF(VLOOKUP(AI163,COMPORTAMIENTO!$A$2:$C$2100,3,0)=AY163,0,"ERROR NOTA"))))</f>
        <v>#N/A</v>
      </c>
      <c r="DF163" s="164" t="e">
        <f t="shared" si="128"/>
        <v>#N/A</v>
      </c>
      <c r="DG163" s="164" t="e">
        <f t="shared" si="129"/>
        <v>#N/A</v>
      </c>
      <c r="DH163" s="130" t="str">
        <f t="shared" si="143"/>
        <v>NO</v>
      </c>
      <c r="DI163" s="130" t="e">
        <f t="shared" si="130"/>
        <v>#N/A</v>
      </c>
      <c r="DJ163" s="130" t="e">
        <f t="shared" si="131"/>
        <v>#N/A</v>
      </c>
      <c r="DK163" s="130" t="e">
        <f t="shared" si="132"/>
        <v>#N/A</v>
      </c>
      <c r="DL163" s="16" t="e" cm="1">
        <f t="array" ref="DL163">IF(CZ163="NO","NO APLICA",IF(AND(CZ163="SI",BG163=1),RECHAZADO,"APROBADO"))</f>
        <v>#N/A</v>
      </c>
      <c r="DM163" s="16" t="e">
        <f t="shared" si="133"/>
        <v>#N/A</v>
      </c>
      <c r="DN163" s="11" t="e">
        <f t="shared" si="134"/>
        <v>#N/A</v>
      </c>
      <c r="DO163" s="16">
        <f t="shared" si="135"/>
        <v>0</v>
      </c>
      <c r="DP163" s="16">
        <f>VLOOKUP(A163,'5 TD'!$A$3:$B$35,2,0)</f>
        <v>0</v>
      </c>
      <c r="DQ163" s="11" t="e">
        <f t="shared" si="136"/>
        <v>#N/A</v>
      </c>
      <c r="DR163" s="130" t="e">
        <f t="shared" si="144"/>
        <v>#N/A</v>
      </c>
      <c r="DS163" s="130" t="e">
        <f t="shared" si="145"/>
        <v>#N/A</v>
      </c>
      <c r="DT163" s="11" t="e">
        <f t="shared" si="146"/>
        <v>#N/A</v>
      </c>
      <c r="DU163" s="130" t="e">
        <f t="shared" si="147"/>
        <v>#N/A</v>
      </c>
      <c r="DV163" s="6">
        <f>+('3 Planilla Preadjudicación OTIC'!BO163)</f>
        <v>0</v>
      </c>
      <c r="DW163" s="6" t="e">
        <f>IF(DU163="APROBADO",VLOOKUP(A163,'5 TD'!$D$3:$E$270,2,0),"NO APLICA")</f>
        <v>#N/A</v>
      </c>
      <c r="DX163" s="6" t="e">
        <f t="shared" si="137"/>
        <v>#N/A</v>
      </c>
      <c r="DY163" s="6" t="e">
        <f>IF(DX163="SI",VLOOKUP(A163,'5 TD'!$G$3:$H$270,2,0),"NO APLICA ")</f>
        <v>#N/A</v>
      </c>
      <c r="DZ163" s="6" t="e">
        <f t="shared" si="148"/>
        <v>#N/A</v>
      </c>
      <c r="EA163" s="6" t="e">
        <f>IF(DZ163="SI",VLOOKUP(A163,'5 TD'!$J$4:$K$472,2,0),"NO APLICA")</f>
        <v>#N/A</v>
      </c>
      <c r="EB163" s="6" t="e">
        <f t="shared" si="138"/>
        <v>#N/A</v>
      </c>
      <c r="EC163" s="11" t="e">
        <f>IF(EB163="SI",VLOOKUP(A163,'5 TD'!$M$4:$N$350,2,0),"NO APLICA")</f>
        <v>#N/A</v>
      </c>
      <c r="ED163" s="6" t="e">
        <f t="shared" si="149"/>
        <v>#N/A</v>
      </c>
      <c r="EE163" s="16" t="e">
        <f t="shared" si="139"/>
        <v>#N/A</v>
      </c>
      <c r="EF163" s="16" t="e">
        <f>IF(ED163="SI",VLOOKUP(A163,'5 TD'!$V$4:$W$479,2,0),"NO APLICA")</f>
        <v>#N/A</v>
      </c>
      <c r="EG163" s="6" t="e">
        <f t="shared" si="140"/>
        <v>#N/A</v>
      </c>
      <c r="EH163" s="124" t="e">
        <f>IF(EG163="SI",VLOOKUP(AI163,COMPORTAMIENTO!$A$1:$C$2100,2,0),"NO APLICA")</f>
        <v>#N/A</v>
      </c>
      <c r="EI163" s="16" t="e">
        <f>IF(EG163="SI",VLOOKUP(A163,'5 TD'!$P$2:$Q$479,2,0),"NO APLICA")</f>
        <v>#N/A</v>
      </c>
      <c r="EJ163" s="6" t="e">
        <f t="shared" si="141"/>
        <v>#N/A</v>
      </c>
      <c r="EK163" s="6">
        <f>IF(DB163="no",0,VLOOKUP(AI163,EXPERIENCIA!$A$1:$C$2100,2,0))</f>
        <v>0</v>
      </c>
      <c r="EL163" s="6">
        <f>IF(DB163="si",VLOOKUP(A163,'5 TD'!$S$3:$T$2103,2,0),0)</f>
        <v>0</v>
      </c>
      <c r="EM163" s="6" t="str">
        <f t="shared" si="142"/>
        <v>SI</v>
      </c>
      <c r="EN163" s="6">
        <f>+('3 Planilla Preadjudicación OTIC'!BV163)</f>
        <v>0</v>
      </c>
      <c r="EQ163" s="77"/>
    </row>
    <row r="164" spans="1:147" s="7" customFormat="1" ht="13.8" x14ac:dyDescent="0.3">
      <c r="A164" s="6">
        <f>+('3 Planilla Preadjudicación OTIC'!A164)</f>
        <v>0</v>
      </c>
      <c r="B164" s="6">
        <f>+('3 Planilla Preadjudicación OTIC'!B164)</f>
        <v>0</v>
      </c>
      <c r="C164" s="8">
        <f>+('3 Planilla Preadjudicación OTIC'!D164)</f>
        <v>0</v>
      </c>
      <c r="D164" s="8">
        <f>+('3 Planilla Preadjudicación OTIC'!E164)</f>
        <v>0</v>
      </c>
      <c r="E164" s="8">
        <f>+('3 Planilla Preadjudicación OTIC'!F164)</f>
        <v>0</v>
      </c>
      <c r="F164" s="8">
        <f>+('3 Planilla Preadjudicación OTIC'!G164)</f>
        <v>0</v>
      </c>
      <c r="G164" s="8">
        <f>+('3 Planilla Preadjudicación OTIC'!H164)</f>
        <v>0</v>
      </c>
      <c r="H164" s="8">
        <f>+('3 Planilla Preadjudicación OTIC'!I164)</f>
        <v>0</v>
      </c>
      <c r="I164" s="8">
        <f>+('3 Planilla Preadjudicación OTIC'!J164)</f>
        <v>0</v>
      </c>
      <c r="J164" s="8">
        <f>+('3 Planilla Preadjudicación OTIC'!K164)</f>
        <v>0</v>
      </c>
      <c r="K164" s="8">
        <f>+('3 Planilla Preadjudicación OTIC'!L164)</f>
        <v>0</v>
      </c>
      <c r="L164" s="8">
        <f>+('3 Planilla Preadjudicación OTIC'!M164)</f>
        <v>0</v>
      </c>
      <c r="M164" s="6">
        <f>+('3 Planilla Preadjudicación OTIC'!N164)</f>
        <v>0</v>
      </c>
      <c r="N164" s="8">
        <f>+('3 Planilla Preadjudicación OTIC'!O164)</f>
        <v>0</v>
      </c>
      <c r="O164" s="8">
        <f>+('3 Planilla Preadjudicación OTIC'!P164)</f>
        <v>0</v>
      </c>
      <c r="P164" s="8">
        <f>+('3 Planilla Preadjudicación OTIC'!Q164)</f>
        <v>0</v>
      </c>
      <c r="Q164" s="8">
        <f>+('3 Planilla Preadjudicación OTIC'!R164)</f>
        <v>0</v>
      </c>
      <c r="R164" s="8">
        <f>+('3 Planilla Preadjudicación OTIC'!S164)</f>
        <v>0</v>
      </c>
      <c r="S164" s="8">
        <f>+('3 Planilla Preadjudicación OTIC'!T164)</f>
        <v>0</v>
      </c>
      <c r="T164" s="6">
        <f>+('3 Planilla Preadjudicación OTIC'!U164)</f>
        <v>0</v>
      </c>
      <c r="U164" s="6">
        <f>+('3 Planilla Preadjudicación OTIC'!V164)</f>
        <v>0</v>
      </c>
      <c r="V164" s="6">
        <f>+('3 Planilla Preadjudicación OTIC'!W164)</f>
        <v>0</v>
      </c>
      <c r="W164" s="6">
        <f>+('3 Planilla Preadjudicación OTIC'!X164)</f>
        <v>0</v>
      </c>
      <c r="X164" s="6">
        <f>+('3 Planilla Preadjudicación OTIC'!Y164)</f>
        <v>0</v>
      </c>
      <c r="Y164" s="6">
        <f>+('3 Planilla Preadjudicación OTIC'!Z164)</f>
        <v>0</v>
      </c>
      <c r="Z164" s="6">
        <f>+('3 Planilla Preadjudicación OTIC'!AA164)</f>
        <v>0</v>
      </c>
      <c r="AA164" s="6">
        <f>+('3 Planilla Preadjudicación OTIC'!AB164)</f>
        <v>0</v>
      </c>
      <c r="AB164" s="8">
        <f>+('3 Planilla Preadjudicación OTIC'!AC164)</f>
        <v>0</v>
      </c>
      <c r="AC164" s="8">
        <f>+('3 Planilla Preadjudicación OTIC'!AD164)</f>
        <v>0</v>
      </c>
      <c r="AD164" s="6">
        <f>+('3 Planilla Preadjudicación OTIC'!AE164)</f>
        <v>0</v>
      </c>
      <c r="AE164" s="8">
        <f>+('3 Planilla Preadjudicación OTIC'!AF164)</f>
        <v>0</v>
      </c>
      <c r="AF164" s="6">
        <f>+('3 Planilla Preadjudicación OTIC'!AG164)</f>
        <v>0</v>
      </c>
      <c r="AG164" s="6">
        <f>+('3 Planilla Preadjudicación OTIC'!AH164)</f>
        <v>0</v>
      </c>
      <c r="AH164" s="6">
        <f>+('3 Planilla Preadjudicación OTIC'!AI164)</f>
        <v>0</v>
      </c>
      <c r="AI164" s="206">
        <f>+('3 Planilla Preadjudicación OTIC'!AJ164)</f>
        <v>0</v>
      </c>
      <c r="AJ164" s="8">
        <f>+('3 Planilla Preadjudicación OTIC'!AK164)</f>
        <v>0</v>
      </c>
      <c r="AK164" s="6">
        <f>+('3 Planilla Preadjudicación OTIC'!AL164)</f>
        <v>0</v>
      </c>
      <c r="AL164" s="6">
        <f>+('3 Planilla Preadjudicación OTIC'!AM164)</f>
        <v>0</v>
      </c>
      <c r="AM164" s="16">
        <f>+('3 Planilla Preadjudicación OTIC'!AN164)</f>
        <v>0</v>
      </c>
      <c r="AN164" s="16">
        <f>+('3 Planilla Preadjudicación OTIC'!AO164)</f>
        <v>0</v>
      </c>
      <c r="AO164" s="16">
        <f>+('3 Planilla Preadjudicación OTIC'!AP164)</f>
        <v>0</v>
      </c>
      <c r="AP164" s="16">
        <f>+('3 Planilla Preadjudicación OTIC'!AQ164)</f>
        <v>0</v>
      </c>
      <c r="AQ164" s="16">
        <f>+('3 Planilla Preadjudicación OTIC'!AR164)</f>
        <v>0</v>
      </c>
      <c r="AR164" s="16">
        <f>+('3 Planilla Preadjudicación OTIC'!AS164)</f>
        <v>0</v>
      </c>
      <c r="AS164" s="16">
        <f>+('3 Planilla Preadjudicación OTIC'!AT164)</f>
        <v>0</v>
      </c>
      <c r="AT164" s="16">
        <f>+('3 Planilla Preadjudicación OTIC'!AU164)</f>
        <v>0</v>
      </c>
      <c r="AU164" s="16">
        <f>+('3 Planilla Preadjudicación OTIC'!AV164)</f>
        <v>0</v>
      </c>
      <c r="AV164" s="6">
        <f>+('3 Planilla Preadjudicación OTIC'!AW164)</f>
        <v>0</v>
      </c>
      <c r="AW164" s="8">
        <f>+('3 Planilla Preadjudicación OTIC'!AX164)</f>
        <v>0</v>
      </c>
      <c r="AX164" s="6">
        <f>+('3 Planilla Preadjudicación OTIC'!AY164)</f>
        <v>0</v>
      </c>
      <c r="AY164" s="6">
        <f>+('3 Planilla Preadjudicación OTIC'!AZ164)</f>
        <v>0</v>
      </c>
      <c r="AZ164" s="6">
        <f>+('3 Planilla Preadjudicación OTIC'!BA164)</f>
        <v>0</v>
      </c>
      <c r="BA164" s="6">
        <f>+('3 Planilla Preadjudicación OTIC'!BB164)</f>
        <v>0</v>
      </c>
      <c r="BB164" s="6">
        <f>+('3 Planilla Preadjudicación OTIC'!BC164)</f>
        <v>0</v>
      </c>
      <c r="BC164" s="6">
        <f>+('3 Planilla Preadjudicación OTIC'!BD164)</f>
        <v>0</v>
      </c>
      <c r="BD164" s="6">
        <f>+('3 Planilla Preadjudicación OTIC'!BE164)</f>
        <v>0</v>
      </c>
      <c r="BE164" s="6">
        <f>+('3 Planilla Preadjudicación OTIC'!BF164)</f>
        <v>0</v>
      </c>
      <c r="BF164" s="6">
        <f>+('3 Planilla Preadjudicación OTIC'!BG164)</f>
        <v>0</v>
      </c>
      <c r="BG164" s="6">
        <f>+('3 Planilla Preadjudicación OTIC'!BH164)</f>
        <v>0</v>
      </c>
      <c r="BH164" s="6">
        <f>+('3 Planilla Preadjudicación OTIC'!BI164)</f>
        <v>0</v>
      </c>
      <c r="BI164" s="6">
        <f>+('3 Planilla Preadjudicación OTIC'!BJ164)</f>
        <v>0</v>
      </c>
      <c r="BJ164" s="6">
        <f>+('3 Planilla Preadjudicación OTIC'!BK164)</f>
        <v>0</v>
      </c>
      <c r="BK164" s="6">
        <f>+('3 Planilla Preadjudicación OTIC'!BL164)</f>
        <v>0</v>
      </c>
      <c r="BL164" s="6">
        <f>+('3 Planilla Preadjudicación OTIC'!BM164)</f>
        <v>0</v>
      </c>
      <c r="BM164" s="164">
        <f>ROUND(('3 Planilla Preadjudicación OTIC'!BN164),1)</f>
        <v>0</v>
      </c>
      <c r="BN164" s="8">
        <f>+('3 Planilla Preadjudicación OTIC'!BO164)</f>
        <v>0</v>
      </c>
      <c r="BO164" s="8">
        <f>+('3 Planilla Preadjudicación OTIC'!BP164)</f>
        <v>0</v>
      </c>
      <c r="BP164" s="8">
        <f>+('3 Planilla Preadjudicación OTIC'!BQ164)</f>
        <v>0</v>
      </c>
      <c r="BQ164" s="8">
        <f>+('3 Planilla Preadjudicación OTIC'!BR164)</f>
        <v>0</v>
      </c>
      <c r="BR164" s="8">
        <f>+('3 Planilla Preadjudicación OTIC'!BS164)</f>
        <v>0</v>
      </c>
      <c r="BS164" s="8">
        <f>+('3 Planilla Preadjudicación OTIC'!BT164)</f>
        <v>0</v>
      </c>
      <c r="BT164" s="8">
        <f>+('3 Planilla Preadjudicación OTIC'!BU164)</f>
        <v>0</v>
      </c>
      <c r="BU164" s="130" t="e">
        <f>IF(VLOOKUP(A164,'BD OFICIAL'!$A$1:$AK$1058,5,0)=D164,0,1)</f>
        <v>#N/A</v>
      </c>
      <c r="BV164" s="130" t="e">
        <f>IF(VLOOKUP(A164,'BD OFICIAL'!$A$1:$AK$1058,11,0)=J164,0,1)</f>
        <v>#N/A</v>
      </c>
      <c r="BW164" s="130" t="e">
        <f>IF(VLOOKUP(A164,'BD OFICIAL'!$A$1:$AK$1058,13,0)=L164,0,1)</f>
        <v>#N/A</v>
      </c>
      <c r="BX164" s="6" t="e">
        <f>IF(VLOOKUP(A164,'BD OFICIAL'!$A$1:$AK$1058,16,0)=O164,0,1)</f>
        <v>#N/A</v>
      </c>
      <c r="BY164" s="6" t="e">
        <f>IF(VLOOKUP(A164,'BD OFICIAL'!$A$1:$AK$1058,17,0)=P164,0,1)</f>
        <v>#N/A</v>
      </c>
      <c r="BZ164" s="6" t="e">
        <f>IF(VLOOKUP(A164,'BD OFICIAL'!$A$1:$AK$1058,19,0)=R164,0,1)</f>
        <v>#N/A</v>
      </c>
      <c r="CA164" s="6" t="e">
        <f>IF(VLOOKUP(A164,'BD OFICIAL'!$A$1:$AK$1058,21,0)=T164,0,1)</f>
        <v>#N/A</v>
      </c>
      <c r="CB164" s="6" t="e">
        <f>IF(VLOOKUP(A164,'BD OFICIAL'!$A$1:$AK$1058,24,0)=AK164,0,1)</f>
        <v>#N/A</v>
      </c>
      <c r="CC164" s="6" t="e">
        <f>IF(VLOOKUP(A164,'BD OFICIAL'!$A$1:$AK$1058,25,0)=X164,0,1)</f>
        <v>#N/A</v>
      </c>
      <c r="CD164" s="6" t="e">
        <f>IF(VLOOKUP(A164,'BD OFICIAL'!$A$1:$AK$1058,26,0)=Y164,0,1)</f>
        <v>#N/A</v>
      </c>
      <c r="CE164" s="6" t="e">
        <f>IF(VLOOKUP(A164,'BD OFICIAL'!$A$1:$AK$1058,27,0)=Z164,0,1)</f>
        <v>#N/A</v>
      </c>
      <c r="CF164" s="6" t="e">
        <f>IF(VLOOKUP(A164,'BD OFICIAL'!$A$1:$AK$1058,28,0)=AA164,0,1)</f>
        <v>#N/A</v>
      </c>
      <c r="CG164" s="6" t="e">
        <f>IF(VLOOKUP(A164,'BD OFICIAL'!$A$1:$AK$1058,33,0)=AF164,0,1)</f>
        <v>#N/A</v>
      </c>
      <c r="CH164" s="6" t="e">
        <f>IF(VLOOKUP(A164,'BD OFICIAL'!$A$1:$AK$1058,34,0)=AG164,0,1)</f>
        <v>#N/A</v>
      </c>
      <c r="CI164" s="11" t="e">
        <f t="shared" si="114"/>
        <v>#DIV/0!</v>
      </c>
      <c r="CJ164" s="130" t="e">
        <f t="shared" si="115"/>
        <v>#DIV/0!</v>
      </c>
      <c r="CK164" s="130" t="e">
        <f>IF(VLOOKUP(A164,'BD OFICIAL'!$A$1:$AK$1058,37,0)=AL164,0,1)</f>
        <v>#N/A</v>
      </c>
      <c r="CL164" s="130" t="e">
        <f>VLOOKUP(A164,'BD OFICIAL'!$A$1:$AL$1109,38,0)*AM164-AP164</f>
        <v>#N/A</v>
      </c>
      <c r="CM164" s="130" t="str">
        <f t="shared" si="116"/>
        <v>SSH</v>
      </c>
      <c r="CN164" s="130" t="str">
        <f t="shared" si="117"/>
        <v>SI</v>
      </c>
      <c r="CO164" s="130" t="str">
        <f t="shared" si="118"/>
        <v>NO</v>
      </c>
      <c r="CP164" s="44">
        <f t="shared" si="119"/>
        <v>1</v>
      </c>
      <c r="CQ164" s="44">
        <f t="shared" si="120"/>
        <v>1</v>
      </c>
      <c r="CR164" s="44" t="e">
        <f t="shared" si="121"/>
        <v>#N/A</v>
      </c>
      <c r="CS164" s="44" t="e">
        <f>IF(VLOOKUP(A164,'BD OFICIAL'!$A:$AS,40,0)=AQ164,0,1)</f>
        <v>#N/A</v>
      </c>
      <c r="CT164" s="44" t="e">
        <f>IF(VLOOKUP(A164,'BD OFICIAL'!$A:$AS,41,0)=AS164,0,1)</f>
        <v>#N/A</v>
      </c>
      <c r="CU164" s="44">
        <f t="shared" si="122"/>
        <v>0</v>
      </c>
      <c r="CV164" s="44">
        <f t="shared" si="123"/>
        <v>0</v>
      </c>
      <c r="CW164" s="44" t="e">
        <f>IF(VLOOKUP(A164,'BD OFICIAL'!$A$1:$AK$1058,31,0)="SI",IF(AT164&gt;0,0,1),IF(AT164=0,0,1))</f>
        <v>#N/A</v>
      </c>
      <c r="CX164" s="44">
        <f t="shared" si="124"/>
        <v>0</v>
      </c>
      <c r="CY164" s="44">
        <f t="shared" si="125"/>
        <v>0</v>
      </c>
      <c r="CZ164" s="130" t="e">
        <f t="shared" si="126"/>
        <v>#N/A</v>
      </c>
      <c r="DA164" s="44" t="e">
        <f t="shared" si="127"/>
        <v>#N/A</v>
      </c>
      <c r="DB164" s="130" t="str">
        <f>IF(ISERROR(VLOOKUP(AI164,EXPERIENCIA!$A$1:$C$2100,1,0)),"NO","SI")</f>
        <v>NO</v>
      </c>
      <c r="DC164" s="130" t="e">
        <f>IF(CZ164="no","NO APLICA",IF(AX164=0,"ERROR NOTA",IF(AND(AX164&gt;1,DB164="NO"),"ERROR NOTA",IF(AND(DB164="NO",AX164=1),0,IF(VLOOKUP(AI164,EXPERIENCIA!$A$1:$C$2100,3,0)=AX164,0,"ERROR NOTA")))))</f>
        <v>#N/A</v>
      </c>
      <c r="DD164" s="130" t="str">
        <f>IF(ISERROR(VLOOKUP(AI164,COMPORTAMIENTO!$A$1:$C$2100,1,0)),"NO","SI")</f>
        <v>NO</v>
      </c>
      <c r="DE164" s="130" t="e">
        <f>IF(CZ164="NO","NO APLICA",IF(AY164=0,"ERROR NOTA",IF(AND(DD164="NO",AY164=7),0,IF(VLOOKUP(AI164,COMPORTAMIENTO!$A$2:$C$2100,3,0)=AY164,0,"ERROR NOTA"))))</f>
        <v>#N/A</v>
      </c>
      <c r="DF164" s="164" t="e">
        <f t="shared" si="128"/>
        <v>#N/A</v>
      </c>
      <c r="DG164" s="164" t="e">
        <f t="shared" si="129"/>
        <v>#N/A</v>
      </c>
      <c r="DH164" s="130" t="str">
        <f t="shared" si="143"/>
        <v>NO</v>
      </c>
      <c r="DI164" s="130" t="e">
        <f t="shared" si="130"/>
        <v>#N/A</v>
      </c>
      <c r="DJ164" s="130" t="e">
        <f t="shared" si="131"/>
        <v>#N/A</v>
      </c>
      <c r="DK164" s="130" t="e">
        <f t="shared" si="132"/>
        <v>#N/A</v>
      </c>
      <c r="DL164" s="16" t="e" cm="1">
        <f t="array" ref="DL164">IF(CZ164="NO","NO APLICA",IF(AND(CZ164="SI",BG164=1),RECHAZADO,"APROBADO"))</f>
        <v>#N/A</v>
      </c>
      <c r="DM164" s="16" t="e">
        <f t="shared" si="133"/>
        <v>#N/A</v>
      </c>
      <c r="DN164" s="11" t="e">
        <f t="shared" si="134"/>
        <v>#N/A</v>
      </c>
      <c r="DO164" s="16">
        <f t="shared" si="135"/>
        <v>0</v>
      </c>
      <c r="DP164" s="16">
        <f>VLOOKUP(A164,'5 TD'!$A$3:$B$35,2,0)</f>
        <v>0</v>
      </c>
      <c r="DQ164" s="11" t="e">
        <f t="shared" si="136"/>
        <v>#N/A</v>
      </c>
      <c r="DR164" s="130" t="e">
        <f t="shared" si="144"/>
        <v>#N/A</v>
      </c>
      <c r="DS164" s="130" t="e">
        <f t="shared" si="145"/>
        <v>#N/A</v>
      </c>
      <c r="DT164" s="11" t="e">
        <f t="shared" si="146"/>
        <v>#N/A</v>
      </c>
      <c r="DU164" s="130" t="e">
        <f t="shared" si="147"/>
        <v>#N/A</v>
      </c>
      <c r="DV164" s="6">
        <f>+('3 Planilla Preadjudicación OTIC'!BO164)</f>
        <v>0</v>
      </c>
      <c r="DW164" s="6" t="e">
        <f>IF(DU164="APROBADO",VLOOKUP(A164,'5 TD'!$D$3:$E$270,2,0),"NO APLICA")</f>
        <v>#N/A</v>
      </c>
      <c r="DX164" s="6" t="e">
        <f t="shared" si="137"/>
        <v>#N/A</v>
      </c>
      <c r="DY164" s="6" t="e">
        <f>IF(DX164="SI",VLOOKUP(A164,'5 TD'!$G$3:$H$270,2,0),"NO APLICA ")</f>
        <v>#N/A</v>
      </c>
      <c r="DZ164" s="6" t="e">
        <f t="shared" si="148"/>
        <v>#N/A</v>
      </c>
      <c r="EA164" s="6" t="e">
        <f>IF(DZ164="SI",VLOOKUP(A164,'5 TD'!$J$4:$K$472,2,0),"NO APLICA")</f>
        <v>#N/A</v>
      </c>
      <c r="EB164" s="6" t="e">
        <f t="shared" si="138"/>
        <v>#N/A</v>
      </c>
      <c r="EC164" s="11" t="e">
        <f>IF(EB164="SI",VLOOKUP(A164,'5 TD'!$M$4:$N$350,2,0),"NO APLICA")</f>
        <v>#N/A</v>
      </c>
      <c r="ED164" s="6" t="e">
        <f t="shared" si="149"/>
        <v>#N/A</v>
      </c>
      <c r="EE164" s="16" t="e">
        <f t="shared" si="139"/>
        <v>#N/A</v>
      </c>
      <c r="EF164" s="16" t="e">
        <f>IF(ED164="SI",VLOOKUP(A164,'5 TD'!$V$4:$W$479,2,0),"NO APLICA")</f>
        <v>#N/A</v>
      </c>
      <c r="EG164" s="6" t="e">
        <f t="shared" si="140"/>
        <v>#N/A</v>
      </c>
      <c r="EH164" s="124" t="e">
        <f>IF(EG164="SI",VLOOKUP(AI164,COMPORTAMIENTO!$A$1:$C$2100,2,0),"NO APLICA")</f>
        <v>#N/A</v>
      </c>
      <c r="EI164" s="16" t="e">
        <f>IF(EG164="SI",VLOOKUP(A164,'5 TD'!$P$2:$Q$479,2,0),"NO APLICA")</f>
        <v>#N/A</v>
      </c>
      <c r="EJ164" s="6" t="e">
        <f t="shared" si="141"/>
        <v>#N/A</v>
      </c>
      <c r="EK164" s="6">
        <f>IF(DB164="no",0,VLOOKUP(AI164,EXPERIENCIA!$A$1:$C$2100,2,0))</f>
        <v>0</v>
      </c>
      <c r="EL164" s="6">
        <f>IF(DB164="si",VLOOKUP(A164,'5 TD'!$S$3:$T$2103,2,0),0)</f>
        <v>0</v>
      </c>
      <c r="EM164" s="6" t="str">
        <f t="shared" si="142"/>
        <v>SI</v>
      </c>
      <c r="EN164" s="6">
        <f>+('3 Planilla Preadjudicación OTIC'!BV164)</f>
        <v>0</v>
      </c>
      <c r="EQ164" s="77"/>
    </row>
    <row r="165" spans="1:147" s="7" customFormat="1" ht="13.8" x14ac:dyDescent="0.3">
      <c r="A165" s="6">
        <f>+('3 Planilla Preadjudicación OTIC'!A165)</f>
        <v>0</v>
      </c>
      <c r="B165" s="6">
        <f>+('3 Planilla Preadjudicación OTIC'!B165)</f>
        <v>0</v>
      </c>
      <c r="C165" s="8">
        <f>+('3 Planilla Preadjudicación OTIC'!D165)</f>
        <v>0</v>
      </c>
      <c r="D165" s="8">
        <f>+('3 Planilla Preadjudicación OTIC'!E165)</f>
        <v>0</v>
      </c>
      <c r="E165" s="8">
        <f>+('3 Planilla Preadjudicación OTIC'!F165)</f>
        <v>0</v>
      </c>
      <c r="F165" s="8">
        <f>+('3 Planilla Preadjudicación OTIC'!G165)</f>
        <v>0</v>
      </c>
      <c r="G165" s="8">
        <f>+('3 Planilla Preadjudicación OTIC'!H165)</f>
        <v>0</v>
      </c>
      <c r="H165" s="8">
        <f>+('3 Planilla Preadjudicación OTIC'!I165)</f>
        <v>0</v>
      </c>
      <c r="I165" s="8">
        <f>+('3 Planilla Preadjudicación OTIC'!J165)</f>
        <v>0</v>
      </c>
      <c r="J165" s="8">
        <f>+('3 Planilla Preadjudicación OTIC'!K165)</f>
        <v>0</v>
      </c>
      <c r="K165" s="8">
        <f>+('3 Planilla Preadjudicación OTIC'!L165)</f>
        <v>0</v>
      </c>
      <c r="L165" s="8">
        <f>+('3 Planilla Preadjudicación OTIC'!M165)</f>
        <v>0</v>
      </c>
      <c r="M165" s="6">
        <f>+('3 Planilla Preadjudicación OTIC'!N165)</f>
        <v>0</v>
      </c>
      <c r="N165" s="8">
        <f>+('3 Planilla Preadjudicación OTIC'!O165)</f>
        <v>0</v>
      </c>
      <c r="O165" s="8">
        <f>+('3 Planilla Preadjudicación OTIC'!P165)</f>
        <v>0</v>
      </c>
      <c r="P165" s="8">
        <f>+('3 Planilla Preadjudicación OTIC'!Q165)</f>
        <v>0</v>
      </c>
      <c r="Q165" s="8">
        <f>+('3 Planilla Preadjudicación OTIC'!R165)</f>
        <v>0</v>
      </c>
      <c r="R165" s="8">
        <f>+('3 Planilla Preadjudicación OTIC'!S165)</f>
        <v>0</v>
      </c>
      <c r="S165" s="8">
        <f>+('3 Planilla Preadjudicación OTIC'!T165)</f>
        <v>0</v>
      </c>
      <c r="T165" s="6">
        <f>+('3 Planilla Preadjudicación OTIC'!U165)</f>
        <v>0</v>
      </c>
      <c r="U165" s="6">
        <f>+('3 Planilla Preadjudicación OTIC'!V165)</f>
        <v>0</v>
      </c>
      <c r="V165" s="6">
        <f>+('3 Planilla Preadjudicación OTIC'!W165)</f>
        <v>0</v>
      </c>
      <c r="W165" s="6">
        <f>+('3 Planilla Preadjudicación OTIC'!X165)</f>
        <v>0</v>
      </c>
      <c r="X165" s="6">
        <f>+('3 Planilla Preadjudicación OTIC'!Y165)</f>
        <v>0</v>
      </c>
      <c r="Y165" s="6">
        <f>+('3 Planilla Preadjudicación OTIC'!Z165)</f>
        <v>0</v>
      </c>
      <c r="Z165" s="6">
        <f>+('3 Planilla Preadjudicación OTIC'!AA165)</f>
        <v>0</v>
      </c>
      <c r="AA165" s="6">
        <f>+('3 Planilla Preadjudicación OTIC'!AB165)</f>
        <v>0</v>
      </c>
      <c r="AB165" s="8">
        <f>+('3 Planilla Preadjudicación OTIC'!AC165)</f>
        <v>0</v>
      </c>
      <c r="AC165" s="8">
        <f>+('3 Planilla Preadjudicación OTIC'!AD165)</f>
        <v>0</v>
      </c>
      <c r="AD165" s="6">
        <f>+('3 Planilla Preadjudicación OTIC'!AE165)</f>
        <v>0</v>
      </c>
      <c r="AE165" s="8">
        <f>+('3 Planilla Preadjudicación OTIC'!AF165)</f>
        <v>0</v>
      </c>
      <c r="AF165" s="6">
        <f>+('3 Planilla Preadjudicación OTIC'!AG165)</f>
        <v>0</v>
      </c>
      <c r="AG165" s="6">
        <f>+('3 Planilla Preadjudicación OTIC'!AH165)</f>
        <v>0</v>
      </c>
      <c r="AH165" s="6">
        <f>+('3 Planilla Preadjudicación OTIC'!AI165)</f>
        <v>0</v>
      </c>
      <c r="AI165" s="206">
        <f>+('3 Planilla Preadjudicación OTIC'!AJ165)</f>
        <v>0</v>
      </c>
      <c r="AJ165" s="8">
        <f>+('3 Planilla Preadjudicación OTIC'!AK165)</f>
        <v>0</v>
      </c>
      <c r="AK165" s="6">
        <f>+('3 Planilla Preadjudicación OTIC'!AL165)</f>
        <v>0</v>
      </c>
      <c r="AL165" s="6">
        <f>+('3 Planilla Preadjudicación OTIC'!AM165)</f>
        <v>0</v>
      </c>
      <c r="AM165" s="16">
        <f>+('3 Planilla Preadjudicación OTIC'!AN165)</f>
        <v>0</v>
      </c>
      <c r="AN165" s="16">
        <f>+('3 Planilla Preadjudicación OTIC'!AO165)</f>
        <v>0</v>
      </c>
      <c r="AO165" s="16">
        <f>+('3 Planilla Preadjudicación OTIC'!AP165)</f>
        <v>0</v>
      </c>
      <c r="AP165" s="16">
        <f>+('3 Planilla Preadjudicación OTIC'!AQ165)</f>
        <v>0</v>
      </c>
      <c r="AQ165" s="16">
        <f>+('3 Planilla Preadjudicación OTIC'!AR165)</f>
        <v>0</v>
      </c>
      <c r="AR165" s="16">
        <f>+('3 Planilla Preadjudicación OTIC'!AS165)</f>
        <v>0</v>
      </c>
      <c r="AS165" s="16">
        <f>+('3 Planilla Preadjudicación OTIC'!AT165)</f>
        <v>0</v>
      </c>
      <c r="AT165" s="16">
        <f>+('3 Planilla Preadjudicación OTIC'!AU165)</f>
        <v>0</v>
      </c>
      <c r="AU165" s="16">
        <f>+('3 Planilla Preadjudicación OTIC'!AV165)</f>
        <v>0</v>
      </c>
      <c r="AV165" s="6">
        <f>+('3 Planilla Preadjudicación OTIC'!AW165)</f>
        <v>0</v>
      </c>
      <c r="AW165" s="8">
        <f>+('3 Planilla Preadjudicación OTIC'!AX165)</f>
        <v>0</v>
      </c>
      <c r="AX165" s="6">
        <f>+('3 Planilla Preadjudicación OTIC'!AY165)</f>
        <v>0</v>
      </c>
      <c r="AY165" s="6">
        <f>+('3 Planilla Preadjudicación OTIC'!AZ165)</f>
        <v>0</v>
      </c>
      <c r="AZ165" s="6">
        <f>+('3 Planilla Preadjudicación OTIC'!BA165)</f>
        <v>0</v>
      </c>
      <c r="BA165" s="6">
        <f>+('3 Planilla Preadjudicación OTIC'!BB165)</f>
        <v>0</v>
      </c>
      <c r="BB165" s="6">
        <f>+('3 Planilla Preadjudicación OTIC'!BC165)</f>
        <v>0</v>
      </c>
      <c r="BC165" s="6">
        <f>+('3 Planilla Preadjudicación OTIC'!BD165)</f>
        <v>0</v>
      </c>
      <c r="BD165" s="6">
        <f>+('3 Planilla Preadjudicación OTIC'!BE165)</f>
        <v>0</v>
      </c>
      <c r="BE165" s="6">
        <f>+('3 Planilla Preadjudicación OTIC'!BF165)</f>
        <v>0</v>
      </c>
      <c r="BF165" s="6">
        <f>+('3 Planilla Preadjudicación OTIC'!BG165)</f>
        <v>0</v>
      </c>
      <c r="BG165" s="6">
        <f>+('3 Planilla Preadjudicación OTIC'!BH165)</f>
        <v>0</v>
      </c>
      <c r="BH165" s="6">
        <f>+('3 Planilla Preadjudicación OTIC'!BI165)</f>
        <v>0</v>
      </c>
      <c r="BI165" s="6">
        <f>+('3 Planilla Preadjudicación OTIC'!BJ165)</f>
        <v>0</v>
      </c>
      <c r="BJ165" s="6">
        <f>+('3 Planilla Preadjudicación OTIC'!BK165)</f>
        <v>0</v>
      </c>
      <c r="BK165" s="6">
        <f>+('3 Planilla Preadjudicación OTIC'!BL165)</f>
        <v>0</v>
      </c>
      <c r="BL165" s="6">
        <f>+('3 Planilla Preadjudicación OTIC'!BM165)</f>
        <v>0</v>
      </c>
      <c r="BM165" s="164">
        <f>ROUND(('3 Planilla Preadjudicación OTIC'!BN165),1)</f>
        <v>0</v>
      </c>
      <c r="BN165" s="8">
        <f>+('3 Planilla Preadjudicación OTIC'!BO165)</f>
        <v>0</v>
      </c>
      <c r="BO165" s="8">
        <f>+('3 Planilla Preadjudicación OTIC'!BP165)</f>
        <v>0</v>
      </c>
      <c r="BP165" s="8">
        <f>+('3 Planilla Preadjudicación OTIC'!BQ165)</f>
        <v>0</v>
      </c>
      <c r="BQ165" s="8">
        <f>+('3 Planilla Preadjudicación OTIC'!BR165)</f>
        <v>0</v>
      </c>
      <c r="BR165" s="8">
        <f>+('3 Planilla Preadjudicación OTIC'!BS165)</f>
        <v>0</v>
      </c>
      <c r="BS165" s="8">
        <f>+('3 Planilla Preadjudicación OTIC'!BT165)</f>
        <v>0</v>
      </c>
      <c r="BT165" s="8">
        <f>+('3 Planilla Preadjudicación OTIC'!BU165)</f>
        <v>0</v>
      </c>
      <c r="BU165" s="130" t="e">
        <f>IF(VLOOKUP(A165,'BD OFICIAL'!$A$1:$AK$1058,5,0)=D165,0,1)</f>
        <v>#N/A</v>
      </c>
      <c r="BV165" s="130" t="e">
        <f>IF(VLOOKUP(A165,'BD OFICIAL'!$A$1:$AK$1058,11,0)=J165,0,1)</f>
        <v>#N/A</v>
      </c>
      <c r="BW165" s="130" t="e">
        <f>IF(VLOOKUP(A165,'BD OFICIAL'!$A$1:$AK$1058,13,0)=L165,0,1)</f>
        <v>#N/A</v>
      </c>
      <c r="BX165" s="6" t="e">
        <f>IF(VLOOKUP(A165,'BD OFICIAL'!$A$1:$AK$1058,16,0)=O165,0,1)</f>
        <v>#N/A</v>
      </c>
      <c r="BY165" s="6" t="e">
        <f>IF(VLOOKUP(A165,'BD OFICIAL'!$A$1:$AK$1058,17,0)=P165,0,1)</f>
        <v>#N/A</v>
      </c>
      <c r="BZ165" s="6" t="e">
        <f>IF(VLOOKUP(A165,'BD OFICIAL'!$A$1:$AK$1058,19,0)=R165,0,1)</f>
        <v>#N/A</v>
      </c>
      <c r="CA165" s="6" t="e">
        <f>IF(VLOOKUP(A165,'BD OFICIAL'!$A$1:$AK$1058,21,0)=T165,0,1)</f>
        <v>#N/A</v>
      </c>
      <c r="CB165" s="6" t="e">
        <f>IF(VLOOKUP(A165,'BD OFICIAL'!$A$1:$AK$1058,24,0)=AK165,0,1)</f>
        <v>#N/A</v>
      </c>
      <c r="CC165" s="6" t="e">
        <f>IF(VLOOKUP(A165,'BD OFICIAL'!$A$1:$AK$1058,25,0)=X165,0,1)</f>
        <v>#N/A</v>
      </c>
      <c r="CD165" s="6" t="e">
        <f>IF(VLOOKUP(A165,'BD OFICIAL'!$A$1:$AK$1058,26,0)=Y165,0,1)</f>
        <v>#N/A</v>
      </c>
      <c r="CE165" s="6" t="e">
        <f>IF(VLOOKUP(A165,'BD OFICIAL'!$A$1:$AK$1058,27,0)=Z165,0,1)</f>
        <v>#N/A</v>
      </c>
      <c r="CF165" s="6" t="e">
        <f>IF(VLOOKUP(A165,'BD OFICIAL'!$A$1:$AK$1058,28,0)=AA165,0,1)</f>
        <v>#N/A</v>
      </c>
      <c r="CG165" s="6" t="e">
        <f>IF(VLOOKUP(A165,'BD OFICIAL'!$A$1:$AK$1058,33,0)=AF165,0,1)</f>
        <v>#N/A</v>
      </c>
      <c r="CH165" s="6" t="e">
        <f>IF(VLOOKUP(A165,'BD OFICIAL'!$A$1:$AK$1058,34,0)=AG165,0,1)</f>
        <v>#N/A</v>
      </c>
      <c r="CI165" s="11" t="e">
        <f t="shared" si="114"/>
        <v>#DIV/0!</v>
      </c>
      <c r="CJ165" s="130" t="e">
        <f t="shared" si="115"/>
        <v>#DIV/0!</v>
      </c>
      <c r="CK165" s="130" t="e">
        <f>IF(VLOOKUP(A165,'BD OFICIAL'!$A$1:$AK$1058,37,0)=AL165,0,1)</f>
        <v>#N/A</v>
      </c>
      <c r="CL165" s="130" t="e">
        <f>VLOOKUP(A165,'BD OFICIAL'!$A$1:$AL$1109,38,0)*AM165-AP165</f>
        <v>#N/A</v>
      </c>
      <c r="CM165" s="130" t="str">
        <f t="shared" si="116"/>
        <v>SSH</v>
      </c>
      <c r="CN165" s="130" t="str">
        <f t="shared" si="117"/>
        <v>SI</v>
      </c>
      <c r="CO165" s="130" t="str">
        <f t="shared" si="118"/>
        <v>NO</v>
      </c>
      <c r="CP165" s="44">
        <f t="shared" si="119"/>
        <v>1</v>
      </c>
      <c r="CQ165" s="44">
        <f t="shared" si="120"/>
        <v>1</v>
      </c>
      <c r="CR165" s="44" t="e">
        <f t="shared" si="121"/>
        <v>#N/A</v>
      </c>
      <c r="CS165" s="44" t="e">
        <f>IF(VLOOKUP(A165,'BD OFICIAL'!$A:$AS,40,0)=AQ165,0,1)</f>
        <v>#N/A</v>
      </c>
      <c r="CT165" s="44" t="e">
        <f>IF(VLOOKUP(A165,'BD OFICIAL'!$A:$AS,41,0)=AS165,0,1)</f>
        <v>#N/A</v>
      </c>
      <c r="CU165" s="44">
        <f t="shared" si="122"/>
        <v>0</v>
      </c>
      <c r="CV165" s="44">
        <f t="shared" si="123"/>
        <v>0</v>
      </c>
      <c r="CW165" s="44" t="e">
        <f>IF(VLOOKUP(A165,'BD OFICIAL'!$A$1:$AK$1058,31,0)="SI",IF(AT165&gt;0,0,1),IF(AT165=0,0,1))</f>
        <v>#N/A</v>
      </c>
      <c r="CX165" s="44">
        <f t="shared" si="124"/>
        <v>0</v>
      </c>
      <c r="CY165" s="44">
        <f t="shared" si="125"/>
        <v>0</v>
      </c>
      <c r="CZ165" s="130" t="e">
        <f t="shared" si="126"/>
        <v>#N/A</v>
      </c>
      <c r="DA165" s="44" t="e">
        <f t="shared" si="127"/>
        <v>#N/A</v>
      </c>
      <c r="DB165" s="130" t="str">
        <f>IF(ISERROR(VLOOKUP(AI165,EXPERIENCIA!$A$1:$C$2100,1,0)),"NO","SI")</f>
        <v>NO</v>
      </c>
      <c r="DC165" s="130" t="e">
        <f>IF(CZ165="no","NO APLICA",IF(AX165=0,"ERROR NOTA",IF(AND(AX165&gt;1,DB165="NO"),"ERROR NOTA",IF(AND(DB165="NO",AX165=1),0,IF(VLOOKUP(AI165,EXPERIENCIA!$A$1:$C$2100,3,0)=AX165,0,"ERROR NOTA")))))</f>
        <v>#N/A</v>
      </c>
      <c r="DD165" s="130" t="str">
        <f>IF(ISERROR(VLOOKUP(AI165,COMPORTAMIENTO!$A$1:$C$2100,1,0)),"NO","SI")</f>
        <v>NO</v>
      </c>
      <c r="DE165" s="130" t="e">
        <f>IF(CZ165="NO","NO APLICA",IF(AY165=0,"ERROR NOTA",IF(AND(DD165="NO",AY165=7),0,IF(VLOOKUP(AI165,COMPORTAMIENTO!$A$2:$C$2100,3,0)=AY165,0,"ERROR NOTA"))))</f>
        <v>#N/A</v>
      </c>
      <c r="DF165" s="164" t="e">
        <f t="shared" si="128"/>
        <v>#N/A</v>
      </c>
      <c r="DG165" s="164" t="e">
        <f t="shared" si="129"/>
        <v>#N/A</v>
      </c>
      <c r="DH165" s="130" t="str">
        <f t="shared" si="143"/>
        <v>NO</v>
      </c>
      <c r="DI165" s="130" t="e">
        <f t="shared" si="130"/>
        <v>#N/A</v>
      </c>
      <c r="DJ165" s="130" t="e">
        <f t="shared" si="131"/>
        <v>#N/A</v>
      </c>
      <c r="DK165" s="130" t="e">
        <f t="shared" si="132"/>
        <v>#N/A</v>
      </c>
      <c r="DL165" s="16" t="e" cm="1">
        <f t="array" ref="DL165">IF(CZ165="NO","NO APLICA",IF(AND(CZ165="SI",BG165=1),RECHAZADO,"APROBADO"))</f>
        <v>#N/A</v>
      </c>
      <c r="DM165" s="16" t="e">
        <f t="shared" si="133"/>
        <v>#N/A</v>
      </c>
      <c r="DN165" s="11" t="e">
        <f t="shared" si="134"/>
        <v>#N/A</v>
      </c>
      <c r="DO165" s="16">
        <f t="shared" si="135"/>
        <v>0</v>
      </c>
      <c r="DP165" s="16">
        <f>VLOOKUP(A165,'5 TD'!$A$3:$B$35,2,0)</f>
        <v>0</v>
      </c>
      <c r="DQ165" s="11" t="e">
        <f t="shared" si="136"/>
        <v>#N/A</v>
      </c>
      <c r="DR165" s="130" t="e">
        <f t="shared" si="144"/>
        <v>#N/A</v>
      </c>
      <c r="DS165" s="130" t="e">
        <f t="shared" si="145"/>
        <v>#N/A</v>
      </c>
      <c r="DT165" s="11" t="e">
        <f t="shared" si="146"/>
        <v>#N/A</v>
      </c>
      <c r="DU165" s="130" t="e">
        <f t="shared" si="147"/>
        <v>#N/A</v>
      </c>
      <c r="DV165" s="6">
        <f>+('3 Planilla Preadjudicación OTIC'!BO165)</f>
        <v>0</v>
      </c>
      <c r="DW165" s="6" t="e">
        <f>IF(DU165="APROBADO",VLOOKUP(A165,'5 TD'!$D$3:$E$270,2,0),"NO APLICA")</f>
        <v>#N/A</v>
      </c>
      <c r="DX165" s="6" t="e">
        <f t="shared" si="137"/>
        <v>#N/A</v>
      </c>
      <c r="DY165" s="6" t="e">
        <f>IF(DX165="SI",VLOOKUP(A165,'5 TD'!$G$3:$H$270,2,0),"NO APLICA ")</f>
        <v>#N/A</v>
      </c>
      <c r="DZ165" s="6" t="e">
        <f t="shared" si="148"/>
        <v>#N/A</v>
      </c>
      <c r="EA165" s="6" t="e">
        <f>IF(DZ165="SI",VLOOKUP(A165,'5 TD'!$J$4:$K$472,2,0),"NO APLICA")</f>
        <v>#N/A</v>
      </c>
      <c r="EB165" s="6" t="e">
        <f t="shared" si="138"/>
        <v>#N/A</v>
      </c>
      <c r="EC165" s="11" t="e">
        <f>IF(EB165="SI",VLOOKUP(A165,'5 TD'!$M$4:$N$350,2,0),"NO APLICA")</f>
        <v>#N/A</v>
      </c>
      <c r="ED165" s="6" t="e">
        <f t="shared" si="149"/>
        <v>#N/A</v>
      </c>
      <c r="EE165" s="16" t="e">
        <f t="shared" si="139"/>
        <v>#N/A</v>
      </c>
      <c r="EF165" s="16" t="e">
        <f>IF(ED165="SI",VLOOKUP(A165,'5 TD'!$V$4:$W$479,2,0),"NO APLICA")</f>
        <v>#N/A</v>
      </c>
      <c r="EG165" s="6" t="e">
        <f t="shared" si="140"/>
        <v>#N/A</v>
      </c>
      <c r="EH165" s="124" t="e">
        <f>IF(EG165="SI",VLOOKUP(AI165,COMPORTAMIENTO!$A$1:$C$2100,2,0),"NO APLICA")</f>
        <v>#N/A</v>
      </c>
      <c r="EI165" s="16" t="e">
        <f>IF(EG165="SI",VLOOKUP(A165,'5 TD'!$P$2:$Q$479,2,0),"NO APLICA")</f>
        <v>#N/A</v>
      </c>
      <c r="EJ165" s="6" t="e">
        <f t="shared" si="141"/>
        <v>#N/A</v>
      </c>
      <c r="EK165" s="6">
        <f>IF(DB165="no",0,VLOOKUP(AI165,EXPERIENCIA!$A$1:$C$2100,2,0))</f>
        <v>0</v>
      </c>
      <c r="EL165" s="6">
        <f>IF(DB165="si",VLOOKUP(A165,'5 TD'!$S$3:$T$2103,2,0),0)</f>
        <v>0</v>
      </c>
      <c r="EM165" s="6" t="str">
        <f t="shared" si="142"/>
        <v>SI</v>
      </c>
      <c r="EN165" s="6">
        <f>+('3 Planilla Preadjudicación OTIC'!BV165)</f>
        <v>0</v>
      </c>
      <c r="EQ165" s="77"/>
    </row>
    <row r="166" spans="1:147" s="7" customFormat="1" ht="13.8" x14ac:dyDescent="0.3">
      <c r="A166" s="6">
        <f>+('3 Planilla Preadjudicación OTIC'!A166)</f>
        <v>0</v>
      </c>
      <c r="B166" s="6">
        <f>+('3 Planilla Preadjudicación OTIC'!B166)</f>
        <v>0</v>
      </c>
      <c r="C166" s="8">
        <f>+('3 Planilla Preadjudicación OTIC'!D166)</f>
        <v>0</v>
      </c>
      <c r="D166" s="8">
        <f>+('3 Planilla Preadjudicación OTIC'!E166)</f>
        <v>0</v>
      </c>
      <c r="E166" s="8">
        <f>+('3 Planilla Preadjudicación OTIC'!F166)</f>
        <v>0</v>
      </c>
      <c r="F166" s="8">
        <f>+('3 Planilla Preadjudicación OTIC'!G166)</f>
        <v>0</v>
      </c>
      <c r="G166" s="8">
        <f>+('3 Planilla Preadjudicación OTIC'!H166)</f>
        <v>0</v>
      </c>
      <c r="H166" s="8">
        <f>+('3 Planilla Preadjudicación OTIC'!I166)</f>
        <v>0</v>
      </c>
      <c r="I166" s="8">
        <f>+('3 Planilla Preadjudicación OTIC'!J166)</f>
        <v>0</v>
      </c>
      <c r="J166" s="8">
        <f>+('3 Planilla Preadjudicación OTIC'!K166)</f>
        <v>0</v>
      </c>
      <c r="K166" s="8">
        <f>+('3 Planilla Preadjudicación OTIC'!L166)</f>
        <v>0</v>
      </c>
      <c r="L166" s="8">
        <f>+('3 Planilla Preadjudicación OTIC'!M166)</f>
        <v>0</v>
      </c>
      <c r="M166" s="6">
        <f>+('3 Planilla Preadjudicación OTIC'!N166)</f>
        <v>0</v>
      </c>
      <c r="N166" s="8">
        <f>+('3 Planilla Preadjudicación OTIC'!O166)</f>
        <v>0</v>
      </c>
      <c r="O166" s="8">
        <f>+('3 Planilla Preadjudicación OTIC'!P166)</f>
        <v>0</v>
      </c>
      <c r="P166" s="8">
        <f>+('3 Planilla Preadjudicación OTIC'!Q166)</f>
        <v>0</v>
      </c>
      <c r="Q166" s="8">
        <f>+('3 Planilla Preadjudicación OTIC'!R166)</f>
        <v>0</v>
      </c>
      <c r="R166" s="8">
        <f>+('3 Planilla Preadjudicación OTIC'!S166)</f>
        <v>0</v>
      </c>
      <c r="S166" s="8">
        <f>+('3 Planilla Preadjudicación OTIC'!T166)</f>
        <v>0</v>
      </c>
      <c r="T166" s="6">
        <f>+('3 Planilla Preadjudicación OTIC'!U166)</f>
        <v>0</v>
      </c>
      <c r="U166" s="6">
        <f>+('3 Planilla Preadjudicación OTIC'!V166)</f>
        <v>0</v>
      </c>
      <c r="V166" s="6">
        <f>+('3 Planilla Preadjudicación OTIC'!W166)</f>
        <v>0</v>
      </c>
      <c r="W166" s="6">
        <f>+('3 Planilla Preadjudicación OTIC'!X166)</f>
        <v>0</v>
      </c>
      <c r="X166" s="6">
        <f>+('3 Planilla Preadjudicación OTIC'!Y166)</f>
        <v>0</v>
      </c>
      <c r="Y166" s="6">
        <f>+('3 Planilla Preadjudicación OTIC'!Z166)</f>
        <v>0</v>
      </c>
      <c r="Z166" s="6">
        <f>+('3 Planilla Preadjudicación OTIC'!AA166)</f>
        <v>0</v>
      </c>
      <c r="AA166" s="6">
        <f>+('3 Planilla Preadjudicación OTIC'!AB166)</f>
        <v>0</v>
      </c>
      <c r="AB166" s="8">
        <f>+('3 Planilla Preadjudicación OTIC'!AC166)</f>
        <v>0</v>
      </c>
      <c r="AC166" s="8">
        <f>+('3 Planilla Preadjudicación OTIC'!AD166)</f>
        <v>0</v>
      </c>
      <c r="AD166" s="6">
        <f>+('3 Planilla Preadjudicación OTIC'!AE166)</f>
        <v>0</v>
      </c>
      <c r="AE166" s="8">
        <f>+('3 Planilla Preadjudicación OTIC'!AF166)</f>
        <v>0</v>
      </c>
      <c r="AF166" s="6">
        <f>+('3 Planilla Preadjudicación OTIC'!AG166)</f>
        <v>0</v>
      </c>
      <c r="AG166" s="6">
        <f>+('3 Planilla Preadjudicación OTIC'!AH166)</f>
        <v>0</v>
      </c>
      <c r="AH166" s="6">
        <f>+('3 Planilla Preadjudicación OTIC'!AI166)</f>
        <v>0</v>
      </c>
      <c r="AI166" s="206">
        <f>+('3 Planilla Preadjudicación OTIC'!AJ166)</f>
        <v>0</v>
      </c>
      <c r="AJ166" s="8">
        <f>+('3 Planilla Preadjudicación OTIC'!AK166)</f>
        <v>0</v>
      </c>
      <c r="AK166" s="6">
        <f>+('3 Planilla Preadjudicación OTIC'!AL166)</f>
        <v>0</v>
      </c>
      <c r="AL166" s="6">
        <f>+('3 Planilla Preadjudicación OTIC'!AM166)</f>
        <v>0</v>
      </c>
      <c r="AM166" s="16">
        <f>+('3 Planilla Preadjudicación OTIC'!AN166)</f>
        <v>0</v>
      </c>
      <c r="AN166" s="16">
        <f>+('3 Planilla Preadjudicación OTIC'!AO166)</f>
        <v>0</v>
      </c>
      <c r="AO166" s="16">
        <f>+('3 Planilla Preadjudicación OTIC'!AP166)</f>
        <v>0</v>
      </c>
      <c r="AP166" s="16">
        <f>+('3 Planilla Preadjudicación OTIC'!AQ166)</f>
        <v>0</v>
      </c>
      <c r="AQ166" s="16">
        <f>+('3 Planilla Preadjudicación OTIC'!AR166)</f>
        <v>0</v>
      </c>
      <c r="AR166" s="16">
        <f>+('3 Planilla Preadjudicación OTIC'!AS166)</f>
        <v>0</v>
      </c>
      <c r="AS166" s="16">
        <f>+('3 Planilla Preadjudicación OTIC'!AT166)</f>
        <v>0</v>
      </c>
      <c r="AT166" s="16">
        <f>+('3 Planilla Preadjudicación OTIC'!AU166)</f>
        <v>0</v>
      </c>
      <c r="AU166" s="16">
        <f>+('3 Planilla Preadjudicación OTIC'!AV166)</f>
        <v>0</v>
      </c>
      <c r="AV166" s="6">
        <f>+('3 Planilla Preadjudicación OTIC'!AW166)</f>
        <v>0</v>
      </c>
      <c r="AW166" s="8">
        <f>+('3 Planilla Preadjudicación OTIC'!AX166)</f>
        <v>0</v>
      </c>
      <c r="AX166" s="6">
        <f>+('3 Planilla Preadjudicación OTIC'!AY166)</f>
        <v>0</v>
      </c>
      <c r="AY166" s="6">
        <f>+('3 Planilla Preadjudicación OTIC'!AZ166)</f>
        <v>0</v>
      </c>
      <c r="AZ166" s="6">
        <f>+('3 Planilla Preadjudicación OTIC'!BA166)</f>
        <v>0</v>
      </c>
      <c r="BA166" s="6">
        <f>+('3 Planilla Preadjudicación OTIC'!BB166)</f>
        <v>0</v>
      </c>
      <c r="BB166" s="6">
        <f>+('3 Planilla Preadjudicación OTIC'!BC166)</f>
        <v>0</v>
      </c>
      <c r="BC166" s="6">
        <f>+('3 Planilla Preadjudicación OTIC'!BD166)</f>
        <v>0</v>
      </c>
      <c r="BD166" s="6">
        <f>+('3 Planilla Preadjudicación OTIC'!BE166)</f>
        <v>0</v>
      </c>
      <c r="BE166" s="6">
        <f>+('3 Planilla Preadjudicación OTIC'!BF166)</f>
        <v>0</v>
      </c>
      <c r="BF166" s="6">
        <f>+('3 Planilla Preadjudicación OTIC'!BG166)</f>
        <v>0</v>
      </c>
      <c r="BG166" s="6">
        <f>+('3 Planilla Preadjudicación OTIC'!BH166)</f>
        <v>0</v>
      </c>
      <c r="BH166" s="6">
        <f>+('3 Planilla Preadjudicación OTIC'!BI166)</f>
        <v>0</v>
      </c>
      <c r="BI166" s="6">
        <f>+('3 Planilla Preadjudicación OTIC'!BJ166)</f>
        <v>0</v>
      </c>
      <c r="BJ166" s="6">
        <f>+('3 Planilla Preadjudicación OTIC'!BK166)</f>
        <v>0</v>
      </c>
      <c r="BK166" s="6">
        <f>+('3 Planilla Preadjudicación OTIC'!BL166)</f>
        <v>0</v>
      </c>
      <c r="BL166" s="6">
        <f>+('3 Planilla Preadjudicación OTIC'!BM166)</f>
        <v>0</v>
      </c>
      <c r="BM166" s="164">
        <f>ROUND(('3 Planilla Preadjudicación OTIC'!BN166),1)</f>
        <v>0</v>
      </c>
      <c r="BN166" s="8">
        <f>+('3 Planilla Preadjudicación OTIC'!BO166)</f>
        <v>0</v>
      </c>
      <c r="BO166" s="8">
        <f>+('3 Planilla Preadjudicación OTIC'!BP166)</f>
        <v>0</v>
      </c>
      <c r="BP166" s="8">
        <f>+('3 Planilla Preadjudicación OTIC'!BQ166)</f>
        <v>0</v>
      </c>
      <c r="BQ166" s="8">
        <f>+('3 Planilla Preadjudicación OTIC'!BR166)</f>
        <v>0</v>
      </c>
      <c r="BR166" s="8">
        <f>+('3 Planilla Preadjudicación OTIC'!BS166)</f>
        <v>0</v>
      </c>
      <c r="BS166" s="8">
        <f>+('3 Planilla Preadjudicación OTIC'!BT166)</f>
        <v>0</v>
      </c>
      <c r="BT166" s="8">
        <f>+('3 Planilla Preadjudicación OTIC'!BU166)</f>
        <v>0</v>
      </c>
      <c r="BU166" s="130" t="e">
        <f>IF(VLOOKUP(A166,'BD OFICIAL'!$A$1:$AK$1058,5,0)=D166,0,1)</f>
        <v>#N/A</v>
      </c>
      <c r="BV166" s="130" t="e">
        <f>IF(VLOOKUP(A166,'BD OFICIAL'!$A$1:$AK$1058,11,0)=J166,0,1)</f>
        <v>#N/A</v>
      </c>
      <c r="BW166" s="130" t="e">
        <f>IF(VLOOKUP(A166,'BD OFICIAL'!$A$1:$AK$1058,13,0)=L166,0,1)</f>
        <v>#N/A</v>
      </c>
      <c r="BX166" s="6" t="e">
        <f>IF(VLOOKUP(A166,'BD OFICIAL'!$A$1:$AK$1058,16,0)=O166,0,1)</f>
        <v>#N/A</v>
      </c>
      <c r="BY166" s="6" t="e">
        <f>IF(VLOOKUP(A166,'BD OFICIAL'!$A$1:$AK$1058,17,0)=P166,0,1)</f>
        <v>#N/A</v>
      </c>
      <c r="BZ166" s="6" t="e">
        <f>IF(VLOOKUP(A166,'BD OFICIAL'!$A$1:$AK$1058,19,0)=R166,0,1)</f>
        <v>#N/A</v>
      </c>
      <c r="CA166" s="6" t="e">
        <f>IF(VLOOKUP(A166,'BD OFICIAL'!$A$1:$AK$1058,21,0)=T166,0,1)</f>
        <v>#N/A</v>
      </c>
      <c r="CB166" s="6" t="e">
        <f>IF(VLOOKUP(A166,'BD OFICIAL'!$A$1:$AK$1058,24,0)=AK166,0,1)</f>
        <v>#N/A</v>
      </c>
      <c r="CC166" s="6" t="e">
        <f>IF(VLOOKUP(A166,'BD OFICIAL'!$A$1:$AK$1058,25,0)=X166,0,1)</f>
        <v>#N/A</v>
      </c>
      <c r="CD166" s="6" t="e">
        <f>IF(VLOOKUP(A166,'BD OFICIAL'!$A$1:$AK$1058,26,0)=Y166,0,1)</f>
        <v>#N/A</v>
      </c>
      <c r="CE166" s="6" t="e">
        <f>IF(VLOOKUP(A166,'BD OFICIAL'!$A$1:$AK$1058,27,0)=Z166,0,1)</f>
        <v>#N/A</v>
      </c>
      <c r="CF166" s="6" t="e">
        <f>IF(VLOOKUP(A166,'BD OFICIAL'!$A$1:$AK$1058,28,0)=AA166,0,1)</f>
        <v>#N/A</v>
      </c>
      <c r="CG166" s="6" t="e">
        <f>IF(VLOOKUP(A166,'BD OFICIAL'!$A$1:$AK$1058,33,0)=AF166,0,1)</f>
        <v>#N/A</v>
      </c>
      <c r="CH166" s="6" t="e">
        <f>IF(VLOOKUP(A166,'BD OFICIAL'!$A$1:$AK$1058,34,0)=AG166,0,1)</f>
        <v>#N/A</v>
      </c>
      <c r="CI166" s="11" t="e">
        <f t="shared" si="114"/>
        <v>#DIV/0!</v>
      </c>
      <c r="CJ166" s="130" t="e">
        <f t="shared" si="115"/>
        <v>#DIV/0!</v>
      </c>
      <c r="CK166" s="130" t="e">
        <f>IF(VLOOKUP(A166,'BD OFICIAL'!$A$1:$AK$1058,37,0)=AL166,0,1)</f>
        <v>#N/A</v>
      </c>
      <c r="CL166" s="130" t="e">
        <f>VLOOKUP(A166,'BD OFICIAL'!$A$1:$AL$1109,38,0)*AM166-AP166</f>
        <v>#N/A</v>
      </c>
      <c r="CM166" s="130" t="str">
        <f t="shared" si="116"/>
        <v>SSH</v>
      </c>
      <c r="CN166" s="130" t="str">
        <f t="shared" si="117"/>
        <v>SI</v>
      </c>
      <c r="CO166" s="130" t="str">
        <f t="shared" si="118"/>
        <v>NO</v>
      </c>
      <c r="CP166" s="44">
        <f t="shared" si="119"/>
        <v>1</v>
      </c>
      <c r="CQ166" s="44">
        <f t="shared" si="120"/>
        <v>1</v>
      </c>
      <c r="CR166" s="44" t="e">
        <f t="shared" si="121"/>
        <v>#N/A</v>
      </c>
      <c r="CS166" s="44" t="e">
        <f>IF(VLOOKUP(A166,'BD OFICIAL'!$A:$AS,40,0)=AQ166,0,1)</f>
        <v>#N/A</v>
      </c>
      <c r="CT166" s="44" t="e">
        <f>IF(VLOOKUP(A166,'BD OFICIAL'!$A:$AS,41,0)=AS166,0,1)</f>
        <v>#N/A</v>
      </c>
      <c r="CU166" s="44">
        <f t="shared" si="122"/>
        <v>0</v>
      </c>
      <c r="CV166" s="44">
        <f t="shared" si="123"/>
        <v>0</v>
      </c>
      <c r="CW166" s="44" t="e">
        <f>IF(VLOOKUP(A166,'BD OFICIAL'!$A$1:$AK$1058,31,0)="SI",IF(AT166&gt;0,0,1),IF(AT166=0,0,1))</f>
        <v>#N/A</v>
      </c>
      <c r="CX166" s="44">
        <f t="shared" si="124"/>
        <v>0</v>
      </c>
      <c r="CY166" s="44">
        <f t="shared" si="125"/>
        <v>0</v>
      </c>
      <c r="CZ166" s="130" t="e">
        <f t="shared" si="126"/>
        <v>#N/A</v>
      </c>
      <c r="DA166" s="44" t="e">
        <f t="shared" si="127"/>
        <v>#N/A</v>
      </c>
      <c r="DB166" s="130" t="str">
        <f>IF(ISERROR(VLOOKUP(AI166,EXPERIENCIA!$A$1:$C$2100,1,0)),"NO","SI")</f>
        <v>NO</v>
      </c>
      <c r="DC166" s="130" t="e">
        <f>IF(CZ166="no","NO APLICA",IF(AX166=0,"ERROR NOTA",IF(AND(AX166&gt;1,DB166="NO"),"ERROR NOTA",IF(AND(DB166="NO",AX166=1),0,IF(VLOOKUP(AI166,EXPERIENCIA!$A$1:$C$2100,3,0)=AX166,0,"ERROR NOTA")))))</f>
        <v>#N/A</v>
      </c>
      <c r="DD166" s="130" t="str">
        <f>IF(ISERROR(VLOOKUP(AI166,COMPORTAMIENTO!$A$1:$C$2100,1,0)),"NO","SI")</f>
        <v>NO</v>
      </c>
      <c r="DE166" s="130" t="e">
        <f>IF(CZ166="NO","NO APLICA",IF(AY166=0,"ERROR NOTA",IF(AND(DD166="NO",AY166=7),0,IF(VLOOKUP(AI166,COMPORTAMIENTO!$A$2:$C$2100,3,0)=AY166,0,"ERROR NOTA"))))</f>
        <v>#N/A</v>
      </c>
      <c r="DF166" s="164" t="e">
        <f t="shared" si="128"/>
        <v>#N/A</v>
      </c>
      <c r="DG166" s="164" t="e">
        <f t="shared" si="129"/>
        <v>#N/A</v>
      </c>
      <c r="DH166" s="130" t="str">
        <f t="shared" si="143"/>
        <v>NO</v>
      </c>
      <c r="DI166" s="130" t="e">
        <f t="shared" si="130"/>
        <v>#N/A</v>
      </c>
      <c r="DJ166" s="130" t="e">
        <f t="shared" si="131"/>
        <v>#N/A</v>
      </c>
      <c r="DK166" s="130" t="e">
        <f t="shared" si="132"/>
        <v>#N/A</v>
      </c>
      <c r="DL166" s="16" t="e" cm="1">
        <f t="array" ref="DL166">IF(CZ166="NO","NO APLICA",IF(AND(CZ166="SI",BG166=1),RECHAZADO,"APROBADO"))</f>
        <v>#N/A</v>
      </c>
      <c r="DM166" s="16" t="e">
        <f t="shared" si="133"/>
        <v>#N/A</v>
      </c>
      <c r="DN166" s="11" t="e">
        <f t="shared" si="134"/>
        <v>#N/A</v>
      </c>
      <c r="DO166" s="16">
        <f t="shared" si="135"/>
        <v>0</v>
      </c>
      <c r="DP166" s="16">
        <f>VLOOKUP(A166,'5 TD'!$A$3:$B$35,2,0)</f>
        <v>0</v>
      </c>
      <c r="DQ166" s="11" t="e">
        <f t="shared" si="136"/>
        <v>#N/A</v>
      </c>
      <c r="DR166" s="130" t="e">
        <f t="shared" si="144"/>
        <v>#N/A</v>
      </c>
      <c r="DS166" s="130" t="e">
        <f t="shared" si="145"/>
        <v>#N/A</v>
      </c>
      <c r="DT166" s="11" t="e">
        <f t="shared" si="146"/>
        <v>#N/A</v>
      </c>
      <c r="DU166" s="130" t="e">
        <f t="shared" si="147"/>
        <v>#N/A</v>
      </c>
      <c r="DV166" s="6">
        <f>+('3 Planilla Preadjudicación OTIC'!BO166)</f>
        <v>0</v>
      </c>
      <c r="DW166" s="6" t="e">
        <f>IF(DU166="APROBADO",VLOOKUP(A166,'5 TD'!$D$3:$E$270,2,0),"NO APLICA")</f>
        <v>#N/A</v>
      </c>
      <c r="DX166" s="6" t="e">
        <f t="shared" si="137"/>
        <v>#N/A</v>
      </c>
      <c r="DY166" s="6" t="e">
        <f>IF(DX166="SI",VLOOKUP(A166,'5 TD'!$G$3:$H$270,2,0),"NO APLICA ")</f>
        <v>#N/A</v>
      </c>
      <c r="DZ166" s="6" t="e">
        <f t="shared" si="148"/>
        <v>#N/A</v>
      </c>
      <c r="EA166" s="6" t="e">
        <f>IF(DZ166="SI",VLOOKUP(A166,'5 TD'!$J$4:$K$472,2,0),"NO APLICA")</f>
        <v>#N/A</v>
      </c>
      <c r="EB166" s="6" t="e">
        <f t="shared" si="138"/>
        <v>#N/A</v>
      </c>
      <c r="EC166" s="11" t="e">
        <f>IF(EB166="SI",VLOOKUP(A166,'5 TD'!$M$4:$N$350,2,0),"NO APLICA")</f>
        <v>#N/A</v>
      </c>
      <c r="ED166" s="6" t="e">
        <f t="shared" si="149"/>
        <v>#N/A</v>
      </c>
      <c r="EE166" s="16" t="e">
        <f t="shared" si="139"/>
        <v>#N/A</v>
      </c>
      <c r="EF166" s="16" t="e">
        <f>IF(ED166="SI",VLOOKUP(A166,'5 TD'!$V$4:$W$479,2,0),"NO APLICA")</f>
        <v>#N/A</v>
      </c>
      <c r="EG166" s="6" t="e">
        <f t="shared" si="140"/>
        <v>#N/A</v>
      </c>
      <c r="EH166" s="124" t="e">
        <f>IF(EG166="SI",VLOOKUP(AI166,COMPORTAMIENTO!$A$1:$C$2100,2,0),"NO APLICA")</f>
        <v>#N/A</v>
      </c>
      <c r="EI166" s="16" t="e">
        <f>IF(EG166="SI",VLOOKUP(A166,'5 TD'!$P$2:$Q$479,2,0),"NO APLICA")</f>
        <v>#N/A</v>
      </c>
      <c r="EJ166" s="6" t="e">
        <f t="shared" si="141"/>
        <v>#N/A</v>
      </c>
      <c r="EK166" s="6">
        <f>IF(DB166="no",0,VLOOKUP(AI166,EXPERIENCIA!$A$1:$C$2100,2,0))</f>
        <v>0</v>
      </c>
      <c r="EL166" s="6">
        <f>IF(DB166="si",VLOOKUP(A166,'5 TD'!$S$3:$T$2103,2,0),0)</f>
        <v>0</v>
      </c>
      <c r="EM166" s="6" t="str">
        <f t="shared" si="142"/>
        <v>SI</v>
      </c>
      <c r="EN166" s="6">
        <f>+('3 Planilla Preadjudicación OTIC'!BV166)</f>
        <v>0</v>
      </c>
      <c r="EQ166" s="77"/>
    </row>
    <row r="167" spans="1:147" s="7" customFormat="1" ht="13.8" x14ac:dyDescent="0.3">
      <c r="A167" s="6">
        <f>+('3 Planilla Preadjudicación OTIC'!A167)</f>
        <v>0</v>
      </c>
      <c r="B167" s="6">
        <f>+('3 Planilla Preadjudicación OTIC'!B167)</f>
        <v>0</v>
      </c>
      <c r="C167" s="8">
        <f>+('3 Planilla Preadjudicación OTIC'!D167)</f>
        <v>0</v>
      </c>
      <c r="D167" s="8">
        <f>+('3 Planilla Preadjudicación OTIC'!E167)</f>
        <v>0</v>
      </c>
      <c r="E167" s="8">
        <f>+('3 Planilla Preadjudicación OTIC'!F167)</f>
        <v>0</v>
      </c>
      <c r="F167" s="8">
        <f>+('3 Planilla Preadjudicación OTIC'!G167)</f>
        <v>0</v>
      </c>
      <c r="G167" s="8">
        <f>+('3 Planilla Preadjudicación OTIC'!H167)</f>
        <v>0</v>
      </c>
      <c r="H167" s="8">
        <f>+('3 Planilla Preadjudicación OTIC'!I167)</f>
        <v>0</v>
      </c>
      <c r="I167" s="8">
        <f>+('3 Planilla Preadjudicación OTIC'!J167)</f>
        <v>0</v>
      </c>
      <c r="J167" s="8">
        <f>+('3 Planilla Preadjudicación OTIC'!K167)</f>
        <v>0</v>
      </c>
      <c r="K167" s="8">
        <f>+('3 Planilla Preadjudicación OTIC'!L167)</f>
        <v>0</v>
      </c>
      <c r="L167" s="8">
        <f>+('3 Planilla Preadjudicación OTIC'!M167)</f>
        <v>0</v>
      </c>
      <c r="M167" s="6">
        <f>+('3 Planilla Preadjudicación OTIC'!N167)</f>
        <v>0</v>
      </c>
      <c r="N167" s="8">
        <f>+('3 Planilla Preadjudicación OTIC'!O167)</f>
        <v>0</v>
      </c>
      <c r="O167" s="8">
        <f>+('3 Planilla Preadjudicación OTIC'!P167)</f>
        <v>0</v>
      </c>
      <c r="P167" s="8">
        <f>+('3 Planilla Preadjudicación OTIC'!Q167)</f>
        <v>0</v>
      </c>
      <c r="Q167" s="8">
        <f>+('3 Planilla Preadjudicación OTIC'!R167)</f>
        <v>0</v>
      </c>
      <c r="R167" s="8">
        <f>+('3 Planilla Preadjudicación OTIC'!S167)</f>
        <v>0</v>
      </c>
      <c r="S167" s="8">
        <f>+('3 Planilla Preadjudicación OTIC'!T167)</f>
        <v>0</v>
      </c>
      <c r="T167" s="6">
        <f>+('3 Planilla Preadjudicación OTIC'!U167)</f>
        <v>0</v>
      </c>
      <c r="U167" s="6">
        <f>+('3 Planilla Preadjudicación OTIC'!V167)</f>
        <v>0</v>
      </c>
      <c r="V167" s="6">
        <f>+('3 Planilla Preadjudicación OTIC'!W167)</f>
        <v>0</v>
      </c>
      <c r="W167" s="6">
        <f>+('3 Planilla Preadjudicación OTIC'!X167)</f>
        <v>0</v>
      </c>
      <c r="X167" s="6">
        <f>+('3 Planilla Preadjudicación OTIC'!Y167)</f>
        <v>0</v>
      </c>
      <c r="Y167" s="6">
        <f>+('3 Planilla Preadjudicación OTIC'!Z167)</f>
        <v>0</v>
      </c>
      <c r="Z167" s="6">
        <f>+('3 Planilla Preadjudicación OTIC'!AA167)</f>
        <v>0</v>
      </c>
      <c r="AA167" s="6">
        <f>+('3 Planilla Preadjudicación OTIC'!AB167)</f>
        <v>0</v>
      </c>
      <c r="AB167" s="8">
        <f>+('3 Planilla Preadjudicación OTIC'!AC167)</f>
        <v>0</v>
      </c>
      <c r="AC167" s="8">
        <f>+('3 Planilla Preadjudicación OTIC'!AD167)</f>
        <v>0</v>
      </c>
      <c r="AD167" s="6">
        <f>+('3 Planilla Preadjudicación OTIC'!AE167)</f>
        <v>0</v>
      </c>
      <c r="AE167" s="8">
        <f>+('3 Planilla Preadjudicación OTIC'!AF167)</f>
        <v>0</v>
      </c>
      <c r="AF167" s="6">
        <f>+('3 Planilla Preadjudicación OTIC'!AG167)</f>
        <v>0</v>
      </c>
      <c r="AG167" s="6">
        <f>+('3 Planilla Preadjudicación OTIC'!AH167)</f>
        <v>0</v>
      </c>
      <c r="AH167" s="6">
        <f>+('3 Planilla Preadjudicación OTIC'!AI167)</f>
        <v>0</v>
      </c>
      <c r="AI167" s="206">
        <f>+('3 Planilla Preadjudicación OTIC'!AJ167)</f>
        <v>0</v>
      </c>
      <c r="AJ167" s="8">
        <f>+('3 Planilla Preadjudicación OTIC'!AK167)</f>
        <v>0</v>
      </c>
      <c r="AK167" s="6">
        <f>+('3 Planilla Preadjudicación OTIC'!AL167)</f>
        <v>0</v>
      </c>
      <c r="AL167" s="6">
        <f>+('3 Planilla Preadjudicación OTIC'!AM167)</f>
        <v>0</v>
      </c>
      <c r="AM167" s="16">
        <f>+('3 Planilla Preadjudicación OTIC'!AN167)</f>
        <v>0</v>
      </c>
      <c r="AN167" s="16">
        <f>+('3 Planilla Preadjudicación OTIC'!AO167)</f>
        <v>0</v>
      </c>
      <c r="AO167" s="16">
        <f>+('3 Planilla Preadjudicación OTIC'!AP167)</f>
        <v>0</v>
      </c>
      <c r="AP167" s="16">
        <f>+('3 Planilla Preadjudicación OTIC'!AQ167)</f>
        <v>0</v>
      </c>
      <c r="AQ167" s="16">
        <f>+('3 Planilla Preadjudicación OTIC'!AR167)</f>
        <v>0</v>
      </c>
      <c r="AR167" s="16">
        <f>+('3 Planilla Preadjudicación OTIC'!AS167)</f>
        <v>0</v>
      </c>
      <c r="AS167" s="16">
        <f>+('3 Planilla Preadjudicación OTIC'!AT167)</f>
        <v>0</v>
      </c>
      <c r="AT167" s="16">
        <f>+('3 Planilla Preadjudicación OTIC'!AU167)</f>
        <v>0</v>
      </c>
      <c r="AU167" s="16">
        <f>+('3 Planilla Preadjudicación OTIC'!AV167)</f>
        <v>0</v>
      </c>
      <c r="AV167" s="6">
        <f>+('3 Planilla Preadjudicación OTIC'!AW167)</f>
        <v>0</v>
      </c>
      <c r="AW167" s="8">
        <f>+('3 Planilla Preadjudicación OTIC'!AX167)</f>
        <v>0</v>
      </c>
      <c r="AX167" s="6">
        <f>+('3 Planilla Preadjudicación OTIC'!AY167)</f>
        <v>0</v>
      </c>
      <c r="AY167" s="6">
        <f>+('3 Planilla Preadjudicación OTIC'!AZ167)</f>
        <v>0</v>
      </c>
      <c r="AZ167" s="6">
        <f>+('3 Planilla Preadjudicación OTIC'!BA167)</f>
        <v>0</v>
      </c>
      <c r="BA167" s="6">
        <f>+('3 Planilla Preadjudicación OTIC'!BB167)</f>
        <v>0</v>
      </c>
      <c r="BB167" s="6">
        <f>+('3 Planilla Preadjudicación OTIC'!BC167)</f>
        <v>0</v>
      </c>
      <c r="BC167" s="6">
        <f>+('3 Planilla Preadjudicación OTIC'!BD167)</f>
        <v>0</v>
      </c>
      <c r="BD167" s="6">
        <f>+('3 Planilla Preadjudicación OTIC'!BE167)</f>
        <v>0</v>
      </c>
      <c r="BE167" s="6">
        <f>+('3 Planilla Preadjudicación OTIC'!BF167)</f>
        <v>0</v>
      </c>
      <c r="BF167" s="6">
        <f>+('3 Planilla Preadjudicación OTIC'!BG167)</f>
        <v>0</v>
      </c>
      <c r="BG167" s="6">
        <f>+('3 Planilla Preadjudicación OTIC'!BH167)</f>
        <v>0</v>
      </c>
      <c r="BH167" s="6">
        <f>+('3 Planilla Preadjudicación OTIC'!BI167)</f>
        <v>0</v>
      </c>
      <c r="BI167" s="6">
        <f>+('3 Planilla Preadjudicación OTIC'!BJ167)</f>
        <v>0</v>
      </c>
      <c r="BJ167" s="6">
        <f>+('3 Planilla Preadjudicación OTIC'!BK167)</f>
        <v>0</v>
      </c>
      <c r="BK167" s="6">
        <f>+('3 Planilla Preadjudicación OTIC'!BL167)</f>
        <v>0</v>
      </c>
      <c r="BL167" s="6">
        <f>+('3 Planilla Preadjudicación OTIC'!BM167)</f>
        <v>0</v>
      </c>
      <c r="BM167" s="164">
        <f>ROUND(('3 Planilla Preadjudicación OTIC'!BN167),1)</f>
        <v>0</v>
      </c>
      <c r="BN167" s="8">
        <f>+('3 Planilla Preadjudicación OTIC'!BO167)</f>
        <v>0</v>
      </c>
      <c r="BO167" s="8">
        <f>+('3 Planilla Preadjudicación OTIC'!BP167)</f>
        <v>0</v>
      </c>
      <c r="BP167" s="8">
        <f>+('3 Planilla Preadjudicación OTIC'!BQ167)</f>
        <v>0</v>
      </c>
      <c r="BQ167" s="8">
        <f>+('3 Planilla Preadjudicación OTIC'!BR167)</f>
        <v>0</v>
      </c>
      <c r="BR167" s="8">
        <f>+('3 Planilla Preadjudicación OTIC'!BS167)</f>
        <v>0</v>
      </c>
      <c r="BS167" s="8">
        <f>+('3 Planilla Preadjudicación OTIC'!BT167)</f>
        <v>0</v>
      </c>
      <c r="BT167" s="8">
        <f>+('3 Planilla Preadjudicación OTIC'!BU167)</f>
        <v>0</v>
      </c>
      <c r="BU167" s="130" t="e">
        <f>IF(VLOOKUP(A167,'BD OFICIAL'!$A$1:$AK$1058,5,0)=D167,0,1)</f>
        <v>#N/A</v>
      </c>
      <c r="BV167" s="130" t="e">
        <f>IF(VLOOKUP(A167,'BD OFICIAL'!$A$1:$AK$1058,11,0)=J167,0,1)</f>
        <v>#N/A</v>
      </c>
      <c r="BW167" s="130" t="e">
        <f>IF(VLOOKUP(A167,'BD OFICIAL'!$A$1:$AK$1058,13,0)=L167,0,1)</f>
        <v>#N/A</v>
      </c>
      <c r="BX167" s="6" t="e">
        <f>IF(VLOOKUP(A167,'BD OFICIAL'!$A$1:$AK$1058,16,0)=O167,0,1)</f>
        <v>#N/A</v>
      </c>
      <c r="BY167" s="6" t="e">
        <f>IF(VLOOKUP(A167,'BD OFICIAL'!$A$1:$AK$1058,17,0)=P167,0,1)</f>
        <v>#N/A</v>
      </c>
      <c r="BZ167" s="6" t="e">
        <f>IF(VLOOKUP(A167,'BD OFICIAL'!$A$1:$AK$1058,19,0)=R167,0,1)</f>
        <v>#N/A</v>
      </c>
      <c r="CA167" s="6" t="e">
        <f>IF(VLOOKUP(A167,'BD OFICIAL'!$A$1:$AK$1058,21,0)=T167,0,1)</f>
        <v>#N/A</v>
      </c>
      <c r="CB167" s="6" t="e">
        <f>IF(VLOOKUP(A167,'BD OFICIAL'!$A$1:$AK$1058,24,0)=AK167,0,1)</f>
        <v>#N/A</v>
      </c>
      <c r="CC167" s="6" t="e">
        <f>IF(VLOOKUP(A167,'BD OFICIAL'!$A$1:$AK$1058,25,0)=X167,0,1)</f>
        <v>#N/A</v>
      </c>
      <c r="CD167" s="6" t="e">
        <f>IF(VLOOKUP(A167,'BD OFICIAL'!$A$1:$AK$1058,26,0)=Y167,0,1)</f>
        <v>#N/A</v>
      </c>
      <c r="CE167" s="6" t="e">
        <f>IF(VLOOKUP(A167,'BD OFICIAL'!$A$1:$AK$1058,27,0)=Z167,0,1)</f>
        <v>#N/A</v>
      </c>
      <c r="CF167" s="6" t="e">
        <f>IF(VLOOKUP(A167,'BD OFICIAL'!$A$1:$AK$1058,28,0)=AA167,0,1)</f>
        <v>#N/A</v>
      </c>
      <c r="CG167" s="6" t="e">
        <f>IF(VLOOKUP(A167,'BD OFICIAL'!$A$1:$AK$1058,33,0)=AF167,0,1)</f>
        <v>#N/A</v>
      </c>
      <c r="CH167" s="6" t="e">
        <f>IF(VLOOKUP(A167,'BD OFICIAL'!$A$1:$AK$1058,34,0)=AG167,0,1)</f>
        <v>#N/A</v>
      </c>
      <c r="CI167" s="11" t="e">
        <f t="shared" si="114"/>
        <v>#DIV/0!</v>
      </c>
      <c r="CJ167" s="130" t="e">
        <f t="shared" si="115"/>
        <v>#DIV/0!</v>
      </c>
      <c r="CK167" s="130" t="e">
        <f>IF(VLOOKUP(A167,'BD OFICIAL'!$A$1:$AK$1058,37,0)=AL167,0,1)</f>
        <v>#N/A</v>
      </c>
      <c r="CL167" s="130" t="e">
        <f>VLOOKUP(A167,'BD OFICIAL'!$A$1:$AL$1109,38,0)*AM167-AP167</f>
        <v>#N/A</v>
      </c>
      <c r="CM167" s="130" t="str">
        <f t="shared" si="116"/>
        <v>SSH</v>
      </c>
      <c r="CN167" s="130" t="str">
        <f t="shared" si="117"/>
        <v>SI</v>
      </c>
      <c r="CO167" s="130" t="str">
        <f t="shared" si="118"/>
        <v>NO</v>
      </c>
      <c r="CP167" s="44">
        <f t="shared" si="119"/>
        <v>1</v>
      </c>
      <c r="CQ167" s="44">
        <f t="shared" si="120"/>
        <v>1</v>
      </c>
      <c r="CR167" s="44" t="e">
        <f t="shared" si="121"/>
        <v>#N/A</v>
      </c>
      <c r="CS167" s="44" t="e">
        <f>IF(VLOOKUP(A167,'BD OFICIAL'!$A:$AS,40,0)=AQ167,0,1)</f>
        <v>#N/A</v>
      </c>
      <c r="CT167" s="44" t="e">
        <f>IF(VLOOKUP(A167,'BD OFICIAL'!$A:$AS,41,0)=AS167,0,1)</f>
        <v>#N/A</v>
      </c>
      <c r="CU167" s="44">
        <f t="shared" si="122"/>
        <v>0</v>
      </c>
      <c r="CV167" s="44">
        <f t="shared" si="123"/>
        <v>0</v>
      </c>
      <c r="CW167" s="44" t="e">
        <f>IF(VLOOKUP(A167,'BD OFICIAL'!$A$1:$AK$1058,31,0)="SI",IF(AT167&gt;0,0,1),IF(AT167=0,0,1))</f>
        <v>#N/A</v>
      </c>
      <c r="CX167" s="44">
        <f t="shared" si="124"/>
        <v>0</v>
      </c>
      <c r="CY167" s="44">
        <f t="shared" si="125"/>
        <v>0</v>
      </c>
      <c r="CZ167" s="130" t="e">
        <f t="shared" si="126"/>
        <v>#N/A</v>
      </c>
      <c r="DA167" s="44" t="e">
        <f t="shared" si="127"/>
        <v>#N/A</v>
      </c>
      <c r="DB167" s="130" t="str">
        <f>IF(ISERROR(VLOOKUP(AI167,EXPERIENCIA!$A$1:$C$2100,1,0)),"NO","SI")</f>
        <v>NO</v>
      </c>
      <c r="DC167" s="130" t="e">
        <f>IF(CZ167="no","NO APLICA",IF(AX167=0,"ERROR NOTA",IF(AND(AX167&gt;1,DB167="NO"),"ERROR NOTA",IF(AND(DB167="NO",AX167=1),0,IF(VLOOKUP(AI167,EXPERIENCIA!$A$1:$C$2100,3,0)=AX167,0,"ERROR NOTA")))))</f>
        <v>#N/A</v>
      </c>
      <c r="DD167" s="130" t="str">
        <f>IF(ISERROR(VLOOKUP(AI167,COMPORTAMIENTO!$A$1:$C$2100,1,0)),"NO","SI")</f>
        <v>NO</v>
      </c>
      <c r="DE167" s="130" t="e">
        <f>IF(CZ167="NO","NO APLICA",IF(AY167=0,"ERROR NOTA",IF(AND(DD167="NO",AY167=7),0,IF(VLOOKUP(AI167,COMPORTAMIENTO!$A$2:$C$2100,3,0)=AY167,0,"ERROR NOTA"))))</f>
        <v>#N/A</v>
      </c>
      <c r="DF167" s="164" t="e">
        <f t="shared" si="128"/>
        <v>#N/A</v>
      </c>
      <c r="DG167" s="164" t="e">
        <f t="shared" si="129"/>
        <v>#N/A</v>
      </c>
      <c r="DH167" s="130" t="str">
        <f t="shared" si="143"/>
        <v>NO</v>
      </c>
      <c r="DI167" s="130" t="e">
        <f t="shared" si="130"/>
        <v>#N/A</v>
      </c>
      <c r="DJ167" s="130" t="e">
        <f t="shared" si="131"/>
        <v>#N/A</v>
      </c>
      <c r="DK167" s="130" t="e">
        <f t="shared" si="132"/>
        <v>#N/A</v>
      </c>
      <c r="DL167" s="16" t="e" cm="1">
        <f t="array" ref="DL167">IF(CZ167="NO","NO APLICA",IF(AND(CZ167="SI",BG167=1),RECHAZADO,"APROBADO"))</f>
        <v>#N/A</v>
      </c>
      <c r="DM167" s="16" t="e">
        <f t="shared" si="133"/>
        <v>#N/A</v>
      </c>
      <c r="DN167" s="11" t="e">
        <f t="shared" si="134"/>
        <v>#N/A</v>
      </c>
      <c r="DO167" s="16">
        <f t="shared" si="135"/>
        <v>0</v>
      </c>
      <c r="DP167" s="16">
        <f>VLOOKUP(A167,'5 TD'!$A$3:$B$35,2,0)</f>
        <v>0</v>
      </c>
      <c r="DQ167" s="11" t="e">
        <f t="shared" si="136"/>
        <v>#N/A</v>
      </c>
      <c r="DR167" s="130" t="e">
        <f t="shared" si="144"/>
        <v>#N/A</v>
      </c>
      <c r="DS167" s="130" t="e">
        <f t="shared" si="145"/>
        <v>#N/A</v>
      </c>
      <c r="DT167" s="11" t="e">
        <f t="shared" si="146"/>
        <v>#N/A</v>
      </c>
      <c r="DU167" s="130" t="e">
        <f t="shared" si="147"/>
        <v>#N/A</v>
      </c>
      <c r="DV167" s="6">
        <f>+('3 Planilla Preadjudicación OTIC'!BO167)</f>
        <v>0</v>
      </c>
      <c r="DW167" s="6" t="e">
        <f>IF(DU167="APROBADO",VLOOKUP(A167,'5 TD'!$D$3:$E$270,2,0),"NO APLICA")</f>
        <v>#N/A</v>
      </c>
      <c r="DX167" s="6" t="e">
        <f t="shared" si="137"/>
        <v>#N/A</v>
      </c>
      <c r="DY167" s="6" t="e">
        <f>IF(DX167="SI",VLOOKUP(A167,'5 TD'!$G$3:$H$270,2,0),"NO APLICA ")</f>
        <v>#N/A</v>
      </c>
      <c r="DZ167" s="6" t="e">
        <f t="shared" si="148"/>
        <v>#N/A</v>
      </c>
      <c r="EA167" s="6" t="e">
        <f>IF(DZ167="SI",VLOOKUP(A167,'5 TD'!$J$4:$K$472,2,0),"NO APLICA")</f>
        <v>#N/A</v>
      </c>
      <c r="EB167" s="6" t="e">
        <f t="shared" si="138"/>
        <v>#N/A</v>
      </c>
      <c r="EC167" s="11" t="e">
        <f>IF(EB167="SI",VLOOKUP(A167,'5 TD'!$M$4:$N$350,2,0),"NO APLICA")</f>
        <v>#N/A</v>
      </c>
      <c r="ED167" s="6" t="e">
        <f t="shared" si="149"/>
        <v>#N/A</v>
      </c>
      <c r="EE167" s="16" t="e">
        <f t="shared" si="139"/>
        <v>#N/A</v>
      </c>
      <c r="EF167" s="16" t="e">
        <f>IF(ED167="SI",VLOOKUP(A167,'5 TD'!$V$4:$W$479,2,0),"NO APLICA")</f>
        <v>#N/A</v>
      </c>
      <c r="EG167" s="6" t="e">
        <f t="shared" si="140"/>
        <v>#N/A</v>
      </c>
      <c r="EH167" s="124" t="e">
        <f>IF(EG167="SI",VLOOKUP(AI167,COMPORTAMIENTO!$A$1:$C$2100,2,0),"NO APLICA")</f>
        <v>#N/A</v>
      </c>
      <c r="EI167" s="16" t="e">
        <f>IF(EG167="SI",VLOOKUP(A167,'5 TD'!$P$2:$Q$479,2,0),"NO APLICA")</f>
        <v>#N/A</v>
      </c>
      <c r="EJ167" s="6" t="e">
        <f t="shared" si="141"/>
        <v>#N/A</v>
      </c>
      <c r="EK167" s="6">
        <f>IF(DB167="no",0,VLOOKUP(AI167,EXPERIENCIA!$A$1:$C$2100,2,0))</f>
        <v>0</v>
      </c>
      <c r="EL167" s="6">
        <f>IF(DB167="si",VLOOKUP(A167,'5 TD'!$S$3:$T$2103,2,0),0)</f>
        <v>0</v>
      </c>
      <c r="EM167" s="6" t="str">
        <f t="shared" si="142"/>
        <v>SI</v>
      </c>
      <c r="EN167" s="6">
        <f>+('3 Planilla Preadjudicación OTIC'!BV167)</f>
        <v>0</v>
      </c>
      <c r="EQ167" s="77"/>
    </row>
    <row r="168" spans="1:147" s="7" customFormat="1" ht="13.8" x14ac:dyDescent="0.3">
      <c r="A168" s="6">
        <f>+('3 Planilla Preadjudicación OTIC'!A168)</f>
        <v>0</v>
      </c>
      <c r="B168" s="6">
        <f>+('3 Planilla Preadjudicación OTIC'!B168)</f>
        <v>0</v>
      </c>
      <c r="C168" s="8">
        <f>+('3 Planilla Preadjudicación OTIC'!D168)</f>
        <v>0</v>
      </c>
      <c r="D168" s="8">
        <f>+('3 Planilla Preadjudicación OTIC'!E168)</f>
        <v>0</v>
      </c>
      <c r="E168" s="8">
        <f>+('3 Planilla Preadjudicación OTIC'!F168)</f>
        <v>0</v>
      </c>
      <c r="F168" s="8">
        <f>+('3 Planilla Preadjudicación OTIC'!G168)</f>
        <v>0</v>
      </c>
      <c r="G168" s="8">
        <f>+('3 Planilla Preadjudicación OTIC'!H168)</f>
        <v>0</v>
      </c>
      <c r="H168" s="8">
        <f>+('3 Planilla Preadjudicación OTIC'!I168)</f>
        <v>0</v>
      </c>
      <c r="I168" s="8">
        <f>+('3 Planilla Preadjudicación OTIC'!J168)</f>
        <v>0</v>
      </c>
      <c r="J168" s="8">
        <f>+('3 Planilla Preadjudicación OTIC'!K168)</f>
        <v>0</v>
      </c>
      <c r="K168" s="8">
        <f>+('3 Planilla Preadjudicación OTIC'!L168)</f>
        <v>0</v>
      </c>
      <c r="L168" s="8">
        <f>+('3 Planilla Preadjudicación OTIC'!M168)</f>
        <v>0</v>
      </c>
      <c r="M168" s="6">
        <f>+('3 Planilla Preadjudicación OTIC'!N168)</f>
        <v>0</v>
      </c>
      <c r="N168" s="8">
        <f>+('3 Planilla Preadjudicación OTIC'!O168)</f>
        <v>0</v>
      </c>
      <c r="O168" s="8">
        <f>+('3 Planilla Preadjudicación OTIC'!P168)</f>
        <v>0</v>
      </c>
      <c r="P168" s="8">
        <f>+('3 Planilla Preadjudicación OTIC'!Q168)</f>
        <v>0</v>
      </c>
      <c r="Q168" s="8">
        <f>+('3 Planilla Preadjudicación OTIC'!R168)</f>
        <v>0</v>
      </c>
      <c r="R168" s="8">
        <f>+('3 Planilla Preadjudicación OTIC'!S168)</f>
        <v>0</v>
      </c>
      <c r="S168" s="8">
        <f>+('3 Planilla Preadjudicación OTIC'!T168)</f>
        <v>0</v>
      </c>
      <c r="T168" s="6">
        <f>+('3 Planilla Preadjudicación OTIC'!U168)</f>
        <v>0</v>
      </c>
      <c r="U168" s="6">
        <f>+('3 Planilla Preadjudicación OTIC'!V168)</f>
        <v>0</v>
      </c>
      <c r="V168" s="6">
        <f>+('3 Planilla Preadjudicación OTIC'!W168)</f>
        <v>0</v>
      </c>
      <c r="W168" s="6">
        <f>+('3 Planilla Preadjudicación OTIC'!X168)</f>
        <v>0</v>
      </c>
      <c r="X168" s="6">
        <f>+('3 Planilla Preadjudicación OTIC'!Y168)</f>
        <v>0</v>
      </c>
      <c r="Y168" s="6">
        <f>+('3 Planilla Preadjudicación OTIC'!Z168)</f>
        <v>0</v>
      </c>
      <c r="Z168" s="6">
        <f>+('3 Planilla Preadjudicación OTIC'!AA168)</f>
        <v>0</v>
      </c>
      <c r="AA168" s="6">
        <f>+('3 Planilla Preadjudicación OTIC'!AB168)</f>
        <v>0</v>
      </c>
      <c r="AB168" s="8">
        <f>+('3 Planilla Preadjudicación OTIC'!AC168)</f>
        <v>0</v>
      </c>
      <c r="AC168" s="8">
        <f>+('3 Planilla Preadjudicación OTIC'!AD168)</f>
        <v>0</v>
      </c>
      <c r="AD168" s="6">
        <f>+('3 Planilla Preadjudicación OTIC'!AE168)</f>
        <v>0</v>
      </c>
      <c r="AE168" s="8">
        <f>+('3 Planilla Preadjudicación OTIC'!AF168)</f>
        <v>0</v>
      </c>
      <c r="AF168" s="6">
        <f>+('3 Planilla Preadjudicación OTIC'!AG168)</f>
        <v>0</v>
      </c>
      <c r="AG168" s="6">
        <f>+('3 Planilla Preadjudicación OTIC'!AH168)</f>
        <v>0</v>
      </c>
      <c r="AH168" s="6">
        <f>+('3 Planilla Preadjudicación OTIC'!AI168)</f>
        <v>0</v>
      </c>
      <c r="AI168" s="206">
        <f>+('3 Planilla Preadjudicación OTIC'!AJ168)</f>
        <v>0</v>
      </c>
      <c r="AJ168" s="8">
        <f>+('3 Planilla Preadjudicación OTIC'!AK168)</f>
        <v>0</v>
      </c>
      <c r="AK168" s="6">
        <f>+('3 Planilla Preadjudicación OTIC'!AL168)</f>
        <v>0</v>
      </c>
      <c r="AL168" s="6">
        <f>+('3 Planilla Preadjudicación OTIC'!AM168)</f>
        <v>0</v>
      </c>
      <c r="AM168" s="16">
        <f>+('3 Planilla Preadjudicación OTIC'!AN168)</f>
        <v>0</v>
      </c>
      <c r="AN168" s="16">
        <f>+('3 Planilla Preadjudicación OTIC'!AO168)</f>
        <v>0</v>
      </c>
      <c r="AO168" s="16">
        <f>+('3 Planilla Preadjudicación OTIC'!AP168)</f>
        <v>0</v>
      </c>
      <c r="AP168" s="16">
        <f>+('3 Planilla Preadjudicación OTIC'!AQ168)</f>
        <v>0</v>
      </c>
      <c r="AQ168" s="16">
        <f>+('3 Planilla Preadjudicación OTIC'!AR168)</f>
        <v>0</v>
      </c>
      <c r="AR168" s="16">
        <f>+('3 Planilla Preadjudicación OTIC'!AS168)</f>
        <v>0</v>
      </c>
      <c r="AS168" s="16">
        <f>+('3 Planilla Preadjudicación OTIC'!AT168)</f>
        <v>0</v>
      </c>
      <c r="AT168" s="16">
        <f>+('3 Planilla Preadjudicación OTIC'!AU168)</f>
        <v>0</v>
      </c>
      <c r="AU168" s="16">
        <f>+('3 Planilla Preadjudicación OTIC'!AV168)</f>
        <v>0</v>
      </c>
      <c r="AV168" s="6">
        <f>+('3 Planilla Preadjudicación OTIC'!AW168)</f>
        <v>0</v>
      </c>
      <c r="AW168" s="8">
        <f>+('3 Planilla Preadjudicación OTIC'!AX168)</f>
        <v>0</v>
      </c>
      <c r="AX168" s="6">
        <f>+('3 Planilla Preadjudicación OTIC'!AY168)</f>
        <v>0</v>
      </c>
      <c r="AY168" s="6">
        <f>+('3 Planilla Preadjudicación OTIC'!AZ168)</f>
        <v>0</v>
      </c>
      <c r="AZ168" s="6">
        <f>+('3 Planilla Preadjudicación OTIC'!BA168)</f>
        <v>0</v>
      </c>
      <c r="BA168" s="6">
        <f>+('3 Planilla Preadjudicación OTIC'!BB168)</f>
        <v>0</v>
      </c>
      <c r="BB168" s="6">
        <f>+('3 Planilla Preadjudicación OTIC'!BC168)</f>
        <v>0</v>
      </c>
      <c r="BC168" s="6">
        <f>+('3 Planilla Preadjudicación OTIC'!BD168)</f>
        <v>0</v>
      </c>
      <c r="BD168" s="6">
        <f>+('3 Planilla Preadjudicación OTIC'!BE168)</f>
        <v>0</v>
      </c>
      <c r="BE168" s="6">
        <f>+('3 Planilla Preadjudicación OTIC'!BF168)</f>
        <v>0</v>
      </c>
      <c r="BF168" s="6">
        <f>+('3 Planilla Preadjudicación OTIC'!BG168)</f>
        <v>0</v>
      </c>
      <c r="BG168" s="6">
        <f>+('3 Planilla Preadjudicación OTIC'!BH168)</f>
        <v>0</v>
      </c>
      <c r="BH168" s="6">
        <f>+('3 Planilla Preadjudicación OTIC'!BI168)</f>
        <v>0</v>
      </c>
      <c r="BI168" s="6">
        <f>+('3 Planilla Preadjudicación OTIC'!BJ168)</f>
        <v>0</v>
      </c>
      <c r="BJ168" s="6">
        <f>+('3 Planilla Preadjudicación OTIC'!BK168)</f>
        <v>0</v>
      </c>
      <c r="BK168" s="6">
        <f>+('3 Planilla Preadjudicación OTIC'!BL168)</f>
        <v>0</v>
      </c>
      <c r="BL168" s="6">
        <f>+('3 Planilla Preadjudicación OTIC'!BM168)</f>
        <v>0</v>
      </c>
      <c r="BM168" s="164">
        <f>ROUND(('3 Planilla Preadjudicación OTIC'!BN168),1)</f>
        <v>0</v>
      </c>
      <c r="BN168" s="8">
        <f>+('3 Planilla Preadjudicación OTIC'!BO168)</f>
        <v>0</v>
      </c>
      <c r="BO168" s="8">
        <f>+('3 Planilla Preadjudicación OTIC'!BP168)</f>
        <v>0</v>
      </c>
      <c r="BP168" s="8">
        <f>+('3 Planilla Preadjudicación OTIC'!BQ168)</f>
        <v>0</v>
      </c>
      <c r="BQ168" s="8">
        <f>+('3 Planilla Preadjudicación OTIC'!BR168)</f>
        <v>0</v>
      </c>
      <c r="BR168" s="8">
        <f>+('3 Planilla Preadjudicación OTIC'!BS168)</f>
        <v>0</v>
      </c>
      <c r="BS168" s="8">
        <f>+('3 Planilla Preadjudicación OTIC'!BT168)</f>
        <v>0</v>
      </c>
      <c r="BT168" s="8">
        <f>+('3 Planilla Preadjudicación OTIC'!BU168)</f>
        <v>0</v>
      </c>
      <c r="BU168" s="130" t="e">
        <f>IF(VLOOKUP(A168,'BD OFICIAL'!$A$1:$AK$1058,5,0)=D168,0,1)</f>
        <v>#N/A</v>
      </c>
      <c r="BV168" s="130" t="e">
        <f>IF(VLOOKUP(A168,'BD OFICIAL'!$A$1:$AK$1058,11,0)=J168,0,1)</f>
        <v>#N/A</v>
      </c>
      <c r="BW168" s="130" t="e">
        <f>IF(VLOOKUP(A168,'BD OFICIAL'!$A$1:$AK$1058,13,0)=L168,0,1)</f>
        <v>#N/A</v>
      </c>
      <c r="BX168" s="6" t="e">
        <f>IF(VLOOKUP(A168,'BD OFICIAL'!$A$1:$AK$1058,16,0)=O168,0,1)</f>
        <v>#N/A</v>
      </c>
      <c r="BY168" s="6" t="e">
        <f>IF(VLOOKUP(A168,'BD OFICIAL'!$A$1:$AK$1058,17,0)=P168,0,1)</f>
        <v>#N/A</v>
      </c>
      <c r="BZ168" s="6" t="e">
        <f>IF(VLOOKUP(A168,'BD OFICIAL'!$A$1:$AK$1058,19,0)=R168,0,1)</f>
        <v>#N/A</v>
      </c>
      <c r="CA168" s="6" t="e">
        <f>IF(VLOOKUP(A168,'BD OFICIAL'!$A$1:$AK$1058,21,0)=T168,0,1)</f>
        <v>#N/A</v>
      </c>
      <c r="CB168" s="6" t="e">
        <f>IF(VLOOKUP(A168,'BD OFICIAL'!$A$1:$AK$1058,24,0)=AK168,0,1)</f>
        <v>#N/A</v>
      </c>
      <c r="CC168" s="6" t="e">
        <f>IF(VLOOKUP(A168,'BD OFICIAL'!$A$1:$AK$1058,25,0)=X168,0,1)</f>
        <v>#N/A</v>
      </c>
      <c r="CD168" s="6" t="e">
        <f>IF(VLOOKUP(A168,'BD OFICIAL'!$A$1:$AK$1058,26,0)=Y168,0,1)</f>
        <v>#N/A</v>
      </c>
      <c r="CE168" s="6" t="e">
        <f>IF(VLOOKUP(A168,'BD OFICIAL'!$A$1:$AK$1058,27,0)=Z168,0,1)</f>
        <v>#N/A</v>
      </c>
      <c r="CF168" s="6" t="e">
        <f>IF(VLOOKUP(A168,'BD OFICIAL'!$A$1:$AK$1058,28,0)=AA168,0,1)</f>
        <v>#N/A</v>
      </c>
      <c r="CG168" s="6" t="e">
        <f>IF(VLOOKUP(A168,'BD OFICIAL'!$A$1:$AK$1058,33,0)=AF168,0,1)</f>
        <v>#N/A</v>
      </c>
      <c r="CH168" s="6" t="e">
        <f>IF(VLOOKUP(A168,'BD OFICIAL'!$A$1:$AK$1058,34,0)=AG168,0,1)</f>
        <v>#N/A</v>
      </c>
      <c r="CI168" s="11" t="e">
        <f t="shared" si="114"/>
        <v>#DIV/0!</v>
      </c>
      <c r="CJ168" s="130" t="e">
        <f t="shared" si="115"/>
        <v>#DIV/0!</v>
      </c>
      <c r="CK168" s="130" t="e">
        <f>IF(VLOOKUP(A168,'BD OFICIAL'!$A$1:$AK$1058,37,0)=AL168,0,1)</f>
        <v>#N/A</v>
      </c>
      <c r="CL168" s="130" t="e">
        <f>VLOOKUP(A168,'BD OFICIAL'!$A$1:$AL$1109,38,0)*AM168-AP168</f>
        <v>#N/A</v>
      </c>
      <c r="CM168" s="130" t="str">
        <f t="shared" si="116"/>
        <v>SSH</v>
      </c>
      <c r="CN168" s="130" t="str">
        <f t="shared" si="117"/>
        <v>SI</v>
      </c>
      <c r="CO168" s="130" t="str">
        <f t="shared" si="118"/>
        <v>NO</v>
      </c>
      <c r="CP168" s="44">
        <f t="shared" si="119"/>
        <v>1</v>
      </c>
      <c r="CQ168" s="44">
        <f t="shared" si="120"/>
        <v>1</v>
      </c>
      <c r="CR168" s="44" t="e">
        <f t="shared" si="121"/>
        <v>#N/A</v>
      </c>
      <c r="CS168" s="44" t="e">
        <f>IF(VLOOKUP(A168,'BD OFICIAL'!$A:$AS,40,0)=AQ168,0,1)</f>
        <v>#N/A</v>
      </c>
      <c r="CT168" s="44" t="e">
        <f>IF(VLOOKUP(A168,'BD OFICIAL'!$A:$AS,41,0)=AS168,0,1)</f>
        <v>#N/A</v>
      </c>
      <c r="CU168" s="44">
        <f t="shared" si="122"/>
        <v>0</v>
      </c>
      <c r="CV168" s="44">
        <f t="shared" si="123"/>
        <v>0</v>
      </c>
      <c r="CW168" s="44" t="e">
        <f>IF(VLOOKUP(A168,'BD OFICIAL'!$A$1:$AK$1058,31,0)="SI",IF(AT168&gt;0,0,1),IF(AT168=0,0,1))</f>
        <v>#N/A</v>
      </c>
      <c r="CX168" s="44">
        <f t="shared" si="124"/>
        <v>0</v>
      </c>
      <c r="CY168" s="44">
        <f t="shared" si="125"/>
        <v>0</v>
      </c>
      <c r="CZ168" s="130" t="e">
        <f t="shared" si="126"/>
        <v>#N/A</v>
      </c>
      <c r="DA168" s="44" t="e">
        <f t="shared" si="127"/>
        <v>#N/A</v>
      </c>
      <c r="DB168" s="130" t="str">
        <f>IF(ISERROR(VLOOKUP(AI168,EXPERIENCIA!$A$1:$C$2100,1,0)),"NO","SI")</f>
        <v>NO</v>
      </c>
      <c r="DC168" s="130" t="e">
        <f>IF(CZ168="no","NO APLICA",IF(AX168=0,"ERROR NOTA",IF(AND(AX168&gt;1,DB168="NO"),"ERROR NOTA",IF(AND(DB168="NO",AX168=1),0,IF(VLOOKUP(AI168,EXPERIENCIA!$A$1:$C$2100,3,0)=AX168,0,"ERROR NOTA")))))</f>
        <v>#N/A</v>
      </c>
      <c r="DD168" s="130" t="str">
        <f>IF(ISERROR(VLOOKUP(AI168,COMPORTAMIENTO!$A$1:$C$2100,1,0)),"NO","SI")</f>
        <v>NO</v>
      </c>
      <c r="DE168" s="130" t="e">
        <f>IF(CZ168="NO","NO APLICA",IF(AY168=0,"ERROR NOTA",IF(AND(DD168="NO",AY168=7),0,IF(VLOOKUP(AI168,COMPORTAMIENTO!$A$2:$C$2100,3,0)=AY168,0,"ERROR NOTA"))))</f>
        <v>#N/A</v>
      </c>
      <c r="DF168" s="164" t="e">
        <f t="shared" si="128"/>
        <v>#N/A</v>
      </c>
      <c r="DG168" s="164" t="e">
        <f t="shared" si="129"/>
        <v>#N/A</v>
      </c>
      <c r="DH168" s="130" t="str">
        <f t="shared" si="143"/>
        <v>NO</v>
      </c>
      <c r="DI168" s="130" t="e">
        <f t="shared" si="130"/>
        <v>#N/A</v>
      </c>
      <c r="DJ168" s="130" t="e">
        <f t="shared" si="131"/>
        <v>#N/A</v>
      </c>
      <c r="DK168" s="130" t="e">
        <f t="shared" si="132"/>
        <v>#N/A</v>
      </c>
      <c r="DL168" s="16" t="e" cm="1">
        <f t="array" ref="DL168">IF(CZ168="NO","NO APLICA",IF(AND(CZ168="SI",BG168=1),RECHAZADO,"APROBADO"))</f>
        <v>#N/A</v>
      </c>
      <c r="DM168" s="16" t="e">
        <f t="shared" si="133"/>
        <v>#N/A</v>
      </c>
      <c r="DN168" s="11" t="e">
        <f t="shared" si="134"/>
        <v>#N/A</v>
      </c>
      <c r="DO168" s="16">
        <f t="shared" si="135"/>
        <v>0</v>
      </c>
      <c r="DP168" s="16">
        <f>VLOOKUP(A168,'5 TD'!$A$3:$B$35,2,0)</f>
        <v>0</v>
      </c>
      <c r="DQ168" s="11" t="e">
        <f t="shared" si="136"/>
        <v>#N/A</v>
      </c>
      <c r="DR168" s="130" t="e">
        <f t="shared" si="144"/>
        <v>#N/A</v>
      </c>
      <c r="DS168" s="130" t="e">
        <f t="shared" si="145"/>
        <v>#N/A</v>
      </c>
      <c r="DT168" s="11" t="e">
        <f t="shared" si="146"/>
        <v>#N/A</v>
      </c>
      <c r="DU168" s="130" t="e">
        <f t="shared" si="147"/>
        <v>#N/A</v>
      </c>
      <c r="DV168" s="6">
        <f>+('3 Planilla Preadjudicación OTIC'!BO168)</f>
        <v>0</v>
      </c>
      <c r="DW168" s="6" t="e">
        <f>IF(DU168="APROBADO",VLOOKUP(A168,'5 TD'!$D$3:$E$270,2,0),"NO APLICA")</f>
        <v>#N/A</v>
      </c>
      <c r="DX168" s="6" t="e">
        <f t="shared" si="137"/>
        <v>#N/A</v>
      </c>
      <c r="DY168" s="6" t="e">
        <f>IF(DX168="SI",VLOOKUP(A168,'5 TD'!$G$3:$H$270,2,0),"NO APLICA ")</f>
        <v>#N/A</v>
      </c>
      <c r="DZ168" s="6" t="e">
        <f t="shared" si="148"/>
        <v>#N/A</v>
      </c>
      <c r="EA168" s="6" t="e">
        <f>IF(DZ168="SI",VLOOKUP(A168,'5 TD'!$J$4:$K$472,2,0),"NO APLICA")</f>
        <v>#N/A</v>
      </c>
      <c r="EB168" s="6" t="e">
        <f t="shared" si="138"/>
        <v>#N/A</v>
      </c>
      <c r="EC168" s="11" t="e">
        <f>IF(EB168="SI",VLOOKUP(A168,'5 TD'!$M$4:$N$350,2,0),"NO APLICA")</f>
        <v>#N/A</v>
      </c>
      <c r="ED168" s="6" t="e">
        <f t="shared" si="149"/>
        <v>#N/A</v>
      </c>
      <c r="EE168" s="16" t="e">
        <f t="shared" si="139"/>
        <v>#N/A</v>
      </c>
      <c r="EF168" s="16" t="e">
        <f>IF(ED168="SI",VLOOKUP(A168,'5 TD'!$V$4:$W$479,2,0),"NO APLICA")</f>
        <v>#N/A</v>
      </c>
      <c r="EG168" s="6" t="e">
        <f t="shared" si="140"/>
        <v>#N/A</v>
      </c>
      <c r="EH168" s="124" t="e">
        <f>IF(EG168="SI",VLOOKUP(AI168,COMPORTAMIENTO!$A$1:$C$2100,2,0),"NO APLICA")</f>
        <v>#N/A</v>
      </c>
      <c r="EI168" s="16" t="e">
        <f>IF(EG168="SI",VLOOKUP(A168,'5 TD'!$P$2:$Q$479,2,0),"NO APLICA")</f>
        <v>#N/A</v>
      </c>
      <c r="EJ168" s="6" t="e">
        <f t="shared" si="141"/>
        <v>#N/A</v>
      </c>
      <c r="EK168" s="6">
        <f>IF(DB168="no",0,VLOOKUP(AI168,EXPERIENCIA!$A$1:$C$2100,2,0))</f>
        <v>0</v>
      </c>
      <c r="EL168" s="6">
        <f>IF(DB168="si",VLOOKUP(A168,'5 TD'!$S$3:$T$2103,2,0),0)</f>
        <v>0</v>
      </c>
      <c r="EM168" s="6" t="str">
        <f t="shared" si="142"/>
        <v>SI</v>
      </c>
      <c r="EN168" s="6">
        <f>+('3 Planilla Preadjudicación OTIC'!BV168)</f>
        <v>0</v>
      </c>
      <c r="EQ168" s="77"/>
    </row>
    <row r="169" spans="1:147" s="7" customFormat="1" ht="13.8" x14ac:dyDescent="0.3">
      <c r="A169" s="6">
        <f>+('3 Planilla Preadjudicación OTIC'!A169)</f>
        <v>0</v>
      </c>
      <c r="B169" s="6">
        <f>+('3 Planilla Preadjudicación OTIC'!B169)</f>
        <v>0</v>
      </c>
      <c r="C169" s="8">
        <f>+('3 Planilla Preadjudicación OTIC'!D169)</f>
        <v>0</v>
      </c>
      <c r="D169" s="8">
        <f>+('3 Planilla Preadjudicación OTIC'!E169)</f>
        <v>0</v>
      </c>
      <c r="E169" s="8">
        <f>+('3 Planilla Preadjudicación OTIC'!F169)</f>
        <v>0</v>
      </c>
      <c r="F169" s="8">
        <f>+('3 Planilla Preadjudicación OTIC'!G169)</f>
        <v>0</v>
      </c>
      <c r="G169" s="8">
        <f>+('3 Planilla Preadjudicación OTIC'!H169)</f>
        <v>0</v>
      </c>
      <c r="H169" s="8">
        <f>+('3 Planilla Preadjudicación OTIC'!I169)</f>
        <v>0</v>
      </c>
      <c r="I169" s="8">
        <f>+('3 Planilla Preadjudicación OTIC'!J169)</f>
        <v>0</v>
      </c>
      <c r="J169" s="8">
        <f>+('3 Planilla Preadjudicación OTIC'!K169)</f>
        <v>0</v>
      </c>
      <c r="K169" s="8">
        <f>+('3 Planilla Preadjudicación OTIC'!L169)</f>
        <v>0</v>
      </c>
      <c r="L169" s="8">
        <f>+('3 Planilla Preadjudicación OTIC'!M169)</f>
        <v>0</v>
      </c>
      <c r="M169" s="6">
        <f>+('3 Planilla Preadjudicación OTIC'!N169)</f>
        <v>0</v>
      </c>
      <c r="N169" s="8">
        <f>+('3 Planilla Preadjudicación OTIC'!O169)</f>
        <v>0</v>
      </c>
      <c r="O169" s="8">
        <f>+('3 Planilla Preadjudicación OTIC'!P169)</f>
        <v>0</v>
      </c>
      <c r="P169" s="8">
        <f>+('3 Planilla Preadjudicación OTIC'!Q169)</f>
        <v>0</v>
      </c>
      <c r="Q169" s="8">
        <f>+('3 Planilla Preadjudicación OTIC'!R169)</f>
        <v>0</v>
      </c>
      <c r="R169" s="8">
        <f>+('3 Planilla Preadjudicación OTIC'!S169)</f>
        <v>0</v>
      </c>
      <c r="S169" s="8">
        <f>+('3 Planilla Preadjudicación OTIC'!T169)</f>
        <v>0</v>
      </c>
      <c r="T169" s="6">
        <f>+('3 Planilla Preadjudicación OTIC'!U169)</f>
        <v>0</v>
      </c>
      <c r="U169" s="6">
        <f>+('3 Planilla Preadjudicación OTIC'!V169)</f>
        <v>0</v>
      </c>
      <c r="V169" s="6">
        <f>+('3 Planilla Preadjudicación OTIC'!W169)</f>
        <v>0</v>
      </c>
      <c r="W169" s="6">
        <f>+('3 Planilla Preadjudicación OTIC'!X169)</f>
        <v>0</v>
      </c>
      <c r="X169" s="6">
        <f>+('3 Planilla Preadjudicación OTIC'!Y169)</f>
        <v>0</v>
      </c>
      <c r="Y169" s="6">
        <f>+('3 Planilla Preadjudicación OTIC'!Z169)</f>
        <v>0</v>
      </c>
      <c r="Z169" s="6">
        <f>+('3 Planilla Preadjudicación OTIC'!AA169)</f>
        <v>0</v>
      </c>
      <c r="AA169" s="6">
        <f>+('3 Planilla Preadjudicación OTIC'!AB169)</f>
        <v>0</v>
      </c>
      <c r="AB169" s="8">
        <f>+('3 Planilla Preadjudicación OTIC'!AC169)</f>
        <v>0</v>
      </c>
      <c r="AC169" s="8">
        <f>+('3 Planilla Preadjudicación OTIC'!AD169)</f>
        <v>0</v>
      </c>
      <c r="AD169" s="6">
        <f>+('3 Planilla Preadjudicación OTIC'!AE169)</f>
        <v>0</v>
      </c>
      <c r="AE169" s="8">
        <f>+('3 Planilla Preadjudicación OTIC'!AF169)</f>
        <v>0</v>
      </c>
      <c r="AF169" s="6">
        <f>+('3 Planilla Preadjudicación OTIC'!AG169)</f>
        <v>0</v>
      </c>
      <c r="AG169" s="6">
        <f>+('3 Planilla Preadjudicación OTIC'!AH169)</f>
        <v>0</v>
      </c>
      <c r="AH169" s="6">
        <f>+('3 Planilla Preadjudicación OTIC'!AI169)</f>
        <v>0</v>
      </c>
      <c r="AI169" s="206">
        <f>+('3 Planilla Preadjudicación OTIC'!AJ169)</f>
        <v>0</v>
      </c>
      <c r="AJ169" s="8">
        <f>+('3 Planilla Preadjudicación OTIC'!AK169)</f>
        <v>0</v>
      </c>
      <c r="AK169" s="6">
        <f>+('3 Planilla Preadjudicación OTIC'!AL169)</f>
        <v>0</v>
      </c>
      <c r="AL169" s="6">
        <f>+('3 Planilla Preadjudicación OTIC'!AM169)</f>
        <v>0</v>
      </c>
      <c r="AM169" s="16">
        <f>+('3 Planilla Preadjudicación OTIC'!AN169)</f>
        <v>0</v>
      </c>
      <c r="AN169" s="16">
        <f>+('3 Planilla Preadjudicación OTIC'!AO169)</f>
        <v>0</v>
      </c>
      <c r="AO169" s="16">
        <f>+('3 Planilla Preadjudicación OTIC'!AP169)</f>
        <v>0</v>
      </c>
      <c r="AP169" s="16">
        <f>+('3 Planilla Preadjudicación OTIC'!AQ169)</f>
        <v>0</v>
      </c>
      <c r="AQ169" s="16">
        <f>+('3 Planilla Preadjudicación OTIC'!AR169)</f>
        <v>0</v>
      </c>
      <c r="AR169" s="16">
        <f>+('3 Planilla Preadjudicación OTIC'!AS169)</f>
        <v>0</v>
      </c>
      <c r="AS169" s="16">
        <f>+('3 Planilla Preadjudicación OTIC'!AT169)</f>
        <v>0</v>
      </c>
      <c r="AT169" s="16">
        <f>+('3 Planilla Preadjudicación OTIC'!AU169)</f>
        <v>0</v>
      </c>
      <c r="AU169" s="16">
        <f>+('3 Planilla Preadjudicación OTIC'!AV169)</f>
        <v>0</v>
      </c>
      <c r="AV169" s="6">
        <f>+('3 Planilla Preadjudicación OTIC'!AW169)</f>
        <v>0</v>
      </c>
      <c r="AW169" s="8">
        <f>+('3 Planilla Preadjudicación OTIC'!AX169)</f>
        <v>0</v>
      </c>
      <c r="AX169" s="6">
        <f>+('3 Planilla Preadjudicación OTIC'!AY169)</f>
        <v>0</v>
      </c>
      <c r="AY169" s="6">
        <f>+('3 Planilla Preadjudicación OTIC'!AZ169)</f>
        <v>0</v>
      </c>
      <c r="AZ169" s="6">
        <f>+('3 Planilla Preadjudicación OTIC'!BA169)</f>
        <v>0</v>
      </c>
      <c r="BA169" s="6">
        <f>+('3 Planilla Preadjudicación OTIC'!BB169)</f>
        <v>0</v>
      </c>
      <c r="BB169" s="6">
        <f>+('3 Planilla Preadjudicación OTIC'!BC169)</f>
        <v>0</v>
      </c>
      <c r="BC169" s="6">
        <f>+('3 Planilla Preadjudicación OTIC'!BD169)</f>
        <v>0</v>
      </c>
      <c r="BD169" s="6">
        <f>+('3 Planilla Preadjudicación OTIC'!BE169)</f>
        <v>0</v>
      </c>
      <c r="BE169" s="6">
        <f>+('3 Planilla Preadjudicación OTIC'!BF169)</f>
        <v>0</v>
      </c>
      <c r="BF169" s="6">
        <f>+('3 Planilla Preadjudicación OTIC'!BG169)</f>
        <v>0</v>
      </c>
      <c r="BG169" s="6">
        <f>+('3 Planilla Preadjudicación OTIC'!BH169)</f>
        <v>0</v>
      </c>
      <c r="BH169" s="6">
        <f>+('3 Planilla Preadjudicación OTIC'!BI169)</f>
        <v>0</v>
      </c>
      <c r="BI169" s="6">
        <f>+('3 Planilla Preadjudicación OTIC'!BJ169)</f>
        <v>0</v>
      </c>
      <c r="BJ169" s="6">
        <f>+('3 Planilla Preadjudicación OTIC'!BK169)</f>
        <v>0</v>
      </c>
      <c r="BK169" s="6">
        <f>+('3 Planilla Preadjudicación OTIC'!BL169)</f>
        <v>0</v>
      </c>
      <c r="BL169" s="6">
        <f>+('3 Planilla Preadjudicación OTIC'!BM169)</f>
        <v>0</v>
      </c>
      <c r="BM169" s="164">
        <f>ROUND(('3 Planilla Preadjudicación OTIC'!BN169),1)</f>
        <v>0</v>
      </c>
      <c r="BN169" s="8">
        <f>+('3 Planilla Preadjudicación OTIC'!BO169)</f>
        <v>0</v>
      </c>
      <c r="BO169" s="8">
        <f>+('3 Planilla Preadjudicación OTIC'!BP169)</f>
        <v>0</v>
      </c>
      <c r="BP169" s="8">
        <f>+('3 Planilla Preadjudicación OTIC'!BQ169)</f>
        <v>0</v>
      </c>
      <c r="BQ169" s="8">
        <f>+('3 Planilla Preadjudicación OTIC'!BR169)</f>
        <v>0</v>
      </c>
      <c r="BR169" s="8">
        <f>+('3 Planilla Preadjudicación OTIC'!BS169)</f>
        <v>0</v>
      </c>
      <c r="BS169" s="8">
        <f>+('3 Planilla Preadjudicación OTIC'!BT169)</f>
        <v>0</v>
      </c>
      <c r="BT169" s="8">
        <f>+('3 Planilla Preadjudicación OTIC'!BU169)</f>
        <v>0</v>
      </c>
      <c r="BU169" s="130" t="e">
        <f>IF(VLOOKUP(A169,'BD OFICIAL'!$A$1:$AK$1058,5,0)=D169,0,1)</f>
        <v>#N/A</v>
      </c>
      <c r="BV169" s="130" t="e">
        <f>IF(VLOOKUP(A169,'BD OFICIAL'!$A$1:$AK$1058,11,0)=J169,0,1)</f>
        <v>#N/A</v>
      </c>
      <c r="BW169" s="130" t="e">
        <f>IF(VLOOKUP(A169,'BD OFICIAL'!$A$1:$AK$1058,13,0)=L169,0,1)</f>
        <v>#N/A</v>
      </c>
      <c r="BX169" s="6" t="e">
        <f>IF(VLOOKUP(A169,'BD OFICIAL'!$A$1:$AK$1058,16,0)=O169,0,1)</f>
        <v>#N/A</v>
      </c>
      <c r="BY169" s="6" t="e">
        <f>IF(VLOOKUP(A169,'BD OFICIAL'!$A$1:$AK$1058,17,0)=P169,0,1)</f>
        <v>#N/A</v>
      </c>
      <c r="BZ169" s="6" t="e">
        <f>IF(VLOOKUP(A169,'BD OFICIAL'!$A$1:$AK$1058,19,0)=R169,0,1)</f>
        <v>#N/A</v>
      </c>
      <c r="CA169" s="6" t="e">
        <f>IF(VLOOKUP(A169,'BD OFICIAL'!$A$1:$AK$1058,21,0)=T169,0,1)</f>
        <v>#N/A</v>
      </c>
      <c r="CB169" s="6" t="e">
        <f>IF(VLOOKUP(A169,'BD OFICIAL'!$A$1:$AK$1058,24,0)=AK169,0,1)</f>
        <v>#N/A</v>
      </c>
      <c r="CC169" s="6" t="e">
        <f>IF(VLOOKUP(A169,'BD OFICIAL'!$A$1:$AK$1058,25,0)=X169,0,1)</f>
        <v>#N/A</v>
      </c>
      <c r="CD169" s="6" t="e">
        <f>IF(VLOOKUP(A169,'BD OFICIAL'!$A$1:$AK$1058,26,0)=Y169,0,1)</f>
        <v>#N/A</v>
      </c>
      <c r="CE169" s="6" t="e">
        <f>IF(VLOOKUP(A169,'BD OFICIAL'!$A$1:$AK$1058,27,0)=Z169,0,1)</f>
        <v>#N/A</v>
      </c>
      <c r="CF169" s="6" t="e">
        <f>IF(VLOOKUP(A169,'BD OFICIAL'!$A$1:$AK$1058,28,0)=AA169,0,1)</f>
        <v>#N/A</v>
      </c>
      <c r="CG169" s="6" t="e">
        <f>IF(VLOOKUP(A169,'BD OFICIAL'!$A$1:$AK$1058,33,0)=AF169,0,1)</f>
        <v>#N/A</v>
      </c>
      <c r="CH169" s="6" t="e">
        <f>IF(VLOOKUP(A169,'BD OFICIAL'!$A$1:$AK$1058,34,0)=AG169,0,1)</f>
        <v>#N/A</v>
      </c>
      <c r="CI169" s="11" t="e">
        <f t="shared" si="114"/>
        <v>#DIV/0!</v>
      </c>
      <c r="CJ169" s="130" t="e">
        <f t="shared" si="115"/>
        <v>#DIV/0!</v>
      </c>
      <c r="CK169" s="130" t="e">
        <f>IF(VLOOKUP(A169,'BD OFICIAL'!$A$1:$AK$1058,37,0)=AL169,0,1)</f>
        <v>#N/A</v>
      </c>
      <c r="CL169" s="130" t="e">
        <f>VLOOKUP(A169,'BD OFICIAL'!$A$1:$AL$1109,38,0)*AM169-AP169</f>
        <v>#N/A</v>
      </c>
      <c r="CM169" s="130" t="str">
        <f t="shared" si="116"/>
        <v>SSH</v>
      </c>
      <c r="CN169" s="130" t="str">
        <f t="shared" si="117"/>
        <v>SI</v>
      </c>
      <c r="CO169" s="130" t="str">
        <f t="shared" si="118"/>
        <v>NO</v>
      </c>
      <c r="CP169" s="44">
        <f t="shared" si="119"/>
        <v>1</v>
      </c>
      <c r="CQ169" s="44">
        <f t="shared" si="120"/>
        <v>1</v>
      </c>
      <c r="CR169" s="44" t="e">
        <f t="shared" si="121"/>
        <v>#N/A</v>
      </c>
      <c r="CS169" s="44" t="e">
        <f>IF(VLOOKUP(A169,'BD OFICIAL'!$A:$AS,40,0)=AQ169,0,1)</f>
        <v>#N/A</v>
      </c>
      <c r="CT169" s="44" t="e">
        <f>IF(VLOOKUP(A169,'BD OFICIAL'!$A:$AS,41,0)=AS169,0,1)</f>
        <v>#N/A</v>
      </c>
      <c r="CU169" s="44">
        <f t="shared" si="122"/>
        <v>0</v>
      </c>
      <c r="CV169" s="44">
        <f t="shared" si="123"/>
        <v>0</v>
      </c>
      <c r="CW169" s="44" t="e">
        <f>IF(VLOOKUP(A169,'BD OFICIAL'!$A$1:$AK$1058,31,0)="SI",IF(AT169&gt;0,0,1),IF(AT169=0,0,1))</f>
        <v>#N/A</v>
      </c>
      <c r="CX169" s="44">
        <f t="shared" si="124"/>
        <v>0</v>
      </c>
      <c r="CY169" s="44">
        <f t="shared" si="125"/>
        <v>0</v>
      </c>
      <c r="CZ169" s="130" t="e">
        <f t="shared" si="126"/>
        <v>#N/A</v>
      </c>
      <c r="DA169" s="44" t="e">
        <f t="shared" si="127"/>
        <v>#N/A</v>
      </c>
      <c r="DB169" s="130" t="str">
        <f>IF(ISERROR(VLOOKUP(AI169,EXPERIENCIA!$A$1:$C$2100,1,0)),"NO","SI")</f>
        <v>NO</v>
      </c>
      <c r="DC169" s="130" t="e">
        <f>IF(CZ169="no","NO APLICA",IF(AX169=0,"ERROR NOTA",IF(AND(AX169&gt;1,DB169="NO"),"ERROR NOTA",IF(AND(DB169="NO",AX169=1),0,IF(VLOOKUP(AI169,EXPERIENCIA!$A$1:$C$2100,3,0)=AX169,0,"ERROR NOTA")))))</f>
        <v>#N/A</v>
      </c>
      <c r="DD169" s="130" t="str">
        <f>IF(ISERROR(VLOOKUP(AI169,COMPORTAMIENTO!$A$1:$C$2100,1,0)),"NO","SI")</f>
        <v>NO</v>
      </c>
      <c r="DE169" s="130" t="e">
        <f>IF(CZ169="NO","NO APLICA",IF(AY169=0,"ERROR NOTA",IF(AND(DD169="NO",AY169=7),0,IF(VLOOKUP(AI169,COMPORTAMIENTO!$A$2:$C$2100,3,0)=AY169,0,"ERROR NOTA"))))</f>
        <v>#N/A</v>
      </c>
      <c r="DF169" s="164" t="e">
        <f t="shared" si="128"/>
        <v>#N/A</v>
      </c>
      <c r="DG169" s="164" t="e">
        <f t="shared" si="129"/>
        <v>#N/A</v>
      </c>
      <c r="DH169" s="130" t="str">
        <f t="shared" si="143"/>
        <v>NO</v>
      </c>
      <c r="DI169" s="130" t="e">
        <f t="shared" si="130"/>
        <v>#N/A</v>
      </c>
      <c r="DJ169" s="130" t="e">
        <f t="shared" si="131"/>
        <v>#N/A</v>
      </c>
      <c r="DK169" s="130" t="e">
        <f t="shared" si="132"/>
        <v>#N/A</v>
      </c>
      <c r="DL169" s="16" t="e" cm="1">
        <f t="array" ref="DL169">IF(CZ169="NO","NO APLICA",IF(AND(CZ169="SI",BG169=1),RECHAZADO,"APROBADO"))</f>
        <v>#N/A</v>
      </c>
      <c r="DM169" s="16" t="e">
        <f t="shared" si="133"/>
        <v>#N/A</v>
      </c>
      <c r="DN169" s="11" t="e">
        <f t="shared" si="134"/>
        <v>#N/A</v>
      </c>
      <c r="DO169" s="16">
        <f t="shared" si="135"/>
        <v>0</v>
      </c>
      <c r="DP169" s="16">
        <f>VLOOKUP(A169,'5 TD'!$A$3:$B$35,2,0)</f>
        <v>0</v>
      </c>
      <c r="DQ169" s="11" t="e">
        <f t="shared" si="136"/>
        <v>#N/A</v>
      </c>
      <c r="DR169" s="130" t="e">
        <f t="shared" si="144"/>
        <v>#N/A</v>
      </c>
      <c r="DS169" s="130" t="e">
        <f t="shared" si="145"/>
        <v>#N/A</v>
      </c>
      <c r="DT169" s="11" t="e">
        <f t="shared" si="146"/>
        <v>#N/A</v>
      </c>
      <c r="DU169" s="130" t="e">
        <f t="shared" si="147"/>
        <v>#N/A</v>
      </c>
      <c r="DV169" s="6">
        <f>+('3 Planilla Preadjudicación OTIC'!BO169)</f>
        <v>0</v>
      </c>
      <c r="DW169" s="6" t="e">
        <f>IF(DU169="APROBADO",VLOOKUP(A169,'5 TD'!$D$3:$E$270,2,0),"NO APLICA")</f>
        <v>#N/A</v>
      </c>
      <c r="DX169" s="6" t="e">
        <f t="shared" si="137"/>
        <v>#N/A</v>
      </c>
      <c r="DY169" s="6" t="e">
        <f>IF(DX169="SI",VLOOKUP(A169,'5 TD'!$G$3:$H$270,2,0),"NO APLICA ")</f>
        <v>#N/A</v>
      </c>
      <c r="DZ169" s="6" t="e">
        <f t="shared" si="148"/>
        <v>#N/A</v>
      </c>
      <c r="EA169" s="6" t="e">
        <f>IF(DZ169="SI",VLOOKUP(A169,'5 TD'!$J$4:$K$472,2,0),"NO APLICA")</f>
        <v>#N/A</v>
      </c>
      <c r="EB169" s="6" t="e">
        <f t="shared" si="138"/>
        <v>#N/A</v>
      </c>
      <c r="EC169" s="11" t="e">
        <f>IF(EB169="SI",VLOOKUP(A169,'5 TD'!$M$4:$N$350,2,0),"NO APLICA")</f>
        <v>#N/A</v>
      </c>
      <c r="ED169" s="6" t="e">
        <f t="shared" si="149"/>
        <v>#N/A</v>
      </c>
      <c r="EE169" s="16" t="e">
        <f t="shared" si="139"/>
        <v>#N/A</v>
      </c>
      <c r="EF169" s="16" t="e">
        <f>IF(ED169="SI",VLOOKUP(A169,'5 TD'!$V$4:$W$479,2,0),"NO APLICA")</f>
        <v>#N/A</v>
      </c>
      <c r="EG169" s="6" t="e">
        <f t="shared" si="140"/>
        <v>#N/A</v>
      </c>
      <c r="EH169" s="124" t="e">
        <f>IF(EG169="SI",VLOOKUP(AI169,COMPORTAMIENTO!$A$1:$C$2100,2,0),"NO APLICA")</f>
        <v>#N/A</v>
      </c>
      <c r="EI169" s="16" t="e">
        <f>IF(EG169="SI",VLOOKUP(A169,'5 TD'!$P$2:$Q$479,2,0),"NO APLICA")</f>
        <v>#N/A</v>
      </c>
      <c r="EJ169" s="6" t="e">
        <f t="shared" si="141"/>
        <v>#N/A</v>
      </c>
      <c r="EK169" s="6">
        <f>IF(DB169="no",0,VLOOKUP(AI169,EXPERIENCIA!$A$1:$C$2100,2,0))</f>
        <v>0</v>
      </c>
      <c r="EL169" s="6">
        <f>IF(DB169="si",VLOOKUP(A169,'5 TD'!$S$3:$T$2103,2,0),0)</f>
        <v>0</v>
      </c>
      <c r="EM169" s="6" t="str">
        <f t="shared" si="142"/>
        <v>SI</v>
      </c>
      <c r="EN169" s="6">
        <f>+('3 Planilla Preadjudicación OTIC'!BV169)</f>
        <v>0</v>
      </c>
      <c r="EQ169" s="77"/>
    </row>
    <row r="170" spans="1:147" s="7" customFormat="1" ht="13.8" x14ac:dyDescent="0.3">
      <c r="A170" s="6">
        <f>+('3 Planilla Preadjudicación OTIC'!A170)</f>
        <v>0</v>
      </c>
      <c r="B170" s="6">
        <f>+('3 Planilla Preadjudicación OTIC'!B170)</f>
        <v>0</v>
      </c>
      <c r="C170" s="8">
        <f>+('3 Planilla Preadjudicación OTIC'!D170)</f>
        <v>0</v>
      </c>
      <c r="D170" s="8">
        <f>+('3 Planilla Preadjudicación OTIC'!E170)</f>
        <v>0</v>
      </c>
      <c r="E170" s="8">
        <f>+('3 Planilla Preadjudicación OTIC'!F170)</f>
        <v>0</v>
      </c>
      <c r="F170" s="8">
        <f>+('3 Planilla Preadjudicación OTIC'!G170)</f>
        <v>0</v>
      </c>
      <c r="G170" s="8">
        <f>+('3 Planilla Preadjudicación OTIC'!H170)</f>
        <v>0</v>
      </c>
      <c r="H170" s="8">
        <f>+('3 Planilla Preadjudicación OTIC'!I170)</f>
        <v>0</v>
      </c>
      <c r="I170" s="8">
        <f>+('3 Planilla Preadjudicación OTIC'!J170)</f>
        <v>0</v>
      </c>
      <c r="J170" s="8">
        <f>+('3 Planilla Preadjudicación OTIC'!K170)</f>
        <v>0</v>
      </c>
      <c r="K170" s="8">
        <f>+('3 Planilla Preadjudicación OTIC'!L170)</f>
        <v>0</v>
      </c>
      <c r="L170" s="8">
        <f>+('3 Planilla Preadjudicación OTIC'!M170)</f>
        <v>0</v>
      </c>
      <c r="M170" s="6">
        <f>+('3 Planilla Preadjudicación OTIC'!N170)</f>
        <v>0</v>
      </c>
      <c r="N170" s="8">
        <f>+('3 Planilla Preadjudicación OTIC'!O170)</f>
        <v>0</v>
      </c>
      <c r="O170" s="8">
        <f>+('3 Planilla Preadjudicación OTIC'!P170)</f>
        <v>0</v>
      </c>
      <c r="P170" s="8">
        <f>+('3 Planilla Preadjudicación OTIC'!Q170)</f>
        <v>0</v>
      </c>
      <c r="Q170" s="8">
        <f>+('3 Planilla Preadjudicación OTIC'!R170)</f>
        <v>0</v>
      </c>
      <c r="R170" s="8">
        <f>+('3 Planilla Preadjudicación OTIC'!S170)</f>
        <v>0</v>
      </c>
      <c r="S170" s="8">
        <f>+('3 Planilla Preadjudicación OTIC'!T170)</f>
        <v>0</v>
      </c>
      <c r="T170" s="6">
        <f>+('3 Planilla Preadjudicación OTIC'!U170)</f>
        <v>0</v>
      </c>
      <c r="U170" s="6">
        <f>+('3 Planilla Preadjudicación OTIC'!V170)</f>
        <v>0</v>
      </c>
      <c r="V170" s="6">
        <f>+('3 Planilla Preadjudicación OTIC'!W170)</f>
        <v>0</v>
      </c>
      <c r="W170" s="6">
        <f>+('3 Planilla Preadjudicación OTIC'!X170)</f>
        <v>0</v>
      </c>
      <c r="X170" s="6">
        <f>+('3 Planilla Preadjudicación OTIC'!Y170)</f>
        <v>0</v>
      </c>
      <c r="Y170" s="6">
        <f>+('3 Planilla Preadjudicación OTIC'!Z170)</f>
        <v>0</v>
      </c>
      <c r="Z170" s="6">
        <f>+('3 Planilla Preadjudicación OTIC'!AA170)</f>
        <v>0</v>
      </c>
      <c r="AA170" s="6">
        <f>+('3 Planilla Preadjudicación OTIC'!AB170)</f>
        <v>0</v>
      </c>
      <c r="AB170" s="8">
        <f>+('3 Planilla Preadjudicación OTIC'!AC170)</f>
        <v>0</v>
      </c>
      <c r="AC170" s="8">
        <f>+('3 Planilla Preadjudicación OTIC'!AD170)</f>
        <v>0</v>
      </c>
      <c r="AD170" s="6">
        <f>+('3 Planilla Preadjudicación OTIC'!AE170)</f>
        <v>0</v>
      </c>
      <c r="AE170" s="8">
        <f>+('3 Planilla Preadjudicación OTIC'!AF170)</f>
        <v>0</v>
      </c>
      <c r="AF170" s="6">
        <f>+('3 Planilla Preadjudicación OTIC'!AG170)</f>
        <v>0</v>
      </c>
      <c r="AG170" s="6">
        <f>+('3 Planilla Preadjudicación OTIC'!AH170)</f>
        <v>0</v>
      </c>
      <c r="AH170" s="6">
        <f>+('3 Planilla Preadjudicación OTIC'!AI170)</f>
        <v>0</v>
      </c>
      <c r="AI170" s="206">
        <f>+('3 Planilla Preadjudicación OTIC'!AJ170)</f>
        <v>0</v>
      </c>
      <c r="AJ170" s="8">
        <f>+('3 Planilla Preadjudicación OTIC'!AK170)</f>
        <v>0</v>
      </c>
      <c r="AK170" s="6">
        <f>+('3 Planilla Preadjudicación OTIC'!AL170)</f>
        <v>0</v>
      </c>
      <c r="AL170" s="6">
        <f>+('3 Planilla Preadjudicación OTIC'!AM170)</f>
        <v>0</v>
      </c>
      <c r="AM170" s="16">
        <f>+('3 Planilla Preadjudicación OTIC'!AN170)</f>
        <v>0</v>
      </c>
      <c r="AN170" s="16">
        <f>+('3 Planilla Preadjudicación OTIC'!AO170)</f>
        <v>0</v>
      </c>
      <c r="AO170" s="16">
        <f>+('3 Planilla Preadjudicación OTIC'!AP170)</f>
        <v>0</v>
      </c>
      <c r="AP170" s="16">
        <f>+('3 Planilla Preadjudicación OTIC'!AQ170)</f>
        <v>0</v>
      </c>
      <c r="AQ170" s="16">
        <f>+('3 Planilla Preadjudicación OTIC'!AR170)</f>
        <v>0</v>
      </c>
      <c r="AR170" s="16">
        <f>+('3 Planilla Preadjudicación OTIC'!AS170)</f>
        <v>0</v>
      </c>
      <c r="AS170" s="16">
        <f>+('3 Planilla Preadjudicación OTIC'!AT170)</f>
        <v>0</v>
      </c>
      <c r="AT170" s="16">
        <f>+('3 Planilla Preadjudicación OTIC'!AU170)</f>
        <v>0</v>
      </c>
      <c r="AU170" s="16">
        <f>+('3 Planilla Preadjudicación OTIC'!AV170)</f>
        <v>0</v>
      </c>
      <c r="AV170" s="6">
        <f>+('3 Planilla Preadjudicación OTIC'!AW170)</f>
        <v>0</v>
      </c>
      <c r="AW170" s="8">
        <f>+('3 Planilla Preadjudicación OTIC'!AX170)</f>
        <v>0</v>
      </c>
      <c r="AX170" s="6">
        <f>+('3 Planilla Preadjudicación OTIC'!AY170)</f>
        <v>0</v>
      </c>
      <c r="AY170" s="6">
        <f>+('3 Planilla Preadjudicación OTIC'!AZ170)</f>
        <v>0</v>
      </c>
      <c r="AZ170" s="6">
        <f>+('3 Planilla Preadjudicación OTIC'!BA170)</f>
        <v>0</v>
      </c>
      <c r="BA170" s="6">
        <f>+('3 Planilla Preadjudicación OTIC'!BB170)</f>
        <v>0</v>
      </c>
      <c r="BB170" s="6">
        <f>+('3 Planilla Preadjudicación OTIC'!BC170)</f>
        <v>0</v>
      </c>
      <c r="BC170" s="6">
        <f>+('3 Planilla Preadjudicación OTIC'!BD170)</f>
        <v>0</v>
      </c>
      <c r="BD170" s="6">
        <f>+('3 Planilla Preadjudicación OTIC'!BE170)</f>
        <v>0</v>
      </c>
      <c r="BE170" s="6">
        <f>+('3 Planilla Preadjudicación OTIC'!BF170)</f>
        <v>0</v>
      </c>
      <c r="BF170" s="6">
        <f>+('3 Planilla Preadjudicación OTIC'!BG170)</f>
        <v>0</v>
      </c>
      <c r="BG170" s="6">
        <f>+('3 Planilla Preadjudicación OTIC'!BH170)</f>
        <v>0</v>
      </c>
      <c r="BH170" s="6">
        <f>+('3 Planilla Preadjudicación OTIC'!BI170)</f>
        <v>0</v>
      </c>
      <c r="BI170" s="6">
        <f>+('3 Planilla Preadjudicación OTIC'!BJ170)</f>
        <v>0</v>
      </c>
      <c r="BJ170" s="6">
        <f>+('3 Planilla Preadjudicación OTIC'!BK170)</f>
        <v>0</v>
      </c>
      <c r="BK170" s="6">
        <f>+('3 Planilla Preadjudicación OTIC'!BL170)</f>
        <v>0</v>
      </c>
      <c r="BL170" s="6">
        <f>+('3 Planilla Preadjudicación OTIC'!BM170)</f>
        <v>0</v>
      </c>
      <c r="BM170" s="164">
        <f>ROUND(('3 Planilla Preadjudicación OTIC'!BN170),1)</f>
        <v>0</v>
      </c>
      <c r="BN170" s="8">
        <f>+('3 Planilla Preadjudicación OTIC'!BO170)</f>
        <v>0</v>
      </c>
      <c r="BO170" s="8">
        <f>+('3 Planilla Preadjudicación OTIC'!BP170)</f>
        <v>0</v>
      </c>
      <c r="BP170" s="8">
        <f>+('3 Planilla Preadjudicación OTIC'!BQ170)</f>
        <v>0</v>
      </c>
      <c r="BQ170" s="8">
        <f>+('3 Planilla Preadjudicación OTIC'!BR170)</f>
        <v>0</v>
      </c>
      <c r="BR170" s="8">
        <f>+('3 Planilla Preadjudicación OTIC'!BS170)</f>
        <v>0</v>
      </c>
      <c r="BS170" s="8">
        <f>+('3 Planilla Preadjudicación OTIC'!BT170)</f>
        <v>0</v>
      </c>
      <c r="BT170" s="8">
        <f>+('3 Planilla Preadjudicación OTIC'!BU170)</f>
        <v>0</v>
      </c>
      <c r="BU170" s="130" t="e">
        <f>IF(VLOOKUP(A170,'BD OFICIAL'!$A$1:$AK$1058,5,0)=D170,0,1)</f>
        <v>#N/A</v>
      </c>
      <c r="BV170" s="130" t="e">
        <f>IF(VLOOKUP(A170,'BD OFICIAL'!$A$1:$AK$1058,11,0)=J170,0,1)</f>
        <v>#N/A</v>
      </c>
      <c r="BW170" s="130" t="e">
        <f>IF(VLOOKUP(A170,'BD OFICIAL'!$A$1:$AK$1058,13,0)=L170,0,1)</f>
        <v>#N/A</v>
      </c>
      <c r="BX170" s="6" t="e">
        <f>IF(VLOOKUP(A170,'BD OFICIAL'!$A$1:$AK$1058,16,0)=O170,0,1)</f>
        <v>#N/A</v>
      </c>
      <c r="BY170" s="6" t="e">
        <f>IF(VLOOKUP(A170,'BD OFICIAL'!$A$1:$AK$1058,17,0)=P170,0,1)</f>
        <v>#N/A</v>
      </c>
      <c r="BZ170" s="6" t="e">
        <f>IF(VLOOKUP(A170,'BD OFICIAL'!$A$1:$AK$1058,19,0)=R170,0,1)</f>
        <v>#N/A</v>
      </c>
      <c r="CA170" s="6" t="e">
        <f>IF(VLOOKUP(A170,'BD OFICIAL'!$A$1:$AK$1058,21,0)=T170,0,1)</f>
        <v>#N/A</v>
      </c>
      <c r="CB170" s="6" t="e">
        <f>IF(VLOOKUP(A170,'BD OFICIAL'!$A$1:$AK$1058,24,0)=AK170,0,1)</f>
        <v>#N/A</v>
      </c>
      <c r="CC170" s="6" t="e">
        <f>IF(VLOOKUP(A170,'BD OFICIAL'!$A$1:$AK$1058,25,0)=X170,0,1)</f>
        <v>#N/A</v>
      </c>
      <c r="CD170" s="6" t="e">
        <f>IF(VLOOKUP(A170,'BD OFICIAL'!$A$1:$AK$1058,26,0)=Y170,0,1)</f>
        <v>#N/A</v>
      </c>
      <c r="CE170" s="6" t="e">
        <f>IF(VLOOKUP(A170,'BD OFICIAL'!$A$1:$AK$1058,27,0)=Z170,0,1)</f>
        <v>#N/A</v>
      </c>
      <c r="CF170" s="6" t="e">
        <f>IF(VLOOKUP(A170,'BD OFICIAL'!$A$1:$AK$1058,28,0)=AA170,0,1)</f>
        <v>#N/A</v>
      </c>
      <c r="CG170" s="6" t="e">
        <f>IF(VLOOKUP(A170,'BD OFICIAL'!$A$1:$AK$1058,33,0)=AF170,0,1)</f>
        <v>#N/A</v>
      </c>
      <c r="CH170" s="6" t="e">
        <f>IF(VLOOKUP(A170,'BD OFICIAL'!$A$1:$AK$1058,34,0)=AG170,0,1)</f>
        <v>#N/A</v>
      </c>
      <c r="CI170" s="11" t="e">
        <f t="shared" si="114"/>
        <v>#DIV/0!</v>
      </c>
      <c r="CJ170" s="130" t="e">
        <f t="shared" si="115"/>
        <v>#DIV/0!</v>
      </c>
      <c r="CK170" s="130" t="e">
        <f>IF(VLOOKUP(A170,'BD OFICIAL'!$A$1:$AK$1058,37,0)=AL170,0,1)</f>
        <v>#N/A</v>
      </c>
      <c r="CL170" s="130" t="e">
        <f>VLOOKUP(A170,'BD OFICIAL'!$A$1:$AL$1109,38,0)*AM170-AP170</f>
        <v>#N/A</v>
      </c>
      <c r="CM170" s="130" t="str">
        <f t="shared" si="116"/>
        <v>SSH</v>
      </c>
      <c r="CN170" s="130" t="str">
        <f t="shared" si="117"/>
        <v>SI</v>
      </c>
      <c r="CO170" s="130" t="str">
        <f t="shared" si="118"/>
        <v>NO</v>
      </c>
      <c r="CP170" s="44">
        <f t="shared" si="119"/>
        <v>1</v>
      </c>
      <c r="CQ170" s="44">
        <f t="shared" si="120"/>
        <v>1</v>
      </c>
      <c r="CR170" s="44" t="e">
        <f t="shared" si="121"/>
        <v>#N/A</v>
      </c>
      <c r="CS170" s="44" t="e">
        <f>IF(VLOOKUP(A170,'BD OFICIAL'!$A:$AS,40,0)=AQ170,0,1)</f>
        <v>#N/A</v>
      </c>
      <c r="CT170" s="44" t="e">
        <f>IF(VLOOKUP(A170,'BD OFICIAL'!$A:$AS,41,0)=AS170,0,1)</f>
        <v>#N/A</v>
      </c>
      <c r="CU170" s="44">
        <f t="shared" si="122"/>
        <v>0</v>
      </c>
      <c r="CV170" s="44">
        <f t="shared" si="123"/>
        <v>0</v>
      </c>
      <c r="CW170" s="44" t="e">
        <f>IF(VLOOKUP(A170,'BD OFICIAL'!$A$1:$AK$1058,31,0)="SI",IF(AT170&gt;0,0,1),IF(AT170=0,0,1))</f>
        <v>#N/A</v>
      </c>
      <c r="CX170" s="44">
        <f t="shared" si="124"/>
        <v>0</v>
      </c>
      <c r="CY170" s="44">
        <f t="shared" si="125"/>
        <v>0</v>
      </c>
      <c r="CZ170" s="130" t="e">
        <f t="shared" si="126"/>
        <v>#N/A</v>
      </c>
      <c r="DA170" s="44" t="e">
        <f t="shared" si="127"/>
        <v>#N/A</v>
      </c>
      <c r="DB170" s="130" t="str">
        <f>IF(ISERROR(VLOOKUP(AI170,EXPERIENCIA!$A$1:$C$2100,1,0)),"NO","SI")</f>
        <v>NO</v>
      </c>
      <c r="DC170" s="130" t="e">
        <f>IF(CZ170="no","NO APLICA",IF(AX170=0,"ERROR NOTA",IF(AND(AX170&gt;1,DB170="NO"),"ERROR NOTA",IF(AND(DB170="NO",AX170=1),0,IF(VLOOKUP(AI170,EXPERIENCIA!$A$1:$C$2100,3,0)=AX170,0,"ERROR NOTA")))))</f>
        <v>#N/A</v>
      </c>
      <c r="DD170" s="130" t="str">
        <f>IF(ISERROR(VLOOKUP(AI170,COMPORTAMIENTO!$A$1:$C$2100,1,0)),"NO","SI")</f>
        <v>NO</v>
      </c>
      <c r="DE170" s="130" t="e">
        <f>IF(CZ170="NO","NO APLICA",IF(AY170=0,"ERROR NOTA",IF(AND(DD170="NO",AY170=7),0,IF(VLOOKUP(AI170,COMPORTAMIENTO!$A$2:$C$2100,3,0)=AY170,0,"ERROR NOTA"))))</f>
        <v>#N/A</v>
      </c>
      <c r="DF170" s="164" t="e">
        <f t="shared" si="128"/>
        <v>#N/A</v>
      </c>
      <c r="DG170" s="164" t="e">
        <f t="shared" si="129"/>
        <v>#N/A</v>
      </c>
      <c r="DH170" s="130" t="str">
        <f t="shared" si="143"/>
        <v>NO</v>
      </c>
      <c r="DI170" s="130" t="e">
        <f t="shared" si="130"/>
        <v>#N/A</v>
      </c>
      <c r="DJ170" s="130" t="e">
        <f t="shared" si="131"/>
        <v>#N/A</v>
      </c>
      <c r="DK170" s="130" t="e">
        <f t="shared" si="132"/>
        <v>#N/A</v>
      </c>
      <c r="DL170" s="16" t="e" cm="1">
        <f t="array" ref="DL170">IF(CZ170="NO","NO APLICA",IF(AND(CZ170="SI",BG170=1),RECHAZADO,"APROBADO"))</f>
        <v>#N/A</v>
      </c>
      <c r="DM170" s="16" t="e">
        <f t="shared" si="133"/>
        <v>#N/A</v>
      </c>
      <c r="DN170" s="11" t="e">
        <f t="shared" si="134"/>
        <v>#N/A</v>
      </c>
      <c r="DO170" s="16">
        <f t="shared" si="135"/>
        <v>0</v>
      </c>
      <c r="DP170" s="16">
        <f>VLOOKUP(A170,'5 TD'!$A$3:$B$35,2,0)</f>
        <v>0</v>
      </c>
      <c r="DQ170" s="11" t="e">
        <f t="shared" si="136"/>
        <v>#N/A</v>
      </c>
      <c r="DR170" s="130" t="e">
        <f t="shared" si="144"/>
        <v>#N/A</v>
      </c>
      <c r="DS170" s="130" t="e">
        <f t="shared" si="145"/>
        <v>#N/A</v>
      </c>
      <c r="DT170" s="11" t="e">
        <f t="shared" si="146"/>
        <v>#N/A</v>
      </c>
      <c r="DU170" s="130" t="e">
        <f t="shared" si="147"/>
        <v>#N/A</v>
      </c>
      <c r="DV170" s="6">
        <f>+('3 Planilla Preadjudicación OTIC'!BO170)</f>
        <v>0</v>
      </c>
      <c r="DW170" s="6" t="e">
        <f>IF(DU170="APROBADO",VLOOKUP(A170,'5 TD'!$D$3:$E$270,2,0),"NO APLICA")</f>
        <v>#N/A</v>
      </c>
      <c r="DX170" s="6" t="e">
        <f t="shared" si="137"/>
        <v>#N/A</v>
      </c>
      <c r="DY170" s="6" t="e">
        <f>IF(DX170="SI",VLOOKUP(A170,'5 TD'!$G$3:$H$270,2,0),"NO APLICA ")</f>
        <v>#N/A</v>
      </c>
      <c r="DZ170" s="6" t="e">
        <f t="shared" si="148"/>
        <v>#N/A</v>
      </c>
      <c r="EA170" s="6" t="e">
        <f>IF(DZ170="SI",VLOOKUP(A170,'5 TD'!$J$4:$K$472,2,0),"NO APLICA")</f>
        <v>#N/A</v>
      </c>
      <c r="EB170" s="6" t="e">
        <f t="shared" si="138"/>
        <v>#N/A</v>
      </c>
      <c r="EC170" s="11" t="e">
        <f>IF(EB170="SI",VLOOKUP(A170,'5 TD'!$M$4:$N$350,2,0),"NO APLICA")</f>
        <v>#N/A</v>
      </c>
      <c r="ED170" s="6" t="e">
        <f t="shared" si="149"/>
        <v>#N/A</v>
      </c>
      <c r="EE170" s="16" t="e">
        <f t="shared" si="139"/>
        <v>#N/A</v>
      </c>
      <c r="EF170" s="16" t="e">
        <f>IF(ED170="SI",VLOOKUP(A170,'5 TD'!$V$4:$W$479,2,0),"NO APLICA")</f>
        <v>#N/A</v>
      </c>
      <c r="EG170" s="6" t="e">
        <f t="shared" si="140"/>
        <v>#N/A</v>
      </c>
      <c r="EH170" s="124" t="e">
        <f>IF(EG170="SI",VLOOKUP(AI170,COMPORTAMIENTO!$A$1:$C$2100,2,0),"NO APLICA")</f>
        <v>#N/A</v>
      </c>
      <c r="EI170" s="16" t="e">
        <f>IF(EG170="SI",VLOOKUP(A170,'5 TD'!$P$2:$Q$479,2,0),"NO APLICA")</f>
        <v>#N/A</v>
      </c>
      <c r="EJ170" s="6" t="e">
        <f t="shared" si="141"/>
        <v>#N/A</v>
      </c>
      <c r="EK170" s="6">
        <f>IF(DB170="no",0,VLOOKUP(AI170,EXPERIENCIA!$A$1:$C$2100,2,0))</f>
        <v>0</v>
      </c>
      <c r="EL170" s="6">
        <f>IF(DB170="si",VLOOKUP(A170,'5 TD'!$S$3:$T$2103,2,0),0)</f>
        <v>0</v>
      </c>
      <c r="EM170" s="6" t="str">
        <f t="shared" si="142"/>
        <v>SI</v>
      </c>
      <c r="EN170" s="6">
        <f>+('3 Planilla Preadjudicación OTIC'!BV170)</f>
        <v>0</v>
      </c>
      <c r="EQ170" s="77"/>
    </row>
    <row r="171" spans="1:147" s="7" customFormat="1" ht="13.8" x14ac:dyDescent="0.3">
      <c r="A171" s="6">
        <f>+('3 Planilla Preadjudicación OTIC'!A171)</f>
        <v>0</v>
      </c>
      <c r="B171" s="6">
        <f>+('3 Planilla Preadjudicación OTIC'!B171)</f>
        <v>0</v>
      </c>
      <c r="C171" s="8">
        <f>+('3 Planilla Preadjudicación OTIC'!D171)</f>
        <v>0</v>
      </c>
      <c r="D171" s="8">
        <f>+('3 Planilla Preadjudicación OTIC'!E171)</f>
        <v>0</v>
      </c>
      <c r="E171" s="8">
        <f>+('3 Planilla Preadjudicación OTIC'!F171)</f>
        <v>0</v>
      </c>
      <c r="F171" s="8">
        <f>+('3 Planilla Preadjudicación OTIC'!G171)</f>
        <v>0</v>
      </c>
      <c r="G171" s="8">
        <f>+('3 Planilla Preadjudicación OTIC'!H171)</f>
        <v>0</v>
      </c>
      <c r="H171" s="8">
        <f>+('3 Planilla Preadjudicación OTIC'!I171)</f>
        <v>0</v>
      </c>
      <c r="I171" s="8">
        <f>+('3 Planilla Preadjudicación OTIC'!J171)</f>
        <v>0</v>
      </c>
      <c r="J171" s="8">
        <f>+('3 Planilla Preadjudicación OTIC'!K171)</f>
        <v>0</v>
      </c>
      <c r="K171" s="8">
        <f>+('3 Planilla Preadjudicación OTIC'!L171)</f>
        <v>0</v>
      </c>
      <c r="L171" s="8">
        <f>+('3 Planilla Preadjudicación OTIC'!M171)</f>
        <v>0</v>
      </c>
      <c r="M171" s="6">
        <f>+('3 Planilla Preadjudicación OTIC'!N171)</f>
        <v>0</v>
      </c>
      <c r="N171" s="8">
        <f>+('3 Planilla Preadjudicación OTIC'!O171)</f>
        <v>0</v>
      </c>
      <c r="O171" s="8">
        <f>+('3 Planilla Preadjudicación OTIC'!P171)</f>
        <v>0</v>
      </c>
      <c r="P171" s="8">
        <f>+('3 Planilla Preadjudicación OTIC'!Q171)</f>
        <v>0</v>
      </c>
      <c r="Q171" s="8">
        <f>+('3 Planilla Preadjudicación OTIC'!R171)</f>
        <v>0</v>
      </c>
      <c r="R171" s="8">
        <f>+('3 Planilla Preadjudicación OTIC'!S171)</f>
        <v>0</v>
      </c>
      <c r="S171" s="8">
        <f>+('3 Planilla Preadjudicación OTIC'!T171)</f>
        <v>0</v>
      </c>
      <c r="T171" s="6">
        <f>+('3 Planilla Preadjudicación OTIC'!U171)</f>
        <v>0</v>
      </c>
      <c r="U171" s="6">
        <f>+('3 Planilla Preadjudicación OTIC'!V171)</f>
        <v>0</v>
      </c>
      <c r="V171" s="6">
        <f>+('3 Planilla Preadjudicación OTIC'!W171)</f>
        <v>0</v>
      </c>
      <c r="W171" s="6">
        <f>+('3 Planilla Preadjudicación OTIC'!X171)</f>
        <v>0</v>
      </c>
      <c r="X171" s="6">
        <f>+('3 Planilla Preadjudicación OTIC'!Y171)</f>
        <v>0</v>
      </c>
      <c r="Y171" s="6">
        <f>+('3 Planilla Preadjudicación OTIC'!Z171)</f>
        <v>0</v>
      </c>
      <c r="Z171" s="6">
        <f>+('3 Planilla Preadjudicación OTIC'!AA171)</f>
        <v>0</v>
      </c>
      <c r="AA171" s="6">
        <f>+('3 Planilla Preadjudicación OTIC'!AB171)</f>
        <v>0</v>
      </c>
      <c r="AB171" s="8">
        <f>+('3 Planilla Preadjudicación OTIC'!AC171)</f>
        <v>0</v>
      </c>
      <c r="AC171" s="8">
        <f>+('3 Planilla Preadjudicación OTIC'!AD171)</f>
        <v>0</v>
      </c>
      <c r="AD171" s="6">
        <f>+('3 Planilla Preadjudicación OTIC'!AE171)</f>
        <v>0</v>
      </c>
      <c r="AE171" s="8">
        <f>+('3 Planilla Preadjudicación OTIC'!AF171)</f>
        <v>0</v>
      </c>
      <c r="AF171" s="6">
        <f>+('3 Planilla Preadjudicación OTIC'!AG171)</f>
        <v>0</v>
      </c>
      <c r="AG171" s="6">
        <f>+('3 Planilla Preadjudicación OTIC'!AH171)</f>
        <v>0</v>
      </c>
      <c r="AH171" s="6">
        <f>+('3 Planilla Preadjudicación OTIC'!AI171)</f>
        <v>0</v>
      </c>
      <c r="AI171" s="206">
        <f>+('3 Planilla Preadjudicación OTIC'!AJ171)</f>
        <v>0</v>
      </c>
      <c r="AJ171" s="8">
        <f>+('3 Planilla Preadjudicación OTIC'!AK171)</f>
        <v>0</v>
      </c>
      <c r="AK171" s="6">
        <f>+('3 Planilla Preadjudicación OTIC'!AL171)</f>
        <v>0</v>
      </c>
      <c r="AL171" s="6">
        <f>+('3 Planilla Preadjudicación OTIC'!AM171)</f>
        <v>0</v>
      </c>
      <c r="AM171" s="16">
        <f>+('3 Planilla Preadjudicación OTIC'!AN171)</f>
        <v>0</v>
      </c>
      <c r="AN171" s="16">
        <f>+('3 Planilla Preadjudicación OTIC'!AO171)</f>
        <v>0</v>
      </c>
      <c r="AO171" s="16">
        <f>+('3 Planilla Preadjudicación OTIC'!AP171)</f>
        <v>0</v>
      </c>
      <c r="AP171" s="16">
        <f>+('3 Planilla Preadjudicación OTIC'!AQ171)</f>
        <v>0</v>
      </c>
      <c r="AQ171" s="16">
        <f>+('3 Planilla Preadjudicación OTIC'!AR171)</f>
        <v>0</v>
      </c>
      <c r="AR171" s="16">
        <f>+('3 Planilla Preadjudicación OTIC'!AS171)</f>
        <v>0</v>
      </c>
      <c r="AS171" s="16">
        <f>+('3 Planilla Preadjudicación OTIC'!AT171)</f>
        <v>0</v>
      </c>
      <c r="AT171" s="16">
        <f>+('3 Planilla Preadjudicación OTIC'!AU171)</f>
        <v>0</v>
      </c>
      <c r="AU171" s="16">
        <f>+('3 Planilla Preadjudicación OTIC'!AV171)</f>
        <v>0</v>
      </c>
      <c r="AV171" s="6">
        <f>+('3 Planilla Preadjudicación OTIC'!AW171)</f>
        <v>0</v>
      </c>
      <c r="AW171" s="8">
        <f>+('3 Planilla Preadjudicación OTIC'!AX171)</f>
        <v>0</v>
      </c>
      <c r="AX171" s="6">
        <f>+('3 Planilla Preadjudicación OTIC'!AY171)</f>
        <v>0</v>
      </c>
      <c r="AY171" s="6">
        <f>+('3 Planilla Preadjudicación OTIC'!AZ171)</f>
        <v>0</v>
      </c>
      <c r="AZ171" s="6">
        <f>+('3 Planilla Preadjudicación OTIC'!BA171)</f>
        <v>0</v>
      </c>
      <c r="BA171" s="6">
        <f>+('3 Planilla Preadjudicación OTIC'!BB171)</f>
        <v>0</v>
      </c>
      <c r="BB171" s="6">
        <f>+('3 Planilla Preadjudicación OTIC'!BC171)</f>
        <v>0</v>
      </c>
      <c r="BC171" s="6">
        <f>+('3 Planilla Preadjudicación OTIC'!BD171)</f>
        <v>0</v>
      </c>
      <c r="BD171" s="6">
        <f>+('3 Planilla Preadjudicación OTIC'!BE171)</f>
        <v>0</v>
      </c>
      <c r="BE171" s="6">
        <f>+('3 Planilla Preadjudicación OTIC'!BF171)</f>
        <v>0</v>
      </c>
      <c r="BF171" s="6">
        <f>+('3 Planilla Preadjudicación OTIC'!BG171)</f>
        <v>0</v>
      </c>
      <c r="BG171" s="6">
        <f>+('3 Planilla Preadjudicación OTIC'!BH171)</f>
        <v>0</v>
      </c>
      <c r="BH171" s="6">
        <f>+('3 Planilla Preadjudicación OTIC'!BI171)</f>
        <v>0</v>
      </c>
      <c r="BI171" s="6">
        <f>+('3 Planilla Preadjudicación OTIC'!BJ171)</f>
        <v>0</v>
      </c>
      <c r="BJ171" s="6">
        <f>+('3 Planilla Preadjudicación OTIC'!BK171)</f>
        <v>0</v>
      </c>
      <c r="BK171" s="6">
        <f>+('3 Planilla Preadjudicación OTIC'!BL171)</f>
        <v>0</v>
      </c>
      <c r="BL171" s="6">
        <f>+('3 Planilla Preadjudicación OTIC'!BM171)</f>
        <v>0</v>
      </c>
      <c r="BM171" s="164">
        <f>ROUND(('3 Planilla Preadjudicación OTIC'!BN171),1)</f>
        <v>0</v>
      </c>
      <c r="BN171" s="8">
        <f>+('3 Planilla Preadjudicación OTIC'!BO171)</f>
        <v>0</v>
      </c>
      <c r="BO171" s="8">
        <f>+('3 Planilla Preadjudicación OTIC'!BP171)</f>
        <v>0</v>
      </c>
      <c r="BP171" s="8">
        <f>+('3 Planilla Preadjudicación OTIC'!BQ171)</f>
        <v>0</v>
      </c>
      <c r="BQ171" s="8">
        <f>+('3 Planilla Preadjudicación OTIC'!BR171)</f>
        <v>0</v>
      </c>
      <c r="BR171" s="8">
        <f>+('3 Planilla Preadjudicación OTIC'!BS171)</f>
        <v>0</v>
      </c>
      <c r="BS171" s="8">
        <f>+('3 Planilla Preadjudicación OTIC'!BT171)</f>
        <v>0</v>
      </c>
      <c r="BT171" s="8">
        <f>+('3 Planilla Preadjudicación OTIC'!BU171)</f>
        <v>0</v>
      </c>
      <c r="BU171" s="130" t="e">
        <f>IF(VLOOKUP(A171,'BD OFICIAL'!$A$1:$AK$1058,5,0)=D171,0,1)</f>
        <v>#N/A</v>
      </c>
      <c r="BV171" s="130" t="e">
        <f>IF(VLOOKUP(A171,'BD OFICIAL'!$A$1:$AK$1058,11,0)=J171,0,1)</f>
        <v>#N/A</v>
      </c>
      <c r="BW171" s="130" t="e">
        <f>IF(VLOOKUP(A171,'BD OFICIAL'!$A$1:$AK$1058,13,0)=L171,0,1)</f>
        <v>#N/A</v>
      </c>
      <c r="BX171" s="6" t="e">
        <f>IF(VLOOKUP(A171,'BD OFICIAL'!$A$1:$AK$1058,16,0)=O171,0,1)</f>
        <v>#N/A</v>
      </c>
      <c r="BY171" s="6" t="e">
        <f>IF(VLOOKUP(A171,'BD OFICIAL'!$A$1:$AK$1058,17,0)=P171,0,1)</f>
        <v>#N/A</v>
      </c>
      <c r="BZ171" s="6" t="e">
        <f>IF(VLOOKUP(A171,'BD OFICIAL'!$A$1:$AK$1058,19,0)=R171,0,1)</f>
        <v>#N/A</v>
      </c>
      <c r="CA171" s="6" t="e">
        <f>IF(VLOOKUP(A171,'BD OFICIAL'!$A$1:$AK$1058,21,0)=T171,0,1)</f>
        <v>#N/A</v>
      </c>
      <c r="CB171" s="6" t="e">
        <f>IF(VLOOKUP(A171,'BD OFICIAL'!$A$1:$AK$1058,24,0)=AK171,0,1)</f>
        <v>#N/A</v>
      </c>
      <c r="CC171" s="6" t="e">
        <f>IF(VLOOKUP(A171,'BD OFICIAL'!$A$1:$AK$1058,25,0)=X171,0,1)</f>
        <v>#N/A</v>
      </c>
      <c r="CD171" s="6" t="e">
        <f>IF(VLOOKUP(A171,'BD OFICIAL'!$A$1:$AK$1058,26,0)=Y171,0,1)</f>
        <v>#N/A</v>
      </c>
      <c r="CE171" s="6" t="e">
        <f>IF(VLOOKUP(A171,'BD OFICIAL'!$A$1:$AK$1058,27,0)=Z171,0,1)</f>
        <v>#N/A</v>
      </c>
      <c r="CF171" s="6" t="e">
        <f>IF(VLOOKUP(A171,'BD OFICIAL'!$A$1:$AK$1058,28,0)=AA171,0,1)</f>
        <v>#N/A</v>
      </c>
      <c r="CG171" s="6" t="e">
        <f>IF(VLOOKUP(A171,'BD OFICIAL'!$A$1:$AK$1058,33,0)=AF171,0,1)</f>
        <v>#N/A</v>
      </c>
      <c r="CH171" s="6" t="e">
        <f>IF(VLOOKUP(A171,'BD OFICIAL'!$A$1:$AK$1058,34,0)=AG171,0,1)</f>
        <v>#N/A</v>
      </c>
      <c r="CI171" s="11" t="e">
        <f t="shared" si="114"/>
        <v>#DIV/0!</v>
      </c>
      <c r="CJ171" s="130" t="e">
        <f t="shared" si="115"/>
        <v>#DIV/0!</v>
      </c>
      <c r="CK171" s="130" t="e">
        <f>IF(VLOOKUP(A171,'BD OFICIAL'!$A$1:$AK$1058,37,0)=AL171,0,1)</f>
        <v>#N/A</v>
      </c>
      <c r="CL171" s="130" t="e">
        <f>VLOOKUP(A171,'BD OFICIAL'!$A$1:$AL$1109,38,0)*AM171-AP171</f>
        <v>#N/A</v>
      </c>
      <c r="CM171" s="130" t="str">
        <f t="shared" si="116"/>
        <v>SSH</v>
      </c>
      <c r="CN171" s="130" t="str">
        <f t="shared" si="117"/>
        <v>SI</v>
      </c>
      <c r="CO171" s="130" t="str">
        <f t="shared" si="118"/>
        <v>NO</v>
      </c>
      <c r="CP171" s="44">
        <f t="shared" si="119"/>
        <v>1</v>
      </c>
      <c r="CQ171" s="44">
        <f t="shared" si="120"/>
        <v>1</v>
      </c>
      <c r="CR171" s="44" t="e">
        <f t="shared" si="121"/>
        <v>#N/A</v>
      </c>
      <c r="CS171" s="44" t="e">
        <f>IF(VLOOKUP(A171,'BD OFICIAL'!$A:$AS,40,0)=AQ171,0,1)</f>
        <v>#N/A</v>
      </c>
      <c r="CT171" s="44" t="e">
        <f>IF(VLOOKUP(A171,'BD OFICIAL'!$A:$AS,41,0)=AS171,0,1)</f>
        <v>#N/A</v>
      </c>
      <c r="CU171" s="44">
        <f t="shared" si="122"/>
        <v>0</v>
      </c>
      <c r="CV171" s="44">
        <f t="shared" si="123"/>
        <v>0</v>
      </c>
      <c r="CW171" s="44" t="e">
        <f>IF(VLOOKUP(A171,'BD OFICIAL'!$A$1:$AK$1058,31,0)="SI",IF(AT171&gt;0,0,1),IF(AT171=0,0,1))</f>
        <v>#N/A</v>
      </c>
      <c r="CX171" s="44">
        <f t="shared" si="124"/>
        <v>0</v>
      </c>
      <c r="CY171" s="44">
        <f t="shared" si="125"/>
        <v>0</v>
      </c>
      <c r="CZ171" s="130" t="e">
        <f t="shared" si="126"/>
        <v>#N/A</v>
      </c>
      <c r="DA171" s="44" t="e">
        <f t="shared" si="127"/>
        <v>#N/A</v>
      </c>
      <c r="DB171" s="130" t="str">
        <f>IF(ISERROR(VLOOKUP(AI171,EXPERIENCIA!$A$1:$C$2100,1,0)),"NO","SI")</f>
        <v>NO</v>
      </c>
      <c r="DC171" s="130" t="e">
        <f>IF(CZ171="no","NO APLICA",IF(AX171=0,"ERROR NOTA",IF(AND(AX171&gt;1,DB171="NO"),"ERROR NOTA",IF(AND(DB171="NO",AX171=1),0,IF(VLOOKUP(AI171,EXPERIENCIA!$A$1:$C$2100,3,0)=AX171,0,"ERROR NOTA")))))</f>
        <v>#N/A</v>
      </c>
      <c r="DD171" s="130" t="str">
        <f>IF(ISERROR(VLOOKUP(AI171,COMPORTAMIENTO!$A$1:$C$2100,1,0)),"NO","SI")</f>
        <v>NO</v>
      </c>
      <c r="DE171" s="130" t="e">
        <f>IF(CZ171="NO","NO APLICA",IF(AY171=0,"ERROR NOTA",IF(AND(DD171="NO",AY171=7),0,IF(VLOOKUP(AI171,COMPORTAMIENTO!$A$2:$C$2100,3,0)=AY171,0,"ERROR NOTA"))))</f>
        <v>#N/A</v>
      </c>
      <c r="DF171" s="164" t="e">
        <f t="shared" si="128"/>
        <v>#N/A</v>
      </c>
      <c r="DG171" s="164" t="e">
        <f t="shared" si="129"/>
        <v>#N/A</v>
      </c>
      <c r="DH171" s="130" t="str">
        <f t="shared" si="143"/>
        <v>NO</v>
      </c>
      <c r="DI171" s="130" t="e">
        <f t="shared" si="130"/>
        <v>#N/A</v>
      </c>
      <c r="DJ171" s="130" t="e">
        <f t="shared" si="131"/>
        <v>#N/A</v>
      </c>
      <c r="DK171" s="130" t="e">
        <f t="shared" si="132"/>
        <v>#N/A</v>
      </c>
      <c r="DL171" s="16" t="e" cm="1">
        <f t="array" ref="DL171">IF(CZ171="NO","NO APLICA",IF(AND(CZ171="SI",BG171=1),RECHAZADO,"APROBADO"))</f>
        <v>#N/A</v>
      </c>
      <c r="DM171" s="16" t="e">
        <f t="shared" si="133"/>
        <v>#N/A</v>
      </c>
      <c r="DN171" s="11" t="e">
        <f t="shared" si="134"/>
        <v>#N/A</v>
      </c>
      <c r="DO171" s="16">
        <f t="shared" si="135"/>
        <v>0</v>
      </c>
      <c r="DP171" s="16">
        <f>VLOOKUP(A171,'5 TD'!$A$3:$B$35,2,0)</f>
        <v>0</v>
      </c>
      <c r="DQ171" s="11" t="e">
        <f t="shared" si="136"/>
        <v>#N/A</v>
      </c>
      <c r="DR171" s="130" t="e">
        <f t="shared" si="144"/>
        <v>#N/A</v>
      </c>
      <c r="DS171" s="130" t="e">
        <f t="shared" si="145"/>
        <v>#N/A</v>
      </c>
      <c r="DT171" s="11" t="e">
        <f t="shared" si="146"/>
        <v>#N/A</v>
      </c>
      <c r="DU171" s="130" t="e">
        <f t="shared" si="147"/>
        <v>#N/A</v>
      </c>
      <c r="DV171" s="6">
        <f>+('3 Planilla Preadjudicación OTIC'!BO171)</f>
        <v>0</v>
      </c>
      <c r="DW171" s="6" t="e">
        <f>IF(DU171="APROBADO",VLOOKUP(A171,'5 TD'!$D$3:$E$270,2,0),"NO APLICA")</f>
        <v>#N/A</v>
      </c>
      <c r="DX171" s="6" t="e">
        <f t="shared" si="137"/>
        <v>#N/A</v>
      </c>
      <c r="DY171" s="6" t="e">
        <f>IF(DX171="SI",VLOOKUP(A171,'5 TD'!$G$3:$H$270,2,0),"NO APLICA ")</f>
        <v>#N/A</v>
      </c>
      <c r="DZ171" s="6" t="e">
        <f t="shared" si="148"/>
        <v>#N/A</v>
      </c>
      <c r="EA171" s="6" t="e">
        <f>IF(DZ171="SI",VLOOKUP(A171,'5 TD'!$J$4:$K$472,2,0),"NO APLICA")</f>
        <v>#N/A</v>
      </c>
      <c r="EB171" s="6" t="e">
        <f t="shared" si="138"/>
        <v>#N/A</v>
      </c>
      <c r="EC171" s="11" t="e">
        <f>IF(EB171="SI",VLOOKUP(A171,'5 TD'!$M$4:$N$350,2,0),"NO APLICA")</f>
        <v>#N/A</v>
      </c>
      <c r="ED171" s="6" t="e">
        <f t="shared" si="149"/>
        <v>#N/A</v>
      </c>
      <c r="EE171" s="16" t="e">
        <f t="shared" si="139"/>
        <v>#N/A</v>
      </c>
      <c r="EF171" s="16" t="e">
        <f>IF(ED171="SI",VLOOKUP(A171,'5 TD'!$V$4:$W$479,2,0),"NO APLICA")</f>
        <v>#N/A</v>
      </c>
      <c r="EG171" s="6" t="e">
        <f t="shared" si="140"/>
        <v>#N/A</v>
      </c>
      <c r="EH171" s="124" t="e">
        <f>IF(EG171="SI",VLOOKUP(AI171,COMPORTAMIENTO!$A$1:$C$2100,2,0),"NO APLICA")</f>
        <v>#N/A</v>
      </c>
      <c r="EI171" s="16" t="e">
        <f>IF(EG171="SI",VLOOKUP(A171,'5 TD'!$P$2:$Q$479,2,0),"NO APLICA")</f>
        <v>#N/A</v>
      </c>
      <c r="EJ171" s="6" t="e">
        <f t="shared" si="141"/>
        <v>#N/A</v>
      </c>
      <c r="EK171" s="6">
        <f>IF(DB171="no",0,VLOOKUP(AI171,EXPERIENCIA!$A$1:$C$2100,2,0))</f>
        <v>0</v>
      </c>
      <c r="EL171" s="6">
        <f>IF(DB171="si",VLOOKUP(A171,'5 TD'!$S$3:$T$2103,2,0),0)</f>
        <v>0</v>
      </c>
      <c r="EM171" s="6" t="str">
        <f t="shared" si="142"/>
        <v>SI</v>
      </c>
      <c r="EN171" s="6">
        <f>+('3 Planilla Preadjudicación OTIC'!BV171)</f>
        <v>0</v>
      </c>
      <c r="EQ171" s="77"/>
    </row>
    <row r="172" spans="1:147" s="7" customFormat="1" ht="13.8" x14ac:dyDescent="0.3">
      <c r="A172" s="6">
        <f>+('3 Planilla Preadjudicación OTIC'!A172)</f>
        <v>0</v>
      </c>
      <c r="B172" s="6">
        <f>+('3 Planilla Preadjudicación OTIC'!B172)</f>
        <v>0</v>
      </c>
      <c r="C172" s="8">
        <f>+('3 Planilla Preadjudicación OTIC'!D172)</f>
        <v>0</v>
      </c>
      <c r="D172" s="8">
        <f>+('3 Planilla Preadjudicación OTIC'!E172)</f>
        <v>0</v>
      </c>
      <c r="E172" s="8">
        <f>+('3 Planilla Preadjudicación OTIC'!F172)</f>
        <v>0</v>
      </c>
      <c r="F172" s="8">
        <f>+('3 Planilla Preadjudicación OTIC'!G172)</f>
        <v>0</v>
      </c>
      <c r="G172" s="8">
        <f>+('3 Planilla Preadjudicación OTIC'!H172)</f>
        <v>0</v>
      </c>
      <c r="H172" s="8">
        <f>+('3 Planilla Preadjudicación OTIC'!I172)</f>
        <v>0</v>
      </c>
      <c r="I172" s="8">
        <f>+('3 Planilla Preadjudicación OTIC'!J172)</f>
        <v>0</v>
      </c>
      <c r="J172" s="8">
        <f>+('3 Planilla Preadjudicación OTIC'!K172)</f>
        <v>0</v>
      </c>
      <c r="K172" s="8">
        <f>+('3 Planilla Preadjudicación OTIC'!L172)</f>
        <v>0</v>
      </c>
      <c r="L172" s="8">
        <f>+('3 Planilla Preadjudicación OTIC'!M172)</f>
        <v>0</v>
      </c>
      <c r="M172" s="6">
        <f>+('3 Planilla Preadjudicación OTIC'!N172)</f>
        <v>0</v>
      </c>
      <c r="N172" s="8">
        <f>+('3 Planilla Preadjudicación OTIC'!O172)</f>
        <v>0</v>
      </c>
      <c r="O172" s="8">
        <f>+('3 Planilla Preadjudicación OTIC'!P172)</f>
        <v>0</v>
      </c>
      <c r="P172" s="8">
        <f>+('3 Planilla Preadjudicación OTIC'!Q172)</f>
        <v>0</v>
      </c>
      <c r="Q172" s="8">
        <f>+('3 Planilla Preadjudicación OTIC'!R172)</f>
        <v>0</v>
      </c>
      <c r="R172" s="8">
        <f>+('3 Planilla Preadjudicación OTIC'!S172)</f>
        <v>0</v>
      </c>
      <c r="S172" s="8">
        <f>+('3 Planilla Preadjudicación OTIC'!T172)</f>
        <v>0</v>
      </c>
      <c r="T172" s="6">
        <f>+('3 Planilla Preadjudicación OTIC'!U172)</f>
        <v>0</v>
      </c>
      <c r="U172" s="6">
        <f>+('3 Planilla Preadjudicación OTIC'!V172)</f>
        <v>0</v>
      </c>
      <c r="V172" s="6">
        <f>+('3 Planilla Preadjudicación OTIC'!W172)</f>
        <v>0</v>
      </c>
      <c r="W172" s="6">
        <f>+('3 Planilla Preadjudicación OTIC'!X172)</f>
        <v>0</v>
      </c>
      <c r="X172" s="6">
        <f>+('3 Planilla Preadjudicación OTIC'!Y172)</f>
        <v>0</v>
      </c>
      <c r="Y172" s="6">
        <f>+('3 Planilla Preadjudicación OTIC'!Z172)</f>
        <v>0</v>
      </c>
      <c r="Z172" s="6">
        <f>+('3 Planilla Preadjudicación OTIC'!AA172)</f>
        <v>0</v>
      </c>
      <c r="AA172" s="6">
        <f>+('3 Planilla Preadjudicación OTIC'!AB172)</f>
        <v>0</v>
      </c>
      <c r="AB172" s="8">
        <f>+('3 Planilla Preadjudicación OTIC'!AC172)</f>
        <v>0</v>
      </c>
      <c r="AC172" s="8">
        <f>+('3 Planilla Preadjudicación OTIC'!AD172)</f>
        <v>0</v>
      </c>
      <c r="AD172" s="6">
        <f>+('3 Planilla Preadjudicación OTIC'!AE172)</f>
        <v>0</v>
      </c>
      <c r="AE172" s="8">
        <f>+('3 Planilla Preadjudicación OTIC'!AF172)</f>
        <v>0</v>
      </c>
      <c r="AF172" s="6">
        <f>+('3 Planilla Preadjudicación OTIC'!AG172)</f>
        <v>0</v>
      </c>
      <c r="AG172" s="6">
        <f>+('3 Planilla Preadjudicación OTIC'!AH172)</f>
        <v>0</v>
      </c>
      <c r="AH172" s="6">
        <f>+('3 Planilla Preadjudicación OTIC'!AI172)</f>
        <v>0</v>
      </c>
      <c r="AI172" s="206">
        <f>+('3 Planilla Preadjudicación OTIC'!AJ172)</f>
        <v>0</v>
      </c>
      <c r="AJ172" s="8">
        <f>+('3 Planilla Preadjudicación OTIC'!AK172)</f>
        <v>0</v>
      </c>
      <c r="AK172" s="6">
        <f>+('3 Planilla Preadjudicación OTIC'!AL172)</f>
        <v>0</v>
      </c>
      <c r="AL172" s="6">
        <f>+('3 Planilla Preadjudicación OTIC'!AM172)</f>
        <v>0</v>
      </c>
      <c r="AM172" s="16">
        <f>+('3 Planilla Preadjudicación OTIC'!AN172)</f>
        <v>0</v>
      </c>
      <c r="AN172" s="16">
        <f>+('3 Planilla Preadjudicación OTIC'!AO172)</f>
        <v>0</v>
      </c>
      <c r="AO172" s="16">
        <f>+('3 Planilla Preadjudicación OTIC'!AP172)</f>
        <v>0</v>
      </c>
      <c r="AP172" s="16">
        <f>+('3 Planilla Preadjudicación OTIC'!AQ172)</f>
        <v>0</v>
      </c>
      <c r="AQ172" s="16">
        <f>+('3 Planilla Preadjudicación OTIC'!AR172)</f>
        <v>0</v>
      </c>
      <c r="AR172" s="16">
        <f>+('3 Planilla Preadjudicación OTIC'!AS172)</f>
        <v>0</v>
      </c>
      <c r="AS172" s="16">
        <f>+('3 Planilla Preadjudicación OTIC'!AT172)</f>
        <v>0</v>
      </c>
      <c r="AT172" s="16">
        <f>+('3 Planilla Preadjudicación OTIC'!AU172)</f>
        <v>0</v>
      </c>
      <c r="AU172" s="16">
        <f>+('3 Planilla Preadjudicación OTIC'!AV172)</f>
        <v>0</v>
      </c>
      <c r="AV172" s="6">
        <f>+('3 Planilla Preadjudicación OTIC'!AW172)</f>
        <v>0</v>
      </c>
      <c r="AW172" s="8">
        <f>+('3 Planilla Preadjudicación OTIC'!AX172)</f>
        <v>0</v>
      </c>
      <c r="AX172" s="6">
        <f>+('3 Planilla Preadjudicación OTIC'!AY172)</f>
        <v>0</v>
      </c>
      <c r="AY172" s="6">
        <f>+('3 Planilla Preadjudicación OTIC'!AZ172)</f>
        <v>0</v>
      </c>
      <c r="AZ172" s="6">
        <f>+('3 Planilla Preadjudicación OTIC'!BA172)</f>
        <v>0</v>
      </c>
      <c r="BA172" s="6">
        <f>+('3 Planilla Preadjudicación OTIC'!BB172)</f>
        <v>0</v>
      </c>
      <c r="BB172" s="6">
        <f>+('3 Planilla Preadjudicación OTIC'!BC172)</f>
        <v>0</v>
      </c>
      <c r="BC172" s="6">
        <f>+('3 Planilla Preadjudicación OTIC'!BD172)</f>
        <v>0</v>
      </c>
      <c r="BD172" s="6">
        <f>+('3 Planilla Preadjudicación OTIC'!BE172)</f>
        <v>0</v>
      </c>
      <c r="BE172" s="6">
        <f>+('3 Planilla Preadjudicación OTIC'!BF172)</f>
        <v>0</v>
      </c>
      <c r="BF172" s="6">
        <f>+('3 Planilla Preadjudicación OTIC'!BG172)</f>
        <v>0</v>
      </c>
      <c r="BG172" s="6">
        <f>+('3 Planilla Preadjudicación OTIC'!BH172)</f>
        <v>0</v>
      </c>
      <c r="BH172" s="6">
        <f>+('3 Planilla Preadjudicación OTIC'!BI172)</f>
        <v>0</v>
      </c>
      <c r="BI172" s="6">
        <f>+('3 Planilla Preadjudicación OTIC'!BJ172)</f>
        <v>0</v>
      </c>
      <c r="BJ172" s="6">
        <f>+('3 Planilla Preadjudicación OTIC'!BK172)</f>
        <v>0</v>
      </c>
      <c r="BK172" s="6">
        <f>+('3 Planilla Preadjudicación OTIC'!BL172)</f>
        <v>0</v>
      </c>
      <c r="BL172" s="6">
        <f>+('3 Planilla Preadjudicación OTIC'!BM172)</f>
        <v>0</v>
      </c>
      <c r="BM172" s="164">
        <f>ROUND(('3 Planilla Preadjudicación OTIC'!BN172),1)</f>
        <v>0</v>
      </c>
      <c r="BN172" s="8">
        <f>+('3 Planilla Preadjudicación OTIC'!BO172)</f>
        <v>0</v>
      </c>
      <c r="BO172" s="8">
        <f>+('3 Planilla Preadjudicación OTIC'!BP172)</f>
        <v>0</v>
      </c>
      <c r="BP172" s="8">
        <f>+('3 Planilla Preadjudicación OTIC'!BQ172)</f>
        <v>0</v>
      </c>
      <c r="BQ172" s="8">
        <f>+('3 Planilla Preadjudicación OTIC'!BR172)</f>
        <v>0</v>
      </c>
      <c r="BR172" s="8">
        <f>+('3 Planilla Preadjudicación OTIC'!BS172)</f>
        <v>0</v>
      </c>
      <c r="BS172" s="8">
        <f>+('3 Planilla Preadjudicación OTIC'!BT172)</f>
        <v>0</v>
      </c>
      <c r="BT172" s="8">
        <f>+('3 Planilla Preadjudicación OTIC'!BU172)</f>
        <v>0</v>
      </c>
      <c r="BU172" s="130" t="e">
        <f>IF(VLOOKUP(A172,'BD OFICIAL'!$A$1:$AK$1058,5,0)=D172,0,1)</f>
        <v>#N/A</v>
      </c>
      <c r="BV172" s="130" t="e">
        <f>IF(VLOOKUP(A172,'BD OFICIAL'!$A$1:$AK$1058,11,0)=J172,0,1)</f>
        <v>#N/A</v>
      </c>
      <c r="BW172" s="130" t="e">
        <f>IF(VLOOKUP(A172,'BD OFICIAL'!$A$1:$AK$1058,13,0)=L172,0,1)</f>
        <v>#N/A</v>
      </c>
      <c r="BX172" s="6" t="e">
        <f>IF(VLOOKUP(A172,'BD OFICIAL'!$A$1:$AK$1058,16,0)=O172,0,1)</f>
        <v>#N/A</v>
      </c>
      <c r="BY172" s="6" t="e">
        <f>IF(VLOOKUP(A172,'BD OFICIAL'!$A$1:$AK$1058,17,0)=P172,0,1)</f>
        <v>#N/A</v>
      </c>
      <c r="BZ172" s="6" t="e">
        <f>IF(VLOOKUP(A172,'BD OFICIAL'!$A$1:$AK$1058,19,0)=R172,0,1)</f>
        <v>#N/A</v>
      </c>
      <c r="CA172" s="6" t="e">
        <f>IF(VLOOKUP(A172,'BD OFICIAL'!$A$1:$AK$1058,21,0)=T172,0,1)</f>
        <v>#N/A</v>
      </c>
      <c r="CB172" s="6" t="e">
        <f>IF(VLOOKUP(A172,'BD OFICIAL'!$A$1:$AK$1058,24,0)=AK172,0,1)</f>
        <v>#N/A</v>
      </c>
      <c r="CC172" s="6" t="e">
        <f>IF(VLOOKUP(A172,'BD OFICIAL'!$A$1:$AK$1058,25,0)=X172,0,1)</f>
        <v>#N/A</v>
      </c>
      <c r="CD172" s="6" t="e">
        <f>IF(VLOOKUP(A172,'BD OFICIAL'!$A$1:$AK$1058,26,0)=Y172,0,1)</f>
        <v>#N/A</v>
      </c>
      <c r="CE172" s="6" t="e">
        <f>IF(VLOOKUP(A172,'BD OFICIAL'!$A$1:$AK$1058,27,0)=Z172,0,1)</f>
        <v>#N/A</v>
      </c>
      <c r="CF172" s="6" t="e">
        <f>IF(VLOOKUP(A172,'BD OFICIAL'!$A$1:$AK$1058,28,0)=AA172,0,1)</f>
        <v>#N/A</v>
      </c>
      <c r="CG172" s="6" t="e">
        <f>IF(VLOOKUP(A172,'BD OFICIAL'!$A$1:$AK$1058,33,0)=AF172,0,1)</f>
        <v>#N/A</v>
      </c>
      <c r="CH172" s="6" t="e">
        <f>IF(VLOOKUP(A172,'BD OFICIAL'!$A$1:$AK$1058,34,0)=AG172,0,1)</f>
        <v>#N/A</v>
      </c>
      <c r="CI172" s="11" t="e">
        <f t="shared" si="114"/>
        <v>#DIV/0!</v>
      </c>
      <c r="CJ172" s="130" t="e">
        <f t="shared" si="115"/>
        <v>#DIV/0!</v>
      </c>
      <c r="CK172" s="130" t="e">
        <f>IF(VLOOKUP(A172,'BD OFICIAL'!$A$1:$AK$1058,37,0)=AL172,0,1)</f>
        <v>#N/A</v>
      </c>
      <c r="CL172" s="130" t="e">
        <f>VLOOKUP(A172,'BD OFICIAL'!$A$1:$AL$1109,38,0)*AM172-AP172</f>
        <v>#N/A</v>
      </c>
      <c r="CM172" s="130" t="str">
        <f t="shared" si="116"/>
        <v>SSH</v>
      </c>
      <c r="CN172" s="130" t="str">
        <f t="shared" si="117"/>
        <v>SI</v>
      </c>
      <c r="CO172" s="130" t="str">
        <f t="shared" si="118"/>
        <v>NO</v>
      </c>
      <c r="CP172" s="44">
        <f t="shared" si="119"/>
        <v>1</v>
      </c>
      <c r="CQ172" s="44">
        <f t="shared" si="120"/>
        <v>1</v>
      </c>
      <c r="CR172" s="44" t="e">
        <f t="shared" si="121"/>
        <v>#N/A</v>
      </c>
      <c r="CS172" s="44" t="e">
        <f>IF(VLOOKUP(A172,'BD OFICIAL'!$A:$AS,40,0)=AQ172,0,1)</f>
        <v>#N/A</v>
      </c>
      <c r="CT172" s="44" t="e">
        <f>IF(VLOOKUP(A172,'BD OFICIAL'!$A:$AS,41,0)=AS172,0,1)</f>
        <v>#N/A</v>
      </c>
      <c r="CU172" s="44">
        <f t="shared" si="122"/>
        <v>0</v>
      </c>
      <c r="CV172" s="44">
        <f t="shared" si="123"/>
        <v>0</v>
      </c>
      <c r="CW172" s="44" t="e">
        <f>IF(VLOOKUP(A172,'BD OFICIAL'!$A$1:$AK$1058,31,0)="SI",IF(AT172&gt;0,0,1),IF(AT172=0,0,1))</f>
        <v>#N/A</v>
      </c>
      <c r="CX172" s="44">
        <f t="shared" si="124"/>
        <v>0</v>
      </c>
      <c r="CY172" s="44">
        <f t="shared" si="125"/>
        <v>0</v>
      </c>
      <c r="CZ172" s="130" t="e">
        <f t="shared" si="126"/>
        <v>#N/A</v>
      </c>
      <c r="DA172" s="44" t="e">
        <f t="shared" si="127"/>
        <v>#N/A</v>
      </c>
      <c r="DB172" s="130" t="str">
        <f>IF(ISERROR(VLOOKUP(AI172,EXPERIENCIA!$A$1:$C$2100,1,0)),"NO","SI")</f>
        <v>NO</v>
      </c>
      <c r="DC172" s="130" t="e">
        <f>IF(CZ172="no","NO APLICA",IF(AX172=0,"ERROR NOTA",IF(AND(AX172&gt;1,DB172="NO"),"ERROR NOTA",IF(AND(DB172="NO",AX172=1),0,IF(VLOOKUP(AI172,EXPERIENCIA!$A$1:$C$2100,3,0)=AX172,0,"ERROR NOTA")))))</f>
        <v>#N/A</v>
      </c>
      <c r="DD172" s="130" t="str">
        <f>IF(ISERROR(VLOOKUP(AI172,COMPORTAMIENTO!$A$1:$C$2100,1,0)),"NO","SI")</f>
        <v>NO</v>
      </c>
      <c r="DE172" s="130" t="e">
        <f>IF(CZ172="NO","NO APLICA",IF(AY172=0,"ERROR NOTA",IF(AND(DD172="NO",AY172=7),0,IF(VLOOKUP(AI172,COMPORTAMIENTO!$A$2:$C$2100,3,0)=AY172,0,"ERROR NOTA"))))</f>
        <v>#N/A</v>
      </c>
      <c r="DF172" s="164" t="e">
        <f t="shared" si="128"/>
        <v>#N/A</v>
      </c>
      <c r="DG172" s="164" t="e">
        <f t="shared" si="129"/>
        <v>#N/A</v>
      </c>
      <c r="DH172" s="130" t="str">
        <f t="shared" si="143"/>
        <v>NO</v>
      </c>
      <c r="DI172" s="130" t="e">
        <f t="shared" si="130"/>
        <v>#N/A</v>
      </c>
      <c r="DJ172" s="130" t="e">
        <f t="shared" si="131"/>
        <v>#N/A</v>
      </c>
      <c r="DK172" s="130" t="e">
        <f t="shared" si="132"/>
        <v>#N/A</v>
      </c>
      <c r="DL172" s="16" t="e" cm="1">
        <f t="array" ref="DL172">IF(CZ172="NO","NO APLICA",IF(AND(CZ172="SI",BG172=1),RECHAZADO,"APROBADO"))</f>
        <v>#N/A</v>
      </c>
      <c r="DM172" s="16" t="e">
        <f t="shared" si="133"/>
        <v>#N/A</v>
      </c>
      <c r="DN172" s="11" t="e">
        <f t="shared" si="134"/>
        <v>#N/A</v>
      </c>
      <c r="DO172" s="16">
        <f t="shared" si="135"/>
        <v>0</v>
      </c>
      <c r="DP172" s="16">
        <f>VLOOKUP(A172,'5 TD'!$A$3:$B$35,2,0)</f>
        <v>0</v>
      </c>
      <c r="DQ172" s="11" t="e">
        <f t="shared" si="136"/>
        <v>#N/A</v>
      </c>
      <c r="DR172" s="130" t="e">
        <f t="shared" si="144"/>
        <v>#N/A</v>
      </c>
      <c r="DS172" s="130" t="e">
        <f t="shared" si="145"/>
        <v>#N/A</v>
      </c>
      <c r="DT172" s="11" t="e">
        <f t="shared" si="146"/>
        <v>#N/A</v>
      </c>
      <c r="DU172" s="130" t="e">
        <f t="shared" si="147"/>
        <v>#N/A</v>
      </c>
      <c r="DV172" s="6">
        <f>+('3 Planilla Preadjudicación OTIC'!BO172)</f>
        <v>0</v>
      </c>
      <c r="DW172" s="6" t="e">
        <f>IF(DU172="APROBADO",VLOOKUP(A172,'5 TD'!$D$3:$E$270,2,0),"NO APLICA")</f>
        <v>#N/A</v>
      </c>
      <c r="DX172" s="6" t="e">
        <f t="shared" si="137"/>
        <v>#N/A</v>
      </c>
      <c r="DY172" s="6" t="e">
        <f>IF(DX172="SI",VLOOKUP(A172,'5 TD'!$G$3:$H$270,2,0),"NO APLICA ")</f>
        <v>#N/A</v>
      </c>
      <c r="DZ172" s="6" t="e">
        <f t="shared" si="148"/>
        <v>#N/A</v>
      </c>
      <c r="EA172" s="6" t="e">
        <f>IF(DZ172="SI",VLOOKUP(A172,'5 TD'!$J$4:$K$472,2,0),"NO APLICA")</f>
        <v>#N/A</v>
      </c>
      <c r="EB172" s="6" t="e">
        <f t="shared" si="138"/>
        <v>#N/A</v>
      </c>
      <c r="EC172" s="11" t="e">
        <f>IF(EB172="SI",VLOOKUP(A172,'5 TD'!$M$4:$N$350,2,0),"NO APLICA")</f>
        <v>#N/A</v>
      </c>
      <c r="ED172" s="6" t="e">
        <f t="shared" si="149"/>
        <v>#N/A</v>
      </c>
      <c r="EE172" s="16" t="e">
        <f t="shared" si="139"/>
        <v>#N/A</v>
      </c>
      <c r="EF172" s="16" t="e">
        <f>IF(ED172="SI",VLOOKUP(A172,'5 TD'!$V$4:$W$479,2,0),"NO APLICA")</f>
        <v>#N/A</v>
      </c>
      <c r="EG172" s="6" t="e">
        <f t="shared" si="140"/>
        <v>#N/A</v>
      </c>
      <c r="EH172" s="124" t="e">
        <f>IF(EG172="SI",VLOOKUP(AI172,COMPORTAMIENTO!$A$1:$C$2100,2,0),"NO APLICA")</f>
        <v>#N/A</v>
      </c>
      <c r="EI172" s="16" t="e">
        <f>IF(EG172="SI",VLOOKUP(A172,'5 TD'!$P$2:$Q$479,2,0),"NO APLICA")</f>
        <v>#N/A</v>
      </c>
      <c r="EJ172" s="6" t="e">
        <f t="shared" si="141"/>
        <v>#N/A</v>
      </c>
      <c r="EK172" s="6">
        <f>IF(DB172="no",0,VLOOKUP(AI172,EXPERIENCIA!$A$1:$C$2100,2,0))</f>
        <v>0</v>
      </c>
      <c r="EL172" s="6">
        <f>IF(DB172="si",VLOOKUP(A172,'5 TD'!$S$3:$T$2103,2,0),0)</f>
        <v>0</v>
      </c>
      <c r="EM172" s="6" t="str">
        <f t="shared" si="142"/>
        <v>SI</v>
      </c>
      <c r="EN172" s="6">
        <f>+('3 Planilla Preadjudicación OTIC'!BV172)</f>
        <v>0</v>
      </c>
      <c r="EQ172" s="77"/>
    </row>
    <row r="173" spans="1:147" s="7" customFormat="1" ht="13.8" x14ac:dyDescent="0.3">
      <c r="A173" s="6">
        <f>+('3 Planilla Preadjudicación OTIC'!A173)</f>
        <v>0</v>
      </c>
      <c r="B173" s="6">
        <f>+('3 Planilla Preadjudicación OTIC'!B173)</f>
        <v>0</v>
      </c>
      <c r="C173" s="8">
        <f>+('3 Planilla Preadjudicación OTIC'!D173)</f>
        <v>0</v>
      </c>
      <c r="D173" s="8">
        <f>+('3 Planilla Preadjudicación OTIC'!E173)</f>
        <v>0</v>
      </c>
      <c r="E173" s="8">
        <f>+('3 Planilla Preadjudicación OTIC'!F173)</f>
        <v>0</v>
      </c>
      <c r="F173" s="8">
        <f>+('3 Planilla Preadjudicación OTIC'!G173)</f>
        <v>0</v>
      </c>
      <c r="G173" s="8">
        <f>+('3 Planilla Preadjudicación OTIC'!H173)</f>
        <v>0</v>
      </c>
      <c r="H173" s="8">
        <f>+('3 Planilla Preadjudicación OTIC'!I173)</f>
        <v>0</v>
      </c>
      <c r="I173" s="8">
        <f>+('3 Planilla Preadjudicación OTIC'!J173)</f>
        <v>0</v>
      </c>
      <c r="J173" s="8">
        <f>+('3 Planilla Preadjudicación OTIC'!K173)</f>
        <v>0</v>
      </c>
      <c r="K173" s="8">
        <f>+('3 Planilla Preadjudicación OTIC'!L173)</f>
        <v>0</v>
      </c>
      <c r="L173" s="8">
        <f>+('3 Planilla Preadjudicación OTIC'!M173)</f>
        <v>0</v>
      </c>
      <c r="M173" s="6">
        <f>+('3 Planilla Preadjudicación OTIC'!N173)</f>
        <v>0</v>
      </c>
      <c r="N173" s="8">
        <f>+('3 Planilla Preadjudicación OTIC'!O173)</f>
        <v>0</v>
      </c>
      <c r="O173" s="8">
        <f>+('3 Planilla Preadjudicación OTIC'!P173)</f>
        <v>0</v>
      </c>
      <c r="P173" s="8">
        <f>+('3 Planilla Preadjudicación OTIC'!Q173)</f>
        <v>0</v>
      </c>
      <c r="Q173" s="8">
        <f>+('3 Planilla Preadjudicación OTIC'!R173)</f>
        <v>0</v>
      </c>
      <c r="R173" s="8">
        <f>+('3 Planilla Preadjudicación OTIC'!S173)</f>
        <v>0</v>
      </c>
      <c r="S173" s="8">
        <f>+('3 Planilla Preadjudicación OTIC'!T173)</f>
        <v>0</v>
      </c>
      <c r="T173" s="6">
        <f>+('3 Planilla Preadjudicación OTIC'!U173)</f>
        <v>0</v>
      </c>
      <c r="U173" s="6">
        <f>+('3 Planilla Preadjudicación OTIC'!V173)</f>
        <v>0</v>
      </c>
      <c r="V173" s="6">
        <f>+('3 Planilla Preadjudicación OTIC'!W173)</f>
        <v>0</v>
      </c>
      <c r="W173" s="6">
        <f>+('3 Planilla Preadjudicación OTIC'!X173)</f>
        <v>0</v>
      </c>
      <c r="X173" s="6">
        <f>+('3 Planilla Preadjudicación OTIC'!Y173)</f>
        <v>0</v>
      </c>
      <c r="Y173" s="6">
        <f>+('3 Planilla Preadjudicación OTIC'!Z173)</f>
        <v>0</v>
      </c>
      <c r="Z173" s="6">
        <f>+('3 Planilla Preadjudicación OTIC'!AA173)</f>
        <v>0</v>
      </c>
      <c r="AA173" s="6">
        <f>+('3 Planilla Preadjudicación OTIC'!AB173)</f>
        <v>0</v>
      </c>
      <c r="AB173" s="8">
        <f>+('3 Planilla Preadjudicación OTIC'!AC173)</f>
        <v>0</v>
      </c>
      <c r="AC173" s="8">
        <f>+('3 Planilla Preadjudicación OTIC'!AD173)</f>
        <v>0</v>
      </c>
      <c r="AD173" s="6">
        <f>+('3 Planilla Preadjudicación OTIC'!AE173)</f>
        <v>0</v>
      </c>
      <c r="AE173" s="8">
        <f>+('3 Planilla Preadjudicación OTIC'!AF173)</f>
        <v>0</v>
      </c>
      <c r="AF173" s="6">
        <f>+('3 Planilla Preadjudicación OTIC'!AG173)</f>
        <v>0</v>
      </c>
      <c r="AG173" s="6">
        <f>+('3 Planilla Preadjudicación OTIC'!AH173)</f>
        <v>0</v>
      </c>
      <c r="AH173" s="6">
        <f>+('3 Planilla Preadjudicación OTIC'!AI173)</f>
        <v>0</v>
      </c>
      <c r="AI173" s="206">
        <f>+('3 Planilla Preadjudicación OTIC'!AJ173)</f>
        <v>0</v>
      </c>
      <c r="AJ173" s="8">
        <f>+('3 Planilla Preadjudicación OTIC'!AK173)</f>
        <v>0</v>
      </c>
      <c r="AK173" s="6">
        <f>+('3 Planilla Preadjudicación OTIC'!AL173)</f>
        <v>0</v>
      </c>
      <c r="AL173" s="6">
        <f>+('3 Planilla Preadjudicación OTIC'!AM173)</f>
        <v>0</v>
      </c>
      <c r="AM173" s="16">
        <f>+('3 Planilla Preadjudicación OTIC'!AN173)</f>
        <v>0</v>
      </c>
      <c r="AN173" s="16">
        <f>+('3 Planilla Preadjudicación OTIC'!AO173)</f>
        <v>0</v>
      </c>
      <c r="AO173" s="16">
        <f>+('3 Planilla Preadjudicación OTIC'!AP173)</f>
        <v>0</v>
      </c>
      <c r="AP173" s="16">
        <f>+('3 Planilla Preadjudicación OTIC'!AQ173)</f>
        <v>0</v>
      </c>
      <c r="AQ173" s="16">
        <f>+('3 Planilla Preadjudicación OTIC'!AR173)</f>
        <v>0</v>
      </c>
      <c r="AR173" s="16">
        <f>+('3 Planilla Preadjudicación OTIC'!AS173)</f>
        <v>0</v>
      </c>
      <c r="AS173" s="16">
        <f>+('3 Planilla Preadjudicación OTIC'!AT173)</f>
        <v>0</v>
      </c>
      <c r="AT173" s="16">
        <f>+('3 Planilla Preadjudicación OTIC'!AU173)</f>
        <v>0</v>
      </c>
      <c r="AU173" s="16">
        <f>+('3 Planilla Preadjudicación OTIC'!AV173)</f>
        <v>0</v>
      </c>
      <c r="AV173" s="6">
        <f>+('3 Planilla Preadjudicación OTIC'!AW173)</f>
        <v>0</v>
      </c>
      <c r="AW173" s="8">
        <f>+('3 Planilla Preadjudicación OTIC'!AX173)</f>
        <v>0</v>
      </c>
      <c r="AX173" s="6">
        <f>+('3 Planilla Preadjudicación OTIC'!AY173)</f>
        <v>0</v>
      </c>
      <c r="AY173" s="6">
        <f>+('3 Planilla Preadjudicación OTIC'!AZ173)</f>
        <v>0</v>
      </c>
      <c r="AZ173" s="6">
        <f>+('3 Planilla Preadjudicación OTIC'!BA173)</f>
        <v>0</v>
      </c>
      <c r="BA173" s="6">
        <f>+('3 Planilla Preadjudicación OTIC'!BB173)</f>
        <v>0</v>
      </c>
      <c r="BB173" s="6">
        <f>+('3 Planilla Preadjudicación OTIC'!BC173)</f>
        <v>0</v>
      </c>
      <c r="BC173" s="6">
        <f>+('3 Planilla Preadjudicación OTIC'!BD173)</f>
        <v>0</v>
      </c>
      <c r="BD173" s="6">
        <f>+('3 Planilla Preadjudicación OTIC'!BE173)</f>
        <v>0</v>
      </c>
      <c r="BE173" s="6">
        <f>+('3 Planilla Preadjudicación OTIC'!BF173)</f>
        <v>0</v>
      </c>
      <c r="BF173" s="6">
        <f>+('3 Planilla Preadjudicación OTIC'!BG173)</f>
        <v>0</v>
      </c>
      <c r="BG173" s="6">
        <f>+('3 Planilla Preadjudicación OTIC'!BH173)</f>
        <v>0</v>
      </c>
      <c r="BH173" s="6">
        <f>+('3 Planilla Preadjudicación OTIC'!BI173)</f>
        <v>0</v>
      </c>
      <c r="BI173" s="6">
        <f>+('3 Planilla Preadjudicación OTIC'!BJ173)</f>
        <v>0</v>
      </c>
      <c r="BJ173" s="6">
        <f>+('3 Planilla Preadjudicación OTIC'!BK173)</f>
        <v>0</v>
      </c>
      <c r="BK173" s="6">
        <f>+('3 Planilla Preadjudicación OTIC'!BL173)</f>
        <v>0</v>
      </c>
      <c r="BL173" s="6">
        <f>+('3 Planilla Preadjudicación OTIC'!BM173)</f>
        <v>0</v>
      </c>
      <c r="BM173" s="164">
        <f>ROUND(('3 Planilla Preadjudicación OTIC'!BN173),1)</f>
        <v>0</v>
      </c>
      <c r="BN173" s="8">
        <f>+('3 Planilla Preadjudicación OTIC'!BO173)</f>
        <v>0</v>
      </c>
      <c r="BO173" s="8">
        <f>+('3 Planilla Preadjudicación OTIC'!BP173)</f>
        <v>0</v>
      </c>
      <c r="BP173" s="8">
        <f>+('3 Planilla Preadjudicación OTIC'!BQ173)</f>
        <v>0</v>
      </c>
      <c r="BQ173" s="8">
        <f>+('3 Planilla Preadjudicación OTIC'!BR173)</f>
        <v>0</v>
      </c>
      <c r="BR173" s="8">
        <f>+('3 Planilla Preadjudicación OTIC'!BS173)</f>
        <v>0</v>
      </c>
      <c r="BS173" s="8">
        <f>+('3 Planilla Preadjudicación OTIC'!BT173)</f>
        <v>0</v>
      </c>
      <c r="BT173" s="8">
        <f>+('3 Planilla Preadjudicación OTIC'!BU173)</f>
        <v>0</v>
      </c>
      <c r="BU173" s="130" t="e">
        <f>IF(VLOOKUP(A173,'BD OFICIAL'!$A$1:$AK$1058,5,0)=D173,0,1)</f>
        <v>#N/A</v>
      </c>
      <c r="BV173" s="130" t="e">
        <f>IF(VLOOKUP(A173,'BD OFICIAL'!$A$1:$AK$1058,11,0)=J173,0,1)</f>
        <v>#N/A</v>
      </c>
      <c r="BW173" s="130" t="e">
        <f>IF(VLOOKUP(A173,'BD OFICIAL'!$A$1:$AK$1058,13,0)=L173,0,1)</f>
        <v>#N/A</v>
      </c>
      <c r="BX173" s="6" t="e">
        <f>IF(VLOOKUP(A173,'BD OFICIAL'!$A$1:$AK$1058,16,0)=O173,0,1)</f>
        <v>#N/A</v>
      </c>
      <c r="BY173" s="6" t="e">
        <f>IF(VLOOKUP(A173,'BD OFICIAL'!$A$1:$AK$1058,17,0)=P173,0,1)</f>
        <v>#N/A</v>
      </c>
      <c r="BZ173" s="6" t="e">
        <f>IF(VLOOKUP(A173,'BD OFICIAL'!$A$1:$AK$1058,19,0)=R173,0,1)</f>
        <v>#N/A</v>
      </c>
      <c r="CA173" s="6" t="e">
        <f>IF(VLOOKUP(A173,'BD OFICIAL'!$A$1:$AK$1058,21,0)=T173,0,1)</f>
        <v>#N/A</v>
      </c>
      <c r="CB173" s="6" t="e">
        <f>IF(VLOOKUP(A173,'BD OFICIAL'!$A$1:$AK$1058,24,0)=AK173,0,1)</f>
        <v>#N/A</v>
      </c>
      <c r="CC173" s="6" t="e">
        <f>IF(VLOOKUP(A173,'BD OFICIAL'!$A$1:$AK$1058,25,0)=X173,0,1)</f>
        <v>#N/A</v>
      </c>
      <c r="CD173" s="6" t="e">
        <f>IF(VLOOKUP(A173,'BD OFICIAL'!$A$1:$AK$1058,26,0)=Y173,0,1)</f>
        <v>#N/A</v>
      </c>
      <c r="CE173" s="6" t="e">
        <f>IF(VLOOKUP(A173,'BD OFICIAL'!$A$1:$AK$1058,27,0)=Z173,0,1)</f>
        <v>#N/A</v>
      </c>
      <c r="CF173" s="6" t="e">
        <f>IF(VLOOKUP(A173,'BD OFICIAL'!$A$1:$AK$1058,28,0)=AA173,0,1)</f>
        <v>#N/A</v>
      </c>
      <c r="CG173" s="6" t="e">
        <f>IF(VLOOKUP(A173,'BD OFICIAL'!$A$1:$AK$1058,33,0)=AF173,0,1)</f>
        <v>#N/A</v>
      </c>
      <c r="CH173" s="6" t="e">
        <f>IF(VLOOKUP(A173,'BD OFICIAL'!$A$1:$AK$1058,34,0)=AG173,0,1)</f>
        <v>#N/A</v>
      </c>
      <c r="CI173" s="11" t="e">
        <f t="shared" si="114"/>
        <v>#DIV/0!</v>
      </c>
      <c r="CJ173" s="130" t="e">
        <f t="shared" si="115"/>
        <v>#DIV/0!</v>
      </c>
      <c r="CK173" s="130" t="e">
        <f>IF(VLOOKUP(A173,'BD OFICIAL'!$A$1:$AK$1058,37,0)=AL173,0,1)</f>
        <v>#N/A</v>
      </c>
      <c r="CL173" s="130" t="e">
        <f>VLOOKUP(A173,'BD OFICIAL'!$A$1:$AL$1109,38,0)*AM173-AP173</f>
        <v>#N/A</v>
      </c>
      <c r="CM173" s="130" t="str">
        <f t="shared" si="116"/>
        <v>SSH</v>
      </c>
      <c r="CN173" s="130" t="str">
        <f t="shared" si="117"/>
        <v>SI</v>
      </c>
      <c r="CO173" s="130" t="str">
        <f t="shared" si="118"/>
        <v>NO</v>
      </c>
      <c r="CP173" s="44">
        <f t="shared" si="119"/>
        <v>1</v>
      </c>
      <c r="CQ173" s="44">
        <f t="shared" si="120"/>
        <v>1</v>
      </c>
      <c r="CR173" s="44" t="e">
        <f t="shared" si="121"/>
        <v>#N/A</v>
      </c>
      <c r="CS173" s="44" t="e">
        <f>IF(VLOOKUP(A173,'BD OFICIAL'!$A:$AS,40,0)=AQ173,0,1)</f>
        <v>#N/A</v>
      </c>
      <c r="CT173" s="44" t="e">
        <f>IF(VLOOKUP(A173,'BD OFICIAL'!$A:$AS,41,0)=AS173,0,1)</f>
        <v>#N/A</v>
      </c>
      <c r="CU173" s="44">
        <f t="shared" si="122"/>
        <v>0</v>
      </c>
      <c r="CV173" s="44">
        <f t="shared" si="123"/>
        <v>0</v>
      </c>
      <c r="CW173" s="44" t="e">
        <f>IF(VLOOKUP(A173,'BD OFICIAL'!$A$1:$AK$1058,31,0)="SI",IF(AT173&gt;0,0,1),IF(AT173=0,0,1))</f>
        <v>#N/A</v>
      </c>
      <c r="CX173" s="44">
        <f t="shared" si="124"/>
        <v>0</v>
      </c>
      <c r="CY173" s="44">
        <f t="shared" si="125"/>
        <v>0</v>
      </c>
      <c r="CZ173" s="130" t="e">
        <f t="shared" si="126"/>
        <v>#N/A</v>
      </c>
      <c r="DA173" s="44" t="e">
        <f t="shared" si="127"/>
        <v>#N/A</v>
      </c>
      <c r="DB173" s="130" t="str">
        <f>IF(ISERROR(VLOOKUP(AI173,EXPERIENCIA!$A$1:$C$2100,1,0)),"NO","SI")</f>
        <v>NO</v>
      </c>
      <c r="DC173" s="130" t="e">
        <f>IF(CZ173="no","NO APLICA",IF(AX173=0,"ERROR NOTA",IF(AND(AX173&gt;1,DB173="NO"),"ERROR NOTA",IF(AND(DB173="NO",AX173=1),0,IF(VLOOKUP(AI173,EXPERIENCIA!$A$1:$C$2100,3,0)=AX173,0,"ERROR NOTA")))))</f>
        <v>#N/A</v>
      </c>
      <c r="DD173" s="130" t="str">
        <f>IF(ISERROR(VLOOKUP(AI173,COMPORTAMIENTO!$A$1:$C$2100,1,0)),"NO","SI")</f>
        <v>NO</v>
      </c>
      <c r="DE173" s="130" t="e">
        <f>IF(CZ173="NO","NO APLICA",IF(AY173=0,"ERROR NOTA",IF(AND(DD173="NO",AY173=7),0,IF(VLOOKUP(AI173,COMPORTAMIENTO!$A$2:$C$2100,3,0)=AY173,0,"ERROR NOTA"))))</f>
        <v>#N/A</v>
      </c>
      <c r="DF173" s="164" t="e">
        <f t="shared" si="128"/>
        <v>#N/A</v>
      </c>
      <c r="DG173" s="164" t="e">
        <f t="shared" si="129"/>
        <v>#N/A</v>
      </c>
      <c r="DH173" s="130" t="str">
        <f t="shared" si="143"/>
        <v>NO</v>
      </c>
      <c r="DI173" s="130" t="e">
        <f t="shared" si="130"/>
        <v>#N/A</v>
      </c>
      <c r="DJ173" s="130" t="e">
        <f t="shared" si="131"/>
        <v>#N/A</v>
      </c>
      <c r="DK173" s="130" t="e">
        <f t="shared" si="132"/>
        <v>#N/A</v>
      </c>
      <c r="DL173" s="16" t="e" cm="1">
        <f t="array" ref="DL173">IF(CZ173="NO","NO APLICA",IF(AND(CZ173="SI",BG173=1),RECHAZADO,"APROBADO"))</f>
        <v>#N/A</v>
      </c>
      <c r="DM173" s="16" t="e">
        <f t="shared" si="133"/>
        <v>#N/A</v>
      </c>
      <c r="DN173" s="11" t="e">
        <f t="shared" si="134"/>
        <v>#N/A</v>
      </c>
      <c r="DO173" s="16">
        <f t="shared" si="135"/>
        <v>0</v>
      </c>
      <c r="DP173" s="16">
        <f>VLOOKUP(A173,'5 TD'!$A$3:$B$35,2,0)</f>
        <v>0</v>
      </c>
      <c r="DQ173" s="11" t="e">
        <f t="shared" si="136"/>
        <v>#N/A</v>
      </c>
      <c r="DR173" s="130" t="e">
        <f t="shared" si="144"/>
        <v>#N/A</v>
      </c>
      <c r="DS173" s="130" t="e">
        <f t="shared" si="145"/>
        <v>#N/A</v>
      </c>
      <c r="DT173" s="11" t="e">
        <f t="shared" si="146"/>
        <v>#N/A</v>
      </c>
      <c r="DU173" s="130" t="e">
        <f t="shared" si="147"/>
        <v>#N/A</v>
      </c>
      <c r="DV173" s="6">
        <f>+('3 Planilla Preadjudicación OTIC'!BO173)</f>
        <v>0</v>
      </c>
      <c r="DW173" s="6" t="e">
        <f>IF(DU173="APROBADO",VLOOKUP(A173,'5 TD'!$D$3:$E$270,2,0),"NO APLICA")</f>
        <v>#N/A</v>
      </c>
      <c r="DX173" s="6" t="e">
        <f t="shared" si="137"/>
        <v>#N/A</v>
      </c>
      <c r="DY173" s="6" t="e">
        <f>IF(DX173="SI",VLOOKUP(A173,'5 TD'!$G$3:$H$270,2,0),"NO APLICA ")</f>
        <v>#N/A</v>
      </c>
      <c r="DZ173" s="6" t="e">
        <f t="shared" si="148"/>
        <v>#N/A</v>
      </c>
      <c r="EA173" s="6" t="e">
        <f>IF(DZ173="SI",VLOOKUP(A173,'5 TD'!$J$4:$K$472,2,0),"NO APLICA")</f>
        <v>#N/A</v>
      </c>
      <c r="EB173" s="6" t="e">
        <f t="shared" si="138"/>
        <v>#N/A</v>
      </c>
      <c r="EC173" s="11" t="e">
        <f>IF(EB173="SI",VLOOKUP(A173,'5 TD'!$M$4:$N$350,2,0),"NO APLICA")</f>
        <v>#N/A</v>
      </c>
      <c r="ED173" s="6" t="e">
        <f t="shared" si="149"/>
        <v>#N/A</v>
      </c>
      <c r="EE173" s="16" t="e">
        <f t="shared" si="139"/>
        <v>#N/A</v>
      </c>
      <c r="EF173" s="16" t="e">
        <f>IF(ED173="SI",VLOOKUP(A173,'5 TD'!$V$4:$W$479,2,0),"NO APLICA")</f>
        <v>#N/A</v>
      </c>
      <c r="EG173" s="6" t="e">
        <f t="shared" si="140"/>
        <v>#N/A</v>
      </c>
      <c r="EH173" s="124" t="e">
        <f>IF(EG173="SI",VLOOKUP(AI173,COMPORTAMIENTO!$A$1:$C$2100,2,0),"NO APLICA")</f>
        <v>#N/A</v>
      </c>
      <c r="EI173" s="16" t="e">
        <f>IF(EG173="SI",VLOOKUP(A173,'5 TD'!$P$2:$Q$479,2,0),"NO APLICA")</f>
        <v>#N/A</v>
      </c>
      <c r="EJ173" s="6" t="e">
        <f t="shared" si="141"/>
        <v>#N/A</v>
      </c>
      <c r="EK173" s="6">
        <f>IF(DB173="no",0,VLOOKUP(AI173,EXPERIENCIA!$A$1:$C$2100,2,0))</f>
        <v>0</v>
      </c>
      <c r="EL173" s="6">
        <f>IF(DB173="si",VLOOKUP(A173,'5 TD'!$S$3:$T$2103,2,0),0)</f>
        <v>0</v>
      </c>
      <c r="EM173" s="6" t="str">
        <f t="shared" si="142"/>
        <v>SI</v>
      </c>
      <c r="EN173" s="6">
        <f>+('3 Planilla Preadjudicación OTIC'!BV173)</f>
        <v>0</v>
      </c>
      <c r="EQ173" s="77"/>
    </row>
    <row r="174" spans="1:147" s="7" customFormat="1" ht="13.8" x14ac:dyDescent="0.3">
      <c r="A174" s="6">
        <f>+('3 Planilla Preadjudicación OTIC'!A174)</f>
        <v>0</v>
      </c>
      <c r="B174" s="6">
        <f>+('3 Planilla Preadjudicación OTIC'!B174)</f>
        <v>0</v>
      </c>
      <c r="C174" s="8">
        <f>+('3 Planilla Preadjudicación OTIC'!D174)</f>
        <v>0</v>
      </c>
      <c r="D174" s="8">
        <f>+('3 Planilla Preadjudicación OTIC'!E174)</f>
        <v>0</v>
      </c>
      <c r="E174" s="8">
        <f>+('3 Planilla Preadjudicación OTIC'!F174)</f>
        <v>0</v>
      </c>
      <c r="F174" s="8">
        <f>+('3 Planilla Preadjudicación OTIC'!G174)</f>
        <v>0</v>
      </c>
      <c r="G174" s="8">
        <f>+('3 Planilla Preadjudicación OTIC'!H174)</f>
        <v>0</v>
      </c>
      <c r="H174" s="8">
        <f>+('3 Planilla Preadjudicación OTIC'!I174)</f>
        <v>0</v>
      </c>
      <c r="I174" s="8">
        <f>+('3 Planilla Preadjudicación OTIC'!J174)</f>
        <v>0</v>
      </c>
      <c r="J174" s="8">
        <f>+('3 Planilla Preadjudicación OTIC'!K174)</f>
        <v>0</v>
      </c>
      <c r="K174" s="8">
        <f>+('3 Planilla Preadjudicación OTIC'!L174)</f>
        <v>0</v>
      </c>
      <c r="L174" s="8">
        <f>+('3 Planilla Preadjudicación OTIC'!M174)</f>
        <v>0</v>
      </c>
      <c r="M174" s="6">
        <f>+('3 Planilla Preadjudicación OTIC'!N174)</f>
        <v>0</v>
      </c>
      <c r="N174" s="8">
        <f>+('3 Planilla Preadjudicación OTIC'!O174)</f>
        <v>0</v>
      </c>
      <c r="O174" s="8">
        <f>+('3 Planilla Preadjudicación OTIC'!P174)</f>
        <v>0</v>
      </c>
      <c r="P174" s="8">
        <f>+('3 Planilla Preadjudicación OTIC'!Q174)</f>
        <v>0</v>
      </c>
      <c r="Q174" s="8">
        <f>+('3 Planilla Preadjudicación OTIC'!R174)</f>
        <v>0</v>
      </c>
      <c r="R174" s="8">
        <f>+('3 Planilla Preadjudicación OTIC'!S174)</f>
        <v>0</v>
      </c>
      <c r="S174" s="8">
        <f>+('3 Planilla Preadjudicación OTIC'!T174)</f>
        <v>0</v>
      </c>
      <c r="T174" s="6">
        <f>+('3 Planilla Preadjudicación OTIC'!U174)</f>
        <v>0</v>
      </c>
      <c r="U174" s="6">
        <f>+('3 Planilla Preadjudicación OTIC'!V174)</f>
        <v>0</v>
      </c>
      <c r="V174" s="6">
        <f>+('3 Planilla Preadjudicación OTIC'!W174)</f>
        <v>0</v>
      </c>
      <c r="W174" s="6">
        <f>+('3 Planilla Preadjudicación OTIC'!X174)</f>
        <v>0</v>
      </c>
      <c r="X174" s="6">
        <f>+('3 Planilla Preadjudicación OTIC'!Y174)</f>
        <v>0</v>
      </c>
      <c r="Y174" s="6">
        <f>+('3 Planilla Preadjudicación OTIC'!Z174)</f>
        <v>0</v>
      </c>
      <c r="Z174" s="6">
        <f>+('3 Planilla Preadjudicación OTIC'!AA174)</f>
        <v>0</v>
      </c>
      <c r="AA174" s="6">
        <f>+('3 Planilla Preadjudicación OTIC'!AB174)</f>
        <v>0</v>
      </c>
      <c r="AB174" s="8">
        <f>+('3 Planilla Preadjudicación OTIC'!AC174)</f>
        <v>0</v>
      </c>
      <c r="AC174" s="8">
        <f>+('3 Planilla Preadjudicación OTIC'!AD174)</f>
        <v>0</v>
      </c>
      <c r="AD174" s="6">
        <f>+('3 Planilla Preadjudicación OTIC'!AE174)</f>
        <v>0</v>
      </c>
      <c r="AE174" s="8">
        <f>+('3 Planilla Preadjudicación OTIC'!AF174)</f>
        <v>0</v>
      </c>
      <c r="AF174" s="6">
        <f>+('3 Planilla Preadjudicación OTIC'!AG174)</f>
        <v>0</v>
      </c>
      <c r="AG174" s="6">
        <f>+('3 Planilla Preadjudicación OTIC'!AH174)</f>
        <v>0</v>
      </c>
      <c r="AH174" s="6">
        <f>+('3 Planilla Preadjudicación OTIC'!AI174)</f>
        <v>0</v>
      </c>
      <c r="AI174" s="206">
        <f>+('3 Planilla Preadjudicación OTIC'!AJ174)</f>
        <v>0</v>
      </c>
      <c r="AJ174" s="8">
        <f>+('3 Planilla Preadjudicación OTIC'!AK174)</f>
        <v>0</v>
      </c>
      <c r="AK174" s="6">
        <f>+('3 Planilla Preadjudicación OTIC'!AL174)</f>
        <v>0</v>
      </c>
      <c r="AL174" s="6">
        <f>+('3 Planilla Preadjudicación OTIC'!AM174)</f>
        <v>0</v>
      </c>
      <c r="AM174" s="16">
        <f>+('3 Planilla Preadjudicación OTIC'!AN174)</f>
        <v>0</v>
      </c>
      <c r="AN174" s="16">
        <f>+('3 Planilla Preadjudicación OTIC'!AO174)</f>
        <v>0</v>
      </c>
      <c r="AO174" s="16">
        <f>+('3 Planilla Preadjudicación OTIC'!AP174)</f>
        <v>0</v>
      </c>
      <c r="AP174" s="16">
        <f>+('3 Planilla Preadjudicación OTIC'!AQ174)</f>
        <v>0</v>
      </c>
      <c r="AQ174" s="16">
        <f>+('3 Planilla Preadjudicación OTIC'!AR174)</f>
        <v>0</v>
      </c>
      <c r="AR174" s="16">
        <f>+('3 Planilla Preadjudicación OTIC'!AS174)</f>
        <v>0</v>
      </c>
      <c r="AS174" s="16">
        <f>+('3 Planilla Preadjudicación OTIC'!AT174)</f>
        <v>0</v>
      </c>
      <c r="AT174" s="16">
        <f>+('3 Planilla Preadjudicación OTIC'!AU174)</f>
        <v>0</v>
      </c>
      <c r="AU174" s="16">
        <f>+('3 Planilla Preadjudicación OTIC'!AV174)</f>
        <v>0</v>
      </c>
      <c r="AV174" s="6">
        <f>+('3 Planilla Preadjudicación OTIC'!AW174)</f>
        <v>0</v>
      </c>
      <c r="AW174" s="8">
        <f>+('3 Planilla Preadjudicación OTIC'!AX174)</f>
        <v>0</v>
      </c>
      <c r="AX174" s="6">
        <f>+('3 Planilla Preadjudicación OTIC'!AY174)</f>
        <v>0</v>
      </c>
      <c r="AY174" s="6">
        <f>+('3 Planilla Preadjudicación OTIC'!AZ174)</f>
        <v>0</v>
      </c>
      <c r="AZ174" s="6">
        <f>+('3 Planilla Preadjudicación OTIC'!BA174)</f>
        <v>0</v>
      </c>
      <c r="BA174" s="6">
        <f>+('3 Planilla Preadjudicación OTIC'!BB174)</f>
        <v>0</v>
      </c>
      <c r="BB174" s="6">
        <f>+('3 Planilla Preadjudicación OTIC'!BC174)</f>
        <v>0</v>
      </c>
      <c r="BC174" s="6">
        <f>+('3 Planilla Preadjudicación OTIC'!BD174)</f>
        <v>0</v>
      </c>
      <c r="BD174" s="6">
        <f>+('3 Planilla Preadjudicación OTIC'!BE174)</f>
        <v>0</v>
      </c>
      <c r="BE174" s="6">
        <f>+('3 Planilla Preadjudicación OTIC'!BF174)</f>
        <v>0</v>
      </c>
      <c r="BF174" s="6">
        <f>+('3 Planilla Preadjudicación OTIC'!BG174)</f>
        <v>0</v>
      </c>
      <c r="BG174" s="6">
        <f>+('3 Planilla Preadjudicación OTIC'!BH174)</f>
        <v>0</v>
      </c>
      <c r="BH174" s="6">
        <f>+('3 Planilla Preadjudicación OTIC'!BI174)</f>
        <v>0</v>
      </c>
      <c r="BI174" s="6">
        <f>+('3 Planilla Preadjudicación OTIC'!BJ174)</f>
        <v>0</v>
      </c>
      <c r="BJ174" s="6">
        <f>+('3 Planilla Preadjudicación OTIC'!BK174)</f>
        <v>0</v>
      </c>
      <c r="BK174" s="6">
        <f>+('3 Planilla Preadjudicación OTIC'!BL174)</f>
        <v>0</v>
      </c>
      <c r="BL174" s="6">
        <f>+('3 Planilla Preadjudicación OTIC'!BM174)</f>
        <v>0</v>
      </c>
      <c r="BM174" s="164">
        <f>ROUND(('3 Planilla Preadjudicación OTIC'!BN174),1)</f>
        <v>0</v>
      </c>
      <c r="BN174" s="8">
        <f>+('3 Planilla Preadjudicación OTIC'!BO174)</f>
        <v>0</v>
      </c>
      <c r="BO174" s="8">
        <f>+('3 Planilla Preadjudicación OTIC'!BP174)</f>
        <v>0</v>
      </c>
      <c r="BP174" s="8">
        <f>+('3 Planilla Preadjudicación OTIC'!BQ174)</f>
        <v>0</v>
      </c>
      <c r="BQ174" s="8">
        <f>+('3 Planilla Preadjudicación OTIC'!BR174)</f>
        <v>0</v>
      </c>
      <c r="BR174" s="8">
        <f>+('3 Planilla Preadjudicación OTIC'!BS174)</f>
        <v>0</v>
      </c>
      <c r="BS174" s="8">
        <f>+('3 Planilla Preadjudicación OTIC'!BT174)</f>
        <v>0</v>
      </c>
      <c r="BT174" s="8">
        <f>+('3 Planilla Preadjudicación OTIC'!BU174)</f>
        <v>0</v>
      </c>
      <c r="BU174" s="130" t="e">
        <f>IF(VLOOKUP(A174,'BD OFICIAL'!$A$1:$AK$1058,5,0)=D174,0,1)</f>
        <v>#N/A</v>
      </c>
      <c r="BV174" s="130" t="e">
        <f>IF(VLOOKUP(A174,'BD OFICIAL'!$A$1:$AK$1058,11,0)=J174,0,1)</f>
        <v>#N/A</v>
      </c>
      <c r="BW174" s="130" t="e">
        <f>IF(VLOOKUP(A174,'BD OFICIAL'!$A$1:$AK$1058,13,0)=L174,0,1)</f>
        <v>#N/A</v>
      </c>
      <c r="BX174" s="6" t="e">
        <f>IF(VLOOKUP(A174,'BD OFICIAL'!$A$1:$AK$1058,16,0)=O174,0,1)</f>
        <v>#N/A</v>
      </c>
      <c r="BY174" s="6" t="e">
        <f>IF(VLOOKUP(A174,'BD OFICIAL'!$A$1:$AK$1058,17,0)=P174,0,1)</f>
        <v>#N/A</v>
      </c>
      <c r="BZ174" s="6" t="e">
        <f>IF(VLOOKUP(A174,'BD OFICIAL'!$A$1:$AK$1058,19,0)=R174,0,1)</f>
        <v>#N/A</v>
      </c>
      <c r="CA174" s="6" t="e">
        <f>IF(VLOOKUP(A174,'BD OFICIAL'!$A$1:$AK$1058,21,0)=T174,0,1)</f>
        <v>#N/A</v>
      </c>
      <c r="CB174" s="6" t="e">
        <f>IF(VLOOKUP(A174,'BD OFICIAL'!$A$1:$AK$1058,24,0)=AK174,0,1)</f>
        <v>#N/A</v>
      </c>
      <c r="CC174" s="6" t="e">
        <f>IF(VLOOKUP(A174,'BD OFICIAL'!$A$1:$AK$1058,25,0)=X174,0,1)</f>
        <v>#N/A</v>
      </c>
      <c r="CD174" s="6" t="e">
        <f>IF(VLOOKUP(A174,'BD OFICIAL'!$A$1:$AK$1058,26,0)=Y174,0,1)</f>
        <v>#N/A</v>
      </c>
      <c r="CE174" s="6" t="e">
        <f>IF(VLOOKUP(A174,'BD OFICIAL'!$A$1:$AK$1058,27,0)=Z174,0,1)</f>
        <v>#N/A</v>
      </c>
      <c r="CF174" s="6" t="e">
        <f>IF(VLOOKUP(A174,'BD OFICIAL'!$A$1:$AK$1058,28,0)=AA174,0,1)</f>
        <v>#N/A</v>
      </c>
      <c r="CG174" s="6" t="e">
        <f>IF(VLOOKUP(A174,'BD OFICIAL'!$A$1:$AK$1058,33,0)=AF174,0,1)</f>
        <v>#N/A</v>
      </c>
      <c r="CH174" s="6" t="e">
        <f>IF(VLOOKUP(A174,'BD OFICIAL'!$A$1:$AK$1058,34,0)=AG174,0,1)</f>
        <v>#N/A</v>
      </c>
      <c r="CI174" s="11" t="e">
        <f t="shared" si="114"/>
        <v>#DIV/0!</v>
      </c>
      <c r="CJ174" s="130" t="e">
        <f t="shared" si="115"/>
        <v>#DIV/0!</v>
      </c>
      <c r="CK174" s="130" t="e">
        <f>IF(VLOOKUP(A174,'BD OFICIAL'!$A$1:$AK$1058,37,0)=AL174,0,1)</f>
        <v>#N/A</v>
      </c>
      <c r="CL174" s="130" t="e">
        <f>VLOOKUP(A174,'BD OFICIAL'!$A$1:$AL$1109,38,0)*AM174-AP174</f>
        <v>#N/A</v>
      </c>
      <c r="CM174" s="130" t="str">
        <f t="shared" si="116"/>
        <v>SSH</v>
      </c>
      <c r="CN174" s="130" t="str">
        <f t="shared" si="117"/>
        <v>SI</v>
      </c>
      <c r="CO174" s="130" t="str">
        <f t="shared" si="118"/>
        <v>NO</v>
      </c>
      <c r="CP174" s="44">
        <f t="shared" si="119"/>
        <v>1</v>
      </c>
      <c r="CQ174" s="44">
        <f t="shared" si="120"/>
        <v>1</v>
      </c>
      <c r="CR174" s="44" t="e">
        <f t="shared" si="121"/>
        <v>#N/A</v>
      </c>
      <c r="CS174" s="44" t="e">
        <f>IF(VLOOKUP(A174,'BD OFICIAL'!$A:$AS,40,0)=AQ174,0,1)</f>
        <v>#N/A</v>
      </c>
      <c r="CT174" s="44" t="e">
        <f>IF(VLOOKUP(A174,'BD OFICIAL'!$A:$AS,41,0)=AS174,0,1)</f>
        <v>#N/A</v>
      </c>
      <c r="CU174" s="44">
        <f t="shared" si="122"/>
        <v>0</v>
      </c>
      <c r="CV174" s="44">
        <f t="shared" si="123"/>
        <v>0</v>
      </c>
      <c r="CW174" s="44" t="e">
        <f>IF(VLOOKUP(A174,'BD OFICIAL'!$A$1:$AK$1058,31,0)="SI",IF(AT174&gt;0,0,1),IF(AT174=0,0,1))</f>
        <v>#N/A</v>
      </c>
      <c r="CX174" s="44">
        <f t="shared" si="124"/>
        <v>0</v>
      </c>
      <c r="CY174" s="44">
        <f t="shared" si="125"/>
        <v>0</v>
      </c>
      <c r="CZ174" s="130" t="e">
        <f t="shared" si="126"/>
        <v>#N/A</v>
      </c>
      <c r="DA174" s="44" t="e">
        <f t="shared" si="127"/>
        <v>#N/A</v>
      </c>
      <c r="DB174" s="130" t="str">
        <f>IF(ISERROR(VLOOKUP(AI174,EXPERIENCIA!$A$1:$C$2100,1,0)),"NO","SI")</f>
        <v>NO</v>
      </c>
      <c r="DC174" s="130" t="e">
        <f>IF(CZ174="no","NO APLICA",IF(AX174=0,"ERROR NOTA",IF(AND(AX174&gt;1,DB174="NO"),"ERROR NOTA",IF(AND(DB174="NO",AX174=1),0,IF(VLOOKUP(AI174,EXPERIENCIA!$A$1:$C$2100,3,0)=AX174,0,"ERROR NOTA")))))</f>
        <v>#N/A</v>
      </c>
      <c r="DD174" s="130" t="str">
        <f>IF(ISERROR(VLOOKUP(AI174,COMPORTAMIENTO!$A$1:$C$2100,1,0)),"NO","SI")</f>
        <v>NO</v>
      </c>
      <c r="DE174" s="130" t="e">
        <f>IF(CZ174="NO","NO APLICA",IF(AY174=0,"ERROR NOTA",IF(AND(DD174="NO",AY174=7),0,IF(VLOOKUP(AI174,COMPORTAMIENTO!$A$2:$C$2100,3,0)=AY174,0,"ERROR NOTA"))))</f>
        <v>#N/A</v>
      </c>
      <c r="DF174" s="164" t="e">
        <f t="shared" si="128"/>
        <v>#N/A</v>
      </c>
      <c r="DG174" s="164" t="e">
        <f t="shared" si="129"/>
        <v>#N/A</v>
      </c>
      <c r="DH174" s="130" t="str">
        <f t="shared" si="143"/>
        <v>NO</v>
      </c>
      <c r="DI174" s="130" t="e">
        <f t="shared" si="130"/>
        <v>#N/A</v>
      </c>
      <c r="DJ174" s="130" t="e">
        <f t="shared" si="131"/>
        <v>#N/A</v>
      </c>
      <c r="DK174" s="130" t="e">
        <f t="shared" si="132"/>
        <v>#N/A</v>
      </c>
      <c r="DL174" s="16" t="e" cm="1">
        <f t="array" ref="DL174">IF(CZ174="NO","NO APLICA",IF(AND(CZ174="SI",BG174=1),RECHAZADO,"APROBADO"))</f>
        <v>#N/A</v>
      </c>
      <c r="DM174" s="16" t="e">
        <f t="shared" si="133"/>
        <v>#N/A</v>
      </c>
      <c r="DN174" s="11" t="e">
        <f t="shared" si="134"/>
        <v>#N/A</v>
      </c>
      <c r="DO174" s="16">
        <f t="shared" si="135"/>
        <v>0</v>
      </c>
      <c r="DP174" s="16">
        <f>VLOOKUP(A174,'5 TD'!$A$3:$B$35,2,0)</f>
        <v>0</v>
      </c>
      <c r="DQ174" s="11" t="e">
        <f t="shared" si="136"/>
        <v>#N/A</v>
      </c>
      <c r="DR174" s="130" t="e">
        <f t="shared" si="144"/>
        <v>#N/A</v>
      </c>
      <c r="DS174" s="130" t="e">
        <f t="shared" si="145"/>
        <v>#N/A</v>
      </c>
      <c r="DT174" s="11" t="e">
        <f t="shared" si="146"/>
        <v>#N/A</v>
      </c>
      <c r="DU174" s="130" t="e">
        <f t="shared" si="147"/>
        <v>#N/A</v>
      </c>
      <c r="DV174" s="6">
        <f>+('3 Planilla Preadjudicación OTIC'!BO174)</f>
        <v>0</v>
      </c>
      <c r="DW174" s="6" t="e">
        <f>IF(DU174="APROBADO",VLOOKUP(A174,'5 TD'!$D$3:$E$270,2,0),"NO APLICA")</f>
        <v>#N/A</v>
      </c>
      <c r="DX174" s="6" t="e">
        <f t="shared" si="137"/>
        <v>#N/A</v>
      </c>
      <c r="DY174" s="6" t="e">
        <f>IF(DX174="SI",VLOOKUP(A174,'5 TD'!$G$3:$H$270,2,0),"NO APLICA ")</f>
        <v>#N/A</v>
      </c>
      <c r="DZ174" s="6" t="e">
        <f t="shared" si="148"/>
        <v>#N/A</v>
      </c>
      <c r="EA174" s="6" t="e">
        <f>IF(DZ174="SI",VLOOKUP(A174,'5 TD'!$J$4:$K$472,2,0),"NO APLICA")</f>
        <v>#N/A</v>
      </c>
      <c r="EB174" s="6" t="e">
        <f t="shared" si="138"/>
        <v>#N/A</v>
      </c>
      <c r="EC174" s="11" t="e">
        <f>IF(EB174="SI",VLOOKUP(A174,'5 TD'!$M$4:$N$350,2,0),"NO APLICA")</f>
        <v>#N/A</v>
      </c>
      <c r="ED174" s="6" t="e">
        <f t="shared" si="149"/>
        <v>#N/A</v>
      </c>
      <c r="EE174" s="16" t="e">
        <f t="shared" si="139"/>
        <v>#N/A</v>
      </c>
      <c r="EF174" s="16" t="e">
        <f>IF(ED174="SI",VLOOKUP(A174,'5 TD'!$V$4:$W$479,2,0),"NO APLICA")</f>
        <v>#N/A</v>
      </c>
      <c r="EG174" s="6" t="e">
        <f t="shared" si="140"/>
        <v>#N/A</v>
      </c>
      <c r="EH174" s="124" t="e">
        <f>IF(EG174="SI",VLOOKUP(AI174,COMPORTAMIENTO!$A$1:$C$2100,2,0),"NO APLICA")</f>
        <v>#N/A</v>
      </c>
      <c r="EI174" s="16" t="e">
        <f>IF(EG174="SI",VLOOKUP(A174,'5 TD'!$P$2:$Q$479,2,0),"NO APLICA")</f>
        <v>#N/A</v>
      </c>
      <c r="EJ174" s="6" t="e">
        <f t="shared" si="141"/>
        <v>#N/A</v>
      </c>
      <c r="EK174" s="6">
        <f>IF(DB174="no",0,VLOOKUP(AI174,EXPERIENCIA!$A$1:$C$2100,2,0))</f>
        <v>0</v>
      </c>
      <c r="EL174" s="6">
        <f>IF(DB174="si",VLOOKUP(A174,'5 TD'!$S$3:$T$2103,2,0),0)</f>
        <v>0</v>
      </c>
      <c r="EM174" s="6" t="str">
        <f t="shared" si="142"/>
        <v>SI</v>
      </c>
      <c r="EN174" s="6">
        <f>+('3 Planilla Preadjudicación OTIC'!BV174)</f>
        <v>0</v>
      </c>
      <c r="EQ174" s="77"/>
    </row>
    <row r="175" spans="1:147" s="7" customFormat="1" ht="13.8" x14ac:dyDescent="0.3">
      <c r="A175" s="6">
        <f>+('3 Planilla Preadjudicación OTIC'!A175)</f>
        <v>0</v>
      </c>
      <c r="B175" s="6">
        <f>+('3 Planilla Preadjudicación OTIC'!B175)</f>
        <v>0</v>
      </c>
      <c r="C175" s="8">
        <f>+('3 Planilla Preadjudicación OTIC'!D175)</f>
        <v>0</v>
      </c>
      <c r="D175" s="8">
        <f>+('3 Planilla Preadjudicación OTIC'!E175)</f>
        <v>0</v>
      </c>
      <c r="E175" s="8">
        <f>+('3 Planilla Preadjudicación OTIC'!F175)</f>
        <v>0</v>
      </c>
      <c r="F175" s="8">
        <f>+('3 Planilla Preadjudicación OTIC'!G175)</f>
        <v>0</v>
      </c>
      <c r="G175" s="8">
        <f>+('3 Planilla Preadjudicación OTIC'!H175)</f>
        <v>0</v>
      </c>
      <c r="H175" s="8">
        <f>+('3 Planilla Preadjudicación OTIC'!I175)</f>
        <v>0</v>
      </c>
      <c r="I175" s="8">
        <f>+('3 Planilla Preadjudicación OTIC'!J175)</f>
        <v>0</v>
      </c>
      <c r="J175" s="8">
        <f>+('3 Planilla Preadjudicación OTIC'!K175)</f>
        <v>0</v>
      </c>
      <c r="K175" s="8">
        <f>+('3 Planilla Preadjudicación OTIC'!L175)</f>
        <v>0</v>
      </c>
      <c r="L175" s="8">
        <f>+('3 Planilla Preadjudicación OTIC'!M175)</f>
        <v>0</v>
      </c>
      <c r="M175" s="6">
        <f>+('3 Planilla Preadjudicación OTIC'!N175)</f>
        <v>0</v>
      </c>
      <c r="N175" s="8">
        <f>+('3 Planilla Preadjudicación OTIC'!O175)</f>
        <v>0</v>
      </c>
      <c r="O175" s="8">
        <f>+('3 Planilla Preadjudicación OTIC'!P175)</f>
        <v>0</v>
      </c>
      <c r="P175" s="8">
        <f>+('3 Planilla Preadjudicación OTIC'!Q175)</f>
        <v>0</v>
      </c>
      <c r="Q175" s="8">
        <f>+('3 Planilla Preadjudicación OTIC'!R175)</f>
        <v>0</v>
      </c>
      <c r="R175" s="8">
        <f>+('3 Planilla Preadjudicación OTIC'!S175)</f>
        <v>0</v>
      </c>
      <c r="S175" s="8">
        <f>+('3 Planilla Preadjudicación OTIC'!T175)</f>
        <v>0</v>
      </c>
      <c r="T175" s="6">
        <f>+('3 Planilla Preadjudicación OTIC'!U175)</f>
        <v>0</v>
      </c>
      <c r="U175" s="6">
        <f>+('3 Planilla Preadjudicación OTIC'!V175)</f>
        <v>0</v>
      </c>
      <c r="V175" s="6">
        <f>+('3 Planilla Preadjudicación OTIC'!W175)</f>
        <v>0</v>
      </c>
      <c r="W175" s="6">
        <f>+('3 Planilla Preadjudicación OTIC'!X175)</f>
        <v>0</v>
      </c>
      <c r="X175" s="6">
        <f>+('3 Planilla Preadjudicación OTIC'!Y175)</f>
        <v>0</v>
      </c>
      <c r="Y175" s="6">
        <f>+('3 Planilla Preadjudicación OTIC'!Z175)</f>
        <v>0</v>
      </c>
      <c r="Z175" s="6">
        <f>+('3 Planilla Preadjudicación OTIC'!AA175)</f>
        <v>0</v>
      </c>
      <c r="AA175" s="6">
        <f>+('3 Planilla Preadjudicación OTIC'!AB175)</f>
        <v>0</v>
      </c>
      <c r="AB175" s="8">
        <f>+('3 Planilla Preadjudicación OTIC'!AC175)</f>
        <v>0</v>
      </c>
      <c r="AC175" s="8">
        <f>+('3 Planilla Preadjudicación OTIC'!AD175)</f>
        <v>0</v>
      </c>
      <c r="AD175" s="6">
        <f>+('3 Planilla Preadjudicación OTIC'!AE175)</f>
        <v>0</v>
      </c>
      <c r="AE175" s="8">
        <f>+('3 Planilla Preadjudicación OTIC'!AF175)</f>
        <v>0</v>
      </c>
      <c r="AF175" s="6">
        <f>+('3 Planilla Preadjudicación OTIC'!AG175)</f>
        <v>0</v>
      </c>
      <c r="AG175" s="6">
        <f>+('3 Planilla Preadjudicación OTIC'!AH175)</f>
        <v>0</v>
      </c>
      <c r="AH175" s="6">
        <f>+('3 Planilla Preadjudicación OTIC'!AI175)</f>
        <v>0</v>
      </c>
      <c r="AI175" s="206">
        <f>+('3 Planilla Preadjudicación OTIC'!AJ175)</f>
        <v>0</v>
      </c>
      <c r="AJ175" s="8">
        <f>+('3 Planilla Preadjudicación OTIC'!AK175)</f>
        <v>0</v>
      </c>
      <c r="AK175" s="6">
        <f>+('3 Planilla Preadjudicación OTIC'!AL175)</f>
        <v>0</v>
      </c>
      <c r="AL175" s="6">
        <f>+('3 Planilla Preadjudicación OTIC'!AM175)</f>
        <v>0</v>
      </c>
      <c r="AM175" s="16">
        <f>+('3 Planilla Preadjudicación OTIC'!AN175)</f>
        <v>0</v>
      </c>
      <c r="AN175" s="16">
        <f>+('3 Planilla Preadjudicación OTIC'!AO175)</f>
        <v>0</v>
      </c>
      <c r="AO175" s="16">
        <f>+('3 Planilla Preadjudicación OTIC'!AP175)</f>
        <v>0</v>
      </c>
      <c r="AP175" s="16">
        <f>+('3 Planilla Preadjudicación OTIC'!AQ175)</f>
        <v>0</v>
      </c>
      <c r="AQ175" s="16">
        <f>+('3 Planilla Preadjudicación OTIC'!AR175)</f>
        <v>0</v>
      </c>
      <c r="AR175" s="16">
        <f>+('3 Planilla Preadjudicación OTIC'!AS175)</f>
        <v>0</v>
      </c>
      <c r="AS175" s="16">
        <f>+('3 Planilla Preadjudicación OTIC'!AT175)</f>
        <v>0</v>
      </c>
      <c r="AT175" s="16">
        <f>+('3 Planilla Preadjudicación OTIC'!AU175)</f>
        <v>0</v>
      </c>
      <c r="AU175" s="16">
        <f>+('3 Planilla Preadjudicación OTIC'!AV175)</f>
        <v>0</v>
      </c>
      <c r="AV175" s="6">
        <f>+('3 Planilla Preadjudicación OTIC'!AW175)</f>
        <v>0</v>
      </c>
      <c r="AW175" s="8">
        <f>+('3 Planilla Preadjudicación OTIC'!AX175)</f>
        <v>0</v>
      </c>
      <c r="AX175" s="6">
        <f>+('3 Planilla Preadjudicación OTIC'!AY175)</f>
        <v>0</v>
      </c>
      <c r="AY175" s="6">
        <f>+('3 Planilla Preadjudicación OTIC'!AZ175)</f>
        <v>0</v>
      </c>
      <c r="AZ175" s="6">
        <f>+('3 Planilla Preadjudicación OTIC'!BA175)</f>
        <v>0</v>
      </c>
      <c r="BA175" s="6">
        <f>+('3 Planilla Preadjudicación OTIC'!BB175)</f>
        <v>0</v>
      </c>
      <c r="BB175" s="6">
        <f>+('3 Planilla Preadjudicación OTIC'!BC175)</f>
        <v>0</v>
      </c>
      <c r="BC175" s="6">
        <f>+('3 Planilla Preadjudicación OTIC'!BD175)</f>
        <v>0</v>
      </c>
      <c r="BD175" s="6">
        <f>+('3 Planilla Preadjudicación OTIC'!BE175)</f>
        <v>0</v>
      </c>
      <c r="BE175" s="6">
        <f>+('3 Planilla Preadjudicación OTIC'!BF175)</f>
        <v>0</v>
      </c>
      <c r="BF175" s="6">
        <f>+('3 Planilla Preadjudicación OTIC'!BG175)</f>
        <v>0</v>
      </c>
      <c r="BG175" s="6">
        <f>+('3 Planilla Preadjudicación OTIC'!BH175)</f>
        <v>0</v>
      </c>
      <c r="BH175" s="6">
        <f>+('3 Planilla Preadjudicación OTIC'!BI175)</f>
        <v>0</v>
      </c>
      <c r="BI175" s="6">
        <f>+('3 Planilla Preadjudicación OTIC'!BJ175)</f>
        <v>0</v>
      </c>
      <c r="BJ175" s="6">
        <f>+('3 Planilla Preadjudicación OTIC'!BK175)</f>
        <v>0</v>
      </c>
      <c r="BK175" s="6">
        <f>+('3 Planilla Preadjudicación OTIC'!BL175)</f>
        <v>0</v>
      </c>
      <c r="BL175" s="6">
        <f>+('3 Planilla Preadjudicación OTIC'!BM175)</f>
        <v>0</v>
      </c>
      <c r="BM175" s="164">
        <f>ROUND(('3 Planilla Preadjudicación OTIC'!BN175),1)</f>
        <v>0</v>
      </c>
      <c r="BN175" s="8">
        <f>+('3 Planilla Preadjudicación OTIC'!BO175)</f>
        <v>0</v>
      </c>
      <c r="BO175" s="8">
        <f>+('3 Planilla Preadjudicación OTIC'!BP175)</f>
        <v>0</v>
      </c>
      <c r="BP175" s="8">
        <f>+('3 Planilla Preadjudicación OTIC'!BQ175)</f>
        <v>0</v>
      </c>
      <c r="BQ175" s="8">
        <f>+('3 Planilla Preadjudicación OTIC'!BR175)</f>
        <v>0</v>
      </c>
      <c r="BR175" s="8">
        <f>+('3 Planilla Preadjudicación OTIC'!BS175)</f>
        <v>0</v>
      </c>
      <c r="BS175" s="8">
        <f>+('3 Planilla Preadjudicación OTIC'!BT175)</f>
        <v>0</v>
      </c>
      <c r="BT175" s="8">
        <f>+('3 Planilla Preadjudicación OTIC'!BU175)</f>
        <v>0</v>
      </c>
      <c r="BU175" s="130" t="e">
        <f>IF(VLOOKUP(A175,'BD OFICIAL'!$A$1:$AK$1058,5,0)=D175,0,1)</f>
        <v>#N/A</v>
      </c>
      <c r="BV175" s="130" t="e">
        <f>IF(VLOOKUP(A175,'BD OFICIAL'!$A$1:$AK$1058,11,0)=J175,0,1)</f>
        <v>#N/A</v>
      </c>
      <c r="BW175" s="130" t="e">
        <f>IF(VLOOKUP(A175,'BD OFICIAL'!$A$1:$AK$1058,13,0)=L175,0,1)</f>
        <v>#N/A</v>
      </c>
      <c r="BX175" s="6" t="e">
        <f>IF(VLOOKUP(A175,'BD OFICIAL'!$A$1:$AK$1058,16,0)=O175,0,1)</f>
        <v>#N/A</v>
      </c>
      <c r="BY175" s="6" t="e">
        <f>IF(VLOOKUP(A175,'BD OFICIAL'!$A$1:$AK$1058,17,0)=P175,0,1)</f>
        <v>#N/A</v>
      </c>
      <c r="BZ175" s="6" t="e">
        <f>IF(VLOOKUP(A175,'BD OFICIAL'!$A$1:$AK$1058,19,0)=R175,0,1)</f>
        <v>#N/A</v>
      </c>
      <c r="CA175" s="6" t="e">
        <f>IF(VLOOKUP(A175,'BD OFICIAL'!$A$1:$AK$1058,21,0)=T175,0,1)</f>
        <v>#N/A</v>
      </c>
      <c r="CB175" s="6" t="e">
        <f>IF(VLOOKUP(A175,'BD OFICIAL'!$A$1:$AK$1058,24,0)=AK175,0,1)</f>
        <v>#N/A</v>
      </c>
      <c r="CC175" s="6" t="e">
        <f>IF(VLOOKUP(A175,'BD OFICIAL'!$A$1:$AK$1058,25,0)=X175,0,1)</f>
        <v>#N/A</v>
      </c>
      <c r="CD175" s="6" t="e">
        <f>IF(VLOOKUP(A175,'BD OFICIAL'!$A$1:$AK$1058,26,0)=Y175,0,1)</f>
        <v>#N/A</v>
      </c>
      <c r="CE175" s="6" t="e">
        <f>IF(VLOOKUP(A175,'BD OFICIAL'!$A$1:$AK$1058,27,0)=Z175,0,1)</f>
        <v>#N/A</v>
      </c>
      <c r="CF175" s="6" t="e">
        <f>IF(VLOOKUP(A175,'BD OFICIAL'!$A$1:$AK$1058,28,0)=AA175,0,1)</f>
        <v>#N/A</v>
      </c>
      <c r="CG175" s="6" t="e">
        <f>IF(VLOOKUP(A175,'BD OFICIAL'!$A$1:$AK$1058,33,0)=AF175,0,1)</f>
        <v>#N/A</v>
      </c>
      <c r="CH175" s="6" t="e">
        <f>IF(VLOOKUP(A175,'BD OFICIAL'!$A$1:$AK$1058,34,0)=AG175,0,1)</f>
        <v>#N/A</v>
      </c>
      <c r="CI175" s="11" t="e">
        <f t="shared" si="114"/>
        <v>#DIV/0!</v>
      </c>
      <c r="CJ175" s="130" t="e">
        <f t="shared" si="115"/>
        <v>#DIV/0!</v>
      </c>
      <c r="CK175" s="130" t="e">
        <f>IF(VLOOKUP(A175,'BD OFICIAL'!$A$1:$AK$1058,37,0)=AL175,0,1)</f>
        <v>#N/A</v>
      </c>
      <c r="CL175" s="130" t="e">
        <f>VLOOKUP(A175,'BD OFICIAL'!$A$1:$AL$1109,38,0)*AM175-AP175</f>
        <v>#N/A</v>
      </c>
      <c r="CM175" s="130" t="str">
        <f t="shared" si="116"/>
        <v>SSH</v>
      </c>
      <c r="CN175" s="130" t="str">
        <f t="shared" si="117"/>
        <v>SI</v>
      </c>
      <c r="CO175" s="130" t="str">
        <f t="shared" si="118"/>
        <v>NO</v>
      </c>
      <c r="CP175" s="44">
        <f t="shared" si="119"/>
        <v>1</v>
      </c>
      <c r="CQ175" s="44">
        <f t="shared" si="120"/>
        <v>1</v>
      </c>
      <c r="CR175" s="44" t="e">
        <f t="shared" si="121"/>
        <v>#N/A</v>
      </c>
      <c r="CS175" s="44" t="e">
        <f>IF(VLOOKUP(A175,'BD OFICIAL'!$A:$AS,40,0)=AQ175,0,1)</f>
        <v>#N/A</v>
      </c>
      <c r="CT175" s="44" t="e">
        <f>IF(VLOOKUP(A175,'BD OFICIAL'!$A:$AS,41,0)=AS175,0,1)</f>
        <v>#N/A</v>
      </c>
      <c r="CU175" s="44">
        <f t="shared" si="122"/>
        <v>0</v>
      </c>
      <c r="CV175" s="44">
        <f t="shared" si="123"/>
        <v>0</v>
      </c>
      <c r="CW175" s="44" t="e">
        <f>IF(VLOOKUP(A175,'BD OFICIAL'!$A$1:$AK$1058,31,0)="SI",IF(AT175&gt;0,0,1),IF(AT175=0,0,1))</f>
        <v>#N/A</v>
      </c>
      <c r="CX175" s="44">
        <f t="shared" si="124"/>
        <v>0</v>
      </c>
      <c r="CY175" s="44">
        <f t="shared" si="125"/>
        <v>0</v>
      </c>
      <c r="CZ175" s="130" t="e">
        <f t="shared" si="126"/>
        <v>#N/A</v>
      </c>
      <c r="DA175" s="44" t="e">
        <f t="shared" si="127"/>
        <v>#N/A</v>
      </c>
      <c r="DB175" s="130" t="str">
        <f>IF(ISERROR(VLOOKUP(AI175,EXPERIENCIA!$A$1:$C$2100,1,0)),"NO","SI")</f>
        <v>NO</v>
      </c>
      <c r="DC175" s="130" t="e">
        <f>IF(CZ175="no","NO APLICA",IF(AX175=0,"ERROR NOTA",IF(AND(AX175&gt;1,DB175="NO"),"ERROR NOTA",IF(AND(DB175="NO",AX175=1),0,IF(VLOOKUP(AI175,EXPERIENCIA!$A$1:$C$2100,3,0)=AX175,0,"ERROR NOTA")))))</f>
        <v>#N/A</v>
      </c>
      <c r="DD175" s="130" t="str">
        <f>IF(ISERROR(VLOOKUP(AI175,COMPORTAMIENTO!$A$1:$C$2100,1,0)),"NO","SI")</f>
        <v>NO</v>
      </c>
      <c r="DE175" s="130" t="e">
        <f>IF(CZ175="NO","NO APLICA",IF(AY175=0,"ERROR NOTA",IF(AND(DD175="NO",AY175=7),0,IF(VLOOKUP(AI175,COMPORTAMIENTO!$A$2:$C$2100,3,0)=AY175,0,"ERROR NOTA"))))</f>
        <v>#N/A</v>
      </c>
      <c r="DF175" s="164" t="e">
        <f t="shared" si="128"/>
        <v>#N/A</v>
      </c>
      <c r="DG175" s="164" t="e">
        <f t="shared" si="129"/>
        <v>#N/A</v>
      </c>
      <c r="DH175" s="130" t="str">
        <f t="shared" si="143"/>
        <v>NO</v>
      </c>
      <c r="DI175" s="130" t="e">
        <f t="shared" si="130"/>
        <v>#N/A</v>
      </c>
      <c r="DJ175" s="130" t="e">
        <f t="shared" si="131"/>
        <v>#N/A</v>
      </c>
      <c r="DK175" s="130" t="e">
        <f t="shared" si="132"/>
        <v>#N/A</v>
      </c>
      <c r="DL175" s="16" t="e" cm="1">
        <f t="array" ref="DL175">IF(CZ175="NO","NO APLICA",IF(AND(CZ175="SI",BG175=1),RECHAZADO,"APROBADO"))</f>
        <v>#N/A</v>
      </c>
      <c r="DM175" s="16" t="e">
        <f t="shared" si="133"/>
        <v>#N/A</v>
      </c>
      <c r="DN175" s="11" t="e">
        <f t="shared" si="134"/>
        <v>#N/A</v>
      </c>
      <c r="DO175" s="16">
        <f t="shared" si="135"/>
        <v>0</v>
      </c>
      <c r="DP175" s="16">
        <f>VLOOKUP(A175,'5 TD'!$A$3:$B$35,2,0)</f>
        <v>0</v>
      </c>
      <c r="DQ175" s="11" t="e">
        <f t="shared" si="136"/>
        <v>#N/A</v>
      </c>
      <c r="DR175" s="130" t="e">
        <f t="shared" si="144"/>
        <v>#N/A</v>
      </c>
      <c r="DS175" s="130" t="e">
        <f t="shared" si="145"/>
        <v>#N/A</v>
      </c>
      <c r="DT175" s="11" t="e">
        <f t="shared" si="146"/>
        <v>#N/A</v>
      </c>
      <c r="DU175" s="130" t="e">
        <f t="shared" si="147"/>
        <v>#N/A</v>
      </c>
      <c r="DV175" s="6">
        <f>+('3 Planilla Preadjudicación OTIC'!BO175)</f>
        <v>0</v>
      </c>
      <c r="DW175" s="6" t="e">
        <f>IF(DU175="APROBADO",VLOOKUP(A175,'5 TD'!$D$3:$E$270,2,0),"NO APLICA")</f>
        <v>#N/A</v>
      </c>
      <c r="DX175" s="6" t="e">
        <f t="shared" si="137"/>
        <v>#N/A</v>
      </c>
      <c r="DY175" s="6" t="e">
        <f>IF(DX175="SI",VLOOKUP(A175,'5 TD'!$G$3:$H$270,2,0),"NO APLICA ")</f>
        <v>#N/A</v>
      </c>
      <c r="DZ175" s="6" t="e">
        <f t="shared" si="148"/>
        <v>#N/A</v>
      </c>
      <c r="EA175" s="6" t="e">
        <f>IF(DZ175="SI",VLOOKUP(A175,'5 TD'!$J$4:$K$472,2,0),"NO APLICA")</f>
        <v>#N/A</v>
      </c>
      <c r="EB175" s="6" t="e">
        <f t="shared" si="138"/>
        <v>#N/A</v>
      </c>
      <c r="EC175" s="11" t="e">
        <f>IF(EB175="SI",VLOOKUP(A175,'5 TD'!$M$4:$N$350,2,0),"NO APLICA")</f>
        <v>#N/A</v>
      </c>
      <c r="ED175" s="6" t="e">
        <f t="shared" si="149"/>
        <v>#N/A</v>
      </c>
      <c r="EE175" s="16" t="e">
        <f t="shared" si="139"/>
        <v>#N/A</v>
      </c>
      <c r="EF175" s="16" t="e">
        <f>IF(ED175="SI",VLOOKUP(A175,'5 TD'!$V$4:$W$479,2,0),"NO APLICA")</f>
        <v>#N/A</v>
      </c>
      <c r="EG175" s="6" t="e">
        <f t="shared" si="140"/>
        <v>#N/A</v>
      </c>
      <c r="EH175" s="124" t="e">
        <f>IF(EG175="SI",VLOOKUP(AI175,COMPORTAMIENTO!$A$1:$C$2100,2,0),"NO APLICA")</f>
        <v>#N/A</v>
      </c>
      <c r="EI175" s="16" t="e">
        <f>IF(EG175="SI",VLOOKUP(A175,'5 TD'!$P$2:$Q$479,2,0),"NO APLICA")</f>
        <v>#N/A</v>
      </c>
      <c r="EJ175" s="6" t="e">
        <f t="shared" si="141"/>
        <v>#N/A</v>
      </c>
      <c r="EK175" s="6">
        <f>IF(DB175="no",0,VLOOKUP(AI175,EXPERIENCIA!$A$1:$C$2100,2,0))</f>
        <v>0</v>
      </c>
      <c r="EL175" s="6">
        <f>IF(DB175="si",VLOOKUP(A175,'5 TD'!$S$3:$T$2103,2,0),0)</f>
        <v>0</v>
      </c>
      <c r="EM175" s="6" t="str">
        <f t="shared" si="142"/>
        <v>SI</v>
      </c>
      <c r="EN175" s="6">
        <f>+('3 Planilla Preadjudicación OTIC'!BV175)</f>
        <v>0</v>
      </c>
      <c r="EQ175" s="77"/>
    </row>
    <row r="176" spans="1:147" s="7" customFormat="1" ht="13.8" x14ac:dyDescent="0.3">
      <c r="A176" s="6">
        <f>+('3 Planilla Preadjudicación OTIC'!A176)</f>
        <v>0</v>
      </c>
      <c r="B176" s="6">
        <f>+('3 Planilla Preadjudicación OTIC'!B176)</f>
        <v>0</v>
      </c>
      <c r="C176" s="8">
        <f>+('3 Planilla Preadjudicación OTIC'!D176)</f>
        <v>0</v>
      </c>
      <c r="D176" s="8">
        <f>+('3 Planilla Preadjudicación OTIC'!E176)</f>
        <v>0</v>
      </c>
      <c r="E176" s="8">
        <f>+('3 Planilla Preadjudicación OTIC'!F176)</f>
        <v>0</v>
      </c>
      <c r="F176" s="8">
        <f>+('3 Planilla Preadjudicación OTIC'!G176)</f>
        <v>0</v>
      </c>
      <c r="G176" s="8">
        <f>+('3 Planilla Preadjudicación OTIC'!H176)</f>
        <v>0</v>
      </c>
      <c r="H176" s="8">
        <f>+('3 Planilla Preadjudicación OTIC'!I176)</f>
        <v>0</v>
      </c>
      <c r="I176" s="8">
        <f>+('3 Planilla Preadjudicación OTIC'!J176)</f>
        <v>0</v>
      </c>
      <c r="J176" s="8">
        <f>+('3 Planilla Preadjudicación OTIC'!K176)</f>
        <v>0</v>
      </c>
      <c r="K176" s="8">
        <f>+('3 Planilla Preadjudicación OTIC'!L176)</f>
        <v>0</v>
      </c>
      <c r="L176" s="8">
        <f>+('3 Planilla Preadjudicación OTIC'!M176)</f>
        <v>0</v>
      </c>
      <c r="M176" s="6">
        <f>+('3 Planilla Preadjudicación OTIC'!N176)</f>
        <v>0</v>
      </c>
      <c r="N176" s="8">
        <f>+('3 Planilla Preadjudicación OTIC'!O176)</f>
        <v>0</v>
      </c>
      <c r="O176" s="8">
        <f>+('3 Planilla Preadjudicación OTIC'!P176)</f>
        <v>0</v>
      </c>
      <c r="P176" s="8">
        <f>+('3 Planilla Preadjudicación OTIC'!Q176)</f>
        <v>0</v>
      </c>
      <c r="Q176" s="8">
        <f>+('3 Planilla Preadjudicación OTIC'!R176)</f>
        <v>0</v>
      </c>
      <c r="R176" s="8">
        <f>+('3 Planilla Preadjudicación OTIC'!S176)</f>
        <v>0</v>
      </c>
      <c r="S176" s="8">
        <f>+('3 Planilla Preadjudicación OTIC'!T176)</f>
        <v>0</v>
      </c>
      <c r="T176" s="6">
        <f>+('3 Planilla Preadjudicación OTIC'!U176)</f>
        <v>0</v>
      </c>
      <c r="U176" s="6">
        <f>+('3 Planilla Preadjudicación OTIC'!V176)</f>
        <v>0</v>
      </c>
      <c r="V176" s="6">
        <f>+('3 Planilla Preadjudicación OTIC'!W176)</f>
        <v>0</v>
      </c>
      <c r="W176" s="6">
        <f>+('3 Planilla Preadjudicación OTIC'!X176)</f>
        <v>0</v>
      </c>
      <c r="X176" s="6">
        <f>+('3 Planilla Preadjudicación OTIC'!Y176)</f>
        <v>0</v>
      </c>
      <c r="Y176" s="6">
        <f>+('3 Planilla Preadjudicación OTIC'!Z176)</f>
        <v>0</v>
      </c>
      <c r="Z176" s="6">
        <f>+('3 Planilla Preadjudicación OTIC'!AA176)</f>
        <v>0</v>
      </c>
      <c r="AA176" s="6">
        <f>+('3 Planilla Preadjudicación OTIC'!AB176)</f>
        <v>0</v>
      </c>
      <c r="AB176" s="8">
        <f>+('3 Planilla Preadjudicación OTIC'!AC176)</f>
        <v>0</v>
      </c>
      <c r="AC176" s="8">
        <f>+('3 Planilla Preadjudicación OTIC'!AD176)</f>
        <v>0</v>
      </c>
      <c r="AD176" s="6">
        <f>+('3 Planilla Preadjudicación OTIC'!AE176)</f>
        <v>0</v>
      </c>
      <c r="AE176" s="8">
        <f>+('3 Planilla Preadjudicación OTIC'!AF176)</f>
        <v>0</v>
      </c>
      <c r="AF176" s="6">
        <f>+('3 Planilla Preadjudicación OTIC'!AG176)</f>
        <v>0</v>
      </c>
      <c r="AG176" s="6">
        <f>+('3 Planilla Preadjudicación OTIC'!AH176)</f>
        <v>0</v>
      </c>
      <c r="AH176" s="6">
        <f>+('3 Planilla Preadjudicación OTIC'!AI176)</f>
        <v>0</v>
      </c>
      <c r="AI176" s="206">
        <f>+('3 Planilla Preadjudicación OTIC'!AJ176)</f>
        <v>0</v>
      </c>
      <c r="AJ176" s="8">
        <f>+('3 Planilla Preadjudicación OTIC'!AK176)</f>
        <v>0</v>
      </c>
      <c r="AK176" s="6">
        <f>+('3 Planilla Preadjudicación OTIC'!AL176)</f>
        <v>0</v>
      </c>
      <c r="AL176" s="6">
        <f>+('3 Planilla Preadjudicación OTIC'!AM176)</f>
        <v>0</v>
      </c>
      <c r="AM176" s="16">
        <f>+('3 Planilla Preadjudicación OTIC'!AN176)</f>
        <v>0</v>
      </c>
      <c r="AN176" s="16">
        <f>+('3 Planilla Preadjudicación OTIC'!AO176)</f>
        <v>0</v>
      </c>
      <c r="AO176" s="16">
        <f>+('3 Planilla Preadjudicación OTIC'!AP176)</f>
        <v>0</v>
      </c>
      <c r="AP176" s="16">
        <f>+('3 Planilla Preadjudicación OTIC'!AQ176)</f>
        <v>0</v>
      </c>
      <c r="AQ176" s="16">
        <f>+('3 Planilla Preadjudicación OTIC'!AR176)</f>
        <v>0</v>
      </c>
      <c r="AR176" s="16">
        <f>+('3 Planilla Preadjudicación OTIC'!AS176)</f>
        <v>0</v>
      </c>
      <c r="AS176" s="16">
        <f>+('3 Planilla Preadjudicación OTIC'!AT176)</f>
        <v>0</v>
      </c>
      <c r="AT176" s="16">
        <f>+('3 Planilla Preadjudicación OTIC'!AU176)</f>
        <v>0</v>
      </c>
      <c r="AU176" s="16">
        <f>+('3 Planilla Preadjudicación OTIC'!AV176)</f>
        <v>0</v>
      </c>
      <c r="AV176" s="6">
        <f>+('3 Planilla Preadjudicación OTIC'!AW176)</f>
        <v>0</v>
      </c>
      <c r="AW176" s="8">
        <f>+('3 Planilla Preadjudicación OTIC'!AX176)</f>
        <v>0</v>
      </c>
      <c r="AX176" s="6">
        <f>+('3 Planilla Preadjudicación OTIC'!AY176)</f>
        <v>0</v>
      </c>
      <c r="AY176" s="6">
        <f>+('3 Planilla Preadjudicación OTIC'!AZ176)</f>
        <v>0</v>
      </c>
      <c r="AZ176" s="6">
        <f>+('3 Planilla Preadjudicación OTIC'!BA176)</f>
        <v>0</v>
      </c>
      <c r="BA176" s="6">
        <f>+('3 Planilla Preadjudicación OTIC'!BB176)</f>
        <v>0</v>
      </c>
      <c r="BB176" s="6">
        <f>+('3 Planilla Preadjudicación OTIC'!BC176)</f>
        <v>0</v>
      </c>
      <c r="BC176" s="6">
        <f>+('3 Planilla Preadjudicación OTIC'!BD176)</f>
        <v>0</v>
      </c>
      <c r="BD176" s="6">
        <f>+('3 Planilla Preadjudicación OTIC'!BE176)</f>
        <v>0</v>
      </c>
      <c r="BE176" s="6">
        <f>+('3 Planilla Preadjudicación OTIC'!BF176)</f>
        <v>0</v>
      </c>
      <c r="BF176" s="6">
        <f>+('3 Planilla Preadjudicación OTIC'!BG176)</f>
        <v>0</v>
      </c>
      <c r="BG176" s="6">
        <f>+('3 Planilla Preadjudicación OTIC'!BH176)</f>
        <v>0</v>
      </c>
      <c r="BH176" s="6">
        <f>+('3 Planilla Preadjudicación OTIC'!BI176)</f>
        <v>0</v>
      </c>
      <c r="BI176" s="6">
        <f>+('3 Planilla Preadjudicación OTIC'!BJ176)</f>
        <v>0</v>
      </c>
      <c r="BJ176" s="6">
        <f>+('3 Planilla Preadjudicación OTIC'!BK176)</f>
        <v>0</v>
      </c>
      <c r="BK176" s="6">
        <f>+('3 Planilla Preadjudicación OTIC'!BL176)</f>
        <v>0</v>
      </c>
      <c r="BL176" s="6">
        <f>+('3 Planilla Preadjudicación OTIC'!BM176)</f>
        <v>0</v>
      </c>
      <c r="BM176" s="164">
        <f>ROUND(('3 Planilla Preadjudicación OTIC'!BN176),1)</f>
        <v>0</v>
      </c>
      <c r="BN176" s="8">
        <f>+('3 Planilla Preadjudicación OTIC'!BO176)</f>
        <v>0</v>
      </c>
      <c r="BO176" s="8">
        <f>+('3 Planilla Preadjudicación OTIC'!BP176)</f>
        <v>0</v>
      </c>
      <c r="BP176" s="8">
        <f>+('3 Planilla Preadjudicación OTIC'!BQ176)</f>
        <v>0</v>
      </c>
      <c r="BQ176" s="8">
        <f>+('3 Planilla Preadjudicación OTIC'!BR176)</f>
        <v>0</v>
      </c>
      <c r="BR176" s="8">
        <f>+('3 Planilla Preadjudicación OTIC'!BS176)</f>
        <v>0</v>
      </c>
      <c r="BS176" s="8">
        <f>+('3 Planilla Preadjudicación OTIC'!BT176)</f>
        <v>0</v>
      </c>
      <c r="BT176" s="8">
        <f>+('3 Planilla Preadjudicación OTIC'!BU176)</f>
        <v>0</v>
      </c>
      <c r="BU176" s="130" t="e">
        <f>IF(VLOOKUP(A176,'BD OFICIAL'!$A$1:$AK$1058,5,0)=D176,0,1)</f>
        <v>#N/A</v>
      </c>
      <c r="BV176" s="130" t="e">
        <f>IF(VLOOKUP(A176,'BD OFICIAL'!$A$1:$AK$1058,11,0)=J176,0,1)</f>
        <v>#N/A</v>
      </c>
      <c r="BW176" s="130" t="e">
        <f>IF(VLOOKUP(A176,'BD OFICIAL'!$A$1:$AK$1058,13,0)=L176,0,1)</f>
        <v>#N/A</v>
      </c>
      <c r="BX176" s="6" t="e">
        <f>IF(VLOOKUP(A176,'BD OFICIAL'!$A$1:$AK$1058,16,0)=O176,0,1)</f>
        <v>#N/A</v>
      </c>
      <c r="BY176" s="6" t="e">
        <f>IF(VLOOKUP(A176,'BD OFICIAL'!$A$1:$AK$1058,17,0)=P176,0,1)</f>
        <v>#N/A</v>
      </c>
      <c r="BZ176" s="6" t="e">
        <f>IF(VLOOKUP(A176,'BD OFICIAL'!$A$1:$AK$1058,19,0)=R176,0,1)</f>
        <v>#N/A</v>
      </c>
      <c r="CA176" s="6" t="e">
        <f>IF(VLOOKUP(A176,'BD OFICIAL'!$A$1:$AK$1058,21,0)=T176,0,1)</f>
        <v>#N/A</v>
      </c>
      <c r="CB176" s="6" t="e">
        <f>IF(VLOOKUP(A176,'BD OFICIAL'!$A$1:$AK$1058,24,0)=AK176,0,1)</f>
        <v>#N/A</v>
      </c>
      <c r="CC176" s="6" t="e">
        <f>IF(VLOOKUP(A176,'BD OFICIAL'!$A$1:$AK$1058,25,0)=X176,0,1)</f>
        <v>#N/A</v>
      </c>
      <c r="CD176" s="6" t="e">
        <f>IF(VLOOKUP(A176,'BD OFICIAL'!$A$1:$AK$1058,26,0)=Y176,0,1)</f>
        <v>#N/A</v>
      </c>
      <c r="CE176" s="6" t="e">
        <f>IF(VLOOKUP(A176,'BD OFICIAL'!$A$1:$AK$1058,27,0)=Z176,0,1)</f>
        <v>#N/A</v>
      </c>
      <c r="CF176" s="6" t="e">
        <f>IF(VLOOKUP(A176,'BD OFICIAL'!$A$1:$AK$1058,28,0)=AA176,0,1)</f>
        <v>#N/A</v>
      </c>
      <c r="CG176" s="6" t="e">
        <f>IF(VLOOKUP(A176,'BD OFICIAL'!$A$1:$AK$1058,33,0)=AF176,0,1)</f>
        <v>#N/A</v>
      </c>
      <c r="CH176" s="6" t="e">
        <f>IF(VLOOKUP(A176,'BD OFICIAL'!$A$1:$AK$1058,34,0)=AG176,0,1)</f>
        <v>#N/A</v>
      </c>
      <c r="CI176" s="11" t="e">
        <f t="shared" si="114"/>
        <v>#DIV/0!</v>
      </c>
      <c r="CJ176" s="130" t="e">
        <f t="shared" si="115"/>
        <v>#DIV/0!</v>
      </c>
      <c r="CK176" s="130" t="e">
        <f>IF(VLOOKUP(A176,'BD OFICIAL'!$A$1:$AK$1058,37,0)=AL176,0,1)</f>
        <v>#N/A</v>
      </c>
      <c r="CL176" s="130" t="e">
        <f>VLOOKUP(A176,'BD OFICIAL'!$A$1:$AL$1109,38,0)*AM176-AP176</f>
        <v>#N/A</v>
      </c>
      <c r="CM176" s="130" t="str">
        <f t="shared" si="116"/>
        <v>SSH</v>
      </c>
      <c r="CN176" s="130" t="str">
        <f t="shared" si="117"/>
        <v>SI</v>
      </c>
      <c r="CO176" s="130" t="str">
        <f t="shared" si="118"/>
        <v>NO</v>
      </c>
      <c r="CP176" s="44">
        <f t="shared" si="119"/>
        <v>1</v>
      </c>
      <c r="CQ176" s="44">
        <f t="shared" si="120"/>
        <v>1</v>
      </c>
      <c r="CR176" s="44" t="e">
        <f t="shared" si="121"/>
        <v>#N/A</v>
      </c>
      <c r="CS176" s="44" t="e">
        <f>IF(VLOOKUP(A176,'BD OFICIAL'!$A:$AS,40,0)=AQ176,0,1)</f>
        <v>#N/A</v>
      </c>
      <c r="CT176" s="44" t="e">
        <f>IF(VLOOKUP(A176,'BD OFICIAL'!$A:$AS,41,0)=AS176,0,1)</f>
        <v>#N/A</v>
      </c>
      <c r="CU176" s="44">
        <f t="shared" si="122"/>
        <v>0</v>
      </c>
      <c r="CV176" s="44">
        <f t="shared" si="123"/>
        <v>0</v>
      </c>
      <c r="CW176" s="44" t="e">
        <f>IF(VLOOKUP(A176,'BD OFICIAL'!$A$1:$AK$1058,31,0)="SI",IF(AT176&gt;0,0,1),IF(AT176=0,0,1))</f>
        <v>#N/A</v>
      </c>
      <c r="CX176" s="44">
        <f t="shared" si="124"/>
        <v>0</v>
      </c>
      <c r="CY176" s="44">
        <f t="shared" si="125"/>
        <v>0</v>
      </c>
      <c r="CZ176" s="130" t="e">
        <f t="shared" si="126"/>
        <v>#N/A</v>
      </c>
      <c r="DA176" s="44" t="e">
        <f t="shared" si="127"/>
        <v>#N/A</v>
      </c>
      <c r="DB176" s="130" t="str">
        <f>IF(ISERROR(VLOOKUP(AI176,EXPERIENCIA!$A$1:$C$2100,1,0)),"NO","SI")</f>
        <v>NO</v>
      </c>
      <c r="DC176" s="130" t="e">
        <f>IF(CZ176="no","NO APLICA",IF(AX176=0,"ERROR NOTA",IF(AND(AX176&gt;1,DB176="NO"),"ERROR NOTA",IF(AND(DB176="NO",AX176=1),0,IF(VLOOKUP(AI176,EXPERIENCIA!$A$1:$C$2100,3,0)=AX176,0,"ERROR NOTA")))))</f>
        <v>#N/A</v>
      </c>
      <c r="DD176" s="130" t="str">
        <f>IF(ISERROR(VLOOKUP(AI176,COMPORTAMIENTO!$A$1:$C$2100,1,0)),"NO","SI")</f>
        <v>NO</v>
      </c>
      <c r="DE176" s="130" t="e">
        <f>IF(CZ176="NO","NO APLICA",IF(AY176=0,"ERROR NOTA",IF(AND(DD176="NO",AY176=7),0,IF(VLOOKUP(AI176,COMPORTAMIENTO!$A$2:$C$2100,3,0)=AY176,0,"ERROR NOTA"))))</f>
        <v>#N/A</v>
      </c>
      <c r="DF176" s="164" t="e">
        <f t="shared" si="128"/>
        <v>#N/A</v>
      </c>
      <c r="DG176" s="164" t="e">
        <f t="shared" si="129"/>
        <v>#N/A</v>
      </c>
      <c r="DH176" s="130" t="str">
        <f t="shared" si="143"/>
        <v>NO</v>
      </c>
      <c r="DI176" s="130" t="e">
        <f t="shared" si="130"/>
        <v>#N/A</v>
      </c>
      <c r="DJ176" s="130" t="e">
        <f t="shared" si="131"/>
        <v>#N/A</v>
      </c>
      <c r="DK176" s="130" t="e">
        <f t="shared" si="132"/>
        <v>#N/A</v>
      </c>
      <c r="DL176" s="16" t="e" cm="1">
        <f t="array" ref="DL176">IF(CZ176="NO","NO APLICA",IF(AND(CZ176="SI",BG176=1),RECHAZADO,"APROBADO"))</f>
        <v>#N/A</v>
      </c>
      <c r="DM176" s="16" t="e">
        <f t="shared" si="133"/>
        <v>#N/A</v>
      </c>
      <c r="DN176" s="11" t="e">
        <f t="shared" si="134"/>
        <v>#N/A</v>
      </c>
      <c r="DO176" s="16">
        <f t="shared" si="135"/>
        <v>0</v>
      </c>
      <c r="DP176" s="16">
        <f>VLOOKUP(A176,'5 TD'!$A$3:$B$35,2,0)</f>
        <v>0</v>
      </c>
      <c r="DQ176" s="11" t="e">
        <f t="shared" si="136"/>
        <v>#N/A</v>
      </c>
      <c r="DR176" s="130" t="e">
        <f t="shared" si="144"/>
        <v>#N/A</v>
      </c>
      <c r="DS176" s="130" t="e">
        <f t="shared" si="145"/>
        <v>#N/A</v>
      </c>
      <c r="DT176" s="11" t="e">
        <f t="shared" si="146"/>
        <v>#N/A</v>
      </c>
      <c r="DU176" s="130" t="e">
        <f t="shared" si="147"/>
        <v>#N/A</v>
      </c>
      <c r="DV176" s="6">
        <f>+('3 Planilla Preadjudicación OTIC'!BO176)</f>
        <v>0</v>
      </c>
      <c r="DW176" s="6" t="e">
        <f>IF(DU176="APROBADO",VLOOKUP(A176,'5 TD'!$D$3:$E$270,2,0),"NO APLICA")</f>
        <v>#N/A</v>
      </c>
      <c r="DX176" s="6" t="e">
        <f t="shared" si="137"/>
        <v>#N/A</v>
      </c>
      <c r="DY176" s="6" t="e">
        <f>IF(DX176="SI",VLOOKUP(A176,'5 TD'!$G$3:$H$270,2,0),"NO APLICA ")</f>
        <v>#N/A</v>
      </c>
      <c r="DZ176" s="6" t="e">
        <f t="shared" si="148"/>
        <v>#N/A</v>
      </c>
      <c r="EA176" s="6" t="e">
        <f>IF(DZ176="SI",VLOOKUP(A176,'5 TD'!$J$4:$K$472,2,0),"NO APLICA")</f>
        <v>#N/A</v>
      </c>
      <c r="EB176" s="6" t="e">
        <f t="shared" si="138"/>
        <v>#N/A</v>
      </c>
      <c r="EC176" s="11" t="e">
        <f>IF(EB176="SI",VLOOKUP(A176,'5 TD'!$M$4:$N$350,2,0),"NO APLICA")</f>
        <v>#N/A</v>
      </c>
      <c r="ED176" s="6" t="e">
        <f t="shared" si="149"/>
        <v>#N/A</v>
      </c>
      <c r="EE176" s="16" t="e">
        <f t="shared" si="139"/>
        <v>#N/A</v>
      </c>
      <c r="EF176" s="16" t="e">
        <f>IF(ED176="SI",VLOOKUP(A176,'5 TD'!$V$4:$W$479,2,0),"NO APLICA")</f>
        <v>#N/A</v>
      </c>
      <c r="EG176" s="6" t="e">
        <f t="shared" si="140"/>
        <v>#N/A</v>
      </c>
      <c r="EH176" s="124" t="e">
        <f>IF(EG176="SI",VLOOKUP(AI176,COMPORTAMIENTO!$A$1:$C$2100,2,0),"NO APLICA")</f>
        <v>#N/A</v>
      </c>
      <c r="EI176" s="16" t="e">
        <f>IF(EG176="SI",VLOOKUP(A176,'5 TD'!$P$2:$Q$479,2,0),"NO APLICA")</f>
        <v>#N/A</v>
      </c>
      <c r="EJ176" s="6" t="e">
        <f t="shared" si="141"/>
        <v>#N/A</v>
      </c>
      <c r="EK176" s="6">
        <f>IF(DB176="no",0,VLOOKUP(AI176,EXPERIENCIA!$A$1:$C$2100,2,0))</f>
        <v>0</v>
      </c>
      <c r="EL176" s="6">
        <f>IF(DB176="si",VLOOKUP(A176,'5 TD'!$S$3:$T$2103,2,0),0)</f>
        <v>0</v>
      </c>
      <c r="EM176" s="6" t="str">
        <f t="shared" si="142"/>
        <v>SI</v>
      </c>
      <c r="EN176" s="6">
        <f>+('3 Planilla Preadjudicación OTIC'!BV176)</f>
        <v>0</v>
      </c>
      <c r="EQ176" s="77"/>
    </row>
    <row r="177" spans="1:149" s="7" customFormat="1" ht="13.8" x14ac:dyDescent="0.3">
      <c r="A177" s="6">
        <f>+('3 Planilla Preadjudicación OTIC'!A177)</f>
        <v>0</v>
      </c>
      <c r="B177" s="6">
        <f>+('3 Planilla Preadjudicación OTIC'!B177)</f>
        <v>0</v>
      </c>
      <c r="C177" s="8">
        <f>+('3 Planilla Preadjudicación OTIC'!D177)</f>
        <v>0</v>
      </c>
      <c r="D177" s="8">
        <f>+('3 Planilla Preadjudicación OTIC'!E177)</f>
        <v>0</v>
      </c>
      <c r="E177" s="8">
        <f>+('3 Planilla Preadjudicación OTIC'!F177)</f>
        <v>0</v>
      </c>
      <c r="F177" s="8">
        <f>+('3 Planilla Preadjudicación OTIC'!G177)</f>
        <v>0</v>
      </c>
      <c r="G177" s="8">
        <f>+('3 Planilla Preadjudicación OTIC'!H177)</f>
        <v>0</v>
      </c>
      <c r="H177" s="8">
        <f>+('3 Planilla Preadjudicación OTIC'!I177)</f>
        <v>0</v>
      </c>
      <c r="I177" s="8">
        <f>+('3 Planilla Preadjudicación OTIC'!J177)</f>
        <v>0</v>
      </c>
      <c r="J177" s="8">
        <f>+('3 Planilla Preadjudicación OTIC'!K177)</f>
        <v>0</v>
      </c>
      <c r="K177" s="8">
        <f>+('3 Planilla Preadjudicación OTIC'!L177)</f>
        <v>0</v>
      </c>
      <c r="L177" s="8">
        <f>+('3 Planilla Preadjudicación OTIC'!M177)</f>
        <v>0</v>
      </c>
      <c r="M177" s="6">
        <f>+('3 Planilla Preadjudicación OTIC'!N177)</f>
        <v>0</v>
      </c>
      <c r="N177" s="8">
        <f>+('3 Planilla Preadjudicación OTIC'!O177)</f>
        <v>0</v>
      </c>
      <c r="O177" s="8">
        <f>+('3 Planilla Preadjudicación OTIC'!P177)</f>
        <v>0</v>
      </c>
      <c r="P177" s="8">
        <f>+('3 Planilla Preadjudicación OTIC'!Q177)</f>
        <v>0</v>
      </c>
      <c r="Q177" s="8">
        <f>+('3 Planilla Preadjudicación OTIC'!R177)</f>
        <v>0</v>
      </c>
      <c r="R177" s="8">
        <f>+('3 Planilla Preadjudicación OTIC'!S177)</f>
        <v>0</v>
      </c>
      <c r="S177" s="8">
        <f>+('3 Planilla Preadjudicación OTIC'!T177)</f>
        <v>0</v>
      </c>
      <c r="T177" s="6">
        <f>+('3 Planilla Preadjudicación OTIC'!U177)</f>
        <v>0</v>
      </c>
      <c r="U177" s="6">
        <f>+('3 Planilla Preadjudicación OTIC'!V177)</f>
        <v>0</v>
      </c>
      <c r="V177" s="6">
        <f>+('3 Planilla Preadjudicación OTIC'!W177)</f>
        <v>0</v>
      </c>
      <c r="W177" s="6">
        <f>+('3 Planilla Preadjudicación OTIC'!X177)</f>
        <v>0</v>
      </c>
      <c r="X177" s="6">
        <f>+('3 Planilla Preadjudicación OTIC'!Y177)</f>
        <v>0</v>
      </c>
      <c r="Y177" s="6">
        <f>+('3 Planilla Preadjudicación OTIC'!Z177)</f>
        <v>0</v>
      </c>
      <c r="Z177" s="6">
        <f>+('3 Planilla Preadjudicación OTIC'!AA177)</f>
        <v>0</v>
      </c>
      <c r="AA177" s="6">
        <f>+('3 Planilla Preadjudicación OTIC'!AB177)</f>
        <v>0</v>
      </c>
      <c r="AB177" s="8">
        <f>+('3 Planilla Preadjudicación OTIC'!AC177)</f>
        <v>0</v>
      </c>
      <c r="AC177" s="8">
        <f>+('3 Planilla Preadjudicación OTIC'!AD177)</f>
        <v>0</v>
      </c>
      <c r="AD177" s="6">
        <f>+('3 Planilla Preadjudicación OTIC'!AE177)</f>
        <v>0</v>
      </c>
      <c r="AE177" s="8">
        <f>+('3 Planilla Preadjudicación OTIC'!AF177)</f>
        <v>0</v>
      </c>
      <c r="AF177" s="6">
        <f>+('3 Planilla Preadjudicación OTIC'!AG177)</f>
        <v>0</v>
      </c>
      <c r="AG177" s="6">
        <f>+('3 Planilla Preadjudicación OTIC'!AH177)</f>
        <v>0</v>
      </c>
      <c r="AH177" s="6">
        <f>+('3 Planilla Preadjudicación OTIC'!AI177)</f>
        <v>0</v>
      </c>
      <c r="AI177" s="206">
        <f>+('3 Planilla Preadjudicación OTIC'!AJ177)</f>
        <v>0</v>
      </c>
      <c r="AJ177" s="8">
        <f>+('3 Planilla Preadjudicación OTIC'!AK177)</f>
        <v>0</v>
      </c>
      <c r="AK177" s="6">
        <f>+('3 Planilla Preadjudicación OTIC'!AL177)</f>
        <v>0</v>
      </c>
      <c r="AL177" s="6">
        <f>+('3 Planilla Preadjudicación OTIC'!AM177)</f>
        <v>0</v>
      </c>
      <c r="AM177" s="16">
        <f>+('3 Planilla Preadjudicación OTIC'!AN177)</f>
        <v>0</v>
      </c>
      <c r="AN177" s="16">
        <f>+('3 Planilla Preadjudicación OTIC'!AO177)</f>
        <v>0</v>
      </c>
      <c r="AO177" s="16">
        <f>+('3 Planilla Preadjudicación OTIC'!AP177)</f>
        <v>0</v>
      </c>
      <c r="AP177" s="16">
        <f>+('3 Planilla Preadjudicación OTIC'!AQ177)</f>
        <v>0</v>
      </c>
      <c r="AQ177" s="16">
        <f>+('3 Planilla Preadjudicación OTIC'!AR177)</f>
        <v>0</v>
      </c>
      <c r="AR177" s="16">
        <f>+('3 Planilla Preadjudicación OTIC'!AS177)</f>
        <v>0</v>
      </c>
      <c r="AS177" s="16">
        <f>+('3 Planilla Preadjudicación OTIC'!AT177)</f>
        <v>0</v>
      </c>
      <c r="AT177" s="16">
        <f>+('3 Planilla Preadjudicación OTIC'!AU177)</f>
        <v>0</v>
      </c>
      <c r="AU177" s="16">
        <f>+('3 Planilla Preadjudicación OTIC'!AV177)</f>
        <v>0</v>
      </c>
      <c r="AV177" s="6">
        <f>+('3 Planilla Preadjudicación OTIC'!AW177)</f>
        <v>0</v>
      </c>
      <c r="AW177" s="8">
        <f>+('3 Planilla Preadjudicación OTIC'!AX177)</f>
        <v>0</v>
      </c>
      <c r="AX177" s="6">
        <f>+('3 Planilla Preadjudicación OTIC'!AY177)</f>
        <v>0</v>
      </c>
      <c r="AY177" s="6">
        <f>+('3 Planilla Preadjudicación OTIC'!AZ177)</f>
        <v>0</v>
      </c>
      <c r="AZ177" s="6">
        <f>+('3 Planilla Preadjudicación OTIC'!BA177)</f>
        <v>0</v>
      </c>
      <c r="BA177" s="6">
        <f>+('3 Planilla Preadjudicación OTIC'!BB177)</f>
        <v>0</v>
      </c>
      <c r="BB177" s="6">
        <f>+('3 Planilla Preadjudicación OTIC'!BC177)</f>
        <v>0</v>
      </c>
      <c r="BC177" s="6">
        <f>+('3 Planilla Preadjudicación OTIC'!BD177)</f>
        <v>0</v>
      </c>
      <c r="BD177" s="6">
        <f>+('3 Planilla Preadjudicación OTIC'!BE177)</f>
        <v>0</v>
      </c>
      <c r="BE177" s="6">
        <f>+('3 Planilla Preadjudicación OTIC'!BF177)</f>
        <v>0</v>
      </c>
      <c r="BF177" s="6">
        <f>+('3 Planilla Preadjudicación OTIC'!BG177)</f>
        <v>0</v>
      </c>
      <c r="BG177" s="6">
        <f>+('3 Planilla Preadjudicación OTIC'!BH177)</f>
        <v>0</v>
      </c>
      <c r="BH177" s="6">
        <f>+('3 Planilla Preadjudicación OTIC'!BI177)</f>
        <v>0</v>
      </c>
      <c r="BI177" s="6">
        <f>+('3 Planilla Preadjudicación OTIC'!BJ177)</f>
        <v>0</v>
      </c>
      <c r="BJ177" s="6">
        <f>+('3 Planilla Preadjudicación OTIC'!BK177)</f>
        <v>0</v>
      </c>
      <c r="BK177" s="6">
        <f>+('3 Planilla Preadjudicación OTIC'!BL177)</f>
        <v>0</v>
      </c>
      <c r="BL177" s="6">
        <f>+('3 Planilla Preadjudicación OTIC'!BM177)</f>
        <v>0</v>
      </c>
      <c r="BM177" s="164">
        <f>ROUND(('3 Planilla Preadjudicación OTIC'!BN177),1)</f>
        <v>0</v>
      </c>
      <c r="BN177" s="8">
        <f>+('3 Planilla Preadjudicación OTIC'!BO177)</f>
        <v>0</v>
      </c>
      <c r="BO177" s="8">
        <f>+('3 Planilla Preadjudicación OTIC'!BP177)</f>
        <v>0</v>
      </c>
      <c r="BP177" s="8">
        <f>+('3 Planilla Preadjudicación OTIC'!BQ177)</f>
        <v>0</v>
      </c>
      <c r="BQ177" s="8">
        <f>+('3 Planilla Preadjudicación OTIC'!BR177)</f>
        <v>0</v>
      </c>
      <c r="BR177" s="8">
        <f>+('3 Planilla Preadjudicación OTIC'!BS177)</f>
        <v>0</v>
      </c>
      <c r="BS177" s="8">
        <f>+('3 Planilla Preadjudicación OTIC'!BT177)</f>
        <v>0</v>
      </c>
      <c r="BT177" s="8">
        <f>+('3 Planilla Preadjudicación OTIC'!BU177)</f>
        <v>0</v>
      </c>
      <c r="BU177" s="130" t="e">
        <f>IF(VLOOKUP(A177,'BD OFICIAL'!$A$1:$AK$1058,5,0)=D177,0,1)</f>
        <v>#N/A</v>
      </c>
      <c r="BV177" s="130" t="e">
        <f>IF(VLOOKUP(A177,'BD OFICIAL'!$A$1:$AK$1058,11,0)=J177,0,1)</f>
        <v>#N/A</v>
      </c>
      <c r="BW177" s="130" t="e">
        <f>IF(VLOOKUP(A177,'BD OFICIAL'!$A$1:$AK$1058,13,0)=L177,0,1)</f>
        <v>#N/A</v>
      </c>
      <c r="BX177" s="6" t="e">
        <f>IF(VLOOKUP(A177,'BD OFICIAL'!$A$1:$AK$1058,16,0)=O177,0,1)</f>
        <v>#N/A</v>
      </c>
      <c r="BY177" s="6" t="e">
        <f>IF(VLOOKUP(A177,'BD OFICIAL'!$A$1:$AK$1058,17,0)=P177,0,1)</f>
        <v>#N/A</v>
      </c>
      <c r="BZ177" s="6" t="e">
        <f>IF(VLOOKUP(A177,'BD OFICIAL'!$A$1:$AK$1058,19,0)=R177,0,1)</f>
        <v>#N/A</v>
      </c>
      <c r="CA177" s="6" t="e">
        <f>IF(VLOOKUP(A177,'BD OFICIAL'!$A$1:$AK$1058,21,0)=T177,0,1)</f>
        <v>#N/A</v>
      </c>
      <c r="CB177" s="6" t="e">
        <f>IF(VLOOKUP(A177,'BD OFICIAL'!$A$1:$AK$1058,24,0)=AK177,0,1)</f>
        <v>#N/A</v>
      </c>
      <c r="CC177" s="6" t="e">
        <f>IF(VLOOKUP(A177,'BD OFICIAL'!$A$1:$AK$1058,25,0)=X177,0,1)</f>
        <v>#N/A</v>
      </c>
      <c r="CD177" s="6" t="e">
        <f>IF(VLOOKUP(A177,'BD OFICIAL'!$A$1:$AK$1058,26,0)=Y177,0,1)</f>
        <v>#N/A</v>
      </c>
      <c r="CE177" s="6" t="e">
        <f>IF(VLOOKUP(A177,'BD OFICIAL'!$A$1:$AK$1058,27,0)=Z177,0,1)</f>
        <v>#N/A</v>
      </c>
      <c r="CF177" s="6" t="e">
        <f>IF(VLOOKUP(A177,'BD OFICIAL'!$A$1:$AK$1058,28,0)=AA177,0,1)</f>
        <v>#N/A</v>
      </c>
      <c r="CG177" s="6" t="e">
        <f>IF(VLOOKUP(A177,'BD OFICIAL'!$A$1:$AK$1058,33,0)=AF177,0,1)</f>
        <v>#N/A</v>
      </c>
      <c r="CH177" s="6" t="e">
        <f>IF(VLOOKUP(A177,'BD OFICIAL'!$A$1:$AK$1058,34,0)=AG177,0,1)</f>
        <v>#N/A</v>
      </c>
      <c r="CI177" s="11" t="e">
        <f t="shared" si="114"/>
        <v>#DIV/0!</v>
      </c>
      <c r="CJ177" s="130" t="e">
        <f t="shared" si="115"/>
        <v>#DIV/0!</v>
      </c>
      <c r="CK177" s="130" t="e">
        <f>IF(VLOOKUP(A177,'BD OFICIAL'!$A$1:$AK$1058,37,0)=AL177,0,1)</f>
        <v>#N/A</v>
      </c>
      <c r="CL177" s="130" t="e">
        <f>VLOOKUP(A177,'BD OFICIAL'!$A$1:$AL$1109,38,0)*AM177-AP177</f>
        <v>#N/A</v>
      </c>
      <c r="CM177" s="130" t="str">
        <f t="shared" si="116"/>
        <v>SSH</v>
      </c>
      <c r="CN177" s="130" t="str">
        <f t="shared" si="117"/>
        <v>SI</v>
      </c>
      <c r="CO177" s="130" t="str">
        <f t="shared" si="118"/>
        <v>NO</v>
      </c>
      <c r="CP177" s="44">
        <f t="shared" si="119"/>
        <v>1</v>
      </c>
      <c r="CQ177" s="44">
        <f t="shared" si="120"/>
        <v>1</v>
      </c>
      <c r="CR177" s="44" t="e">
        <f t="shared" si="121"/>
        <v>#N/A</v>
      </c>
      <c r="CS177" s="44" t="e">
        <f>IF(VLOOKUP(A177,'BD OFICIAL'!$A:$AS,40,0)=AQ177,0,1)</f>
        <v>#N/A</v>
      </c>
      <c r="CT177" s="44" t="e">
        <f>IF(VLOOKUP(A177,'BD OFICIAL'!$A:$AS,41,0)=AS177,0,1)</f>
        <v>#N/A</v>
      </c>
      <c r="CU177" s="44">
        <f t="shared" si="122"/>
        <v>0</v>
      </c>
      <c r="CV177" s="44">
        <f t="shared" si="123"/>
        <v>0</v>
      </c>
      <c r="CW177" s="44" t="e">
        <f>IF(VLOOKUP(A177,'BD OFICIAL'!$A$1:$AK$1058,31,0)="SI",IF(AT177&gt;0,0,1),IF(AT177=0,0,1))</f>
        <v>#N/A</v>
      </c>
      <c r="CX177" s="44">
        <f t="shared" si="124"/>
        <v>0</v>
      </c>
      <c r="CY177" s="44">
        <f t="shared" si="125"/>
        <v>0</v>
      </c>
      <c r="CZ177" s="130" t="e">
        <f t="shared" si="126"/>
        <v>#N/A</v>
      </c>
      <c r="DA177" s="44" t="e">
        <f t="shared" si="127"/>
        <v>#N/A</v>
      </c>
      <c r="DB177" s="130" t="str">
        <f>IF(ISERROR(VLOOKUP(AI177,EXPERIENCIA!$A$1:$C$2100,1,0)),"NO","SI")</f>
        <v>NO</v>
      </c>
      <c r="DC177" s="130" t="e">
        <f>IF(CZ177="no","NO APLICA",IF(AX177=0,"ERROR NOTA",IF(AND(AX177&gt;1,DB177="NO"),"ERROR NOTA",IF(AND(DB177="NO",AX177=1),0,IF(VLOOKUP(AI177,EXPERIENCIA!$A$1:$C$2100,3,0)=AX177,0,"ERROR NOTA")))))</f>
        <v>#N/A</v>
      </c>
      <c r="DD177" s="130" t="str">
        <f>IF(ISERROR(VLOOKUP(AI177,COMPORTAMIENTO!$A$1:$C$2100,1,0)),"NO","SI")</f>
        <v>NO</v>
      </c>
      <c r="DE177" s="130" t="e">
        <f>IF(CZ177="NO","NO APLICA",IF(AY177=0,"ERROR NOTA",IF(AND(DD177="NO",AY177=7),0,IF(VLOOKUP(AI177,COMPORTAMIENTO!$A$2:$C$2100,3,0)=AY177,0,"ERROR NOTA"))))</f>
        <v>#N/A</v>
      </c>
      <c r="DF177" s="164" t="e">
        <f t="shared" si="128"/>
        <v>#N/A</v>
      </c>
      <c r="DG177" s="164" t="e">
        <f t="shared" si="129"/>
        <v>#N/A</v>
      </c>
      <c r="DH177" s="130" t="str">
        <f t="shared" si="143"/>
        <v>NO</v>
      </c>
      <c r="DI177" s="130" t="e">
        <f t="shared" si="130"/>
        <v>#N/A</v>
      </c>
      <c r="DJ177" s="130" t="e">
        <f t="shared" si="131"/>
        <v>#N/A</v>
      </c>
      <c r="DK177" s="130" t="e">
        <f t="shared" si="132"/>
        <v>#N/A</v>
      </c>
      <c r="DL177" s="16" t="e" cm="1">
        <f t="array" ref="DL177">IF(CZ177="NO","NO APLICA",IF(AND(CZ177="SI",BG177=1),RECHAZADO,"APROBADO"))</f>
        <v>#N/A</v>
      </c>
      <c r="DM177" s="16" t="e">
        <f t="shared" si="133"/>
        <v>#N/A</v>
      </c>
      <c r="DN177" s="11" t="e">
        <f t="shared" si="134"/>
        <v>#N/A</v>
      </c>
      <c r="DO177" s="16">
        <f t="shared" si="135"/>
        <v>0</v>
      </c>
      <c r="DP177" s="16">
        <f>VLOOKUP(A177,'5 TD'!$A$3:$B$35,2,0)</f>
        <v>0</v>
      </c>
      <c r="DQ177" s="11" t="e">
        <f t="shared" si="136"/>
        <v>#N/A</v>
      </c>
      <c r="DR177" s="130" t="e">
        <f t="shared" si="144"/>
        <v>#N/A</v>
      </c>
      <c r="DS177" s="130" t="e">
        <f t="shared" si="145"/>
        <v>#N/A</v>
      </c>
      <c r="DT177" s="11" t="e">
        <f t="shared" si="146"/>
        <v>#N/A</v>
      </c>
      <c r="DU177" s="130" t="e">
        <f t="shared" si="147"/>
        <v>#N/A</v>
      </c>
      <c r="DV177" s="6">
        <f>+('3 Planilla Preadjudicación OTIC'!BO177)</f>
        <v>0</v>
      </c>
      <c r="DW177" s="6" t="e">
        <f>IF(DU177="APROBADO",VLOOKUP(A177,'5 TD'!$D$3:$E$270,2,0),"NO APLICA")</f>
        <v>#N/A</v>
      </c>
      <c r="DX177" s="6" t="e">
        <f t="shared" si="137"/>
        <v>#N/A</v>
      </c>
      <c r="DY177" s="6" t="e">
        <f>IF(DX177="SI",VLOOKUP(A177,'5 TD'!$G$3:$H$270,2,0),"NO APLICA ")</f>
        <v>#N/A</v>
      </c>
      <c r="DZ177" s="6" t="e">
        <f t="shared" si="148"/>
        <v>#N/A</v>
      </c>
      <c r="EA177" s="6" t="e">
        <f>IF(DZ177="SI",VLOOKUP(A177,'5 TD'!$J$4:$K$472,2,0),"NO APLICA")</f>
        <v>#N/A</v>
      </c>
      <c r="EB177" s="6" t="e">
        <f t="shared" si="138"/>
        <v>#N/A</v>
      </c>
      <c r="EC177" s="11" t="e">
        <f>IF(EB177="SI",VLOOKUP(A177,'5 TD'!$M$4:$N$350,2,0),"NO APLICA")</f>
        <v>#N/A</v>
      </c>
      <c r="ED177" s="6" t="e">
        <f t="shared" si="149"/>
        <v>#N/A</v>
      </c>
      <c r="EE177" s="16" t="e">
        <f t="shared" si="139"/>
        <v>#N/A</v>
      </c>
      <c r="EF177" s="16" t="e">
        <f>IF(ED177="SI",VLOOKUP(A177,'5 TD'!$V$4:$W$479,2,0),"NO APLICA")</f>
        <v>#N/A</v>
      </c>
      <c r="EG177" s="6" t="e">
        <f t="shared" si="140"/>
        <v>#N/A</v>
      </c>
      <c r="EH177" s="124" t="e">
        <f>IF(EG177="SI",VLOOKUP(AI177,COMPORTAMIENTO!$A$1:$C$2100,2,0),"NO APLICA")</f>
        <v>#N/A</v>
      </c>
      <c r="EI177" s="16" t="e">
        <f>IF(EG177="SI",VLOOKUP(A177,'5 TD'!$P$2:$Q$479,2,0),"NO APLICA")</f>
        <v>#N/A</v>
      </c>
      <c r="EJ177" s="6" t="e">
        <f t="shared" si="141"/>
        <v>#N/A</v>
      </c>
      <c r="EK177" s="6">
        <f>IF(DB177="no",0,VLOOKUP(AI177,EXPERIENCIA!$A$1:$C$2100,2,0))</f>
        <v>0</v>
      </c>
      <c r="EL177" s="6">
        <f>IF(DB177="si",VLOOKUP(A177,'5 TD'!$S$3:$T$2103,2,0),0)</f>
        <v>0</v>
      </c>
      <c r="EM177" s="6" t="str">
        <f t="shared" si="142"/>
        <v>SI</v>
      </c>
      <c r="EN177" s="6">
        <f>+('3 Planilla Preadjudicación OTIC'!BV177)</f>
        <v>0</v>
      </c>
      <c r="EQ177" s="77"/>
    </row>
    <row r="178" spans="1:149" s="7" customFormat="1" ht="13.8" x14ac:dyDescent="0.3">
      <c r="A178" s="6">
        <f>+('3 Planilla Preadjudicación OTIC'!A178)</f>
        <v>0</v>
      </c>
      <c r="B178" s="6">
        <f>+('3 Planilla Preadjudicación OTIC'!B178)</f>
        <v>0</v>
      </c>
      <c r="C178" s="8">
        <f>+('3 Planilla Preadjudicación OTIC'!D178)</f>
        <v>0</v>
      </c>
      <c r="D178" s="8">
        <f>+('3 Planilla Preadjudicación OTIC'!E178)</f>
        <v>0</v>
      </c>
      <c r="E178" s="8">
        <f>+('3 Planilla Preadjudicación OTIC'!F178)</f>
        <v>0</v>
      </c>
      <c r="F178" s="8">
        <f>+('3 Planilla Preadjudicación OTIC'!G178)</f>
        <v>0</v>
      </c>
      <c r="G178" s="8">
        <f>+('3 Planilla Preadjudicación OTIC'!H178)</f>
        <v>0</v>
      </c>
      <c r="H178" s="8">
        <f>+('3 Planilla Preadjudicación OTIC'!I178)</f>
        <v>0</v>
      </c>
      <c r="I178" s="8">
        <f>+('3 Planilla Preadjudicación OTIC'!J178)</f>
        <v>0</v>
      </c>
      <c r="J178" s="8">
        <f>+('3 Planilla Preadjudicación OTIC'!K178)</f>
        <v>0</v>
      </c>
      <c r="K178" s="8">
        <f>+('3 Planilla Preadjudicación OTIC'!L178)</f>
        <v>0</v>
      </c>
      <c r="L178" s="8">
        <f>+('3 Planilla Preadjudicación OTIC'!M178)</f>
        <v>0</v>
      </c>
      <c r="M178" s="6">
        <f>+('3 Planilla Preadjudicación OTIC'!N178)</f>
        <v>0</v>
      </c>
      <c r="N178" s="8">
        <f>+('3 Planilla Preadjudicación OTIC'!O178)</f>
        <v>0</v>
      </c>
      <c r="O178" s="8">
        <f>+('3 Planilla Preadjudicación OTIC'!P178)</f>
        <v>0</v>
      </c>
      <c r="P178" s="8">
        <f>+('3 Planilla Preadjudicación OTIC'!Q178)</f>
        <v>0</v>
      </c>
      <c r="Q178" s="8">
        <f>+('3 Planilla Preadjudicación OTIC'!R178)</f>
        <v>0</v>
      </c>
      <c r="R178" s="8">
        <f>+('3 Planilla Preadjudicación OTIC'!S178)</f>
        <v>0</v>
      </c>
      <c r="S178" s="8">
        <f>+('3 Planilla Preadjudicación OTIC'!T178)</f>
        <v>0</v>
      </c>
      <c r="T178" s="6">
        <f>+('3 Planilla Preadjudicación OTIC'!U178)</f>
        <v>0</v>
      </c>
      <c r="U178" s="6">
        <f>+('3 Planilla Preadjudicación OTIC'!V178)</f>
        <v>0</v>
      </c>
      <c r="V178" s="6">
        <f>+('3 Planilla Preadjudicación OTIC'!W178)</f>
        <v>0</v>
      </c>
      <c r="W178" s="6">
        <f>+('3 Planilla Preadjudicación OTIC'!X178)</f>
        <v>0</v>
      </c>
      <c r="X178" s="6">
        <f>+('3 Planilla Preadjudicación OTIC'!Y178)</f>
        <v>0</v>
      </c>
      <c r="Y178" s="6">
        <f>+('3 Planilla Preadjudicación OTIC'!Z178)</f>
        <v>0</v>
      </c>
      <c r="Z178" s="6">
        <f>+('3 Planilla Preadjudicación OTIC'!AA178)</f>
        <v>0</v>
      </c>
      <c r="AA178" s="6">
        <f>+('3 Planilla Preadjudicación OTIC'!AB178)</f>
        <v>0</v>
      </c>
      <c r="AB178" s="8">
        <f>+('3 Planilla Preadjudicación OTIC'!AC178)</f>
        <v>0</v>
      </c>
      <c r="AC178" s="8">
        <f>+('3 Planilla Preadjudicación OTIC'!AD178)</f>
        <v>0</v>
      </c>
      <c r="AD178" s="6">
        <f>+('3 Planilla Preadjudicación OTIC'!AE178)</f>
        <v>0</v>
      </c>
      <c r="AE178" s="8">
        <f>+('3 Planilla Preadjudicación OTIC'!AF178)</f>
        <v>0</v>
      </c>
      <c r="AF178" s="6">
        <f>+('3 Planilla Preadjudicación OTIC'!AG178)</f>
        <v>0</v>
      </c>
      <c r="AG178" s="6">
        <f>+('3 Planilla Preadjudicación OTIC'!AH178)</f>
        <v>0</v>
      </c>
      <c r="AH178" s="6">
        <f>+('3 Planilla Preadjudicación OTIC'!AI178)</f>
        <v>0</v>
      </c>
      <c r="AI178" s="206">
        <f>+('3 Planilla Preadjudicación OTIC'!AJ178)</f>
        <v>0</v>
      </c>
      <c r="AJ178" s="8">
        <f>+('3 Planilla Preadjudicación OTIC'!AK178)</f>
        <v>0</v>
      </c>
      <c r="AK178" s="6">
        <f>+('3 Planilla Preadjudicación OTIC'!AL178)</f>
        <v>0</v>
      </c>
      <c r="AL178" s="6">
        <f>+('3 Planilla Preadjudicación OTIC'!AM178)</f>
        <v>0</v>
      </c>
      <c r="AM178" s="16">
        <f>+('3 Planilla Preadjudicación OTIC'!AN178)</f>
        <v>0</v>
      </c>
      <c r="AN178" s="16">
        <f>+('3 Planilla Preadjudicación OTIC'!AO178)</f>
        <v>0</v>
      </c>
      <c r="AO178" s="16">
        <f>+('3 Planilla Preadjudicación OTIC'!AP178)</f>
        <v>0</v>
      </c>
      <c r="AP178" s="16">
        <f>+('3 Planilla Preadjudicación OTIC'!AQ178)</f>
        <v>0</v>
      </c>
      <c r="AQ178" s="16">
        <f>+('3 Planilla Preadjudicación OTIC'!AR178)</f>
        <v>0</v>
      </c>
      <c r="AR178" s="16">
        <f>+('3 Planilla Preadjudicación OTIC'!AS178)</f>
        <v>0</v>
      </c>
      <c r="AS178" s="16">
        <f>+('3 Planilla Preadjudicación OTIC'!AT178)</f>
        <v>0</v>
      </c>
      <c r="AT178" s="16">
        <f>+('3 Planilla Preadjudicación OTIC'!AU178)</f>
        <v>0</v>
      </c>
      <c r="AU178" s="16">
        <f>+('3 Planilla Preadjudicación OTIC'!AV178)</f>
        <v>0</v>
      </c>
      <c r="AV178" s="6">
        <f>+('3 Planilla Preadjudicación OTIC'!AW178)</f>
        <v>0</v>
      </c>
      <c r="AW178" s="8">
        <f>+('3 Planilla Preadjudicación OTIC'!AX178)</f>
        <v>0</v>
      </c>
      <c r="AX178" s="6">
        <f>+('3 Planilla Preadjudicación OTIC'!AY178)</f>
        <v>0</v>
      </c>
      <c r="AY178" s="6">
        <f>+('3 Planilla Preadjudicación OTIC'!AZ178)</f>
        <v>0</v>
      </c>
      <c r="AZ178" s="6">
        <f>+('3 Planilla Preadjudicación OTIC'!BA178)</f>
        <v>0</v>
      </c>
      <c r="BA178" s="6">
        <f>+('3 Planilla Preadjudicación OTIC'!BB178)</f>
        <v>0</v>
      </c>
      <c r="BB178" s="6">
        <f>+('3 Planilla Preadjudicación OTIC'!BC178)</f>
        <v>0</v>
      </c>
      <c r="BC178" s="6">
        <f>+('3 Planilla Preadjudicación OTIC'!BD178)</f>
        <v>0</v>
      </c>
      <c r="BD178" s="6">
        <f>+('3 Planilla Preadjudicación OTIC'!BE178)</f>
        <v>0</v>
      </c>
      <c r="BE178" s="6">
        <f>+('3 Planilla Preadjudicación OTIC'!BF178)</f>
        <v>0</v>
      </c>
      <c r="BF178" s="6">
        <f>+('3 Planilla Preadjudicación OTIC'!BG178)</f>
        <v>0</v>
      </c>
      <c r="BG178" s="6">
        <f>+('3 Planilla Preadjudicación OTIC'!BH178)</f>
        <v>0</v>
      </c>
      <c r="BH178" s="6">
        <f>+('3 Planilla Preadjudicación OTIC'!BI178)</f>
        <v>0</v>
      </c>
      <c r="BI178" s="6">
        <f>+('3 Planilla Preadjudicación OTIC'!BJ178)</f>
        <v>0</v>
      </c>
      <c r="BJ178" s="6">
        <f>+('3 Planilla Preadjudicación OTIC'!BK178)</f>
        <v>0</v>
      </c>
      <c r="BK178" s="6">
        <f>+('3 Planilla Preadjudicación OTIC'!BL178)</f>
        <v>0</v>
      </c>
      <c r="BL178" s="6">
        <f>+('3 Planilla Preadjudicación OTIC'!BM178)</f>
        <v>0</v>
      </c>
      <c r="BM178" s="164">
        <f>ROUND(('3 Planilla Preadjudicación OTIC'!BN178),1)</f>
        <v>0</v>
      </c>
      <c r="BN178" s="8">
        <f>+('3 Planilla Preadjudicación OTIC'!BO178)</f>
        <v>0</v>
      </c>
      <c r="BO178" s="8">
        <f>+('3 Planilla Preadjudicación OTIC'!BP178)</f>
        <v>0</v>
      </c>
      <c r="BP178" s="8">
        <f>+('3 Planilla Preadjudicación OTIC'!BQ178)</f>
        <v>0</v>
      </c>
      <c r="BQ178" s="8">
        <f>+('3 Planilla Preadjudicación OTIC'!BR178)</f>
        <v>0</v>
      </c>
      <c r="BR178" s="8">
        <f>+('3 Planilla Preadjudicación OTIC'!BS178)</f>
        <v>0</v>
      </c>
      <c r="BS178" s="8">
        <f>+('3 Planilla Preadjudicación OTIC'!BT178)</f>
        <v>0</v>
      </c>
      <c r="BT178" s="8">
        <f>+('3 Planilla Preadjudicación OTIC'!BU178)</f>
        <v>0</v>
      </c>
      <c r="BU178" s="130" t="e">
        <f>IF(VLOOKUP(A178,'BD OFICIAL'!$A$1:$AK$1058,5,0)=D178,0,1)</f>
        <v>#N/A</v>
      </c>
      <c r="BV178" s="130" t="e">
        <f>IF(VLOOKUP(A178,'BD OFICIAL'!$A$1:$AK$1058,11,0)=J178,0,1)</f>
        <v>#N/A</v>
      </c>
      <c r="BW178" s="130" t="e">
        <f>IF(VLOOKUP(A178,'BD OFICIAL'!$A$1:$AK$1058,13,0)=L178,0,1)</f>
        <v>#N/A</v>
      </c>
      <c r="BX178" s="6" t="e">
        <f>IF(VLOOKUP(A178,'BD OFICIAL'!$A$1:$AK$1058,16,0)=O178,0,1)</f>
        <v>#N/A</v>
      </c>
      <c r="BY178" s="6" t="e">
        <f>IF(VLOOKUP(A178,'BD OFICIAL'!$A$1:$AK$1058,17,0)=P178,0,1)</f>
        <v>#N/A</v>
      </c>
      <c r="BZ178" s="6" t="e">
        <f>IF(VLOOKUP(A178,'BD OFICIAL'!$A$1:$AK$1058,19,0)=R178,0,1)</f>
        <v>#N/A</v>
      </c>
      <c r="CA178" s="6" t="e">
        <f>IF(VLOOKUP(A178,'BD OFICIAL'!$A$1:$AK$1058,21,0)=T178,0,1)</f>
        <v>#N/A</v>
      </c>
      <c r="CB178" s="6" t="e">
        <f>IF(VLOOKUP(A178,'BD OFICIAL'!$A$1:$AK$1058,24,0)=AK178,0,1)</f>
        <v>#N/A</v>
      </c>
      <c r="CC178" s="6" t="e">
        <f>IF(VLOOKUP(A178,'BD OFICIAL'!$A$1:$AK$1058,25,0)=X178,0,1)</f>
        <v>#N/A</v>
      </c>
      <c r="CD178" s="6" t="e">
        <f>IF(VLOOKUP(A178,'BD OFICIAL'!$A$1:$AK$1058,26,0)=Y178,0,1)</f>
        <v>#N/A</v>
      </c>
      <c r="CE178" s="6" t="e">
        <f>IF(VLOOKUP(A178,'BD OFICIAL'!$A$1:$AK$1058,27,0)=Z178,0,1)</f>
        <v>#N/A</v>
      </c>
      <c r="CF178" s="6" t="e">
        <f>IF(VLOOKUP(A178,'BD OFICIAL'!$A$1:$AK$1058,28,0)=AA178,0,1)</f>
        <v>#N/A</v>
      </c>
      <c r="CG178" s="6" t="e">
        <f>IF(VLOOKUP(A178,'BD OFICIAL'!$A$1:$AK$1058,33,0)=AF178,0,1)</f>
        <v>#N/A</v>
      </c>
      <c r="CH178" s="6" t="e">
        <f>IF(VLOOKUP(A178,'BD OFICIAL'!$A$1:$AK$1058,34,0)=AG178,0,1)</f>
        <v>#N/A</v>
      </c>
      <c r="CI178" s="11" t="e">
        <f t="shared" si="114"/>
        <v>#DIV/0!</v>
      </c>
      <c r="CJ178" s="130" t="e">
        <f t="shared" si="115"/>
        <v>#DIV/0!</v>
      </c>
      <c r="CK178" s="130" t="e">
        <f>IF(VLOOKUP(A178,'BD OFICIAL'!$A$1:$AK$1058,37,0)=AL178,0,1)</f>
        <v>#N/A</v>
      </c>
      <c r="CL178" s="130" t="e">
        <f>VLOOKUP(A178,'BD OFICIAL'!$A$1:$AL$1109,38,0)*AM178-AP178</f>
        <v>#N/A</v>
      </c>
      <c r="CM178" s="130" t="str">
        <f t="shared" si="116"/>
        <v>SSH</v>
      </c>
      <c r="CN178" s="130" t="str">
        <f t="shared" si="117"/>
        <v>SI</v>
      </c>
      <c r="CO178" s="130" t="str">
        <f t="shared" si="118"/>
        <v>NO</v>
      </c>
      <c r="CP178" s="44">
        <f t="shared" si="119"/>
        <v>1</v>
      </c>
      <c r="CQ178" s="44">
        <f t="shared" si="120"/>
        <v>1</v>
      </c>
      <c r="CR178" s="44" t="e">
        <f t="shared" si="121"/>
        <v>#N/A</v>
      </c>
      <c r="CS178" s="44" t="e">
        <f>IF(VLOOKUP(A178,'BD OFICIAL'!$A:$AS,40,0)=AQ178,0,1)</f>
        <v>#N/A</v>
      </c>
      <c r="CT178" s="44" t="e">
        <f>IF(VLOOKUP(A178,'BD OFICIAL'!$A:$AS,41,0)=AS178,0,1)</f>
        <v>#N/A</v>
      </c>
      <c r="CU178" s="44">
        <f t="shared" si="122"/>
        <v>0</v>
      </c>
      <c r="CV178" s="44">
        <f t="shared" si="123"/>
        <v>0</v>
      </c>
      <c r="CW178" s="44" t="e">
        <f>IF(VLOOKUP(A178,'BD OFICIAL'!$A$1:$AK$1058,31,0)="SI",IF(AT178&gt;0,0,1),IF(AT178=0,0,1))</f>
        <v>#N/A</v>
      </c>
      <c r="CX178" s="44">
        <f t="shared" si="124"/>
        <v>0</v>
      </c>
      <c r="CY178" s="44">
        <f t="shared" si="125"/>
        <v>0</v>
      </c>
      <c r="CZ178" s="130" t="e">
        <f t="shared" si="126"/>
        <v>#N/A</v>
      </c>
      <c r="DA178" s="44" t="e">
        <f t="shared" si="127"/>
        <v>#N/A</v>
      </c>
      <c r="DB178" s="130" t="str">
        <f>IF(ISERROR(VLOOKUP(AI178,EXPERIENCIA!$A$1:$C$2100,1,0)),"NO","SI")</f>
        <v>NO</v>
      </c>
      <c r="DC178" s="130" t="e">
        <f>IF(CZ178="no","NO APLICA",IF(AX178=0,"ERROR NOTA",IF(AND(AX178&gt;1,DB178="NO"),"ERROR NOTA",IF(AND(DB178="NO",AX178=1),0,IF(VLOOKUP(AI178,EXPERIENCIA!$A$1:$C$2100,3,0)=AX178,0,"ERROR NOTA")))))</f>
        <v>#N/A</v>
      </c>
      <c r="DD178" s="130" t="str">
        <f>IF(ISERROR(VLOOKUP(AI178,COMPORTAMIENTO!$A$1:$C$2100,1,0)),"NO","SI")</f>
        <v>NO</v>
      </c>
      <c r="DE178" s="130" t="e">
        <f>IF(CZ178="NO","NO APLICA",IF(AY178=0,"ERROR NOTA",IF(AND(DD178="NO",AY178=7),0,IF(VLOOKUP(AI178,COMPORTAMIENTO!$A$2:$C$2100,3,0)=AY178,0,"ERROR NOTA"))))</f>
        <v>#N/A</v>
      </c>
      <c r="DF178" s="164" t="e">
        <f t="shared" si="128"/>
        <v>#N/A</v>
      </c>
      <c r="DG178" s="164" t="e">
        <f t="shared" si="129"/>
        <v>#N/A</v>
      </c>
      <c r="DH178" s="130" t="str">
        <f t="shared" si="143"/>
        <v>NO</v>
      </c>
      <c r="DI178" s="130" t="e">
        <f t="shared" si="130"/>
        <v>#N/A</v>
      </c>
      <c r="DJ178" s="130" t="e">
        <f t="shared" si="131"/>
        <v>#N/A</v>
      </c>
      <c r="DK178" s="130" t="e">
        <f t="shared" si="132"/>
        <v>#N/A</v>
      </c>
      <c r="DL178" s="16" t="e" cm="1">
        <f t="array" ref="DL178">IF(CZ178="NO","NO APLICA",IF(AND(CZ178="SI",BG178=1),RECHAZADO,"APROBADO"))</f>
        <v>#N/A</v>
      </c>
      <c r="DM178" s="16" t="e">
        <f t="shared" si="133"/>
        <v>#N/A</v>
      </c>
      <c r="DN178" s="11" t="e">
        <f t="shared" si="134"/>
        <v>#N/A</v>
      </c>
      <c r="DO178" s="16">
        <f t="shared" si="135"/>
        <v>0</v>
      </c>
      <c r="DP178" s="16">
        <f>VLOOKUP(A178,'5 TD'!$A$3:$B$35,2,0)</f>
        <v>0</v>
      </c>
      <c r="DQ178" s="11" t="e">
        <f t="shared" si="136"/>
        <v>#N/A</v>
      </c>
      <c r="DR178" s="130" t="e">
        <f t="shared" si="144"/>
        <v>#N/A</v>
      </c>
      <c r="DS178" s="130" t="e">
        <f t="shared" si="145"/>
        <v>#N/A</v>
      </c>
      <c r="DT178" s="11" t="e">
        <f t="shared" si="146"/>
        <v>#N/A</v>
      </c>
      <c r="DU178" s="130" t="e">
        <f t="shared" si="147"/>
        <v>#N/A</v>
      </c>
      <c r="DV178" s="6">
        <f>+('3 Planilla Preadjudicación OTIC'!BO178)</f>
        <v>0</v>
      </c>
      <c r="DW178" s="6" t="e">
        <f>IF(DU178="APROBADO",VLOOKUP(A178,'5 TD'!$D$3:$E$270,2,0),"NO APLICA")</f>
        <v>#N/A</v>
      </c>
      <c r="DX178" s="6" t="e">
        <f t="shared" si="137"/>
        <v>#N/A</v>
      </c>
      <c r="DY178" s="6" t="e">
        <f>IF(DX178="SI",VLOOKUP(A178,'5 TD'!$G$3:$H$270,2,0),"NO APLICA ")</f>
        <v>#N/A</v>
      </c>
      <c r="DZ178" s="6" t="e">
        <f t="shared" si="148"/>
        <v>#N/A</v>
      </c>
      <c r="EA178" s="6" t="e">
        <f>IF(DZ178="SI",VLOOKUP(A178,'5 TD'!$J$4:$K$472,2,0),"NO APLICA")</f>
        <v>#N/A</v>
      </c>
      <c r="EB178" s="6" t="e">
        <f t="shared" si="138"/>
        <v>#N/A</v>
      </c>
      <c r="EC178" s="11" t="e">
        <f>IF(EB178="SI",VLOOKUP(A178,'5 TD'!$M$4:$N$350,2,0),"NO APLICA")</f>
        <v>#N/A</v>
      </c>
      <c r="ED178" s="6" t="e">
        <f t="shared" si="149"/>
        <v>#N/A</v>
      </c>
      <c r="EE178" s="16" t="e">
        <f t="shared" si="139"/>
        <v>#N/A</v>
      </c>
      <c r="EF178" s="16" t="e">
        <f>IF(ED178="SI",VLOOKUP(A178,'5 TD'!$V$4:$W$479,2,0),"NO APLICA")</f>
        <v>#N/A</v>
      </c>
      <c r="EG178" s="6" t="e">
        <f t="shared" si="140"/>
        <v>#N/A</v>
      </c>
      <c r="EH178" s="124" t="e">
        <f>IF(EG178="SI",VLOOKUP(AI178,COMPORTAMIENTO!$A$1:$C$2100,2,0),"NO APLICA")</f>
        <v>#N/A</v>
      </c>
      <c r="EI178" s="16" t="e">
        <f>IF(EG178="SI",VLOOKUP(A178,'5 TD'!$P$2:$Q$479,2,0),"NO APLICA")</f>
        <v>#N/A</v>
      </c>
      <c r="EJ178" s="6" t="e">
        <f t="shared" si="141"/>
        <v>#N/A</v>
      </c>
      <c r="EK178" s="6">
        <f>IF(DB178="no",0,VLOOKUP(AI178,EXPERIENCIA!$A$1:$C$2100,2,0))</f>
        <v>0</v>
      </c>
      <c r="EL178" s="6">
        <f>IF(DB178="si",VLOOKUP(A178,'5 TD'!$S$3:$T$2103,2,0),0)</f>
        <v>0</v>
      </c>
      <c r="EM178" s="6" t="str">
        <f t="shared" si="142"/>
        <v>SI</v>
      </c>
      <c r="EN178" s="6">
        <f>+('3 Planilla Preadjudicación OTIC'!BV178)</f>
        <v>0</v>
      </c>
      <c r="EQ178" s="77"/>
    </row>
    <row r="179" spans="1:149" s="7" customFormat="1" ht="13.8" x14ac:dyDescent="0.3">
      <c r="A179" s="6">
        <f>+('3 Planilla Preadjudicación OTIC'!A179)</f>
        <v>0</v>
      </c>
      <c r="B179" s="6">
        <f>+('3 Planilla Preadjudicación OTIC'!B179)</f>
        <v>0</v>
      </c>
      <c r="C179" s="8">
        <f>+('3 Planilla Preadjudicación OTIC'!D179)</f>
        <v>0</v>
      </c>
      <c r="D179" s="8">
        <f>+('3 Planilla Preadjudicación OTIC'!E179)</f>
        <v>0</v>
      </c>
      <c r="E179" s="8">
        <f>+('3 Planilla Preadjudicación OTIC'!F179)</f>
        <v>0</v>
      </c>
      <c r="F179" s="8">
        <f>+('3 Planilla Preadjudicación OTIC'!G179)</f>
        <v>0</v>
      </c>
      <c r="G179" s="8">
        <f>+('3 Planilla Preadjudicación OTIC'!H179)</f>
        <v>0</v>
      </c>
      <c r="H179" s="8">
        <f>+('3 Planilla Preadjudicación OTIC'!I179)</f>
        <v>0</v>
      </c>
      <c r="I179" s="8">
        <f>+('3 Planilla Preadjudicación OTIC'!J179)</f>
        <v>0</v>
      </c>
      <c r="J179" s="8">
        <f>+('3 Planilla Preadjudicación OTIC'!K179)</f>
        <v>0</v>
      </c>
      <c r="K179" s="8">
        <f>+('3 Planilla Preadjudicación OTIC'!L179)</f>
        <v>0</v>
      </c>
      <c r="L179" s="8">
        <f>+('3 Planilla Preadjudicación OTIC'!M179)</f>
        <v>0</v>
      </c>
      <c r="M179" s="6">
        <f>+('3 Planilla Preadjudicación OTIC'!N179)</f>
        <v>0</v>
      </c>
      <c r="N179" s="8">
        <f>+('3 Planilla Preadjudicación OTIC'!O179)</f>
        <v>0</v>
      </c>
      <c r="O179" s="8">
        <f>+('3 Planilla Preadjudicación OTIC'!P179)</f>
        <v>0</v>
      </c>
      <c r="P179" s="8">
        <f>+('3 Planilla Preadjudicación OTIC'!Q179)</f>
        <v>0</v>
      </c>
      <c r="Q179" s="8">
        <f>+('3 Planilla Preadjudicación OTIC'!R179)</f>
        <v>0</v>
      </c>
      <c r="R179" s="8">
        <f>+('3 Planilla Preadjudicación OTIC'!S179)</f>
        <v>0</v>
      </c>
      <c r="S179" s="8">
        <f>+('3 Planilla Preadjudicación OTIC'!T179)</f>
        <v>0</v>
      </c>
      <c r="T179" s="6">
        <f>+('3 Planilla Preadjudicación OTIC'!U179)</f>
        <v>0</v>
      </c>
      <c r="U179" s="6">
        <f>+('3 Planilla Preadjudicación OTIC'!V179)</f>
        <v>0</v>
      </c>
      <c r="V179" s="6">
        <f>+('3 Planilla Preadjudicación OTIC'!W179)</f>
        <v>0</v>
      </c>
      <c r="W179" s="6">
        <f>+('3 Planilla Preadjudicación OTIC'!X179)</f>
        <v>0</v>
      </c>
      <c r="X179" s="6">
        <f>+('3 Planilla Preadjudicación OTIC'!Y179)</f>
        <v>0</v>
      </c>
      <c r="Y179" s="6">
        <f>+('3 Planilla Preadjudicación OTIC'!Z179)</f>
        <v>0</v>
      </c>
      <c r="Z179" s="6">
        <f>+('3 Planilla Preadjudicación OTIC'!AA179)</f>
        <v>0</v>
      </c>
      <c r="AA179" s="6">
        <f>+('3 Planilla Preadjudicación OTIC'!AB179)</f>
        <v>0</v>
      </c>
      <c r="AB179" s="8">
        <f>+('3 Planilla Preadjudicación OTIC'!AC179)</f>
        <v>0</v>
      </c>
      <c r="AC179" s="8">
        <f>+('3 Planilla Preadjudicación OTIC'!AD179)</f>
        <v>0</v>
      </c>
      <c r="AD179" s="6">
        <f>+('3 Planilla Preadjudicación OTIC'!AE179)</f>
        <v>0</v>
      </c>
      <c r="AE179" s="8">
        <f>+('3 Planilla Preadjudicación OTIC'!AF179)</f>
        <v>0</v>
      </c>
      <c r="AF179" s="6">
        <f>+('3 Planilla Preadjudicación OTIC'!AG179)</f>
        <v>0</v>
      </c>
      <c r="AG179" s="6">
        <f>+('3 Planilla Preadjudicación OTIC'!AH179)</f>
        <v>0</v>
      </c>
      <c r="AH179" s="6">
        <f>+('3 Planilla Preadjudicación OTIC'!AI179)</f>
        <v>0</v>
      </c>
      <c r="AI179" s="206">
        <f>+('3 Planilla Preadjudicación OTIC'!AJ179)</f>
        <v>0</v>
      </c>
      <c r="AJ179" s="8">
        <f>+('3 Planilla Preadjudicación OTIC'!AK179)</f>
        <v>0</v>
      </c>
      <c r="AK179" s="6">
        <f>+('3 Planilla Preadjudicación OTIC'!AL179)</f>
        <v>0</v>
      </c>
      <c r="AL179" s="6">
        <f>+('3 Planilla Preadjudicación OTIC'!AM179)</f>
        <v>0</v>
      </c>
      <c r="AM179" s="16">
        <f>+('3 Planilla Preadjudicación OTIC'!AN179)</f>
        <v>0</v>
      </c>
      <c r="AN179" s="16">
        <f>+('3 Planilla Preadjudicación OTIC'!AO179)</f>
        <v>0</v>
      </c>
      <c r="AO179" s="16">
        <f>+('3 Planilla Preadjudicación OTIC'!AP179)</f>
        <v>0</v>
      </c>
      <c r="AP179" s="16">
        <f>+('3 Planilla Preadjudicación OTIC'!AQ179)</f>
        <v>0</v>
      </c>
      <c r="AQ179" s="16">
        <f>+('3 Planilla Preadjudicación OTIC'!AR179)</f>
        <v>0</v>
      </c>
      <c r="AR179" s="16">
        <f>+('3 Planilla Preadjudicación OTIC'!AS179)</f>
        <v>0</v>
      </c>
      <c r="AS179" s="16">
        <f>+('3 Planilla Preadjudicación OTIC'!AT179)</f>
        <v>0</v>
      </c>
      <c r="AT179" s="16">
        <f>+('3 Planilla Preadjudicación OTIC'!AU179)</f>
        <v>0</v>
      </c>
      <c r="AU179" s="16">
        <f>+('3 Planilla Preadjudicación OTIC'!AV179)</f>
        <v>0</v>
      </c>
      <c r="AV179" s="6">
        <f>+('3 Planilla Preadjudicación OTIC'!AW179)</f>
        <v>0</v>
      </c>
      <c r="AW179" s="8">
        <f>+('3 Planilla Preadjudicación OTIC'!AX179)</f>
        <v>0</v>
      </c>
      <c r="AX179" s="6">
        <f>+('3 Planilla Preadjudicación OTIC'!AY179)</f>
        <v>0</v>
      </c>
      <c r="AY179" s="6">
        <f>+('3 Planilla Preadjudicación OTIC'!AZ179)</f>
        <v>0</v>
      </c>
      <c r="AZ179" s="6">
        <f>+('3 Planilla Preadjudicación OTIC'!BA179)</f>
        <v>0</v>
      </c>
      <c r="BA179" s="6">
        <f>+('3 Planilla Preadjudicación OTIC'!BB179)</f>
        <v>0</v>
      </c>
      <c r="BB179" s="6">
        <f>+('3 Planilla Preadjudicación OTIC'!BC179)</f>
        <v>0</v>
      </c>
      <c r="BC179" s="6">
        <f>+('3 Planilla Preadjudicación OTIC'!BD179)</f>
        <v>0</v>
      </c>
      <c r="BD179" s="6">
        <f>+('3 Planilla Preadjudicación OTIC'!BE179)</f>
        <v>0</v>
      </c>
      <c r="BE179" s="6">
        <f>+('3 Planilla Preadjudicación OTIC'!BF179)</f>
        <v>0</v>
      </c>
      <c r="BF179" s="6">
        <f>+('3 Planilla Preadjudicación OTIC'!BG179)</f>
        <v>0</v>
      </c>
      <c r="BG179" s="6">
        <f>+('3 Planilla Preadjudicación OTIC'!BH179)</f>
        <v>0</v>
      </c>
      <c r="BH179" s="6">
        <f>+('3 Planilla Preadjudicación OTIC'!BI179)</f>
        <v>0</v>
      </c>
      <c r="BI179" s="6">
        <f>+('3 Planilla Preadjudicación OTIC'!BJ179)</f>
        <v>0</v>
      </c>
      <c r="BJ179" s="6">
        <f>+('3 Planilla Preadjudicación OTIC'!BK179)</f>
        <v>0</v>
      </c>
      <c r="BK179" s="6">
        <f>+('3 Planilla Preadjudicación OTIC'!BL179)</f>
        <v>0</v>
      </c>
      <c r="BL179" s="6">
        <f>+('3 Planilla Preadjudicación OTIC'!BM179)</f>
        <v>0</v>
      </c>
      <c r="BM179" s="164">
        <f>ROUND(('3 Planilla Preadjudicación OTIC'!BN179),1)</f>
        <v>0</v>
      </c>
      <c r="BN179" s="8">
        <f>+('3 Planilla Preadjudicación OTIC'!BO179)</f>
        <v>0</v>
      </c>
      <c r="BO179" s="8">
        <f>+('3 Planilla Preadjudicación OTIC'!BP179)</f>
        <v>0</v>
      </c>
      <c r="BP179" s="8">
        <f>+('3 Planilla Preadjudicación OTIC'!BQ179)</f>
        <v>0</v>
      </c>
      <c r="BQ179" s="8">
        <f>+('3 Planilla Preadjudicación OTIC'!BR179)</f>
        <v>0</v>
      </c>
      <c r="BR179" s="8">
        <f>+('3 Planilla Preadjudicación OTIC'!BS179)</f>
        <v>0</v>
      </c>
      <c r="BS179" s="8">
        <f>+('3 Planilla Preadjudicación OTIC'!BT179)</f>
        <v>0</v>
      </c>
      <c r="BT179" s="8">
        <f>+('3 Planilla Preadjudicación OTIC'!BU179)</f>
        <v>0</v>
      </c>
      <c r="BU179" s="130" t="e">
        <f>IF(VLOOKUP(A179,'BD OFICIAL'!$A$1:$AK$1058,5,0)=D179,0,1)</f>
        <v>#N/A</v>
      </c>
      <c r="BV179" s="130" t="e">
        <f>IF(VLOOKUP(A179,'BD OFICIAL'!$A$1:$AK$1058,11,0)=J179,0,1)</f>
        <v>#N/A</v>
      </c>
      <c r="BW179" s="130" t="e">
        <f>IF(VLOOKUP(A179,'BD OFICIAL'!$A$1:$AK$1058,13,0)=L179,0,1)</f>
        <v>#N/A</v>
      </c>
      <c r="BX179" s="6" t="e">
        <f>IF(VLOOKUP(A179,'BD OFICIAL'!$A$1:$AK$1058,16,0)=O179,0,1)</f>
        <v>#N/A</v>
      </c>
      <c r="BY179" s="6" t="e">
        <f>IF(VLOOKUP(A179,'BD OFICIAL'!$A$1:$AK$1058,17,0)=P179,0,1)</f>
        <v>#N/A</v>
      </c>
      <c r="BZ179" s="6" t="e">
        <f>IF(VLOOKUP(A179,'BD OFICIAL'!$A$1:$AK$1058,19,0)=R179,0,1)</f>
        <v>#N/A</v>
      </c>
      <c r="CA179" s="6" t="e">
        <f>IF(VLOOKUP(A179,'BD OFICIAL'!$A$1:$AK$1058,21,0)=T179,0,1)</f>
        <v>#N/A</v>
      </c>
      <c r="CB179" s="6" t="e">
        <f>IF(VLOOKUP(A179,'BD OFICIAL'!$A$1:$AK$1058,24,0)=AK179,0,1)</f>
        <v>#N/A</v>
      </c>
      <c r="CC179" s="6" t="e">
        <f>IF(VLOOKUP(A179,'BD OFICIAL'!$A$1:$AK$1058,25,0)=X179,0,1)</f>
        <v>#N/A</v>
      </c>
      <c r="CD179" s="6" t="e">
        <f>IF(VLOOKUP(A179,'BD OFICIAL'!$A$1:$AK$1058,26,0)=Y179,0,1)</f>
        <v>#N/A</v>
      </c>
      <c r="CE179" s="6" t="e">
        <f>IF(VLOOKUP(A179,'BD OFICIAL'!$A$1:$AK$1058,27,0)=Z179,0,1)</f>
        <v>#N/A</v>
      </c>
      <c r="CF179" s="6" t="e">
        <f>IF(VLOOKUP(A179,'BD OFICIAL'!$A$1:$AK$1058,28,0)=AA179,0,1)</f>
        <v>#N/A</v>
      </c>
      <c r="CG179" s="6" t="e">
        <f>IF(VLOOKUP(A179,'BD OFICIAL'!$A$1:$AK$1058,33,0)=AF179,0,1)</f>
        <v>#N/A</v>
      </c>
      <c r="CH179" s="6" t="e">
        <f>IF(VLOOKUP(A179,'BD OFICIAL'!$A$1:$AK$1058,34,0)=AG179,0,1)</f>
        <v>#N/A</v>
      </c>
      <c r="CI179" s="11" t="e">
        <f t="shared" si="114"/>
        <v>#DIV/0!</v>
      </c>
      <c r="CJ179" s="130" t="e">
        <f t="shared" si="115"/>
        <v>#DIV/0!</v>
      </c>
      <c r="CK179" s="130" t="e">
        <f>IF(VLOOKUP(A179,'BD OFICIAL'!$A$1:$AK$1058,37,0)=AL179,0,1)</f>
        <v>#N/A</v>
      </c>
      <c r="CL179" s="130" t="e">
        <f>VLOOKUP(A179,'BD OFICIAL'!$A$1:$AL$1109,38,0)*AM179-AP179</f>
        <v>#N/A</v>
      </c>
      <c r="CM179" s="130" t="str">
        <f t="shared" si="116"/>
        <v>SSH</v>
      </c>
      <c r="CN179" s="130" t="str">
        <f t="shared" si="117"/>
        <v>SI</v>
      </c>
      <c r="CO179" s="130" t="str">
        <f t="shared" si="118"/>
        <v>NO</v>
      </c>
      <c r="CP179" s="44">
        <f t="shared" si="119"/>
        <v>1</v>
      </c>
      <c r="CQ179" s="44">
        <f t="shared" si="120"/>
        <v>1</v>
      </c>
      <c r="CR179" s="44" t="e">
        <f t="shared" si="121"/>
        <v>#N/A</v>
      </c>
      <c r="CS179" s="44" t="e">
        <f>IF(VLOOKUP(A179,'BD OFICIAL'!$A:$AS,40,0)=AQ179,0,1)</f>
        <v>#N/A</v>
      </c>
      <c r="CT179" s="44" t="e">
        <f>IF(VLOOKUP(A179,'BD OFICIAL'!$A:$AS,41,0)=AS179,0,1)</f>
        <v>#N/A</v>
      </c>
      <c r="CU179" s="44">
        <f t="shared" si="122"/>
        <v>0</v>
      </c>
      <c r="CV179" s="44">
        <f t="shared" si="123"/>
        <v>0</v>
      </c>
      <c r="CW179" s="44" t="e">
        <f>IF(VLOOKUP(A179,'BD OFICIAL'!$A$1:$AK$1058,31,0)="SI",IF(AT179&gt;0,0,1),IF(AT179=0,0,1))</f>
        <v>#N/A</v>
      </c>
      <c r="CX179" s="44">
        <f t="shared" si="124"/>
        <v>0</v>
      </c>
      <c r="CY179" s="44">
        <f t="shared" si="125"/>
        <v>0</v>
      </c>
      <c r="CZ179" s="130" t="e">
        <f t="shared" si="126"/>
        <v>#N/A</v>
      </c>
      <c r="DA179" s="44" t="e">
        <f t="shared" si="127"/>
        <v>#N/A</v>
      </c>
      <c r="DB179" s="130" t="str">
        <f>IF(ISERROR(VLOOKUP(AI179,EXPERIENCIA!$A$1:$C$2100,1,0)),"NO","SI")</f>
        <v>NO</v>
      </c>
      <c r="DC179" s="130" t="e">
        <f>IF(CZ179="no","NO APLICA",IF(AX179=0,"ERROR NOTA",IF(AND(AX179&gt;1,DB179="NO"),"ERROR NOTA",IF(AND(DB179="NO",AX179=1),0,IF(VLOOKUP(AI179,EXPERIENCIA!$A$1:$C$2100,3,0)=AX179,0,"ERROR NOTA")))))</f>
        <v>#N/A</v>
      </c>
      <c r="DD179" s="130" t="str">
        <f>IF(ISERROR(VLOOKUP(AI179,COMPORTAMIENTO!$A$1:$C$2100,1,0)),"NO","SI")</f>
        <v>NO</v>
      </c>
      <c r="DE179" s="130" t="e">
        <f>IF(CZ179="NO","NO APLICA",IF(AY179=0,"ERROR NOTA",IF(AND(DD179="NO",AY179=7),0,IF(VLOOKUP(AI179,COMPORTAMIENTO!$A$2:$C$2100,3,0)=AY179,0,"ERROR NOTA"))))</f>
        <v>#N/A</v>
      </c>
      <c r="DF179" s="164" t="e">
        <f t="shared" si="128"/>
        <v>#N/A</v>
      </c>
      <c r="DG179" s="164" t="e">
        <f t="shared" si="129"/>
        <v>#N/A</v>
      </c>
      <c r="DH179" s="130" t="str">
        <f t="shared" si="143"/>
        <v>NO</v>
      </c>
      <c r="DI179" s="130" t="e">
        <f t="shared" si="130"/>
        <v>#N/A</v>
      </c>
      <c r="DJ179" s="130" t="e">
        <f t="shared" si="131"/>
        <v>#N/A</v>
      </c>
      <c r="DK179" s="130" t="e">
        <f t="shared" si="132"/>
        <v>#N/A</v>
      </c>
      <c r="DL179" s="16" t="e" cm="1">
        <f t="array" ref="DL179">IF(CZ179="NO","NO APLICA",IF(AND(CZ179="SI",BG179=1),RECHAZADO,"APROBADO"))</f>
        <v>#N/A</v>
      </c>
      <c r="DM179" s="16" t="e">
        <f t="shared" si="133"/>
        <v>#N/A</v>
      </c>
      <c r="DN179" s="11" t="e">
        <f t="shared" si="134"/>
        <v>#N/A</v>
      </c>
      <c r="DO179" s="16">
        <f t="shared" si="135"/>
        <v>0</v>
      </c>
      <c r="DP179" s="16">
        <f>VLOOKUP(A179,'5 TD'!$A$3:$B$35,2,0)</f>
        <v>0</v>
      </c>
      <c r="DQ179" s="11" t="e">
        <f t="shared" si="136"/>
        <v>#N/A</v>
      </c>
      <c r="DR179" s="130" t="e">
        <f t="shared" si="144"/>
        <v>#N/A</v>
      </c>
      <c r="DS179" s="130" t="e">
        <f t="shared" si="145"/>
        <v>#N/A</v>
      </c>
      <c r="DT179" s="11" t="e">
        <f t="shared" si="146"/>
        <v>#N/A</v>
      </c>
      <c r="DU179" s="130" t="e">
        <f t="shared" si="147"/>
        <v>#N/A</v>
      </c>
      <c r="DV179" s="6">
        <f>+('3 Planilla Preadjudicación OTIC'!BO179)</f>
        <v>0</v>
      </c>
      <c r="DW179" s="6" t="e">
        <f>IF(DU179="APROBADO",VLOOKUP(A179,'5 TD'!$D$3:$E$270,2,0),"NO APLICA")</f>
        <v>#N/A</v>
      </c>
      <c r="DX179" s="6" t="e">
        <f t="shared" si="137"/>
        <v>#N/A</v>
      </c>
      <c r="DY179" s="6" t="e">
        <f>IF(DX179="SI",VLOOKUP(A179,'5 TD'!$G$3:$H$270,2,0),"NO APLICA ")</f>
        <v>#N/A</v>
      </c>
      <c r="DZ179" s="6" t="e">
        <f t="shared" si="148"/>
        <v>#N/A</v>
      </c>
      <c r="EA179" s="6" t="e">
        <f>IF(DZ179="SI",VLOOKUP(A179,'5 TD'!$J$4:$K$472,2,0),"NO APLICA")</f>
        <v>#N/A</v>
      </c>
      <c r="EB179" s="6" t="e">
        <f t="shared" si="138"/>
        <v>#N/A</v>
      </c>
      <c r="EC179" s="11" t="e">
        <f>IF(EB179="SI",VLOOKUP(A179,'5 TD'!$M$4:$N$350,2,0),"NO APLICA")</f>
        <v>#N/A</v>
      </c>
      <c r="ED179" s="6" t="e">
        <f t="shared" si="149"/>
        <v>#N/A</v>
      </c>
      <c r="EE179" s="16" t="e">
        <f t="shared" si="139"/>
        <v>#N/A</v>
      </c>
      <c r="EF179" s="16" t="e">
        <f>IF(ED179="SI",VLOOKUP(A179,'5 TD'!$V$4:$W$479,2,0),"NO APLICA")</f>
        <v>#N/A</v>
      </c>
      <c r="EG179" s="6" t="e">
        <f t="shared" si="140"/>
        <v>#N/A</v>
      </c>
      <c r="EH179" s="124" t="e">
        <f>IF(EG179="SI",VLOOKUP(AI179,COMPORTAMIENTO!$A$1:$C$2100,2,0),"NO APLICA")</f>
        <v>#N/A</v>
      </c>
      <c r="EI179" s="16" t="e">
        <f>IF(EG179="SI",VLOOKUP(A179,'5 TD'!$P$2:$Q$479,2,0),"NO APLICA")</f>
        <v>#N/A</v>
      </c>
      <c r="EJ179" s="6" t="e">
        <f t="shared" si="141"/>
        <v>#N/A</v>
      </c>
      <c r="EK179" s="6">
        <f>IF(DB179="no",0,VLOOKUP(AI179,EXPERIENCIA!$A$1:$C$2100,2,0))</f>
        <v>0</v>
      </c>
      <c r="EL179" s="6">
        <f>IF(DB179="si",VLOOKUP(A179,'5 TD'!$S$3:$T$2103,2,0),0)</f>
        <v>0</v>
      </c>
      <c r="EM179" s="6" t="str">
        <f t="shared" si="142"/>
        <v>SI</v>
      </c>
      <c r="EN179" s="6">
        <f>+('3 Planilla Preadjudicación OTIC'!BV179)</f>
        <v>0</v>
      </c>
      <c r="EQ179" s="77"/>
    </row>
    <row r="180" spans="1:149" s="7" customFormat="1" ht="13.8" x14ac:dyDescent="0.3">
      <c r="A180" s="6">
        <f>+('3 Planilla Preadjudicación OTIC'!A180)</f>
        <v>0</v>
      </c>
      <c r="B180" s="6">
        <f>+('3 Planilla Preadjudicación OTIC'!B180)</f>
        <v>0</v>
      </c>
      <c r="C180" s="8">
        <f>+('3 Planilla Preadjudicación OTIC'!D180)</f>
        <v>0</v>
      </c>
      <c r="D180" s="8">
        <f>+('3 Planilla Preadjudicación OTIC'!E180)</f>
        <v>0</v>
      </c>
      <c r="E180" s="8">
        <f>+('3 Planilla Preadjudicación OTIC'!F180)</f>
        <v>0</v>
      </c>
      <c r="F180" s="8">
        <f>+('3 Planilla Preadjudicación OTIC'!G180)</f>
        <v>0</v>
      </c>
      <c r="G180" s="8">
        <f>+('3 Planilla Preadjudicación OTIC'!H180)</f>
        <v>0</v>
      </c>
      <c r="H180" s="8">
        <f>+('3 Planilla Preadjudicación OTIC'!I180)</f>
        <v>0</v>
      </c>
      <c r="I180" s="8">
        <f>+('3 Planilla Preadjudicación OTIC'!J180)</f>
        <v>0</v>
      </c>
      <c r="J180" s="8">
        <f>+('3 Planilla Preadjudicación OTIC'!K180)</f>
        <v>0</v>
      </c>
      <c r="K180" s="8">
        <f>+('3 Planilla Preadjudicación OTIC'!L180)</f>
        <v>0</v>
      </c>
      <c r="L180" s="8">
        <f>+('3 Planilla Preadjudicación OTIC'!M180)</f>
        <v>0</v>
      </c>
      <c r="M180" s="6">
        <f>+('3 Planilla Preadjudicación OTIC'!N180)</f>
        <v>0</v>
      </c>
      <c r="N180" s="8">
        <f>+('3 Planilla Preadjudicación OTIC'!O180)</f>
        <v>0</v>
      </c>
      <c r="O180" s="8">
        <f>+('3 Planilla Preadjudicación OTIC'!P180)</f>
        <v>0</v>
      </c>
      <c r="P180" s="8">
        <f>+('3 Planilla Preadjudicación OTIC'!Q180)</f>
        <v>0</v>
      </c>
      <c r="Q180" s="8">
        <f>+('3 Planilla Preadjudicación OTIC'!R180)</f>
        <v>0</v>
      </c>
      <c r="R180" s="8">
        <f>+('3 Planilla Preadjudicación OTIC'!S180)</f>
        <v>0</v>
      </c>
      <c r="S180" s="8">
        <f>+('3 Planilla Preadjudicación OTIC'!T180)</f>
        <v>0</v>
      </c>
      <c r="T180" s="6">
        <f>+('3 Planilla Preadjudicación OTIC'!U180)</f>
        <v>0</v>
      </c>
      <c r="U180" s="6">
        <f>+('3 Planilla Preadjudicación OTIC'!V180)</f>
        <v>0</v>
      </c>
      <c r="V180" s="6">
        <f>+('3 Planilla Preadjudicación OTIC'!W180)</f>
        <v>0</v>
      </c>
      <c r="W180" s="6">
        <f>+('3 Planilla Preadjudicación OTIC'!X180)</f>
        <v>0</v>
      </c>
      <c r="X180" s="6">
        <f>+('3 Planilla Preadjudicación OTIC'!Y180)</f>
        <v>0</v>
      </c>
      <c r="Y180" s="6">
        <f>+('3 Planilla Preadjudicación OTIC'!Z180)</f>
        <v>0</v>
      </c>
      <c r="Z180" s="6">
        <f>+('3 Planilla Preadjudicación OTIC'!AA180)</f>
        <v>0</v>
      </c>
      <c r="AA180" s="6">
        <f>+('3 Planilla Preadjudicación OTIC'!AB180)</f>
        <v>0</v>
      </c>
      <c r="AB180" s="8">
        <f>+('3 Planilla Preadjudicación OTIC'!AC180)</f>
        <v>0</v>
      </c>
      <c r="AC180" s="8">
        <f>+('3 Planilla Preadjudicación OTIC'!AD180)</f>
        <v>0</v>
      </c>
      <c r="AD180" s="6">
        <f>+('3 Planilla Preadjudicación OTIC'!AE180)</f>
        <v>0</v>
      </c>
      <c r="AE180" s="8">
        <f>+('3 Planilla Preadjudicación OTIC'!AF180)</f>
        <v>0</v>
      </c>
      <c r="AF180" s="6">
        <f>+('3 Planilla Preadjudicación OTIC'!AG180)</f>
        <v>0</v>
      </c>
      <c r="AG180" s="6">
        <f>+('3 Planilla Preadjudicación OTIC'!AH180)</f>
        <v>0</v>
      </c>
      <c r="AH180" s="6">
        <f>+('3 Planilla Preadjudicación OTIC'!AI180)</f>
        <v>0</v>
      </c>
      <c r="AI180" s="206">
        <f>+('3 Planilla Preadjudicación OTIC'!AJ180)</f>
        <v>0</v>
      </c>
      <c r="AJ180" s="8">
        <f>+('3 Planilla Preadjudicación OTIC'!AK180)</f>
        <v>0</v>
      </c>
      <c r="AK180" s="6">
        <f>+('3 Planilla Preadjudicación OTIC'!AL180)</f>
        <v>0</v>
      </c>
      <c r="AL180" s="6">
        <f>+('3 Planilla Preadjudicación OTIC'!AM180)</f>
        <v>0</v>
      </c>
      <c r="AM180" s="16">
        <f>+('3 Planilla Preadjudicación OTIC'!AN180)</f>
        <v>0</v>
      </c>
      <c r="AN180" s="16">
        <f>+('3 Planilla Preadjudicación OTIC'!AO180)</f>
        <v>0</v>
      </c>
      <c r="AO180" s="16">
        <f>+('3 Planilla Preadjudicación OTIC'!AP180)</f>
        <v>0</v>
      </c>
      <c r="AP180" s="16">
        <f>+('3 Planilla Preadjudicación OTIC'!AQ180)</f>
        <v>0</v>
      </c>
      <c r="AQ180" s="16">
        <f>+('3 Planilla Preadjudicación OTIC'!AR180)</f>
        <v>0</v>
      </c>
      <c r="AR180" s="16">
        <f>+('3 Planilla Preadjudicación OTIC'!AS180)</f>
        <v>0</v>
      </c>
      <c r="AS180" s="16">
        <f>+('3 Planilla Preadjudicación OTIC'!AT180)</f>
        <v>0</v>
      </c>
      <c r="AT180" s="16">
        <f>+('3 Planilla Preadjudicación OTIC'!AU180)</f>
        <v>0</v>
      </c>
      <c r="AU180" s="16">
        <f>+('3 Planilla Preadjudicación OTIC'!AV180)</f>
        <v>0</v>
      </c>
      <c r="AV180" s="6">
        <f>+('3 Planilla Preadjudicación OTIC'!AW180)</f>
        <v>0</v>
      </c>
      <c r="AW180" s="8">
        <f>+('3 Planilla Preadjudicación OTIC'!AX180)</f>
        <v>0</v>
      </c>
      <c r="AX180" s="6">
        <f>+('3 Planilla Preadjudicación OTIC'!AY180)</f>
        <v>0</v>
      </c>
      <c r="AY180" s="6">
        <f>+('3 Planilla Preadjudicación OTIC'!AZ180)</f>
        <v>0</v>
      </c>
      <c r="AZ180" s="6">
        <f>+('3 Planilla Preadjudicación OTIC'!BA180)</f>
        <v>0</v>
      </c>
      <c r="BA180" s="6">
        <f>+('3 Planilla Preadjudicación OTIC'!BB180)</f>
        <v>0</v>
      </c>
      <c r="BB180" s="6">
        <f>+('3 Planilla Preadjudicación OTIC'!BC180)</f>
        <v>0</v>
      </c>
      <c r="BC180" s="6">
        <f>+('3 Planilla Preadjudicación OTIC'!BD180)</f>
        <v>0</v>
      </c>
      <c r="BD180" s="6">
        <f>+('3 Planilla Preadjudicación OTIC'!BE180)</f>
        <v>0</v>
      </c>
      <c r="BE180" s="6">
        <f>+('3 Planilla Preadjudicación OTIC'!BF180)</f>
        <v>0</v>
      </c>
      <c r="BF180" s="6">
        <f>+('3 Planilla Preadjudicación OTIC'!BG180)</f>
        <v>0</v>
      </c>
      <c r="BG180" s="6">
        <f>+('3 Planilla Preadjudicación OTIC'!BH180)</f>
        <v>0</v>
      </c>
      <c r="BH180" s="6">
        <f>+('3 Planilla Preadjudicación OTIC'!BI180)</f>
        <v>0</v>
      </c>
      <c r="BI180" s="6">
        <f>+('3 Planilla Preadjudicación OTIC'!BJ180)</f>
        <v>0</v>
      </c>
      <c r="BJ180" s="6">
        <f>+('3 Planilla Preadjudicación OTIC'!BK180)</f>
        <v>0</v>
      </c>
      <c r="BK180" s="6">
        <f>+('3 Planilla Preadjudicación OTIC'!BL180)</f>
        <v>0</v>
      </c>
      <c r="BL180" s="6">
        <f>+('3 Planilla Preadjudicación OTIC'!BM180)</f>
        <v>0</v>
      </c>
      <c r="BM180" s="164">
        <f>ROUND(('3 Planilla Preadjudicación OTIC'!BN180),1)</f>
        <v>0</v>
      </c>
      <c r="BN180" s="8">
        <f>+('3 Planilla Preadjudicación OTIC'!BO180)</f>
        <v>0</v>
      </c>
      <c r="BO180" s="8">
        <f>+('3 Planilla Preadjudicación OTIC'!BP180)</f>
        <v>0</v>
      </c>
      <c r="BP180" s="8">
        <f>+('3 Planilla Preadjudicación OTIC'!BQ180)</f>
        <v>0</v>
      </c>
      <c r="BQ180" s="8">
        <f>+('3 Planilla Preadjudicación OTIC'!BR180)</f>
        <v>0</v>
      </c>
      <c r="BR180" s="8">
        <f>+('3 Planilla Preadjudicación OTIC'!BS180)</f>
        <v>0</v>
      </c>
      <c r="BS180" s="8">
        <f>+('3 Planilla Preadjudicación OTIC'!BT180)</f>
        <v>0</v>
      </c>
      <c r="BT180" s="8">
        <f>+('3 Planilla Preadjudicación OTIC'!BU180)</f>
        <v>0</v>
      </c>
      <c r="BU180" s="130" t="e">
        <f>IF(VLOOKUP(A180,'BD OFICIAL'!$A$1:$AK$1058,5,0)=D180,0,1)</f>
        <v>#N/A</v>
      </c>
      <c r="BV180" s="130" t="e">
        <f>IF(VLOOKUP(A180,'BD OFICIAL'!$A$1:$AK$1058,11,0)=J180,0,1)</f>
        <v>#N/A</v>
      </c>
      <c r="BW180" s="130" t="e">
        <f>IF(VLOOKUP(A180,'BD OFICIAL'!$A$1:$AK$1058,13,0)=L180,0,1)</f>
        <v>#N/A</v>
      </c>
      <c r="BX180" s="6" t="e">
        <f>IF(VLOOKUP(A180,'BD OFICIAL'!$A$1:$AK$1058,16,0)=O180,0,1)</f>
        <v>#N/A</v>
      </c>
      <c r="BY180" s="6" t="e">
        <f>IF(VLOOKUP(A180,'BD OFICIAL'!$A$1:$AK$1058,17,0)=P180,0,1)</f>
        <v>#N/A</v>
      </c>
      <c r="BZ180" s="6" t="e">
        <f>IF(VLOOKUP(A180,'BD OFICIAL'!$A$1:$AK$1058,19,0)=R180,0,1)</f>
        <v>#N/A</v>
      </c>
      <c r="CA180" s="6" t="e">
        <f>IF(VLOOKUP(A180,'BD OFICIAL'!$A$1:$AK$1058,21,0)=T180,0,1)</f>
        <v>#N/A</v>
      </c>
      <c r="CB180" s="6" t="e">
        <f>IF(VLOOKUP(A180,'BD OFICIAL'!$A$1:$AK$1058,24,0)=AK180,0,1)</f>
        <v>#N/A</v>
      </c>
      <c r="CC180" s="6" t="e">
        <f>IF(VLOOKUP(A180,'BD OFICIAL'!$A$1:$AK$1058,25,0)=X180,0,1)</f>
        <v>#N/A</v>
      </c>
      <c r="CD180" s="6" t="e">
        <f>IF(VLOOKUP(A180,'BD OFICIAL'!$A$1:$AK$1058,26,0)=Y180,0,1)</f>
        <v>#N/A</v>
      </c>
      <c r="CE180" s="6" t="e">
        <f>IF(VLOOKUP(A180,'BD OFICIAL'!$A$1:$AK$1058,27,0)=Z180,0,1)</f>
        <v>#N/A</v>
      </c>
      <c r="CF180" s="6" t="e">
        <f>IF(VLOOKUP(A180,'BD OFICIAL'!$A$1:$AK$1058,28,0)=AA180,0,1)</f>
        <v>#N/A</v>
      </c>
      <c r="CG180" s="6" t="e">
        <f>IF(VLOOKUP(A180,'BD OFICIAL'!$A$1:$AK$1058,33,0)=AF180,0,1)</f>
        <v>#N/A</v>
      </c>
      <c r="CH180" s="6" t="e">
        <f>IF(VLOOKUP(A180,'BD OFICIAL'!$A$1:$AK$1058,34,0)=AG180,0,1)</f>
        <v>#N/A</v>
      </c>
      <c r="CI180" s="11" t="e">
        <f t="shared" si="114"/>
        <v>#DIV/0!</v>
      </c>
      <c r="CJ180" s="130" t="e">
        <f t="shared" si="115"/>
        <v>#DIV/0!</v>
      </c>
      <c r="CK180" s="130" t="e">
        <f>IF(VLOOKUP(A180,'BD OFICIAL'!$A$1:$AK$1058,37,0)=AL180,0,1)</f>
        <v>#N/A</v>
      </c>
      <c r="CL180" s="130" t="e">
        <f>VLOOKUP(A180,'BD OFICIAL'!$A$1:$AL$1109,38,0)*AM180-AP180</f>
        <v>#N/A</v>
      </c>
      <c r="CM180" s="130" t="str">
        <f t="shared" si="116"/>
        <v>SSH</v>
      </c>
      <c r="CN180" s="130" t="str">
        <f t="shared" si="117"/>
        <v>SI</v>
      </c>
      <c r="CO180" s="130" t="str">
        <f t="shared" si="118"/>
        <v>NO</v>
      </c>
      <c r="CP180" s="44">
        <f t="shared" si="119"/>
        <v>1</v>
      </c>
      <c r="CQ180" s="44">
        <f t="shared" si="120"/>
        <v>1</v>
      </c>
      <c r="CR180" s="44" t="e">
        <f t="shared" si="121"/>
        <v>#N/A</v>
      </c>
      <c r="CS180" s="44" t="e">
        <f>IF(VLOOKUP(A180,'BD OFICIAL'!$A:$AS,40,0)=AQ180,0,1)</f>
        <v>#N/A</v>
      </c>
      <c r="CT180" s="44" t="e">
        <f>IF(VLOOKUP(A180,'BD OFICIAL'!$A:$AS,41,0)=AS180,0,1)</f>
        <v>#N/A</v>
      </c>
      <c r="CU180" s="44">
        <f t="shared" si="122"/>
        <v>0</v>
      </c>
      <c r="CV180" s="44">
        <f t="shared" si="123"/>
        <v>0</v>
      </c>
      <c r="CW180" s="44" t="e">
        <f>IF(VLOOKUP(A180,'BD OFICIAL'!$A$1:$AK$1058,31,0)="SI",IF(AT180&gt;0,0,1),IF(AT180=0,0,1))</f>
        <v>#N/A</v>
      </c>
      <c r="CX180" s="44">
        <f t="shared" si="124"/>
        <v>0</v>
      </c>
      <c r="CY180" s="44">
        <f t="shared" si="125"/>
        <v>0</v>
      </c>
      <c r="CZ180" s="130" t="e">
        <f t="shared" si="126"/>
        <v>#N/A</v>
      </c>
      <c r="DA180" s="44" t="e">
        <f t="shared" si="127"/>
        <v>#N/A</v>
      </c>
      <c r="DB180" s="130" t="str">
        <f>IF(ISERROR(VLOOKUP(AI180,EXPERIENCIA!$A$1:$C$2100,1,0)),"NO","SI")</f>
        <v>NO</v>
      </c>
      <c r="DC180" s="130" t="e">
        <f>IF(CZ180="no","NO APLICA",IF(AX180=0,"ERROR NOTA",IF(AND(AX180&gt;1,DB180="NO"),"ERROR NOTA",IF(AND(DB180="NO",AX180=1),0,IF(VLOOKUP(AI180,EXPERIENCIA!$A$1:$C$2100,3,0)=AX180,0,"ERROR NOTA")))))</f>
        <v>#N/A</v>
      </c>
      <c r="DD180" s="130" t="str">
        <f>IF(ISERROR(VLOOKUP(AI180,COMPORTAMIENTO!$A$1:$C$2100,1,0)),"NO","SI")</f>
        <v>NO</v>
      </c>
      <c r="DE180" s="130" t="e">
        <f>IF(CZ180="NO","NO APLICA",IF(AY180=0,"ERROR NOTA",IF(AND(DD180="NO",AY180=7),0,IF(VLOOKUP(AI180,COMPORTAMIENTO!$A$2:$C$2100,3,0)=AY180,0,"ERROR NOTA"))))</f>
        <v>#N/A</v>
      </c>
      <c r="DF180" s="164" t="e">
        <f t="shared" si="128"/>
        <v>#N/A</v>
      </c>
      <c r="DG180" s="164" t="e">
        <f t="shared" si="129"/>
        <v>#N/A</v>
      </c>
      <c r="DH180" s="130" t="str">
        <f t="shared" si="143"/>
        <v>NO</v>
      </c>
      <c r="DI180" s="130" t="e">
        <f t="shared" si="130"/>
        <v>#N/A</v>
      </c>
      <c r="DJ180" s="130" t="e">
        <f t="shared" si="131"/>
        <v>#N/A</v>
      </c>
      <c r="DK180" s="130" t="e">
        <f t="shared" si="132"/>
        <v>#N/A</v>
      </c>
      <c r="DL180" s="16" t="e" cm="1">
        <f t="array" ref="DL180">IF(CZ180="NO","NO APLICA",IF(AND(CZ180="SI",BG180=1),RECHAZADO,"APROBADO"))</f>
        <v>#N/A</v>
      </c>
      <c r="DM180" s="16" t="e">
        <f t="shared" si="133"/>
        <v>#N/A</v>
      </c>
      <c r="DN180" s="11" t="e">
        <f t="shared" si="134"/>
        <v>#N/A</v>
      </c>
      <c r="DO180" s="16">
        <f t="shared" si="135"/>
        <v>0</v>
      </c>
      <c r="DP180" s="16">
        <f>VLOOKUP(A180,'5 TD'!$A$3:$B$35,2,0)</f>
        <v>0</v>
      </c>
      <c r="DQ180" s="11" t="e">
        <f t="shared" si="136"/>
        <v>#N/A</v>
      </c>
      <c r="DR180" s="130" t="e">
        <f t="shared" si="144"/>
        <v>#N/A</v>
      </c>
      <c r="DS180" s="130" t="e">
        <f t="shared" si="145"/>
        <v>#N/A</v>
      </c>
      <c r="DT180" s="11" t="e">
        <f t="shared" si="146"/>
        <v>#N/A</v>
      </c>
      <c r="DU180" s="130" t="e">
        <f t="shared" si="147"/>
        <v>#N/A</v>
      </c>
      <c r="DV180" s="6">
        <f>+('3 Planilla Preadjudicación OTIC'!BO180)</f>
        <v>0</v>
      </c>
      <c r="DW180" s="6" t="e">
        <f>IF(DU180="APROBADO",VLOOKUP(A180,'5 TD'!$D$3:$E$270,2,0),"NO APLICA")</f>
        <v>#N/A</v>
      </c>
      <c r="DX180" s="6" t="e">
        <f t="shared" si="137"/>
        <v>#N/A</v>
      </c>
      <c r="DY180" s="6" t="e">
        <f>IF(DX180="SI",VLOOKUP(A180,'5 TD'!$G$3:$H$270,2,0),"NO APLICA ")</f>
        <v>#N/A</v>
      </c>
      <c r="DZ180" s="6" t="e">
        <f t="shared" si="148"/>
        <v>#N/A</v>
      </c>
      <c r="EA180" s="6" t="e">
        <f>IF(DZ180="SI",VLOOKUP(A180,'5 TD'!$J$4:$K$472,2,0),"NO APLICA")</f>
        <v>#N/A</v>
      </c>
      <c r="EB180" s="6" t="e">
        <f t="shared" si="138"/>
        <v>#N/A</v>
      </c>
      <c r="EC180" s="11" t="e">
        <f>IF(EB180="SI",VLOOKUP(A180,'5 TD'!$M$4:$N$350,2,0),"NO APLICA")</f>
        <v>#N/A</v>
      </c>
      <c r="ED180" s="6" t="e">
        <f t="shared" si="149"/>
        <v>#N/A</v>
      </c>
      <c r="EE180" s="16" t="e">
        <f t="shared" si="139"/>
        <v>#N/A</v>
      </c>
      <c r="EF180" s="16" t="e">
        <f>IF(ED180="SI",VLOOKUP(A180,'5 TD'!$V$4:$W$479,2,0),"NO APLICA")</f>
        <v>#N/A</v>
      </c>
      <c r="EG180" s="6" t="e">
        <f t="shared" si="140"/>
        <v>#N/A</v>
      </c>
      <c r="EH180" s="124" t="e">
        <f>IF(EG180="SI",VLOOKUP(AI180,COMPORTAMIENTO!$A$1:$C$2100,2,0),"NO APLICA")</f>
        <v>#N/A</v>
      </c>
      <c r="EI180" s="16" t="e">
        <f>IF(EG180="SI",VLOOKUP(A180,'5 TD'!$P$2:$Q$479,2,0),"NO APLICA")</f>
        <v>#N/A</v>
      </c>
      <c r="EJ180" s="6" t="e">
        <f t="shared" si="141"/>
        <v>#N/A</v>
      </c>
      <c r="EK180" s="6">
        <f>IF(DB180="no",0,VLOOKUP(AI180,EXPERIENCIA!$A$1:$C$2100,2,0))</f>
        <v>0</v>
      </c>
      <c r="EL180" s="6">
        <f>IF(DB180="si",VLOOKUP(A180,'5 TD'!$S$3:$T$2103,2,0),0)</f>
        <v>0</v>
      </c>
      <c r="EM180" s="6" t="str">
        <f t="shared" si="142"/>
        <v>SI</v>
      </c>
      <c r="EN180" s="6">
        <f>+('3 Planilla Preadjudicación OTIC'!BV180)</f>
        <v>0</v>
      </c>
      <c r="EO180" s="71" t="s">
        <v>4880</v>
      </c>
      <c r="EP180" s="7" t="s">
        <v>4886</v>
      </c>
      <c r="EQ180" s="77" t="s">
        <v>4891</v>
      </c>
    </row>
    <row r="181" spans="1:149" s="7" customFormat="1" ht="13.8" x14ac:dyDescent="0.3">
      <c r="A181" s="6">
        <f>+('3 Planilla Preadjudicación OTIC'!A181)</f>
        <v>0</v>
      </c>
      <c r="B181" s="6">
        <f>+('3 Planilla Preadjudicación OTIC'!B181)</f>
        <v>0</v>
      </c>
      <c r="C181" s="8">
        <f>+('3 Planilla Preadjudicación OTIC'!D181)</f>
        <v>0</v>
      </c>
      <c r="D181" s="8">
        <f>+('3 Planilla Preadjudicación OTIC'!E181)</f>
        <v>0</v>
      </c>
      <c r="E181" s="8">
        <f>+('3 Planilla Preadjudicación OTIC'!F181)</f>
        <v>0</v>
      </c>
      <c r="F181" s="8">
        <f>+('3 Planilla Preadjudicación OTIC'!G181)</f>
        <v>0</v>
      </c>
      <c r="G181" s="8">
        <f>+('3 Planilla Preadjudicación OTIC'!H181)</f>
        <v>0</v>
      </c>
      <c r="H181" s="8">
        <f>+('3 Planilla Preadjudicación OTIC'!I181)</f>
        <v>0</v>
      </c>
      <c r="I181" s="8">
        <f>+('3 Planilla Preadjudicación OTIC'!J181)</f>
        <v>0</v>
      </c>
      <c r="J181" s="8">
        <f>+('3 Planilla Preadjudicación OTIC'!K181)</f>
        <v>0</v>
      </c>
      <c r="K181" s="8">
        <f>+('3 Planilla Preadjudicación OTIC'!L181)</f>
        <v>0</v>
      </c>
      <c r="L181" s="8">
        <f>+('3 Planilla Preadjudicación OTIC'!M181)</f>
        <v>0</v>
      </c>
      <c r="M181" s="6">
        <f>+('3 Planilla Preadjudicación OTIC'!N181)</f>
        <v>0</v>
      </c>
      <c r="N181" s="8">
        <f>+('3 Planilla Preadjudicación OTIC'!O181)</f>
        <v>0</v>
      </c>
      <c r="O181" s="8">
        <f>+('3 Planilla Preadjudicación OTIC'!P181)</f>
        <v>0</v>
      </c>
      <c r="P181" s="8">
        <f>+('3 Planilla Preadjudicación OTIC'!Q181)</f>
        <v>0</v>
      </c>
      <c r="Q181" s="8">
        <f>+('3 Planilla Preadjudicación OTIC'!R181)</f>
        <v>0</v>
      </c>
      <c r="R181" s="8">
        <f>+('3 Planilla Preadjudicación OTIC'!S181)</f>
        <v>0</v>
      </c>
      <c r="S181" s="8">
        <f>+('3 Planilla Preadjudicación OTIC'!T181)</f>
        <v>0</v>
      </c>
      <c r="T181" s="6">
        <f>+('3 Planilla Preadjudicación OTIC'!U181)</f>
        <v>0</v>
      </c>
      <c r="U181" s="6">
        <f>+('3 Planilla Preadjudicación OTIC'!V181)</f>
        <v>0</v>
      </c>
      <c r="V181" s="6">
        <f>+('3 Planilla Preadjudicación OTIC'!W181)</f>
        <v>0</v>
      </c>
      <c r="W181" s="6">
        <f>+('3 Planilla Preadjudicación OTIC'!X181)</f>
        <v>0</v>
      </c>
      <c r="X181" s="6">
        <f>+('3 Planilla Preadjudicación OTIC'!Y181)</f>
        <v>0</v>
      </c>
      <c r="Y181" s="6">
        <f>+('3 Planilla Preadjudicación OTIC'!Z181)</f>
        <v>0</v>
      </c>
      <c r="Z181" s="6">
        <f>+('3 Planilla Preadjudicación OTIC'!AA181)</f>
        <v>0</v>
      </c>
      <c r="AA181" s="6">
        <f>+('3 Planilla Preadjudicación OTIC'!AB181)</f>
        <v>0</v>
      </c>
      <c r="AB181" s="8">
        <f>+('3 Planilla Preadjudicación OTIC'!AC181)</f>
        <v>0</v>
      </c>
      <c r="AC181" s="8">
        <f>+('3 Planilla Preadjudicación OTIC'!AD181)</f>
        <v>0</v>
      </c>
      <c r="AD181" s="6">
        <f>+('3 Planilla Preadjudicación OTIC'!AE181)</f>
        <v>0</v>
      </c>
      <c r="AE181" s="8">
        <f>+('3 Planilla Preadjudicación OTIC'!AF181)</f>
        <v>0</v>
      </c>
      <c r="AF181" s="6">
        <f>+('3 Planilla Preadjudicación OTIC'!AG181)</f>
        <v>0</v>
      </c>
      <c r="AG181" s="6">
        <f>+('3 Planilla Preadjudicación OTIC'!AH181)</f>
        <v>0</v>
      </c>
      <c r="AH181" s="6">
        <f>+('3 Planilla Preadjudicación OTIC'!AI181)</f>
        <v>0</v>
      </c>
      <c r="AI181" s="206">
        <f>+('3 Planilla Preadjudicación OTIC'!AJ181)</f>
        <v>0</v>
      </c>
      <c r="AJ181" s="8">
        <f>+('3 Planilla Preadjudicación OTIC'!AK181)</f>
        <v>0</v>
      </c>
      <c r="AK181" s="6">
        <f>+('3 Planilla Preadjudicación OTIC'!AL181)</f>
        <v>0</v>
      </c>
      <c r="AL181" s="6">
        <f>+('3 Planilla Preadjudicación OTIC'!AM181)</f>
        <v>0</v>
      </c>
      <c r="AM181" s="16">
        <f>+('3 Planilla Preadjudicación OTIC'!AN181)</f>
        <v>0</v>
      </c>
      <c r="AN181" s="16">
        <f>+('3 Planilla Preadjudicación OTIC'!AO181)</f>
        <v>0</v>
      </c>
      <c r="AO181" s="16">
        <f>+('3 Planilla Preadjudicación OTIC'!AP181)</f>
        <v>0</v>
      </c>
      <c r="AP181" s="16">
        <f>+('3 Planilla Preadjudicación OTIC'!AQ181)</f>
        <v>0</v>
      </c>
      <c r="AQ181" s="16">
        <f>+('3 Planilla Preadjudicación OTIC'!AR181)</f>
        <v>0</v>
      </c>
      <c r="AR181" s="16">
        <f>+('3 Planilla Preadjudicación OTIC'!AS181)</f>
        <v>0</v>
      </c>
      <c r="AS181" s="16">
        <f>+('3 Planilla Preadjudicación OTIC'!AT181)</f>
        <v>0</v>
      </c>
      <c r="AT181" s="16">
        <f>+('3 Planilla Preadjudicación OTIC'!AU181)</f>
        <v>0</v>
      </c>
      <c r="AU181" s="16">
        <f>+('3 Planilla Preadjudicación OTIC'!AV181)</f>
        <v>0</v>
      </c>
      <c r="AV181" s="6">
        <f>+('3 Planilla Preadjudicación OTIC'!AW181)</f>
        <v>0</v>
      </c>
      <c r="AW181" s="8">
        <f>+('3 Planilla Preadjudicación OTIC'!AX181)</f>
        <v>0</v>
      </c>
      <c r="AX181" s="6">
        <f>+('3 Planilla Preadjudicación OTIC'!AY181)</f>
        <v>0</v>
      </c>
      <c r="AY181" s="6">
        <f>+('3 Planilla Preadjudicación OTIC'!AZ181)</f>
        <v>0</v>
      </c>
      <c r="AZ181" s="6">
        <f>+('3 Planilla Preadjudicación OTIC'!BA181)</f>
        <v>0</v>
      </c>
      <c r="BA181" s="6">
        <f>+('3 Planilla Preadjudicación OTIC'!BB181)</f>
        <v>0</v>
      </c>
      <c r="BB181" s="6">
        <f>+('3 Planilla Preadjudicación OTIC'!BC181)</f>
        <v>0</v>
      </c>
      <c r="BC181" s="6">
        <f>+('3 Planilla Preadjudicación OTIC'!BD181)</f>
        <v>0</v>
      </c>
      <c r="BD181" s="6">
        <f>+('3 Planilla Preadjudicación OTIC'!BE181)</f>
        <v>0</v>
      </c>
      <c r="BE181" s="6">
        <f>+('3 Planilla Preadjudicación OTIC'!BF181)</f>
        <v>0</v>
      </c>
      <c r="BF181" s="6">
        <f>+('3 Planilla Preadjudicación OTIC'!BG181)</f>
        <v>0</v>
      </c>
      <c r="BG181" s="6">
        <f>+('3 Planilla Preadjudicación OTIC'!BH181)</f>
        <v>0</v>
      </c>
      <c r="BH181" s="6">
        <f>+('3 Planilla Preadjudicación OTIC'!BI181)</f>
        <v>0</v>
      </c>
      <c r="BI181" s="6">
        <f>+('3 Planilla Preadjudicación OTIC'!BJ181)</f>
        <v>0</v>
      </c>
      <c r="BJ181" s="6">
        <f>+('3 Planilla Preadjudicación OTIC'!BK181)</f>
        <v>0</v>
      </c>
      <c r="BK181" s="6">
        <f>+('3 Planilla Preadjudicación OTIC'!BL181)</f>
        <v>0</v>
      </c>
      <c r="BL181" s="6">
        <f>+('3 Planilla Preadjudicación OTIC'!BM181)</f>
        <v>0</v>
      </c>
      <c r="BM181" s="164">
        <f>ROUND(('3 Planilla Preadjudicación OTIC'!BN181),1)</f>
        <v>0</v>
      </c>
      <c r="BN181" s="8">
        <f>+('3 Planilla Preadjudicación OTIC'!BO181)</f>
        <v>0</v>
      </c>
      <c r="BO181" s="8">
        <f>+('3 Planilla Preadjudicación OTIC'!BP181)</f>
        <v>0</v>
      </c>
      <c r="BP181" s="8">
        <f>+('3 Planilla Preadjudicación OTIC'!BQ181)</f>
        <v>0</v>
      </c>
      <c r="BQ181" s="8">
        <f>+('3 Planilla Preadjudicación OTIC'!BR181)</f>
        <v>0</v>
      </c>
      <c r="BR181" s="8">
        <f>+('3 Planilla Preadjudicación OTIC'!BS181)</f>
        <v>0</v>
      </c>
      <c r="BS181" s="8">
        <f>+('3 Planilla Preadjudicación OTIC'!BT181)</f>
        <v>0</v>
      </c>
      <c r="BT181" s="8">
        <f>+('3 Planilla Preadjudicación OTIC'!BU181)</f>
        <v>0</v>
      </c>
      <c r="BU181" s="130" t="e">
        <f>IF(VLOOKUP(A181,'BD OFICIAL'!$A$1:$AK$1058,5,0)=D181,0,1)</f>
        <v>#N/A</v>
      </c>
      <c r="BV181" s="130" t="e">
        <f>IF(VLOOKUP(A181,'BD OFICIAL'!$A$1:$AK$1058,11,0)=J181,0,1)</f>
        <v>#N/A</v>
      </c>
      <c r="BW181" s="130" t="e">
        <f>IF(VLOOKUP(A181,'BD OFICIAL'!$A$1:$AK$1058,13,0)=L181,0,1)</f>
        <v>#N/A</v>
      </c>
      <c r="BX181" s="6" t="e">
        <f>IF(VLOOKUP(A181,'BD OFICIAL'!$A$1:$AK$1058,16,0)=O181,0,1)</f>
        <v>#N/A</v>
      </c>
      <c r="BY181" s="6" t="e">
        <f>IF(VLOOKUP(A181,'BD OFICIAL'!$A$1:$AK$1058,17,0)=P181,0,1)</f>
        <v>#N/A</v>
      </c>
      <c r="BZ181" s="6" t="e">
        <f>IF(VLOOKUP(A181,'BD OFICIAL'!$A$1:$AK$1058,19,0)=R181,0,1)</f>
        <v>#N/A</v>
      </c>
      <c r="CA181" s="6" t="e">
        <f>IF(VLOOKUP(A181,'BD OFICIAL'!$A$1:$AK$1058,21,0)=T181,0,1)</f>
        <v>#N/A</v>
      </c>
      <c r="CB181" s="6" t="e">
        <f>IF(VLOOKUP(A181,'BD OFICIAL'!$A$1:$AK$1058,24,0)=AK181,0,1)</f>
        <v>#N/A</v>
      </c>
      <c r="CC181" s="6" t="e">
        <f>IF(VLOOKUP(A181,'BD OFICIAL'!$A$1:$AK$1058,25,0)=X181,0,1)</f>
        <v>#N/A</v>
      </c>
      <c r="CD181" s="6" t="e">
        <f>IF(VLOOKUP(A181,'BD OFICIAL'!$A$1:$AK$1058,26,0)=Y181,0,1)</f>
        <v>#N/A</v>
      </c>
      <c r="CE181" s="6" t="e">
        <f>IF(VLOOKUP(A181,'BD OFICIAL'!$A$1:$AK$1058,27,0)=Z181,0,1)</f>
        <v>#N/A</v>
      </c>
      <c r="CF181" s="6" t="e">
        <f>IF(VLOOKUP(A181,'BD OFICIAL'!$A$1:$AK$1058,28,0)=AA181,0,1)</f>
        <v>#N/A</v>
      </c>
      <c r="CG181" s="6" t="e">
        <f>IF(VLOOKUP(A181,'BD OFICIAL'!$A$1:$AK$1058,33,0)=AF181,0,1)</f>
        <v>#N/A</v>
      </c>
      <c r="CH181" s="6" t="e">
        <f>IF(VLOOKUP(A181,'BD OFICIAL'!$A$1:$AK$1058,34,0)=AG181,0,1)</f>
        <v>#N/A</v>
      </c>
      <c r="CI181" s="11" t="e">
        <f t="shared" si="114"/>
        <v>#DIV/0!</v>
      </c>
      <c r="CJ181" s="130" t="e">
        <f t="shared" si="115"/>
        <v>#DIV/0!</v>
      </c>
      <c r="CK181" s="130" t="e">
        <f>IF(VLOOKUP(A181,'BD OFICIAL'!$A$1:$AK$1058,37,0)=AL181,0,1)</f>
        <v>#N/A</v>
      </c>
      <c r="CL181" s="130" t="e">
        <f>VLOOKUP(A181,'BD OFICIAL'!$A$1:$AL$1109,38,0)*AM181-AP181</f>
        <v>#N/A</v>
      </c>
      <c r="CM181" s="130" t="str">
        <f t="shared" si="116"/>
        <v>SSH</v>
      </c>
      <c r="CN181" s="130" t="str">
        <f t="shared" si="117"/>
        <v>SI</v>
      </c>
      <c r="CO181" s="130" t="str">
        <f t="shared" si="118"/>
        <v>NO</v>
      </c>
      <c r="CP181" s="44">
        <f t="shared" si="119"/>
        <v>1</v>
      </c>
      <c r="CQ181" s="44">
        <f t="shared" si="120"/>
        <v>1</v>
      </c>
      <c r="CR181" s="44" t="e">
        <f t="shared" si="121"/>
        <v>#N/A</v>
      </c>
      <c r="CS181" s="44" t="e">
        <f>IF(VLOOKUP(A181,'BD OFICIAL'!$A:$AS,40,0)=AQ181,0,1)</f>
        <v>#N/A</v>
      </c>
      <c r="CT181" s="44" t="e">
        <f>IF(VLOOKUP(A181,'BD OFICIAL'!$A:$AS,41,0)=AS181,0,1)</f>
        <v>#N/A</v>
      </c>
      <c r="CU181" s="44">
        <f t="shared" si="122"/>
        <v>0</v>
      </c>
      <c r="CV181" s="44">
        <f t="shared" si="123"/>
        <v>0</v>
      </c>
      <c r="CW181" s="44" t="e">
        <f>IF(VLOOKUP(A181,'BD OFICIAL'!$A$1:$AK$1058,31,0)="SI",IF(AT181&gt;0,0,1),IF(AT181=0,0,1))</f>
        <v>#N/A</v>
      </c>
      <c r="CX181" s="44">
        <f t="shared" si="124"/>
        <v>0</v>
      </c>
      <c r="CY181" s="44">
        <f t="shared" si="125"/>
        <v>0</v>
      </c>
      <c r="CZ181" s="130" t="e">
        <f t="shared" si="126"/>
        <v>#N/A</v>
      </c>
      <c r="DA181" s="44" t="e">
        <f t="shared" si="127"/>
        <v>#N/A</v>
      </c>
      <c r="DB181" s="130" t="str">
        <f>IF(ISERROR(VLOOKUP(AI181,EXPERIENCIA!$A$1:$C$2100,1,0)),"NO","SI")</f>
        <v>NO</v>
      </c>
      <c r="DC181" s="130" t="e">
        <f>IF(CZ181="no","NO APLICA",IF(AX181=0,"ERROR NOTA",IF(AND(AX181&gt;1,DB181="NO"),"ERROR NOTA",IF(AND(DB181="NO",AX181=1),0,IF(VLOOKUP(AI181,EXPERIENCIA!$A$1:$C$2100,3,0)=AX181,0,"ERROR NOTA")))))</f>
        <v>#N/A</v>
      </c>
      <c r="DD181" s="130" t="str">
        <f>IF(ISERROR(VLOOKUP(AI181,COMPORTAMIENTO!$A$1:$C$2100,1,0)),"NO","SI")</f>
        <v>NO</v>
      </c>
      <c r="DE181" s="130" t="e">
        <f>IF(CZ181="NO","NO APLICA",IF(AY181=0,"ERROR NOTA",IF(AND(DD181="NO",AY181=7),0,IF(VLOOKUP(AI181,COMPORTAMIENTO!$A$2:$C$2100,3,0)=AY181,0,"ERROR NOTA"))))</f>
        <v>#N/A</v>
      </c>
      <c r="DF181" s="164" t="e">
        <f t="shared" si="128"/>
        <v>#N/A</v>
      </c>
      <c r="DG181" s="164" t="e">
        <f t="shared" si="129"/>
        <v>#N/A</v>
      </c>
      <c r="DH181" s="130" t="str">
        <f t="shared" si="143"/>
        <v>NO</v>
      </c>
      <c r="DI181" s="130" t="e">
        <f t="shared" si="130"/>
        <v>#N/A</v>
      </c>
      <c r="DJ181" s="130" t="e">
        <f t="shared" si="131"/>
        <v>#N/A</v>
      </c>
      <c r="DK181" s="130" t="e">
        <f t="shared" si="132"/>
        <v>#N/A</v>
      </c>
      <c r="DL181" s="16" t="e" cm="1">
        <f t="array" ref="DL181">IF(CZ181="NO","NO APLICA",IF(AND(CZ181="SI",BG181=1),RECHAZADO,"APROBADO"))</f>
        <v>#N/A</v>
      </c>
      <c r="DM181" s="16" t="e">
        <f t="shared" si="133"/>
        <v>#N/A</v>
      </c>
      <c r="DN181" s="11" t="e">
        <f t="shared" si="134"/>
        <v>#N/A</v>
      </c>
      <c r="DO181" s="16">
        <f t="shared" si="135"/>
        <v>0</v>
      </c>
      <c r="DP181" s="16">
        <f>VLOOKUP(A181,'5 TD'!$A$3:$B$35,2,0)</f>
        <v>0</v>
      </c>
      <c r="DQ181" s="11" t="e">
        <f t="shared" si="136"/>
        <v>#N/A</v>
      </c>
      <c r="DR181" s="130" t="e">
        <f t="shared" si="144"/>
        <v>#N/A</v>
      </c>
      <c r="DS181" s="130" t="e">
        <f t="shared" si="145"/>
        <v>#N/A</v>
      </c>
      <c r="DT181" s="11" t="e">
        <f t="shared" si="146"/>
        <v>#N/A</v>
      </c>
      <c r="DU181" s="130" t="e">
        <f t="shared" si="147"/>
        <v>#N/A</v>
      </c>
      <c r="DV181" s="6">
        <f>+('3 Planilla Preadjudicación OTIC'!BO181)</f>
        <v>0</v>
      </c>
      <c r="DW181" s="6" t="e">
        <f>IF(DU181="APROBADO",VLOOKUP(A181,'5 TD'!$D$3:$E$270,2,0),"NO APLICA")</f>
        <v>#N/A</v>
      </c>
      <c r="DX181" s="6" t="e">
        <f t="shared" si="137"/>
        <v>#N/A</v>
      </c>
      <c r="DY181" s="6" t="e">
        <f>IF(DX181="SI",VLOOKUP(A181,'5 TD'!$G$3:$H$270,2,0),"NO APLICA ")</f>
        <v>#N/A</v>
      </c>
      <c r="DZ181" s="6" t="e">
        <f t="shared" si="148"/>
        <v>#N/A</v>
      </c>
      <c r="EA181" s="6" t="e">
        <f>IF(DZ181="SI",VLOOKUP(A181,'5 TD'!$J$4:$K$472,2,0),"NO APLICA")</f>
        <v>#N/A</v>
      </c>
      <c r="EB181" s="6" t="e">
        <f t="shared" si="138"/>
        <v>#N/A</v>
      </c>
      <c r="EC181" s="11" t="e">
        <f>IF(EB181="SI",VLOOKUP(A181,'5 TD'!$M$4:$N$350,2,0),"NO APLICA")</f>
        <v>#N/A</v>
      </c>
      <c r="ED181" s="6" t="e">
        <f t="shared" si="149"/>
        <v>#N/A</v>
      </c>
      <c r="EE181" s="16" t="e">
        <f t="shared" si="139"/>
        <v>#N/A</v>
      </c>
      <c r="EF181" s="16" t="e">
        <f>IF(ED181="SI",VLOOKUP(A181,'5 TD'!$V$4:$W$479,2,0),"NO APLICA")</f>
        <v>#N/A</v>
      </c>
      <c r="EG181" s="6" t="e">
        <f t="shared" si="140"/>
        <v>#N/A</v>
      </c>
      <c r="EH181" s="124" t="e">
        <f>IF(EG181="SI",VLOOKUP(AI181,COMPORTAMIENTO!$A$1:$C$2100,2,0),"NO APLICA")</f>
        <v>#N/A</v>
      </c>
      <c r="EI181" s="16" t="e">
        <f>IF(EG181="SI",VLOOKUP(A181,'5 TD'!$P$2:$Q$479,2,0),"NO APLICA")</f>
        <v>#N/A</v>
      </c>
      <c r="EJ181" s="6" t="e">
        <f t="shared" si="141"/>
        <v>#N/A</v>
      </c>
      <c r="EK181" s="6">
        <f>IF(DB181="no",0,VLOOKUP(AI181,EXPERIENCIA!$A$1:$C$2100,2,0))</f>
        <v>0</v>
      </c>
      <c r="EL181" s="6">
        <f>IF(DB181="si",VLOOKUP(A181,'5 TD'!$S$3:$T$2103,2,0),0)</f>
        <v>0</v>
      </c>
      <c r="EM181" s="6" t="str">
        <f t="shared" si="142"/>
        <v>SI</v>
      </c>
      <c r="EN181" s="6">
        <f>+('3 Planilla Preadjudicación OTIC'!BV181)</f>
        <v>0</v>
      </c>
    </row>
    <row r="182" spans="1:149" s="7" customFormat="1" ht="13.8" x14ac:dyDescent="0.3">
      <c r="A182" s="6">
        <f>+('3 Planilla Preadjudicación OTIC'!A182)</f>
        <v>0</v>
      </c>
      <c r="B182" s="6">
        <f>+('3 Planilla Preadjudicación OTIC'!B182)</f>
        <v>0</v>
      </c>
      <c r="C182" s="8">
        <f>+('3 Planilla Preadjudicación OTIC'!D182)</f>
        <v>0</v>
      </c>
      <c r="D182" s="8">
        <f>+('3 Planilla Preadjudicación OTIC'!E182)</f>
        <v>0</v>
      </c>
      <c r="E182" s="8">
        <f>+('3 Planilla Preadjudicación OTIC'!F182)</f>
        <v>0</v>
      </c>
      <c r="F182" s="8">
        <f>+('3 Planilla Preadjudicación OTIC'!G182)</f>
        <v>0</v>
      </c>
      <c r="G182" s="8">
        <f>+('3 Planilla Preadjudicación OTIC'!H182)</f>
        <v>0</v>
      </c>
      <c r="H182" s="8">
        <f>+('3 Planilla Preadjudicación OTIC'!I182)</f>
        <v>0</v>
      </c>
      <c r="I182" s="8">
        <f>+('3 Planilla Preadjudicación OTIC'!J182)</f>
        <v>0</v>
      </c>
      <c r="J182" s="8">
        <f>+('3 Planilla Preadjudicación OTIC'!K182)</f>
        <v>0</v>
      </c>
      <c r="K182" s="8">
        <f>+('3 Planilla Preadjudicación OTIC'!L182)</f>
        <v>0</v>
      </c>
      <c r="L182" s="8">
        <f>+('3 Planilla Preadjudicación OTIC'!M182)</f>
        <v>0</v>
      </c>
      <c r="M182" s="6">
        <f>+('3 Planilla Preadjudicación OTIC'!N182)</f>
        <v>0</v>
      </c>
      <c r="N182" s="8">
        <f>+('3 Planilla Preadjudicación OTIC'!O182)</f>
        <v>0</v>
      </c>
      <c r="O182" s="8">
        <f>+('3 Planilla Preadjudicación OTIC'!P182)</f>
        <v>0</v>
      </c>
      <c r="P182" s="8">
        <f>+('3 Planilla Preadjudicación OTIC'!Q182)</f>
        <v>0</v>
      </c>
      <c r="Q182" s="8">
        <f>+('3 Planilla Preadjudicación OTIC'!R182)</f>
        <v>0</v>
      </c>
      <c r="R182" s="8">
        <f>+('3 Planilla Preadjudicación OTIC'!S182)</f>
        <v>0</v>
      </c>
      <c r="S182" s="8">
        <f>+('3 Planilla Preadjudicación OTIC'!T182)</f>
        <v>0</v>
      </c>
      <c r="T182" s="6">
        <f>+('3 Planilla Preadjudicación OTIC'!U182)</f>
        <v>0</v>
      </c>
      <c r="U182" s="6">
        <f>+('3 Planilla Preadjudicación OTIC'!V182)</f>
        <v>0</v>
      </c>
      <c r="V182" s="6">
        <f>+('3 Planilla Preadjudicación OTIC'!W182)</f>
        <v>0</v>
      </c>
      <c r="W182" s="6">
        <f>+('3 Planilla Preadjudicación OTIC'!X182)</f>
        <v>0</v>
      </c>
      <c r="X182" s="6">
        <f>+('3 Planilla Preadjudicación OTIC'!Y182)</f>
        <v>0</v>
      </c>
      <c r="Y182" s="6">
        <f>+('3 Planilla Preadjudicación OTIC'!Z182)</f>
        <v>0</v>
      </c>
      <c r="Z182" s="6">
        <f>+('3 Planilla Preadjudicación OTIC'!AA182)</f>
        <v>0</v>
      </c>
      <c r="AA182" s="6">
        <f>+('3 Planilla Preadjudicación OTIC'!AB182)</f>
        <v>0</v>
      </c>
      <c r="AB182" s="8">
        <f>+('3 Planilla Preadjudicación OTIC'!AC182)</f>
        <v>0</v>
      </c>
      <c r="AC182" s="8">
        <f>+('3 Planilla Preadjudicación OTIC'!AD182)</f>
        <v>0</v>
      </c>
      <c r="AD182" s="6">
        <f>+('3 Planilla Preadjudicación OTIC'!AE182)</f>
        <v>0</v>
      </c>
      <c r="AE182" s="8">
        <f>+('3 Planilla Preadjudicación OTIC'!AF182)</f>
        <v>0</v>
      </c>
      <c r="AF182" s="6">
        <f>+('3 Planilla Preadjudicación OTIC'!AG182)</f>
        <v>0</v>
      </c>
      <c r="AG182" s="6">
        <f>+('3 Planilla Preadjudicación OTIC'!AH182)</f>
        <v>0</v>
      </c>
      <c r="AH182" s="6">
        <f>+('3 Planilla Preadjudicación OTIC'!AI182)</f>
        <v>0</v>
      </c>
      <c r="AI182" s="206">
        <f>+('3 Planilla Preadjudicación OTIC'!AJ182)</f>
        <v>0</v>
      </c>
      <c r="AJ182" s="8">
        <f>+('3 Planilla Preadjudicación OTIC'!AK182)</f>
        <v>0</v>
      </c>
      <c r="AK182" s="6">
        <f>+('3 Planilla Preadjudicación OTIC'!AL182)</f>
        <v>0</v>
      </c>
      <c r="AL182" s="6">
        <f>+('3 Planilla Preadjudicación OTIC'!AM182)</f>
        <v>0</v>
      </c>
      <c r="AM182" s="16">
        <f>+('3 Planilla Preadjudicación OTIC'!AN182)</f>
        <v>0</v>
      </c>
      <c r="AN182" s="16">
        <f>+('3 Planilla Preadjudicación OTIC'!AO182)</f>
        <v>0</v>
      </c>
      <c r="AO182" s="16">
        <f>+('3 Planilla Preadjudicación OTIC'!AP182)</f>
        <v>0</v>
      </c>
      <c r="AP182" s="16">
        <f>+('3 Planilla Preadjudicación OTIC'!AQ182)</f>
        <v>0</v>
      </c>
      <c r="AQ182" s="16">
        <f>+('3 Planilla Preadjudicación OTIC'!AR182)</f>
        <v>0</v>
      </c>
      <c r="AR182" s="16">
        <f>+('3 Planilla Preadjudicación OTIC'!AS182)</f>
        <v>0</v>
      </c>
      <c r="AS182" s="16">
        <f>+('3 Planilla Preadjudicación OTIC'!AT182)</f>
        <v>0</v>
      </c>
      <c r="AT182" s="16">
        <f>+('3 Planilla Preadjudicación OTIC'!AU182)</f>
        <v>0</v>
      </c>
      <c r="AU182" s="16">
        <f>+('3 Planilla Preadjudicación OTIC'!AV182)</f>
        <v>0</v>
      </c>
      <c r="AV182" s="6">
        <f>+('3 Planilla Preadjudicación OTIC'!AW182)</f>
        <v>0</v>
      </c>
      <c r="AW182" s="8">
        <f>+('3 Planilla Preadjudicación OTIC'!AX182)</f>
        <v>0</v>
      </c>
      <c r="AX182" s="6">
        <f>+('3 Planilla Preadjudicación OTIC'!AY182)</f>
        <v>0</v>
      </c>
      <c r="AY182" s="6">
        <f>+('3 Planilla Preadjudicación OTIC'!AZ182)</f>
        <v>0</v>
      </c>
      <c r="AZ182" s="6">
        <f>+('3 Planilla Preadjudicación OTIC'!BA182)</f>
        <v>0</v>
      </c>
      <c r="BA182" s="6">
        <f>+('3 Planilla Preadjudicación OTIC'!BB182)</f>
        <v>0</v>
      </c>
      <c r="BB182" s="6">
        <f>+('3 Planilla Preadjudicación OTIC'!BC182)</f>
        <v>0</v>
      </c>
      <c r="BC182" s="6">
        <f>+('3 Planilla Preadjudicación OTIC'!BD182)</f>
        <v>0</v>
      </c>
      <c r="BD182" s="6">
        <f>+('3 Planilla Preadjudicación OTIC'!BE182)</f>
        <v>0</v>
      </c>
      <c r="BE182" s="6">
        <f>+('3 Planilla Preadjudicación OTIC'!BF182)</f>
        <v>0</v>
      </c>
      <c r="BF182" s="6">
        <f>+('3 Planilla Preadjudicación OTIC'!BG182)</f>
        <v>0</v>
      </c>
      <c r="BG182" s="6">
        <f>+('3 Planilla Preadjudicación OTIC'!BH182)</f>
        <v>0</v>
      </c>
      <c r="BH182" s="6">
        <f>+('3 Planilla Preadjudicación OTIC'!BI182)</f>
        <v>0</v>
      </c>
      <c r="BI182" s="6">
        <f>+('3 Planilla Preadjudicación OTIC'!BJ182)</f>
        <v>0</v>
      </c>
      <c r="BJ182" s="6">
        <f>+('3 Planilla Preadjudicación OTIC'!BK182)</f>
        <v>0</v>
      </c>
      <c r="BK182" s="6">
        <f>+('3 Planilla Preadjudicación OTIC'!BL182)</f>
        <v>0</v>
      </c>
      <c r="BL182" s="6">
        <f>+('3 Planilla Preadjudicación OTIC'!BM182)</f>
        <v>0</v>
      </c>
      <c r="BM182" s="164">
        <f>ROUND(('3 Planilla Preadjudicación OTIC'!BN182),1)</f>
        <v>0</v>
      </c>
      <c r="BN182" s="8">
        <f>+('3 Planilla Preadjudicación OTIC'!BO182)</f>
        <v>0</v>
      </c>
      <c r="BO182" s="8">
        <f>+('3 Planilla Preadjudicación OTIC'!BP182)</f>
        <v>0</v>
      </c>
      <c r="BP182" s="8">
        <f>+('3 Planilla Preadjudicación OTIC'!BQ182)</f>
        <v>0</v>
      </c>
      <c r="BQ182" s="8">
        <f>+('3 Planilla Preadjudicación OTIC'!BR182)</f>
        <v>0</v>
      </c>
      <c r="BR182" s="8">
        <f>+('3 Planilla Preadjudicación OTIC'!BS182)</f>
        <v>0</v>
      </c>
      <c r="BS182" s="8">
        <f>+('3 Planilla Preadjudicación OTIC'!BT182)</f>
        <v>0</v>
      </c>
      <c r="BT182" s="8">
        <f>+('3 Planilla Preadjudicación OTIC'!BU182)</f>
        <v>0</v>
      </c>
      <c r="BU182" s="130" t="e">
        <f>IF(VLOOKUP(A182,'BD OFICIAL'!$A$1:$AK$1058,5,0)=D182,0,1)</f>
        <v>#N/A</v>
      </c>
      <c r="BV182" s="130" t="e">
        <f>IF(VLOOKUP(A182,'BD OFICIAL'!$A$1:$AK$1058,11,0)=J182,0,1)</f>
        <v>#N/A</v>
      </c>
      <c r="BW182" s="130" t="e">
        <f>IF(VLOOKUP(A182,'BD OFICIAL'!$A$1:$AK$1058,13,0)=L182,0,1)</f>
        <v>#N/A</v>
      </c>
      <c r="BX182" s="6" t="e">
        <f>IF(VLOOKUP(A182,'BD OFICIAL'!$A$1:$AK$1058,16,0)=O182,0,1)</f>
        <v>#N/A</v>
      </c>
      <c r="BY182" s="6" t="e">
        <f>IF(VLOOKUP(A182,'BD OFICIAL'!$A$1:$AK$1058,17,0)=P182,0,1)</f>
        <v>#N/A</v>
      </c>
      <c r="BZ182" s="6" t="e">
        <f>IF(VLOOKUP(A182,'BD OFICIAL'!$A$1:$AK$1058,19,0)=R182,0,1)</f>
        <v>#N/A</v>
      </c>
      <c r="CA182" s="6" t="e">
        <f>IF(VLOOKUP(A182,'BD OFICIAL'!$A$1:$AK$1058,21,0)=T182,0,1)</f>
        <v>#N/A</v>
      </c>
      <c r="CB182" s="6" t="e">
        <f>IF(VLOOKUP(A182,'BD OFICIAL'!$A$1:$AK$1058,24,0)=AK182,0,1)</f>
        <v>#N/A</v>
      </c>
      <c r="CC182" s="6" t="e">
        <f>IF(VLOOKUP(A182,'BD OFICIAL'!$A$1:$AK$1058,25,0)=X182,0,1)</f>
        <v>#N/A</v>
      </c>
      <c r="CD182" s="6" t="e">
        <f>IF(VLOOKUP(A182,'BD OFICIAL'!$A$1:$AK$1058,26,0)=Y182,0,1)</f>
        <v>#N/A</v>
      </c>
      <c r="CE182" s="6" t="e">
        <f>IF(VLOOKUP(A182,'BD OFICIAL'!$A$1:$AK$1058,27,0)=Z182,0,1)</f>
        <v>#N/A</v>
      </c>
      <c r="CF182" s="6" t="e">
        <f>IF(VLOOKUP(A182,'BD OFICIAL'!$A$1:$AK$1058,28,0)=AA182,0,1)</f>
        <v>#N/A</v>
      </c>
      <c r="CG182" s="6" t="e">
        <f>IF(VLOOKUP(A182,'BD OFICIAL'!$A$1:$AK$1058,33,0)=AF182,0,1)</f>
        <v>#N/A</v>
      </c>
      <c r="CH182" s="6" t="e">
        <f>IF(VLOOKUP(A182,'BD OFICIAL'!$A$1:$AK$1058,34,0)=AG182,0,1)</f>
        <v>#N/A</v>
      </c>
      <c r="CI182" s="11" t="e">
        <f t="shared" si="114"/>
        <v>#DIV/0!</v>
      </c>
      <c r="CJ182" s="130" t="e">
        <f t="shared" si="115"/>
        <v>#DIV/0!</v>
      </c>
      <c r="CK182" s="130" t="e">
        <f>IF(VLOOKUP(A182,'BD OFICIAL'!$A$1:$AK$1058,37,0)=AL182,0,1)</f>
        <v>#N/A</v>
      </c>
      <c r="CL182" s="130" t="e">
        <f>VLOOKUP(A182,'BD OFICIAL'!$A$1:$AL$1109,38,0)*AM182-AP182</f>
        <v>#N/A</v>
      </c>
      <c r="CM182" s="130" t="str">
        <f t="shared" si="116"/>
        <v>SSH</v>
      </c>
      <c r="CN182" s="130" t="str">
        <f t="shared" si="117"/>
        <v>SI</v>
      </c>
      <c r="CO182" s="130" t="str">
        <f t="shared" si="118"/>
        <v>NO</v>
      </c>
      <c r="CP182" s="44">
        <f t="shared" si="119"/>
        <v>1</v>
      </c>
      <c r="CQ182" s="44">
        <f t="shared" si="120"/>
        <v>1</v>
      </c>
      <c r="CR182" s="44" t="e">
        <f t="shared" si="121"/>
        <v>#N/A</v>
      </c>
      <c r="CS182" s="44" t="e">
        <f>IF(VLOOKUP(A182,'BD OFICIAL'!$A:$AS,40,0)=AQ182,0,1)</f>
        <v>#N/A</v>
      </c>
      <c r="CT182" s="44" t="e">
        <f>IF(VLOOKUP(A182,'BD OFICIAL'!$A:$AS,41,0)=AS182,0,1)</f>
        <v>#N/A</v>
      </c>
      <c r="CU182" s="44">
        <f t="shared" si="122"/>
        <v>0</v>
      </c>
      <c r="CV182" s="44">
        <f t="shared" si="123"/>
        <v>0</v>
      </c>
      <c r="CW182" s="44" t="e">
        <f>IF(VLOOKUP(A182,'BD OFICIAL'!$A$1:$AK$1058,31,0)="SI",IF(AT182&gt;0,0,1),IF(AT182=0,0,1))</f>
        <v>#N/A</v>
      </c>
      <c r="CX182" s="44">
        <f t="shared" si="124"/>
        <v>0</v>
      </c>
      <c r="CY182" s="44">
        <f t="shared" si="125"/>
        <v>0</v>
      </c>
      <c r="CZ182" s="130" t="e">
        <f t="shared" si="126"/>
        <v>#N/A</v>
      </c>
      <c r="DA182" s="44" t="e">
        <f t="shared" si="127"/>
        <v>#N/A</v>
      </c>
      <c r="DB182" s="130" t="str">
        <f>IF(ISERROR(VLOOKUP(AI182,EXPERIENCIA!$A$1:$C$2100,1,0)),"NO","SI")</f>
        <v>NO</v>
      </c>
      <c r="DC182" s="130" t="e">
        <f>IF(CZ182="no","NO APLICA",IF(AX182=0,"ERROR NOTA",IF(AND(AX182&gt;1,DB182="NO"),"ERROR NOTA",IF(AND(DB182="NO",AX182=1),0,IF(VLOOKUP(AI182,EXPERIENCIA!$A$1:$C$2100,3,0)=AX182,0,"ERROR NOTA")))))</f>
        <v>#N/A</v>
      </c>
      <c r="DD182" s="130" t="str">
        <f>IF(ISERROR(VLOOKUP(AI182,COMPORTAMIENTO!$A$1:$C$2100,1,0)),"NO","SI")</f>
        <v>NO</v>
      </c>
      <c r="DE182" s="130" t="e">
        <f>IF(CZ182="NO","NO APLICA",IF(AY182=0,"ERROR NOTA",IF(AND(DD182="NO",AY182=7),0,IF(VLOOKUP(AI182,COMPORTAMIENTO!$A$2:$C$2100,3,0)=AY182,0,"ERROR NOTA"))))</f>
        <v>#N/A</v>
      </c>
      <c r="DF182" s="164" t="e">
        <f t="shared" si="128"/>
        <v>#N/A</v>
      </c>
      <c r="DG182" s="164" t="e">
        <f t="shared" si="129"/>
        <v>#N/A</v>
      </c>
      <c r="DH182" s="130" t="str">
        <f t="shared" si="143"/>
        <v>NO</v>
      </c>
      <c r="DI182" s="130" t="e">
        <f t="shared" si="130"/>
        <v>#N/A</v>
      </c>
      <c r="DJ182" s="130" t="e">
        <f t="shared" si="131"/>
        <v>#N/A</v>
      </c>
      <c r="DK182" s="130" t="e">
        <f t="shared" si="132"/>
        <v>#N/A</v>
      </c>
      <c r="DL182" s="16" t="e" cm="1">
        <f t="array" ref="DL182">IF(CZ182="NO","NO APLICA",IF(AND(CZ182="SI",BG182=1),RECHAZADO,"APROBADO"))</f>
        <v>#N/A</v>
      </c>
      <c r="DM182" s="16" t="e">
        <f t="shared" si="133"/>
        <v>#N/A</v>
      </c>
      <c r="DN182" s="11" t="e">
        <f t="shared" si="134"/>
        <v>#N/A</v>
      </c>
      <c r="DO182" s="16">
        <f t="shared" si="135"/>
        <v>0</v>
      </c>
      <c r="DP182" s="16">
        <f>VLOOKUP(A182,'5 TD'!$A$3:$B$35,2,0)</f>
        <v>0</v>
      </c>
      <c r="DQ182" s="11" t="e">
        <f t="shared" si="136"/>
        <v>#N/A</v>
      </c>
      <c r="DR182" s="130" t="e">
        <f t="shared" si="144"/>
        <v>#N/A</v>
      </c>
      <c r="DS182" s="130" t="e">
        <f t="shared" si="145"/>
        <v>#N/A</v>
      </c>
      <c r="DT182" s="11" t="e">
        <f t="shared" si="146"/>
        <v>#N/A</v>
      </c>
      <c r="DU182" s="130" t="e">
        <f t="shared" si="147"/>
        <v>#N/A</v>
      </c>
      <c r="DV182" s="6">
        <f>+('3 Planilla Preadjudicación OTIC'!BO182)</f>
        <v>0</v>
      </c>
      <c r="DW182" s="6" t="e">
        <f>IF(DU182="APROBADO",VLOOKUP(A182,'5 TD'!$D$3:$E$270,2,0),"NO APLICA")</f>
        <v>#N/A</v>
      </c>
      <c r="DX182" s="6" t="e">
        <f t="shared" si="137"/>
        <v>#N/A</v>
      </c>
      <c r="DY182" s="6" t="e">
        <f>IF(DX182="SI",VLOOKUP(A182,'5 TD'!$G$3:$H$270,2,0),"NO APLICA ")</f>
        <v>#N/A</v>
      </c>
      <c r="DZ182" s="6" t="e">
        <f t="shared" si="148"/>
        <v>#N/A</v>
      </c>
      <c r="EA182" s="6" t="e">
        <f>IF(DZ182="SI",VLOOKUP(A182,'5 TD'!$J$4:$K$472,2,0),"NO APLICA")</f>
        <v>#N/A</v>
      </c>
      <c r="EB182" s="6" t="e">
        <f t="shared" si="138"/>
        <v>#N/A</v>
      </c>
      <c r="EC182" s="11" t="e">
        <f>IF(EB182="SI",VLOOKUP(A182,'5 TD'!$M$4:$N$350,2,0),"NO APLICA")</f>
        <v>#N/A</v>
      </c>
      <c r="ED182" s="6" t="e">
        <f t="shared" si="149"/>
        <v>#N/A</v>
      </c>
      <c r="EE182" s="16" t="e">
        <f t="shared" si="139"/>
        <v>#N/A</v>
      </c>
      <c r="EF182" s="16" t="e">
        <f>IF(ED182="SI",VLOOKUP(A182,'5 TD'!$V$4:$W$479,2,0),"NO APLICA")</f>
        <v>#N/A</v>
      </c>
      <c r="EG182" s="6" t="e">
        <f t="shared" si="140"/>
        <v>#N/A</v>
      </c>
      <c r="EH182" s="124" t="e">
        <f>IF(EG182="SI",VLOOKUP(AI182,COMPORTAMIENTO!$A$1:$C$2100,2,0),"NO APLICA")</f>
        <v>#N/A</v>
      </c>
      <c r="EI182" s="16" t="e">
        <f>IF(EG182="SI",VLOOKUP(A182,'5 TD'!$P$2:$Q$479,2,0),"NO APLICA")</f>
        <v>#N/A</v>
      </c>
      <c r="EJ182" s="6" t="e">
        <f t="shared" si="141"/>
        <v>#N/A</v>
      </c>
      <c r="EK182" s="6">
        <f>IF(DB182="no",0,VLOOKUP(AI182,EXPERIENCIA!$A$1:$C$2100,2,0))</f>
        <v>0</v>
      </c>
      <c r="EL182" s="6">
        <f>IF(DB182="si",VLOOKUP(A182,'5 TD'!$S$3:$T$2103,2,0),0)</f>
        <v>0</v>
      </c>
      <c r="EM182" s="6" t="str">
        <f t="shared" si="142"/>
        <v>SI</v>
      </c>
      <c r="EN182" s="6">
        <f>+('3 Planilla Preadjudicación OTIC'!BV182)</f>
        <v>0</v>
      </c>
    </row>
    <row r="183" spans="1:149" s="7" customFormat="1" ht="13.8" x14ac:dyDescent="0.3">
      <c r="A183" s="6">
        <f>+('3 Planilla Preadjudicación OTIC'!A183)</f>
        <v>0</v>
      </c>
      <c r="B183" s="6">
        <f>+('3 Planilla Preadjudicación OTIC'!B183)</f>
        <v>0</v>
      </c>
      <c r="C183" s="8">
        <f>+('3 Planilla Preadjudicación OTIC'!D183)</f>
        <v>0</v>
      </c>
      <c r="D183" s="8">
        <f>+('3 Planilla Preadjudicación OTIC'!E183)</f>
        <v>0</v>
      </c>
      <c r="E183" s="8">
        <f>+('3 Planilla Preadjudicación OTIC'!F183)</f>
        <v>0</v>
      </c>
      <c r="F183" s="8">
        <f>+('3 Planilla Preadjudicación OTIC'!G183)</f>
        <v>0</v>
      </c>
      <c r="G183" s="8">
        <f>+('3 Planilla Preadjudicación OTIC'!H183)</f>
        <v>0</v>
      </c>
      <c r="H183" s="8">
        <f>+('3 Planilla Preadjudicación OTIC'!I183)</f>
        <v>0</v>
      </c>
      <c r="I183" s="8">
        <f>+('3 Planilla Preadjudicación OTIC'!J183)</f>
        <v>0</v>
      </c>
      <c r="J183" s="8">
        <f>+('3 Planilla Preadjudicación OTIC'!K183)</f>
        <v>0</v>
      </c>
      <c r="K183" s="8">
        <f>+('3 Planilla Preadjudicación OTIC'!L183)</f>
        <v>0</v>
      </c>
      <c r="L183" s="8">
        <f>+('3 Planilla Preadjudicación OTIC'!M183)</f>
        <v>0</v>
      </c>
      <c r="M183" s="6">
        <f>+('3 Planilla Preadjudicación OTIC'!N183)</f>
        <v>0</v>
      </c>
      <c r="N183" s="8">
        <f>+('3 Planilla Preadjudicación OTIC'!O183)</f>
        <v>0</v>
      </c>
      <c r="O183" s="8">
        <f>+('3 Planilla Preadjudicación OTIC'!P183)</f>
        <v>0</v>
      </c>
      <c r="P183" s="8">
        <f>+('3 Planilla Preadjudicación OTIC'!Q183)</f>
        <v>0</v>
      </c>
      <c r="Q183" s="8">
        <f>+('3 Planilla Preadjudicación OTIC'!R183)</f>
        <v>0</v>
      </c>
      <c r="R183" s="8">
        <f>+('3 Planilla Preadjudicación OTIC'!S183)</f>
        <v>0</v>
      </c>
      <c r="S183" s="8">
        <f>+('3 Planilla Preadjudicación OTIC'!T183)</f>
        <v>0</v>
      </c>
      <c r="T183" s="6">
        <f>+('3 Planilla Preadjudicación OTIC'!U183)</f>
        <v>0</v>
      </c>
      <c r="U183" s="6">
        <f>+('3 Planilla Preadjudicación OTIC'!V183)</f>
        <v>0</v>
      </c>
      <c r="V183" s="6">
        <f>+('3 Planilla Preadjudicación OTIC'!W183)</f>
        <v>0</v>
      </c>
      <c r="W183" s="6">
        <f>+('3 Planilla Preadjudicación OTIC'!X183)</f>
        <v>0</v>
      </c>
      <c r="X183" s="6">
        <f>+('3 Planilla Preadjudicación OTIC'!Y183)</f>
        <v>0</v>
      </c>
      <c r="Y183" s="6">
        <f>+('3 Planilla Preadjudicación OTIC'!Z183)</f>
        <v>0</v>
      </c>
      <c r="Z183" s="6">
        <f>+('3 Planilla Preadjudicación OTIC'!AA183)</f>
        <v>0</v>
      </c>
      <c r="AA183" s="6">
        <f>+('3 Planilla Preadjudicación OTIC'!AB183)</f>
        <v>0</v>
      </c>
      <c r="AB183" s="8">
        <f>+('3 Planilla Preadjudicación OTIC'!AC183)</f>
        <v>0</v>
      </c>
      <c r="AC183" s="8">
        <f>+('3 Planilla Preadjudicación OTIC'!AD183)</f>
        <v>0</v>
      </c>
      <c r="AD183" s="6">
        <f>+('3 Planilla Preadjudicación OTIC'!AE183)</f>
        <v>0</v>
      </c>
      <c r="AE183" s="8">
        <f>+('3 Planilla Preadjudicación OTIC'!AF183)</f>
        <v>0</v>
      </c>
      <c r="AF183" s="6">
        <f>+('3 Planilla Preadjudicación OTIC'!AG183)</f>
        <v>0</v>
      </c>
      <c r="AG183" s="6">
        <f>+('3 Planilla Preadjudicación OTIC'!AH183)</f>
        <v>0</v>
      </c>
      <c r="AH183" s="6">
        <f>+('3 Planilla Preadjudicación OTIC'!AI183)</f>
        <v>0</v>
      </c>
      <c r="AI183" s="206">
        <f>+('3 Planilla Preadjudicación OTIC'!AJ183)</f>
        <v>0</v>
      </c>
      <c r="AJ183" s="8">
        <f>+('3 Planilla Preadjudicación OTIC'!AK183)</f>
        <v>0</v>
      </c>
      <c r="AK183" s="6">
        <f>+('3 Planilla Preadjudicación OTIC'!AL183)</f>
        <v>0</v>
      </c>
      <c r="AL183" s="6">
        <f>+('3 Planilla Preadjudicación OTIC'!AM183)</f>
        <v>0</v>
      </c>
      <c r="AM183" s="16">
        <f>+('3 Planilla Preadjudicación OTIC'!AN183)</f>
        <v>0</v>
      </c>
      <c r="AN183" s="16">
        <f>+('3 Planilla Preadjudicación OTIC'!AO183)</f>
        <v>0</v>
      </c>
      <c r="AO183" s="16">
        <f>+('3 Planilla Preadjudicación OTIC'!AP183)</f>
        <v>0</v>
      </c>
      <c r="AP183" s="16">
        <f>+('3 Planilla Preadjudicación OTIC'!AQ183)</f>
        <v>0</v>
      </c>
      <c r="AQ183" s="16">
        <f>+('3 Planilla Preadjudicación OTIC'!AR183)</f>
        <v>0</v>
      </c>
      <c r="AR183" s="16">
        <f>+('3 Planilla Preadjudicación OTIC'!AS183)</f>
        <v>0</v>
      </c>
      <c r="AS183" s="16">
        <f>+('3 Planilla Preadjudicación OTIC'!AT183)</f>
        <v>0</v>
      </c>
      <c r="AT183" s="16">
        <f>+('3 Planilla Preadjudicación OTIC'!AU183)</f>
        <v>0</v>
      </c>
      <c r="AU183" s="16">
        <f>+('3 Planilla Preadjudicación OTIC'!AV183)</f>
        <v>0</v>
      </c>
      <c r="AV183" s="6">
        <f>+('3 Planilla Preadjudicación OTIC'!AW183)</f>
        <v>0</v>
      </c>
      <c r="AW183" s="8">
        <f>+('3 Planilla Preadjudicación OTIC'!AX183)</f>
        <v>0</v>
      </c>
      <c r="AX183" s="6">
        <f>+('3 Planilla Preadjudicación OTIC'!AY183)</f>
        <v>0</v>
      </c>
      <c r="AY183" s="6">
        <f>+('3 Planilla Preadjudicación OTIC'!AZ183)</f>
        <v>0</v>
      </c>
      <c r="AZ183" s="6">
        <f>+('3 Planilla Preadjudicación OTIC'!BA183)</f>
        <v>0</v>
      </c>
      <c r="BA183" s="6">
        <f>+('3 Planilla Preadjudicación OTIC'!BB183)</f>
        <v>0</v>
      </c>
      <c r="BB183" s="6">
        <f>+('3 Planilla Preadjudicación OTIC'!BC183)</f>
        <v>0</v>
      </c>
      <c r="BC183" s="6">
        <f>+('3 Planilla Preadjudicación OTIC'!BD183)</f>
        <v>0</v>
      </c>
      <c r="BD183" s="6">
        <f>+('3 Planilla Preadjudicación OTIC'!BE183)</f>
        <v>0</v>
      </c>
      <c r="BE183" s="6">
        <f>+('3 Planilla Preadjudicación OTIC'!BF183)</f>
        <v>0</v>
      </c>
      <c r="BF183" s="6">
        <f>+('3 Planilla Preadjudicación OTIC'!BG183)</f>
        <v>0</v>
      </c>
      <c r="BG183" s="6">
        <f>+('3 Planilla Preadjudicación OTIC'!BH183)</f>
        <v>0</v>
      </c>
      <c r="BH183" s="6">
        <f>+('3 Planilla Preadjudicación OTIC'!BI183)</f>
        <v>0</v>
      </c>
      <c r="BI183" s="6">
        <f>+('3 Planilla Preadjudicación OTIC'!BJ183)</f>
        <v>0</v>
      </c>
      <c r="BJ183" s="6">
        <f>+('3 Planilla Preadjudicación OTIC'!BK183)</f>
        <v>0</v>
      </c>
      <c r="BK183" s="6">
        <f>+('3 Planilla Preadjudicación OTIC'!BL183)</f>
        <v>0</v>
      </c>
      <c r="BL183" s="6">
        <f>+('3 Planilla Preadjudicación OTIC'!BM183)</f>
        <v>0</v>
      </c>
      <c r="BM183" s="164">
        <f>ROUND(('3 Planilla Preadjudicación OTIC'!BN183),1)</f>
        <v>0</v>
      </c>
      <c r="BN183" s="8">
        <f>+('3 Planilla Preadjudicación OTIC'!BO183)</f>
        <v>0</v>
      </c>
      <c r="BO183" s="8">
        <f>+('3 Planilla Preadjudicación OTIC'!BP183)</f>
        <v>0</v>
      </c>
      <c r="BP183" s="8">
        <f>+('3 Planilla Preadjudicación OTIC'!BQ183)</f>
        <v>0</v>
      </c>
      <c r="BQ183" s="8">
        <f>+('3 Planilla Preadjudicación OTIC'!BR183)</f>
        <v>0</v>
      </c>
      <c r="BR183" s="8">
        <f>+('3 Planilla Preadjudicación OTIC'!BS183)</f>
        <v>0</v>
      </c>
      <c r="BS183" s="8">
        <f>+('3 Planilla Preadjudicación OTIC'!BT183)</f>
        <v>0</v>
      </c>
      <c r="BT183" s="8">
        <f>+('3 Planilla Preadjudicación OTIC'!BU183)</f>
        <v>0</v>
      </c>
      <c r="BU183" s="130" t="e">
        <f>IF(VLOOKUP(A183,'BD OFICIAL'!$A$1:$AK$1058,5,0)=D183,0,1)</f>
        <v>#N/A</v>
      </c>
      <c r="BV183" s="130" t="e">
        <f>IF(VLOOKUP(A183,'BD OFICIAL'!$A$1:$AK$1058,11,0)=J183,0,1)</f>
        <v>#N/A</v>
      </c>
      <c r="BW183" s="130" t="e">
        <f>IF(VLOOKUP(A183,'BD OFICIAL'!$A$1:$AK$1058,13,0)=L183,0,1)</f>
        <v>#N/A</v>
      </c>
      <c r="BX183" s="6" t="e">
        <f>IF(VLOOKUP(A183,'BD OFICIAL'!$A$1:$AK$1058,16,0)=O183,0,1)</f>
        <v>#N/A</v>
      </c>
      <c r="BY183" s="6" t="e">
        <f>IF(VLOOKUP(A183,'BD OFICIAL'!$A$1:$AK$1058,17,0)=P183,0,1)</f>
        <v>#N/A</v>
      </c>
      <c r="BZ183" s="6" t="e">
        <f>IF(VLOOKUP(A183,'BD OFICIAL'!$A$1:$AK$1058,19,0)=R183,0,1)</f>
        <v>#N/A</v>
      </c>
      <c r="CA183" s="6" t="e">
        <f>IF(VLOOKUP(A183,'BD OFICIAL'!$A$1:$AK$1058,21,0)=T183,0,1)</f>
        <v>#N/A</v>
      </c>
      <c r="CB183" s="6" t="e">
        <f>IF(VLOOKUP(A183,'BD OFICIAL'!$A$1:$AK$1058,24,0)=AK183,0,1)</f>
        <v>#N/A</v>
      </c>
      <c r="CC183" s="6" t="e">
        <f>IF(VLOOKUP(A183,'BD OFICIAL'!$A$1:$AK$1058,25,0)=X183,0,1)</f>
        <v>#N/A</v>
      </c>
      <c r="CD183" s="6" t="e">
        <f>IF(VLOOKUP(A183,'BD OFICIAL'!$A$1:$AK$1058,26,0)=Y183,0,1)</f>
        <v>#N/A</v>
      </c>
      <c r="CE183" s="6" t="e">
        <f>IF(VLOOKUP(A183,'BD OFICIAL'!$A$1:$AK$1058,27,0)=Z183,0,1)</f>
        <v>#N/A</v>
      </c>
      <c r="CF183" s="6" t="e">
        <f>IF(VLOOKUP(A183,'BD OFICIAL'!$A$1:$AK$1058,28,0)=AA183,0,1)</f>
        <v>#N/A</v>
      </c>
      <c r="CG183" s="6" t="e">
        <f>IF(VLOOKUP(A183,'BD OFICIAL'!$A$1:$AK$1058,33,0)=AF183,0,1)</f>
        <v>#N/A</v>
      </c>
      <c r="CH183" s="6" t="e">
        <f>IF(VLOOKUP(A183,'BD OFICIAL'!$A$1:$AK$1058,34,0)=AG183,0,1)</f>
        <v>#N/A</v>
      </c>
      <c r="CI183" s="11" t="e">
        <f t="shared" si="114"/>
        <v>#DIV/0!</v>
      </c>
      <c r="CJ183" s="130" t="e">
        <f t="shared" si="115"/>
        <v>#DIV/0!</v>
      </c>
      <c r="CK183" s="130" t="e">
        <f>IF(VLOOKUP(A183,'BD OFICIAL'!$A$1:$AK$1058,37,0)=AL183,0,1)</f>
        <v>#N/A</v>
      </c>
      <c r="CL183" s="130" t="e">
        <f>VLOOKUP(A183,'BD OFICIAL'!$A$1:$AL$1109,38,0)*AM183-AP183</f>
        <v>#N/A</v>
      </c>
      <c r="CM183" s="130" t="str">
        <f t="shared" si="116"/>
        <v>SSH</v>
      </c>
      <c r="CN183" s="130" t="str">
        <f t="shared" si="117"/>
        <v>SI</v>
      </c>
      <c r="CO183" s="130" t="str">
        <f t="shared" si="118"/>
        <v>NO</v>
      </c>
      <c r="CP183" s="44">
        <f t="shared" si="119"/>
        <v>1</v>
      </c>
      <c r="CQ183" s="44">
        <f t="shared" si="120"/>
        <v>1</v>
      </c>
      <c r="CR183" s="44" t="e">
        <f t="shared" si="121"/>
        <v>#N/A</v>
      </c>
      <c r="CS183" s="44" t="e">
        <f>IF(VLOOKUP(A183,'BD OFICIAL'!$A:$AS,40,0)=AQ183,0,1)</f>
        <v>#N/A</v>
      </c>
      <c r="CT183" s="44" t="e">
        <f>IF(VLOOKUP(A183,'BD OFICIAL'!$A:$AS,41,0)=AS183,0,1)</f>
        <v>#N/A</v>
      </c>
      <c r="CU183" s="44">
        <f t="shared" si="122"/>
        <v>0</v>
      </c>
      <c r="CV183" s="44">
        <f t="shared" si="123"/>
        <v>0</v>
      </c>
      <c r="CW183" s="44" t="e">
        <f>IF(VLOOKUP(A183,'BD OFICIAL'!$A$1:$AK$1058,31,0)="SI",IF(AT183&gt;0,0,1),IF(AT183=0,0,1))</f>
        <v>#N/A</v>
      </c>
      <c r="CX183" s="44">
        <f t="shared" si="124"/>
        <v>0</v>
      </c>
      <c r="CY183" s="44">
        <f t="shared" si="125"/>
        <v>0</v>
      </c>
      <c r="CZ183" s="130" t="e">
        <f t="shared" si="126"/>
        <v>#N/A</v>
      </c>
      <c r="DA183" s="44" t="e">
        <f t="shared" si="127"/>
        <v>#N/A</v>
      </c>
      <c r="DB183" s="130" t="str">
        <f>IF(ISERROR(VLOOKUP(AI183,EXPERIENCIA!$A$1:$C$2100,1,0)),"NO","SI")</f>
        <v>NO</v>
      </c>
      <c r="DC183" s="130" t="e">
        <f>IF(CZ183="no","NO APLICA",IF(AX183=0,"ERROR NOTA",IF(AND(AX183&gt;1,DB183="NO"),"ERROR NOTA",IF(AND(DB183="NO",AX183=1),0,IF(VLOOKUP(AI183,EXPERIENCIA!$A$1:$C$2100,3,0)=AX183,0,"ERROR NOTA")))))</f>
        <v>#N/A</v>
      </c>
      <c r="DD183" s="130" t="str">
        <f>IF(ISERROR(VLOOKUP(AI183,COMPORTAMIENTO!$A$1:$C$2100,1,0)),"NO","SI")</f>
        <v>NO</v>
      </c>
      <c r="DE183" s="130" t="e">
        <f>IF(CZ183="NO","NO APLICA",IF(AY183=0,"ERROR NOTA",IF(AND(DD183="NO",AY183=7),0,IF(VLOOKUP(AI183,COMPORTAMIENTO!$A$2:$C$2100,3,0)=AY183,0,"ERROR NOTA"))))</f>
        <v>#N/A</v>
      </c>
      <c r="DF183" s="164" t="e">
        <f t="shared" si="128"/>
        <v>#N/A</v>
      </c>
      <c r="DG183" s="164" t="e">
        <f t="shared" si="129"/>
        <v>#N/A</v>
      </c>
      <c r="DH183" s="130" t="str">
        <f t="shared" si="143"/>
        <v>NO</v>
      </c>
      <c r="DI183" s="130" t="e">
        <f t="shared" si="130"/>
        <v>#N/A</v>
      </c>
      <c r="DJ183" s="130" t="e">
        <f t="shared" si="131"/>
        <v>#N/A</v>
      </c>
      <c r="DK183" s="130" t="e">
        <f t="shared" si="132"/>
        <v>#N/A</v>
      </c>
      <c r="DL183" s="16" t="e" cm="1">
        <f t="array" ref="DL183">IF(CZ183="NO","NO APLICA",IF(AND(CZ183="SI",BG183=1),RECHAZADO,"APROBADO"))</f>
        <v>#N/A</v>
      </c>
      <c r="DM183" s="16" t="e">
        <f t="shared" si="133"/>
        <v>#N/A</v>
      </c>
      <c r="DN183" s="11" t="e">
        <f t="shared" si="134"/>
        <v>#N/A</v>
      </c>
      <c r="DO183" s="16">
        <f t="shared" si="135"/>
        <v>0</v>
      </c>
      <c r="DP183" s="16">
        <f>VLOOKUP(A183,'5 TD'!$A$3:$B$35,2,0)</f>
        <v>0</v>
      </c>
      <c r="DQ183" s="11" t="e">
        <f t="shared" si="136"/>
        <v>#N/A</v>
      </c>
      <c r="DR183" s="130" t="e">
        <f t="shared" si="144"/>
        <v>#N/A</v>
      </c>
      <c r="DS183" s="130" t="e">
        <f t="shared" si="145"/>
        <v>#N/A</v>
      </c>
      <c r="DT183" s="11" t="e">
        <f t="shared" si="146"/>
        <v>#N/A</v>
      </c>
      <c r="DU183" s="130" t="e">
        <f t="shared" si="147"/>
        <v>#N/A</v>
      </c>
      <c r="DV183" s="6">
        <f>+('3 Planilla Preadjudicación OTIC'!BO183)</f>
        <v>0</v>
      </c>
      <c r="DW183" s="6" t="e">
        <f>IF(DU183="APROBADO",VLOOKUP(A183,'5 TD'!$D$3:$E$270,2,0),"NO APLICA")</f>
        <v>#N/A</v>
      </c>
      <c r="DX183" s="6" t="e">
        <f t="shared" si="137"/>
        <v>#N/A</v>
      </c>
      <c r="DY183" s="6" t="e">
        <f>IF(DX183="SI",VLOOKUP(A183,'5 TD'!$G$3:$H$270,2,0),"NO APLICA ")</f>
        <v>#N/A</v>
      </c>
      <c r="DZ183" s="6" t="e">
        <f t="shared" si="148"/>
        <v>#N/A</v>
      </c>
      <c r="EA183" s="6" t="e">
        <f>IF(DZ183="SI",VLOOKUP(A183,'5 TD'!$J$4:$K$472,2,0),"NO APLICA")</f>
        <v>#N/A</v>
      </c>
      <c r="EB183" s="6" t="e">
        <f t="shared" si="138"/>
        <v>#N/A</v>
      </c>
      <c r="EC183" s="11" t="e">
        <f>IF(EB183="SI",VLOOKUP(A183,'5 TD'!$M$4:$N$350,2,0),"NO APLICA")</f>
        <v>#N/A</v>
      </c>
      <c r="ED183" s="6" t="e">
        <f t="shared" si="149"/>
        <v>#N/A</v>
      </c>
      <c r="EE183" s="16" t="e">
        <f t="shared" si="139"/>
        <v>#N/A</v>
      </c>
      <c r="EF183" s="16" t="e">
        <f>IF(ED183="SI",VLOOKUP(A183,'5 TD'!$V$4:$W$479,2,0),"NO APLICA")</f>
        <v>#N/A</v>
      </c>
      <c r="EG183" s="6" t="e">
        <f t="shared" si="140"/>
        <v>#N/A</v>
      </c>
      <c r="EH183" s="124" t="e">
        <f>IF(EG183="SI",VLOOKUP(AI183,COMPORTAMIENTO!$A$1:$C$2100,2,0),"NO APLICA")</f>
        <v>#N/A</v>
      </c>
      <c r="EI183" s="16" t="e">
        <f>IF(EG183="SI",VLOOKUP(A183,'5 TD'!$P$2:$Q$479,2,0),"NO APLICA")</f>
        <v>#N/A</v>
      </c>
      <c r="EJ183" s="6" t="e">
        <f t="shared" si="141"/>
        <v>#N/A</v>
      </c>
      <c r="EK183" s="6">
        <f>IF(DB183="no",0,VLOOKUP(AI183,EXPERIENCIA!$A$1:$C$2100,2,0))</f>
        <v>0</v>
      </c>
      <c r="EL183" s="6">
        <f>IF(DB183="si",VLOOKUP(A183,'5 TD'!$S$3:$T$2103,2,0),0)</f>
        <v>0</v>
      </c>
      <c r="EM183" s="6" t="str">
        <f t="shared" si="142"/>
        <v>SI</v>
      </c>
      <c r="EN183" s="6">
        <f>+('3 Planilla Preadjudicación OTIC'!BV183)</f>
        <v>0</v>
      </c>
    </row>
    <row r="184" spans="1:149" s="7" customFormat="1" ht="13.8" x14ac:dyDescent="0.3">
      <c r="A184" s="6">
        <f>+('3 Planilla Preadjudicación OTIC'!A184)</f>
        <v>0</v>
      </c>
      <c r="B184" s="6">
        <f>+('3 Planilla Preadjudicación OTIC'!B184)</f>
        <v>0</v>
      </c>
      <c r="C184" s="8">
        <f>+('3 Planilla Preadjudicación OTIC'!D184)</f>
        <v>0</v>
      </c>
      <c r="D184" s="8">
        <f>+('3 Planilla Preadjudicación OTIC'!E184)</f>
        <v>0</v>
      </c>
      <c r="E184" s="8">
        <f>+('3 Planilla Preadjudicación OTIC'!F184)</f>
        <v>0</v>
      </c>
      <c r="F184" s="8">
        <f>+('3 Planilla Preadjudicación OTIC'!G184)</f>
        <v>0</v>
      </c>
      <c r="G184" s="8">
        <f>+('3 Planilla Preadjudicación OTIC'!H184)</f>
        <v>0</v>
      </c>
      <c r="H184" s="8">
        <f>+('3 Planilla Preadjudicación OTIC'!I184)</f>
        <v>0</v>
      </c>
      <c r="I184" s="8">
        <f>+('3 Planilla Preadjudicación OTIC'!J184)</f>
        <v>0</v>
      </c>
      <c r="J184" s="8">
        <f>+('3 Planilla Preadjudicación OTIC'!K184)</f>
        <v>0</v>
      </c>
      <c r="K184" s="8">
        <f>+('3 Planilla Preadjudicación OTIC'!L184)</f>
        <v>0</v>
      </c>
      <c r="L184" s="8">
        <f>+('3 Planilla Preadjudicación OTIC'!M184)</f>
        <v>0</v>
      </c>
      <c r="M184" s="6">
        <f>+('3 Planilla Preadjudicación OTIC'!N184)</f>
        <v>0</v>
      </c>
      <c r="N184" s="8">
        <f>+('3 Planilla Preadjudicación OTIC'!O184)</f>
        <v>0</v>
      </c>
      <c r="O184" s="8">
        <f>+('3 Planilla Preadjudicación OTIC'!P184)</f>
        <v>0</v>
      </c>
      <c r="P184" s="8">
        <f>+('3 Planilla Preadjudicación OTIC'!Q184)</f>
        <v>0</v>
      </c>
      <c r="Q184" s="8">
        <f>+('3 Planilla Preadjudicación OTIC'!R184)</f>
        <v>0</v>
      </c>
      <c r="R184" s="8">
        <f>+('3 Planilla Preadjudicación OTIC'!S184)</f>
        <v>0</v>
      </c>
      <c r="S184" s="8">
        <f>+('3 Planilla Preadjudicación OTIC'!T184)</f>
        <v>0</v>
      </c>
      <c r="T184" s="6">
        <f>+('3 Planilla Preadjudicación OTIC'!U184)</f>
        <v>0</v>
      </c>
      <c r="U184" s="6">
        <f>+('3 Planilla Preadjudicación OTIC'!V184)</f>
        <v>0</v>
      </c>
      <c r="V184" s="6">
        <f>+('3 Planilla Preadjudicación OTIC'!W184)</f>
        <v>0</v>
      </c>
      <c r="W184" s="6">
        <f>+('3 Planilla Preadjudicación OTIC'!X184)</f>
        <v>0</v>
      </c>
      <c r="X184" s="6">
        <f>+('3 Planilla Preadjudicación OTIC'!Y184)</f>
        <v>0</v>
      </c>
      <c r="Y184" s="6">
        <f>+('3 Planilla Preadjudicación OTIC'!Z184)</f>
        <v>0</v>
      </c>
      <c r="Z184" s="6">
        <f>+('3 Planilla Preadjudicación OTIC'!AA184)</f>
        <v>0</v>
      </c>
      <c r="AA184" s="6">
        <f>+('3 Planilla Preadjudicación OTIC'!AB184)</f>
        <v>0</v>
      </c>
      <c r="AB184" s="8">
        <f>+('3 Planilla Preadjudicación OTIC'!AC184)</f>
        <v>0</v>
      </c>
      <c r="AC184" s="8">
        <f>+('3 Planilla Preadjudicación OTIC'!AD184)</f>
        <v>0</v>
      </c>
      <c r="AD184" s="6">
        <f>+('3 Planilla Preadjudicación OTIC'!AE184)</f>
        <v>0</v>
      </c>
      <c r="AE184" s="8">
        <f>+('3 Planilla Preadjudicación OTIC'!AF184)</f>
        <v>0</v>
      </c>
      <c r="AF184" s="6">
        <f>+('3 Planilla Preadjudicación OTIC'!AG184)</f>
        <v>0</v>
      </c>
      <c r="AG184" s="6">
        <f>+('3 Planilla Preadjudicación OTIC'!AH184)</f>
        <v>0</v>
      </c>
      <c r="AH184" s="6">
        <f>+('3 Planilla Preadjudicación OTIC'!AI184)</f>
        <v>0</v>
      </c>
      <c r="AI184" s="206">
        <f>+('3 Planilla Preadjudicación OTIC'!AJ184)</f>
        <v>0</v>
      </c>
      <c r="AJ184" s="8">
        <f>+('3 Planilla Preadjudicación OTIC'!AK184)</f>
        <v>0</v>
      </c>
      <c r="AK184" s="6">
        <f>+('3 Planilla Preadjudicación OTIC'!AL184)</f>
        <v>0</v>
      </c>
      <c r="AL184" s="6">
        <f>+('3 Planilla Preadjudicación OTIC'!AM184)</f>
        <v>0</v>
      </c>
      <c r="AM184" s="16">
        <f>+('3 Planilla Preadjudicación OTIC'!AN184)</f>
        <v>0</v>
      </c>
      <c r="AN184" s="16">
        <f>+('3 Planilla Preadjudicación OTIC'!AO184)</f>
        <v>0</v>
      </c>
      <c r="AO184" s="16">
        <f>+('3 Planilla Preadjudicación OTIC'!AP184)</f>
        <v>0</v>
      </c>
      <c r="AP184" s="16">
        <f>+('3 Planilla Preadjudicación OTIC'!AQ184)</f>
        <v>0</v>
      </c>
      <c r="AQ184" s="16">
        <f>+('3 Planilla Preadjudicación OTIC'!AR184)</f>
        <v>0</v>
      </c>
      <c r="AR184" s="16">
        <f>+('3 Planilla Preadjudicación OTIC'!AS184)</f>
        <v>0</v>
      </c>
      <c r="AS184" s="16">
        <f>+('3 Planilla Preadjudicación OTIC'!AT184)</f>
        <v>0</v>
      </c>
      <c r="AT184" s="16">
        <f>+('3 Planilla Preadjudicación OTIC'!AU184)</f>
        <v>0</v>
      </c>
      <c r="AU184" s="16">
        <f>+('3 Planilla Preadjudicación OTIC'!AV184)</f>
        <v>0</v>
      </c>
      <c r="AV184" s="6">
        <f>+('3 Planilla Preadjudicación OTIC'!AW184)</f>
        <v>0</v>
      </c>
      <c r="AW184" s="8">
        <f>+('3 Planilla Preadjudicación OTIC'!AX184)</f>
        <v>0</v>
      </c>
      <c r="AX184" s="6">
        <f>+('3 Planilla Preadjudicación OTIC'!AY184)</f>
        <v>0</v>
      </c>
      <c r="AY184" s="6">
        <f>+('3 Planilla Preadjudicación OTIC'!AZ184)</f>
        <v>0</v>
      </c>
      <c r="AZ184" s="6">
        <f>+('3 Planilla Preadjudicación OTIC'!BA184)</f>
        <v>0</v>
      </c>
      <c r="BA184" s="6">
        <f>+('3 Planilla Preadjudicación OTIC'!BB184)</f>
        <v>0</v>
      </c>
      <c r="BB184" s="6">
        <f>+('3 Planilla Preadjudicación OTIC'!BC184)</f>
        <v>0</v>
      </c>
      <c r="BC184" s="6">
        <f>+('3 Planilla Preadjudicación OTIC'!BD184)</f>
        <v>0</v>
      </c>
      <c r="BD184" s="6">
        <f>+('3 Planilla Preadjudicación OTIC'!BE184)</f>
        <v>0</v>
      </c>
      <c r="BE184" s="6">
        <f>+('3 Planilla Preadjudicación OTIC'!BF184)</f>
        <v>0</v>
      </c>
      <c r="BF184" s="6">
        <f>+('3 Planilla Preadjudicación OTIC'!BG184)</f>
        <v>0</v>
      </c>
      <c r="BG184" s="6">
        <f>+('3 Planilla Preadjudicación OTIC'!BH184)</f>
        <v>0</v>
      </c>
      <c r="BH184" s="6">
        <f>+('3 Planilla Preadjudicación OTIC'!BI184)</f>
        <v>0</v>
      </c>
      <c r="BI184" s="6">
        <f>+('3 Planilla Preadjudicación OTIC'!BJ184)</f>
        <v>0</v>
      </c>
      <c r="BJ184" s="6">
        <f>+('3 Planilla Preadjudicación OTIC'!BK184)</f>
        <v>0</v>
      </c>
      <c r="BK184" s="6">
        <f>+('3 Planilla Preadjudicación OTIC'!BL184)</f>
        <v>0</v>
      </c>
      <c r="BL184" s="6">
        <f>+('3 Planilla Preadjudicación OTIC'!BM184)</f>
        <v>0</v>
      </c>
      <c r="BM184" s="164">
        <f>ROUND(('3 Planilla Preadjudicación OTIC'!BN184),1)</f>
        <v>0</v>
      </c>
      <c r="BN184" s="8">
        <f>+('3 Planilla Preadjudicación OTIC'!BO184)</f>
        <v>0</v>
      </c>
      <c r="BO184" s="8">
        <f>+('3 Planilla Preadjudicación OTIC'!BP184)</f>
        <v>0</v>
      </c>
      <c r="BP184" s="8">
        <f>+('3 Planilla Preadjudicación OTIC'!BQ184)</f>
        <v>0</v>
      </c>
      <c r="BQ184" s="8">
        <f>+('3 Planilla Preadjudicación OTIC'!BR184)</f>
        <v>0</v>
      </c>
      <c r="BR184" s="8">
        <f>+('3 Planilla Preadjudicación OTIC'!BS184)</f>
        <v>0</v>
      </c>
      <c r="BS184" s="8">
        <f>+('3 Planilla Preadjudicación OTIC'!BT184)</f>
        <v>0</v>
      </c>
      <c r="BT184" s="8">
        <f>+('3 Planilla Preadjudicación OTIC'!BU184)</f>
        <v>0</v>
      </c>
      <c r="BU184" s="130" t="e">
        <f>IF(VLOOKUP(A184,'BD OFICIAL'!$A$1:$AK$1058,5,0)=D184,0,1)</f>
        <v>#N/A</v>
      </c>
      <c r="BV184" s="130" t="e">
        <f>IF(VLOOKUP(A184,'BD OFICIAL'!$A$1:$AK$1058,11,0)=J184,0,1)</f>
        <v>#N/A</v>
      </c>
      <c r="BW184" s="130" t="e">
        <f>IF(VLOOKUP(A184,'BD OFICIAL'!$A$1:$AK$1058,13,0)=L184,0,1)</f>
        <v>#N/A</v>
      </c>
      <c r="BX184" s="6" t="e">
        <f>IF(VLOOKUP(A184,'BD OFICIAL'!$A$1:$AK$1058,16,0)=O184,0,1)</f>
        <v>#N/A</v>
      </c>
      <c r="BY184" s="6" t="e">
        <f>IF(VLOOKUP(A184,'BD OFICIAL'!$A$1:$AK$1058,17,0)=P184,0,1)</f>
        <v>#N/A</v>
      </c>
      <c r="BZ184" s="6" t="e">
        <f>IF(VLOOKUP(A184,'BD OFICIAL'!$A$1:$AK$1058,19,0)=R184,0,1)</f>
        <v>#N/A</v>
      </c>
      <c r="CA184" s="6" t="e">
        <f>IF(VLOOKUP(A184,'BD OFICIAL'!$A$1:$AK$1058,21,0)=T184,0,1)</f>
        <v>#N/A</v>
      </c>
      <c r="CB184" s="6" t="e">
        <f>IF(VLOOKUP(A184,'BD OFICIAL'!$A$1:$AK$1058,24,0)=AK184,0,1)</f>
        <v>#N/A</v>
      </c>
      <c r="CC184" s="6" t="e">
        <f>IF(VLOOKUP(A184,'BD OFICIAL'!$A$1:$AK$1058,25,0)=X184,0,1)</f>
        <v>#N/A</v>
      </c>
      <c r="CD184" s="6" t="e">
        <f>IF(VLOOKUP(A184,'BD OFICIAL'!$A$1:$AK$1058,26,0)=Y184,0,1)</f>
        <v>#N/A</v>
      </c>
      <c r="CE184" s="6" t="e">
        <f>IF(VLOOKUP(A184,'BD OFICIAL'!$A$1:$AK$1058,27,0)=Z184,0,1)</f>
        <v>#N/A</v>
      </c>
      <c r="CF184" s="6" t="e">
        <f>IF(VLOOKUP(A184,'BD OFICIAL'!$A$1:$AK$1058,28,0)=AA184,0,1)</f>
        <v>#N/A</v>
      </c>
      <c r="CG184" s="6" t="e">
        <f>IF(VLOOKUP(A184,'BD OFICIAL'!$A$1:$AK$1058,33,0)=AF184,0,1)</f>
        <v>#N/A</v>
      </c>
      <c r="CH184" s="6" t="e">
        <f>IF(VLOOKUP(A184,'BD OFICIAL'!$A$1:$AK$1058,34,0)=AG184,0,1)</f>
        <v>#N/A</v>
      </c>
      <c r="CI184" s="11" t="e">
        <f t="shared" si="114"/>
        <v>#DIV/0!</v>
      </c>
      <c r="CJ184" s="130" t="e">
        <f t="shared" si="115"/>
        <v>#DIV/0!</v>
      </c>
      <c r="CK184" s="130" t="e">
        <f>IF(VLOOKUP(A184,'BD OFICIAL'!$A$1:$AK$1058,37,0)=AL184,0,1)</f>
        <v>#N/A</v>
      </c>
      <c r="CL184" s="130" t="e">
        <f>VLOOKUP(A184,'BD OFICIAL'!$A$1:$AL$1109,38,0)*AM184-AP184</f>
        <v>#N/A</v>
      </c>
      <c r="CM184" s="130" t="str">
        <f t="shared" si="116"/>
        <v>SSH</v>
      </c>
      <c r="CN184" s="130" t="str">
        <f t="shared" si="117"/>
        <v>SI</v>
      </c>
      <c r="CO184" s="130" t="str">
        <f t="shared" si="118"/>
        <v>NO</v>
      </c>
      <c r="CP184" s="44">
        <f t="shared" si="119"/>
        <v>1</v>
      </c>
      <c r="CQ184" s="44">
        <f t="shared" si="120"/>
        <v>1</v>
      </c>
      <c r="CR184" s="44" t="e">
        <f t="shared" si="121"/>
        <v>#N/A</v>
      </c>
      <c r="CS184" s="44" t="e">
        <f>IF(VLOOKUP(A184,'BD OFICIAL'!$A:$AS,40,0)=AQ184,0,1)</f>
        <v>#N/A</v>
      </c>
      <c r="CT184" s="44" t="e">
        <f>IF(VLOOKUP(A184,'BD OFICIAL'!$A:$AS,41,0)=AS184,0,1)</f>
        <v>#N/A</v>
      </c>
      <c r="CU184" s="44">
        <f t="shared" si="122"/>
        <v>0</v>
      </c>
      <c r="CV184" s="44">
        <f t="shared" si="123"/>
        <v>0</v>
      </c>
      <c r="CW184" s="44" t="e">
        <f>IF(VLOOKUP(A184,'BD OFICIAL'!$A$1:$AK$1058,31,0)="SI",IF(AT184&gt;0,0,1),IF(AT184=0,0,1))</f>
        <v>#N/A</v>
      </c>
      <c r="CX184" s="44">
        <f t="shared" si="124"/>
        <v>0</v>
      </c>
      <c r="CY184" s="44">
        <f t="shared" si="125"/>
        <v>0</v>
      </c>
      <c r="CZ184" s="130" t="e">
        <f t="shared" si="126"/>
        <v>#N/A</v>
      </c>
      <c r="DA184" s="44" t="e">
        <f t="shared" si="127"/>
        <v>#N/A</v>
      </c>
      <c r="DB184" s="130" t="str">
        <f>IF(ISERROR(VLOOKUP(AI184,EXPERIENCIA!$A$1:$C$2100,1,0)),"NO","SI")</f>
        <v>NO</v>
      </c>
      <c r="DC184" s="130" t="e">
        <f>IF(CZ184="no","NO APLICA",IF(AX184=0,"ERROR NOTA",IF(AND(AX184&gt;1,DB184="NO"),"ERROR NOTA",IF(AND(DB184="NO",AX184=1),0,IF(VLOOKUP(AI184,EXPERIENCIA!$A$1:$C$2100,3,0)=AX184,0,"ERROR NOTA")))))</f>
        <v>#N/A</v>
      </c>
      <c r="DD184" s="130" t="str">
        <f>IF(ISERROR(VLOOKUP(AI184,COMPORTAMIENTO!$A$1:$C$2100,1,0)),"NO","SI")</f>
        <v>NO</v>
      </c>
      <c r="DE184" s="130" t="e">
        <f>IF(CZ184="NO","NO APLICA",IF(AY184=0,"ERROR NOTA",IF(AND(DD184="NO",AY184=7),0,IF(VLOOKUP(AI184,COMPORTAMIENTO!$A$2:$C$2100,3,0)=AY184,0,"ERROR NOTA"))))</f>
        <v>#N/A</v>
      </c>
      <c r="DF184" s="164" t="e">
        <f t="shared" si="128"/>
        <v>#N/A</v>
      </c>
      <c r="DG184" s="164" t="e">
        <f t="shared" si="129"/>
        <v>#N/A</v>
      </c>
      <c r="DH184" s="130" t="str">
        <f t="shared" si="143"/>
        <v>NO</v>
      </c>
      <c r="DI184" s="130" t="e">
        <f t="shared" si="130"/>
        <v>#N/A</v>
      </c>
      <c r="DJ184" s="130" t="e">
        <f t="shared" si="131"/>
        <v>#N/A</v>
      </c>
      <c r="DK184" s="130" t="e">
        <f t="shared" si="132"/>
        <v>#N/A</v>
      </c>
      <c r="DL184" s="16" t="e" cm="1">
        <f t="array" ref="DL184">IF(CZ184="NO","NO APLICA",IF(AND(CZ184="SI",BG184=1),RECHAZADO,"APROBADO"))</f>
        <v>#N/A</v>
      </c>
      <c r="DM184" s="16" t="e">
        <f t="shared" si="133"/>
        <v>#N/A</v>
      </c>
      <c r="DN184" s="11" t="e">
        <f t="shared" si="134"/>
        <v>#N/A</v>
      </c>
      <c r="DO184" s="16">
        <f t="shared" si="135"/>
        <v>0</v>
      </c>
      <c r="DP184" s="16">
        <f>VLOOKUP(A184,'5 TD'!$A$3:$B$35,2,0)</f>
        <v>0</v>
      </c>
      <c r="DQ184" s="11" t="e">
        <f t="shared" si="136"/>
        <v>#N/A</v>
      </c>
      <c r="DR184" s="130" t="e">
        <f t="shared" si="144"/>
        <v>#N/A</v>
      </c>
      <c r="DS184" s="130" t="e">
        <f t="shared" si="145"/>
        <v>#N/A</v>
      </c>
      <c r="DT184" s="11" t="e">
        <f t="shared" si="146"/>
        <v>#N/A</v>
      </c>
      <c r="DU184" s="130" t="e">
        <f t="shared" si="147"/>
        <v>#N/A</v>
      </c>
      <c r="DV184" s="6">
        <f>+('3 Planilla Preadjudicación OTIC'!BO184)</f>
        <v>0</v>
      </c>
      <c r="DW184" s="6" t="e">
        <f>IF(DU184="APROBADO",VLOOKUP(A184,'5 TD'!$D$3:$E$270,2,0),"NO APLICA")</f>
        <v>#N/A</v>
      </c>
      <c r="DX184" s="6" t="e">
        <f t="shared" si="137"/>
        <v>#N/A</v>
      </c>
      <c r="DY184" s="6" t="e">
        <f>IF(DX184="SI",VLOOKUP(A184,'5 TD'!$G$3:$H$270,2,0),"NO APLICA ")</f>
        <v>#N/A</v>
      </c>
      <c r="DZ184" s="6" t="e">
        <f t="shared" si="148"/>
        <v>#N/A</v>
      </c>
      <c r="EA184" s="6" t="e">
        <f>IF(DZ184="SI",VLOOKUP(A184,'5 TD'!$J$4:$K$472,2,0),"NO APLICA")</f>
        <v>#N/A</v>
      </c>
      <c r="EB184" s="6" t="e">
        <f t="shared" si="138"/>
        <v>#N/A</v>
      </c>
      <c r="EC184" s="11" t="e">
        <f>IF(EB184="SI",VLOOKUP(A184,'5 TD'!$M$4:$N$350,2,0),"NO APLICA")</f>
        <v>#N/A</v>
      </c>
      <c r="ED184" s="6" t="e">
        <f t="shared" si="149"/>
        <v>#N/A</v>
      </c>
      <c r="EE184" s="16" t="e">
        <f t="shared" si="139"/>
        <v>#N/A</v>
      </c>
      <c r="EF184" s="16" t="e">
        <f>IF(ED184="SI",VLOOKUP(A184,'5 TD'!$V$4:$W$479,2,0),"NO APLICA")</f>
        <v>#N/A</v>
      </c>
      <c r="EG184" s="6" t="e">
        <f t="shared" si="140"/>
        <v>#N/A</v>
      </c>
      <c r="EH184" s="124" t="e">
        <f>IF(EG184="SI",VLOOKUP(AI184,COMPORTAMIENTO!$A$1:$C$2100,2,0),"NO APLICA")</f>
        <v>#N/A</v>
      </c>
      <c r="EI184" s="16" t="e">
        <f>IF(EG184="SI",VLOOKUP(A184,'5 TD'!$P$2:$Q$479,2,0),"NO APLICA")</f>
        <v>#N/A</v>
      </c>
      <c r="EJ184" s="6" t="e">
        <f t="shared" si="141"/>
        <v>#N/A</v>
      </c>
      <c r="EK184" s="6">
        <f>IF(DB184="no",0,VLOOKUP(AI184,EXPERIENCIA!$A$1:$C$2100,2,0))</f>
        <v>0</v>
      </c>
      <c r="EL184" s="6">
        <f>IF(DB184="si",VLOOKUP(A184,'5 TD'!$S$3:$T$2103,2,0),0)</f>
        <v>0</v>
      </c>
      <c r="EM184" s="6" t="str">
        <f t="shared" si="142"/>
        <v>SI</v>
      </c>
      <c r="EN184" s="6">
        <f>+('3 Planilla Preadjudicación OTIC'!BV184)</f>
        <v>0</v>
      </c>
    </row>
    <row r="185" spans="1:149" s="7" customFormat="1" ht="13.8" x14ac:dyDescent="0.3">
      <c r="A185" s="6">
        <f>+('3 Planilla Preadjudicación OTIC'!A185)</f>
        <v>0</v>
      </c>
      <c r="B185" s="6">
        <f>+('3 Planilla Preadjudicación OTIC'!B185)</f>
        <v>0</v>
      </c>
      <c r="C185" s="8">
        <f>+('3 Planilla Preadjudicación OTIC'!D185)</f>
        <v>0</v>
      </c>
      <c r="D185" s="8">
        <f>+('3 Planilla Preadjudicación OTIC'!E185)</f>
        <v>0</v>
      </c>
      <c r="E185" s="8">
        <f>+('3 Planilla Preadjudicación OTIC'!F185)</f>
        <v>0</v>
      </c>
      <c r="F185" s="8">
        <f>+('3 Planilla Preadjudicación OTIC'!G185)</f>
        <v>0</v>
      </c>
      <c r="G185" s="8">
        <f>+('3 Planilla Preadjudicación OTIC'!H185)</f>
        <v>0</v>
      </c>
      <c r="H185" s="8">
        <f>+('3 Planilla Preadjudicación OTIC'!I185)</f>
        <v>0</v>
      </c>
      <c r="I185" s="8">
        <f>+('3 Planilla Preadjudicación OTIC'!J185)</f>
        <v>0</v>
      </c>
      <c r="J185" s="8">
        <f>+('3 Planilla Preadjudicación OTIC'!K185)</f>
        <v>0</v>
      </c>
      <c r="K185" s="8">
        <f>+('3 Planilla Preadjudicación OTIC'!L185)</f>
        <v>0</v>
      </c>
      <c r="L185" s="8">
        <f>+('3 Planilla Preadjudicación OTIC'!M185)</f>
        <v>0</v>
      </c>
      <c r="M185" s="6">
        <f>+('3 Planilla Preadjudicación OTIC'!N185)</f>
        <v>0</v>
      </c>
      <c r="N185" s="8">
        <f>+('3 Planilla Preadjudicación OTIC'!O185)</f>
        <v>0</v>
      </c>
      <c r="O185" s="8">
        <f>+('3 Planilla Preadjudicación OTIC'!P185)</f>
        <v>0</v>
      </c>
      <c r="P185" s="8">
        <f>+('3 Planilla Preadjudicación OTIC'!Q185)</f>
        <v>0</v>
      </c>
      <c r="Q185" s="8">
        <f>+('3 Planilla Preadjudicación OTIC'!R185)</f>
        <v>0</v>
      </c>
      <c r="R185" s="8">
        <f>+('3 Planilla Preadjudicación OTIC'!S185)</f>
        <v>0</v>
      </c>
      <c r="S185" s="8">
        <f>+('3 Planilla Preadjudicación OTIC'!T185)</f>
        <v>0</v>
      </c>
      <c r="T185" s="6">
        <f>+('3 Planilla Preadjudicación OTIC'!U185)</f>
        <v>0</v>
      </c>
      <c r="U185" s="6">
        <f>+('3 Planilla Preadjudicación OTIC'!V185)</f>
        <v>0</v>
      </c>
      <c r="V185" s="6">
        <f>+('3 Planilla Preadjudicación OTIC'!W185)</f>
        <v>0</v>
      </c>
      <c r="W185" s="6">
        <f>+('3 Planilla Preadjudicación OTIC'!X185)</f>
        <v>0</v>
      </c>
      <c r="X185" s="6">
        <f>+('3 Planilla Preadjudicación OTIC'!Y185)</f>
        <v>0</v>
      </c>
      <c r="Y185" s="6">
        <f>+('3 Planilla Preadjudicación OTIC'!Z185)</f>
        <v>0</v>
      </c>
      <c r="Z185" s="6">
        <f>+('3 Planilla Preadjudicación OTIC'!AA185)</f>
        <v>0</v>
      </c>
      <c r="AA185" s="6">
        <f>+('3 Planilla Preadjudicación OTIC'!AB185)</f>
        <v>0</v>
      </c>
      <c r="AB185" s="8">
        <f>+('3 Planilla Preadjudicación OTIC'!AC185)</f>
        <v>0</v>
      </c>
      <c r="AC185" s="8">
        <f>+('3 Planilla Preadjudicación OTIC'!AD185)</f>
        <v>0</v>
      </c>
      <c r="AD185" s="6">
        <f>+('3 Planilla Preadjudicación OTIC'!AE185)</f>
        <v>0</v>
      </c>
      <c r="AE185" s="8">
        <f>+('3 Planilla Preadjudicación OTIC'!AF185)</f>
        <v>0</v>
      </c>
      <c r="AF185" s="6">
        <f>+('3 Planilla Preadjudicación OTIC'!AG185)</f>
        <v>0</v>
      </c>
      <c r="AG185" s="6">
        <f>+('3 Planilla Preadjudicación OTIC'!AH185)</f>
        <v>0</v>
      </c>
      <c r="AH185" s="6">
        <f>+('3 Planilla Preadjudicación OTIC'!AI185)</f>
        <v>0</v>
      </c>
      <c r="AI185" s="206">
        <f>+('3 Planilla Preadjudicación OTIC'!AJ185)</f>
        <v>0</v>
      </c>
      <c r="AJ185" s="8">
        <f>+('3 Planilla Preadjudicación OTIC'!AK185)</f>
        <v>0</v>
      </c>
      <c r="AK185" s="6">
        <f>+('3 Planilla Preadjudicación OTIC'!AL185)</f>
        <v>0</v>
      </c>
      <c r="AL185" s="6">
        <f>+('3 Planilla Preadjudicación OTIC'!AM185)</f>
        <v>0</v>
      </c>
      <c r="AM185" s="16">
        <f>+('3 Planilla Preadjudicación OTIC'!AN185)</f>
        <v>0</v>
      </c>
      <c r="AN185" s="16">
        <f>+('3 Planilla Preadjudicación OTIC'!AO185)</f>
        <v>0</v>
      </c>
      <c r="AO185" s="16">
        <f>+('3 Planilla Preadjudicación OTIC'!AP185)</f>
        <v>0</v>
      </c>
      <c r="AP185" s="16">
        <f>+('3 Planilla Preadjudicación OTIC'!AQ185)</f>
        <v>0</v>
      </c>
      <c r="AQ185" s="16">
        <f>+('3 Planilla Preadjudicación OTIC'!AR185)</f>
        <v>0</v>
      </c>
      <c r="AR185" s="16">
        <f>+('3 Planilla Preadjudicación OTIC'!AS185)</f>
        <v>0</v>
      </c>
      <c r="AS185" s="16">
        <f>+('3 Planilla Preadjudicación OTIC'!AT185)</f>
        <v>0</v>
      </c>
      <c r="AT185" s="16">
        <f>+('3 Planilla Preadjudicación OTIC'!AU185)</f>
        <v>0</v>
      </c>
      <c r="AU185" s="16">
        <f>+('3 Planilla Preadjudicación OTIC'!AV185)</f>
        <v>0</v>
      </c>
      <c r="AV185" s="6">
        <f>+('3 Planilla Preadjudicación OTIC'!AW185)</f>
        <v>0</v>
      </c>
      <c r="AW185" s="8">
        <f>+('3 Planilla Preadjudicación OTIC'!AX185)</f>
        <v>0</v>
      </c>
      <c r="AX185" s="6">
        <f>+('3 Planilla Preadjudicación OTIC'!AY185)</f>
        <v>0</v>
      </c>
      <c r="AY185" s="6">
        <f>+('3 Planilla Preadjudicación OTIC'!AZ185)</f>
        <v>0</v>
      </c>
      <c r="AZ185" s="6">
        <f>+('3 Planilla Preadjudicación OTIC'!BA185)</f>
        <v>0</v>
      </c>
      <c r="BA185" s="6">
        <f>+('3 Planilla Preadjudicación OTIC'!BB185)</f>
        <v>0</v>
      </c>
      <c r="BB185" s="6">
        <f>+('3 Planilla Preadjudicación OTIC'!BC185)</f>
        <v>0</v>
      </c>
      <c r="BC185" s="6">
        <f>+('3 Planilla Preadjudicación OTIC'!BD185)</f>
        <v>0</v>
      </c>
      <c r="BD185" s="6">
        <f>+('3 Planilla Preadjudicación OTIC'!BE185)</f>
        <v>0</v>
      </c>
      <c r="BE185" s="6">
        <f>+('3 Planilla Preadjudicación OTIC'!BF185)</f>
        <v>0</v>
      </c>
      <c r="BF185" s="6">
        <f>+('3 Planilla Preadjudicación OTIC'!BG185)</f>
        <v>0</v>
      </c>
      <c r="BG185" s="6">
        <f>+('3 Planilla Preadjudicación OTIC'!BH185)</f>
        <v>0</v>
      </c>
      <c r="BH185" s="6">
        <f>+('3 Planilla Preadjudicación OTIC'!BI185)</f>
        <v>0</v>
      </c>
      <c r="BI185" s="6">
        <f>+('3 Planilla Preadjudicación OTIC'!BJ185)</f>
        <v>0</v>
      </c>
      <c r="BJ185" s="6">
        <f>+('3 Planilla Preadjudicación OTIC'!BK185)</f>
        <v>0</v>
      </c>
      <c r="BK185" s="6">
        <f>+('3 Planilla Preadjudicación OTIC'!BL185)</f>
        <v>0</v>
      </c>
      <c r="BL185" s="6">
        <f>+('3 Planilla Preadjudicación OTIC'!BM185)</f>
        <v>0</v>
      </c>
      <c r="BM185" s="164">
        <f>ROUND(('3 Planilla Preadjudicación OTIC'!BN185),1)</f>
        <v>0</v>
      </c>
      <c r="BN185" s="8">
        <f>+('3 Planilla Preadjudicación OTIC'!BO185)</f>
        <v>0</v>
      </c>
      <c r="BO185" s="8">
        <f>+('3 Planilla Preadjudicación OTIC'!BP185)</f>
        <v>0</v>
      </c>
      <c r="BP185" s="8">
        <f>+('3 Planilla Preadjudicación OTIC'!BQ185)</f>
        <v>0</v>
      </c>
      <c r="BQ185" s="8">
        <f>+('3 Planilla Preadjudicación OTIC'!BR185)</f>
        <v>0</v>
      </c>
      <c r="BR185" s="8">
        <f>+('3 Planilla Preadjudicación OTIC'!BS185)</f>
        <v>0</v>
      </c>
      <c r="BS185" s="8">
        <f>+('3 Planilla Preadjudicación OTIC'!BT185)</f>
        <v>0</v>
      </c>
      <c r="BT185" s="8">
        <f>+('3 Planilla Preadjudicación OTIC'!BU185)</f>
        <v>0</v>
      </c>
      <c r="BU185" s="130" t="e">
        <f>IF(VLOOKUP(A185,'BD OFICIAL'!$A$1:$AK$1058,5,0)=D185,0,1)</f>
        <v>#N/A</v>
      </c>
      <c r="BV185" s="130" t="e">
        <f>IF(VLOOKUP(A185,'BD OFICIAL'!$A$1:$AK$1058,11,0)=J185,0,1)</f>
        <v>#N/A</v>
      </c>
      <c r="BW185" s="130" t="e">
        <f>IF(VLOOKUP(A185,'BD OFICIAL'!$A$1:$AK$1058,13,0)=L185,0,1)</f>
        <v>#N/A</v>
      </c>
      <c r="BX185" s="6" t="e">
        <f>IF(VLOOKUP(A185,'BD OFICIAL'!$A$1:$AK$1058,16,0)=O185,0,1)</f>
        <v>#N/A</v>
      </c>
      <c r="BY185" s="6" t="e">
        <f>IF(VLOOKUP(A185,'BD OFICIAL'!$A$1:$AK$1058,17,0)=P185,0,1)</f>
        <v>#N/A</v>
      </c>
      <c r="BZ185" s="6" t="e">
        <f>IF(VLOOKUP(A185,'BD OFICIAL'!$A$1:$AK$1058,19,0)=R185,0,1)</f>
        <v>#N/A</v>
      </c>
      <c r="CA185" s="6" t="e">
        <f>IF(VLOOKUP(A185,'BD OFICIAL'!$A$1:$AK$1058,21,0)=T185,0,1)</f>
        <v>#N/A</v>
      </c>
      <c r="CB185" s="6" t="e">
        <f>IF(VLOOKUP(A185,'BD OFICIAL'!$A$1:$AK$1058,24,0)=AK185,0,1)</f>
        <v>#N/A</v>
      </c>
      <c r="CC185" s="6" t="e">
        <f>IF(VLOOKUP(A185,'BD OFICIAL'!$A$1:$AK$1058,25,0)=X185,0,1)</f>
        <v>#N/A</v>
      </c>
      <c r="CD185" s="6" t="e">
        <f>IF(VLOOKUP(A185,'BD OFICIAL'!$A$1:$AK$1058,26,0)=Y185,0,1)</f>
        <v>#N/A</v>
      </c>
      <c r="CE185" s="6" t="e">
        <f>IF(VLOOKUP(A185,'BD OFICIAL'!$A$1:$AK$1058,27,0)=Z185,0,1)</f>
        <v>#N/A</v>
      </c>
      <c r="CF185" s="6" t="e">
        <f>IF(VLOOKUP(A185,'BD OFICIAL'!$A$1:$AK$1058,28,0)=AA185,0,1)</f>
        <v>#N/A</v>
      </c>
      <c r="CG185" s="6" t="e">
        <f>IF(VLOOKUP(A185,'BD OFICIAL'!$A$1:$AK$1058,33,0)=AF185,0,1)</f>
        <v>#N/A</v>
      </c>
      <c r="CH185" s="6" t="e">
        <f>IF(VLOOKUP(A185,'BD OFICIAL'!$A$1:$AK$1058,34,0)=AG185,0,1)</f>
        <v>#N/A</v>
      </c>
      <c r="CI185" s="11" t="e">
        <f t="shared" si="114"/>
        <v>#DIV/0!</v>
      </c>
      <c r="CJ185" s="130" t="e">
        <f t="shared" si="115"/>
        <v>#DIV/0!</v>
      </c>
      <c r="CK185" s="130" t="e">
        <f>IF(VLOOKUP(A185,'BD OFICIAL'!$A$1:$AK$1058,37,0)=AL185,0,1)</f>
        <v>#N/A</v>
      </c>
      <c r="CL185" s="130" t="e">
        <f>VLOOKUP(A185,'BD OFICIAL'!$A$1:$AL$1109,38,0)*AM185-AP185</f>
        <v>#N/A</v>
      </c>
      <c r="CM185" s="130" t="str">
        <f t="shared" si="116"/>
        <v>SSH</v>
      </c>
      <c r="CN185" s="130" t="str">
        <f t="shared" si="117"/>
        <v>SI</v>
      </c>
      <c r="CO185" s="130" t="str">
        <f t="shared" si="118"/>
        <v>NO</v>
      </c>
      <c r="CP185" s="44">
        <f t="shared" si="119"/>
        <v>1</v>
      </c>
      <c r="CQ185" s="44">
        <f t="shared" si="120"/>
        <v>1</v>
      </c>
      <c r="CR185" s="44" t="e">
        <f t="shared" si="121"/>
        <v>#N/A</v>
      </c>
      <c r="CS185" s="44" t="e">
        <f>IF(VLOOKUP(A185,'BD OFICIAL'!$A:$AS,40,0)=AQ185,0,1)</f>
        <v>#N/A</v>
      </c>
      <c r="CT185" s="44" t="e">
        <f>IF(VLOOKUP(A185,'BD OFICIAL'!$A:$AS,41,0)=AS185,0,1)</f>
        <v>#N/A</v>
      </c>
      <c r="CU185" s="44">
        <f t="shared" si="122"/>
        <v>0</v>
      </c>
      <c r="CV185" s="44">
        <f t="shared" si="123"/>
        <v>0</v>
      </c>
      <c r="CW185" s="44" t="e">
        <f>IF(VLOOKUP(A185,'BD OFICIAL'!$A$1:$AK$1058,31,0)="SI",IF(AT185&gt;0,0,1),IF(AT185=0,0,1))</f>
        <v>#N/A</v>
      </c>
      <c r="CX185" s="44">
        <f t="shared" si="124"/>
        <v>0</v>
      </c>
      <c r="CY185" s="44">
        <f t="shared" si="125"/>
        <v>0</v>
      </c>
      <c r="CZ185" s="130" t="e">
        <f t="shared" si="126"/>
        <v>#N/A</v>
      </c>
      <c r="DA185" s="44" t="e">
        <f t="shared" si="127"/>
        <v>#N/A</v>
      </c>
      <c r="DB185" s="130" t="str">
        <f>IF(ISERROR(VLOOKUP(AI185,EXPERIENCIA!$A$1:$C$2100,1,0)),"NO","SI")</f>
        <v>NO</v>
      </c>
      <c r="DC185" s="130" t="e">
        <f>IF(CZ185="no","NO APLICA",IF(AX185=0,"ERROR NOTA",IF(AND(AX185&gt;1,DB185="NO"),"ERROR NOTA",IF(AND(DB185="NO",AX185=1),0,IF(VLOOKUP(AI185,EXPERIENCIA!$A$1:$C$2100,3,0)=AX185,0,"ERROR NOTA")))))</f>
        <v>#N/A</v>
      </c>
      <c r="DD185" s="130" t="str">
        <f>IF(ISERROR(VLOOKUP(AI185,COMPORTAMIENTO!$A$1:$C$2100,1,0)),"NO","SI")</f>
        <v>NO</v>
      </c>
      <c r="DE185" s="130" t="e">
        <f>IF(CZ185="NO","NO APLICA",IF(AY185=0,"ERROR NOTA",IF(AND(DD185="NO",AY185=7),0,IF(VLOOKUP(AI185,COMPORTAMIENTO!$A$2:$C$2100,3,0)=AY185,0,"ERROR NOTA"))))</f>
        <v>#N/A</v>
      </c>
      <c r="DF185" s="164" t="e">
        <f t="shared" si="128"/>
        <v>#N/A</v>
      </c>
      <c r="DG185" s="164" t="e">
        <f t="shared" si="129"/>
        <v>#N/A</v>
      </c>
      <c r="DH185" s="130" t="str">
        <f t="shared" si="143"/>
        <v>NO</v>
      </c>
      <c r="DI185" s="130" t="e">
        <f t="shared" si="130"/>
        <v>#N/A</v>
      </c>
      <c r="DJ185" s="130" t="e">
        <f t="shared" si="131"/>
        <v>#N/A</v>
      </c>
      <c r="DK185" s="130" t="e">
        <f t="shared" si="132"/>
        <v>#N/A</v>
      </c>
      <c r="DL185" s="16" t="e" cm="1">
        <f t="array" ref="DL185">IF(CZ185="NO","NO APLICA",IF(AND(CZ185="SI",BG185=1),RECHAZADO,"APROBADO"))</f>
        <v>#N/A</v>
      </c>
      <c r="DM185" s="16" t="e">
        <f t="shared" si="133"/>
        <v>#N/A</v>
      </c>
      <c r="DN185" s="11" t="e">
        <f t="shared" si="134"/>
        <v>#N/A</v>
      </c>
      <c r="DO185" s="16">
        <f t="shared" si="135"/>
        <v>0</v>
      </c>
      <c r="DP185" s="16">
        <f>VLOOKUP(A185,'5 TD'!$A$3:$B$35,2,0)</f>
        <v>0</v>
      </c>
      <c r="DQ185" s="11" t="e">
        <f t="shared" si="136"/>
        <v>#N/A</v>
      </c>
      <c r="DR185" s="130" t="e">
        <f t="shared" si="144"/>
        <v>#N/A</v>
      </c>
      <c r="DS185" s="130" t="e">
        <f t="shared" si="145"/>
        <v>#N/A</v>
      </c>
      <c r="DT185" s="11" t="e">
        <f t="shared" si="146"/>
        <v>#N/A</v>
      </c>
      <c r="DU185" s="130" t="e">
        <f t="shared" si="147"/>
        <v>#N/A</v>
      </c>
      <c r="DV185" s="6">
        <f>+('3 Planilla Preadjudicación OTIC'!BO185)</f>
        <v>0</v>
      </c>
      <c r="DW185" s="6" t="e">
        <f>IF(DU185="APROBADO",VLOOKUP(A185,'5 TD'!$D$3:$E$270,2,0),"NO APLICA")</f>
        <v>#N/A</v>
      </c>
      <c r="DX185" s="6" t="e">
        <f t="shared" si="137"/>
        <v>#N/A</v>
      </c>
      <c r="DY185" s="6" t="e">
        <f>IF(DX185="SI",VLOOKUP(A185,'5 TD'!$G$3:$H$270,2,0),"NO APLICA ")</f>
        <v>#N/A</v>
      </c>
      <c r="DZ185" s="6" t="e">
        <f t="shared" si="148"/>
        <v>#N/A</v>
      </c>
      <c r="EA185" s="6" t="e">
        <f>IF(DZ185="SI",VLOOKUP(A185,'5 TD'!$J$4:$K$472,2,0),"NO APLICA")</f>
        <v>#N/A</v>
      </c>
      <c r="EB185" s="6" t="e">
        <f t="shared" si="138"/>
        <v>#N/A</v>
      </c>
      <c r="EC185" s="11" t="e">
        <f>IF(EB185="SI",VLOOKUP(A185,'5 TD'!$M$4:$N$350,2,0),"NO APLICA")</f>
        <v>#N/A</v>
      </c>
      <c r="ED185" s="6" t="e">
        <f t="shared" si="149"/>
        <v>#N/A</v>
      </c>
      <c r="EE185" s="16" t="e">
        <f t="shared" si="139"/>
        <v>#N/A</v>
      </c>
      <c r="EF185" s="16" t="e">
        <f>IF(ED185="SI",VLOOKUP(A185,'5 TD'!$V$4:$W$479,2,0),"NO APLICA")</f>
        <v>#N/A</v>
      </c>
      <c r="EG185" s="6" t="e">
        <f t="shared" si="140"/>
        <v>#N/A</v>
      </c>
      <c r="EH185" s="124" t="e">
        <f>IF(EG185="SI",VLOOKUP(AI185,COMPORTAMIENTO!$A$1:$C$2100,2,0),"NO APLICA")</f>
        <v>#N/A</v>
      </c>
      <c r="EI185" s="16" t="e">
        <f>IF(EG185="SI",VLOOKUP(A185,'5 TD'!$P$2:$Q$479,2,0),"NO APLICA")</f>
        <v>#N/A</v>
      </c>
      <c r="EJ185" s="6" t="e">
        <f t="shared" si="141"/>
        <v>#N/A</v>
      </c>
      <c r="EK185" s="6">
        <f>IF(DB185="no",0,VLOOKUP(AI185,EXPERIENCIA!$A$1:$C$2100,2,0))</f>
        <v>0</v>
      </c>
      <c r="EL185" s="6">
        <f>IF(DB185="si",VLOOKUP(A185,'5 TD'!$S$3:$T$2103,2,0),0)</f>
        <v>0</v>
      </c>
      <c r="EM185" s="6" t="str">
        <f t="shared" si="142"/>
        <v>SI</v>
      </c>
      <c r="EN185" s="6">
        <f>+('3 Planilla Preadjudicación OTIC'!BV185)</f>
        <v>0</v>
      </c>
    </row>
    <row r="186" spans="1:149" s="7" customFormat="1" ht="13.8" x14ac:dyDescent="0.3">
      <c r="A186" s="6">
        <f>+('3 Planilla Preadjudicación OTIC'!A186)</f>
        <v>0</v>
      </c>
      <c r="B186" s="6">
        <f>+('3 Planilla Preadjudicación OTIC'!B186)</f>
        <v>0</v>
      </c>
      <c r="C186" s="8">
        <f>+('3 Planilla Preadjudicación OTIC'!D186)</f>
        <v>0</v>
      </c>
      <c r="D186" s="8">
        <f>+('3 Planilla Preadjudicación OTIC'!E186)</f>
        <v>0</v>
      </c>
      <c r="E186" s="8">
        <f>+('3 Planilla Preadjudicación OTIC'!F186)</f>
        <v>0</v>
      </c>
      <c r="F186" s="8">
        <f>+('3 Planilla Preadjudicación OTIC'!G186)</f>
        <v>0</v>
      </c>
      <c r="G186" s="8">
        <f>+('3 Planilla Preadjudicación OTIC'!H186)</f>
        <v>0</v>
      </c>
      <c r="H186" s="8">
        <f>+('3 Planilla Preadjudicación OTIC'!I186)</f>
        <v>0</v>
      </c>
      <c r="I186" s="8">
        <f>+('3 Planilla Preadjudicación OTIC'!J186)</f>
        <v>0</v>
      </c>
      <c r="J186" s="8">
        <f>+('3 Planilla Preadjudicación OTIC'!K186)</f>
        <v>0</v>
      </c>
      <c r="K186" s="8">
        <f>+('3 Planilla Preadjudicación OTIC'!L186)</f>
        <v>0</v>
      </c>
      <c r="L186" s="8">
        <f>+('3 Planilla Preadjudicación OTIC'!M186)</f>
        <v>0</v>
      </c>
      <c r="M186" s="6">
        <f>+('3 Planilla Preadjudicación OTIC'!N186)</f>
        <v>0</v>
      </c>
      <c r="N186" s="8">
        <f>+('3 Planilla Preadjudicación OTIC'!O186)</f>
        <v>0</v>
      </c>
      <c r="O186" s="8">
        <f>+('3 Planilla Preadjudicación OTIC'!P186)</f>
        <v>0</v>
      </c>
      <c r="P186" s="8">
        <f>+('3 Planilla Preadjudicación OTIC'!Q186)</f>
        <v>0</v>
      </c>
      <c r="Q186" s="8">
        <f>+('3 Planilla Preadjudicación OTIC'!R186)</f>
        <v>0</v>
      </c>
      <c r="R186" s="8">
        <f>+('3 Planilla Preadjudicación OTIC'!S186)</f>
        <v>0</v>
      </c>
      <c r="S186" s="8">
        <f>+('3 Planilla Preadjudicación OTIC'!T186)</f>
        <v>0</v>
      </c>
      <c r="T186" s="6">
        <f>+('3 Planilla Preadjudicación OTIC'!U186)</f>
        <v>0</v>
      </c>
      <c r="U186" s="6">
        <f>+('3 Planilla Preadjudicación OTIC'!V186)</f>
        <v>0</v>
      </c>
      <c r="V186" s="6">
        <f>+('3 Planilla Preadjudicación OTIC'!W186)</f>
        <v>0</v>
      </c>
      <c r="W186" s="6">
        <f>+('3 Planilla Preadjudicación OTIC'!X186)</f>
        <v>0</v>
      </c>
      <c r="X186" s="6">
        <f>+('3 Planilla Preadjudicación OTIC'!Y186)</f>
        <v>0</v>
      </c>
      <c r="Y186" s="6">
        <f>+('3 Planilla Preadjudicación OTIC'!Z186)</f>
        <v>0</v>
      </c>
      <c r="Z186" s="6">
        <f>+('3 Planilla Preadjudicación OTIC'!AA186)</f>
        <v>0</v>
      </c>
      <c r="AA186" s="6">
        <f>+('3 Planilla Preadjudicación OTIC'!AB186)</f>
        <v>0</v>
      </c>
      <c r="AB186" s="8">
        <f>+('3 Planilla Preadjudicación OTIC'!AC186)</f>
        <v>0</v>
      </c>
      <c r="AC186" s="8">
        <f>+('3 Planilla Preadjudicación OTIC'!AD186)</f>
        <v>0</v>
      </c>
      <c r="AD186" s="6">
        <f>+('3 Planilla Preadjudicación OTIC'!AE186)</f>
        <v>0</v>
      </c>
      <c r="AE186" s="8">
        <f>+('3 Planilla Preadjudicación OTIC'!AF186)</f>
        <v>0</v>
      </c>
      <c r="AF186" s="6">
        <f>+('3 Planilla Preadjudicación OTIC'!AG186)</f>
        <v>0</v>
      </c>
      <c r="AG186" s="6">
        <f>+('3 Planilla Preadjudicación OTIC'!AH186)</f>
        <v>0</v>
      </c>
      <c r="AH186" s="6">
        <f>+('3 Planilla Preadjudicación OTIC'!AI186)</f>
        <v>0</v>
      </c>
      <c r="AI186" s="206">
        <f>+('3 Planilla Preadjudicación OTIC'!AJ186)</f>
        <v>0</v>
      </c>
      <c r="AJ186" s="8">
        <f>+('3 Planilla Preadjudicación OTIC'!AK186)</f>
        <v>0</v>
      </c>
      <c r="AK186" s="6">
        <f>+('3 Planilla Preadjudicación OTIC'!AL186)</f>
        <v>0</v>
      </c>
      <c r="AL186" s="6">
        <f>+('3 Planilla Preadjudicación OTIC'!AM186)</f>
        <v>0</v>
      </c>
      <c r="AM186" s="16">
        <f>+('3 Planilla Preadjudicación OTIC'!AN186)</f>
        <v>0</v>
      </c>
      <c r="AN186" s="16">
        <f>+('3 Planilla Preadjudicación OTIC'!AO186)</f>
        <v>0</v>
      </c>
      <c r="AO186" s="16">
        <f>+('3 Planilla Preadjudicación OTIC'!AP186)</f>
        <v>0</v>
      </c>
      <c r="AP186" s="16">
        <f>+('3 Planilla Preadjudicación OTIC'!AQ186)</f>
        <v>0</v>
      </c>
      <c r="AQ186" s="16">
        <f>+('3 Planilla Preadjudicación OTIC'!AR186)</f>
        <v>0</v>
      </c>
      <c r="AR186" s="16">
        <f>+('3 Planilla Preadjudicación OTIC'!AS186)</f>
        <v>0</v>
      </c>
      <c r="AS186" s="16">
        <f>+('3 Planilla Preadjudicación OTIC'!AT186)</f>
        <v>0</v>
      </c>
      <c r="AT186" s="16">
        <f>+('3 Planilla Preadjudicación OTIC'!AU186)</f>
        <v>0</v>
      </c>
      <c r="AU186" s="16">
        <f>+('3 Planilla Preadjudicación OTIC'!AV186)</f>
        <v>0</v>
      </c>
      <c r="AV186" s="6">
        <f>+('3 Planilla Preadjudicación OTIC'!AW186)</f>
        <v>0</v>
      </c>
      <c r="AW186" s="8">
        <f>+('3 Planilla Preadjudicación OTIC'!AX186)</f>
        <v>0</v>
      </c>
      <c r="AX186" s="6">
        <f>+('3 Planilla Preadjudicación OTIC'!AY186)</f>
        <v>0</v>
      </c>
      <c r="AY186" s="6">
        <f>+('3 Planilla Preadjudicación OTIC'!AZ186)</f>
        <v>0</v>
      </c>
      <c r="AZ186" s="6">
        <f>+('3 Planilla Preadjudicación OTIC'!BA186)</f>
        <v>0</v>
      </c>
      <c r="BA186" s="6">
        <f>+('3 Planilla Preadjudicación OTIC'!BB186)</f>
        <v>0</v>
      </c>
      <c r="BB186" s="6">
        <f>+('3 Planilla Preadjudicación OTIC'!BC186)</f>
        <v>0</v>
      </c>
      <c r="BC186" s="6">
        <f>+('3 Planilla Preadjudicación OTIC'!BD186)</f>
        <v>0</v>
      </c>
      <c r="BD186" s="6">
        <f>+('3 Planilla Preadjudicación OTIC'!BE186)</f>
        <v>0</v>
      </c>
      <c r="BE186" s="6">
        <f>+('3 Planilla Preadjudicación OTIC'!BF186)</f>
        <v>0</v>
      </c>
      <c r="BF186" s="6">
        <f>+('3 Planilla Preadjudicación OTIC'!BG186)</f>
        <v>0</v>
      </c>
      <c r="BG186" s="6">
        <f>+('3 Planilla Preadjudicación OTIC'!BH186)</f>
        <v>0</v>
      </c>
      <c r="BH186" s="6">
        <f>+('3 Planilla Preadjudicación OTIC'!BI186)</f>
        <v>0</v>
      </c>
      <c r="BI186" s="6">
        <f>+('3 Planilla Preadjudicación OTIC'!BJ186)</f>
        <v>0</v>
      </c>
      <c r="BJ186" s="6">
        <f>+('3 Planilla Preadjudicación OTIC'!BK186)</f>
        <v>0</v>
      </c>
      <c r="BK186" s="6">
        <f>+('3 Planilla Preadjudicación OTIC'!BL186)</f>
        <v>0</v>
      </c>
      <c r="BL186" s="6">
        <f>+('3 Planilla Preadjudicación OTIC'!BM186)</f>
        <v>0</v>
      </c>
      <c r="BM186" s="164">
        <f>ROUND(('3 Planilla Preadjudicación OTIC'!BN186),1)</f>
        <v>0</v>
      </c>
      <c r="BN186" s="8">
        <f>+('3 Planilla Preadjudicación OTIC'!BO186)</f>
        <v>0</v>
      </c>
      <c r="BO186" s="8">
        <f>+('3 Planilla Preadjudicación OTIC'!BP186)</f>
        <v>0</v>
      </c>
      <c r="BP186" s="8">
        <f>+('3 Planilla Preadjudicación OTIC'!BQ186)</f>
        <v>0</v>
      </c>
      <c r="BQ186" s="8">
        <f>+('3 Planilla Preadjudicación OTIC'!BR186)</f>
        <v>0</v>
      </c>
      <c r="BR186" s="8">
        <f>+('3 Planilla Preadjudicación OTIC'!BS186)</f>
        <v>0</v>
      </c>
      <c r="BS186" s="8">
        <f>+('3 Planilla Preadjudicación OTIC'!BT186)</f>
        <v>0</v>
      </c>
      <c r="BT186" s="8">
        <f>+('3 Planilla Preadjudicación OTIC'!BU186)</f>
        <v>0</v>
      </c>
      <c r="BU186" s="130" t="e">
        <f>IF(VLOOKUP(A186,'BD OFICIAL'!$A$1:$AK$1058,5,0)=D186,0,1)</f>
        <v>#N/A</v>
      </c>
      <c r="BV186" s="130" t="e">
        <f>IF(VLOOKUP(A186,'BD OFICIAL'!$A$1:$AK$1058,11,0)=J186,0,1)</f>
        <v>#N/A</v>
      </c>
      <c r="BW186" s="130" t="e">
        <f>IF(VLOOKUP(A186,'BD OFICIAL'!$A$1:$AK$1058,13,0)=L186,0,1)</f>
        <v>#N/A</v>
      </c>
      <c r="BX186" s="6" t="e">
        <f>IF(VLOOKUP(A186,'BD OFICIAL'!$A$1:$AK$1058,16,0)=O186,0,1)</f>
        <v>#N/A</v>
      </c>
      <c r="BY186" s="6" t="e">
        <f>IF(VLOOKUP(A186,'BD OFICIAL'!$A$1:$AK$1058,17,0)=P186,0,1)</f>
        <v>#N/A</v>
      </c>
      <c r="BZ186" s="6" t="e">
        <f>IF(VLOOKUP(A186,'BD OFICIAL'!$A$1:$AK$1058,19,0)=R186,0,1)</f>
        <v>#N/A</v>
      </c>
      <c r="CA186" s="6" t="e">
        <f>IF(VLOOKUP(A186,'BD OFICIAL'!$A$1:$AK$1058,21,0)=T186,0,1)</f>
        <v>#N/A</v>
      </c>
      <c r="CB186" s="6" t="e">
        <f>IF(VLOOKUP(A186,'BD OFICIAL'!$A$1:$AK$1058,24,0)=AK186,0,1)</f>
        <v>#N/A</v>
      </c>
      <c r="CC186" s="6" t="e">
        <f>IF(VLOOKUP(A186,'BD OFICIAL'!$A$1:$AK$1058,25,0)=X186,0,1)</f>
        <v>#N/A</v>
      </c>
      <c r="CD186" s="6" t="e">
        <f>IF(VLOOKUP(A186,'BD OFICIAL'!$A$1:$AK$1058,26,0)=Y186,0,1)</f>
        <v>#N/A</v>
      </c>
      <c r="CE186" s="6" t="e">
        <f>IF(VLOOKUP(A186,'BD OFICIAL'!$A$1:$AK$1058,27,0)=Z186,0,1)</f>
        <v>#N/A</v>
      </c>
      <c r="CF186" s="6" t="e">
        <f>IF(VLOOKUP(A186,'BD OFICIAL'!$A$1:$AK$1058,28,0)=AA186,0,1)</f>
        <v>#N/A</v>
      </c>
      <c r="CG186" s="6" t="e">
        <f>IF(VLOOKUP(A186,'BD OFICIAL'!$A$1:$AK$1058,33,0)=AF186,0,1)</f>
        <v>#N/A</v>
      </c>
      <c r="CH186" s="6" t="e">
        <f>IF(VLOOKUP(A186,'BD OFICIAL'!$A$1:$AK$1058,34,0)=AG186,0,1)</f>
        <v>#N/A</v>
      </c>
      <c r="CI186" s="11" t="e">
        <f t="shared" si="114"/>
        <v>#DIV/0!</v>
      </c>
      <c r="CJ186" s="130" t="e">
        <f t="shared" si="115"/>
        <v>#DIV/0!</v>
      </c>
      <c r="CK186" s="130" t="e">
        <f>IF(VLOOKUP(A186,'BD OFICIAL'!$A$1:$AK$1058,37,0)=AL186,0,1)</f>
        <v>#N/A</v>
      </c>
      <c r="CL186" s="130" t="e">
        <f>VLOOKUP(A186,'BD OFICIAL'!$A$1:$AL$1109,38,0)*AM186-AP186</f>
        <v>#N/A</v>
      </c>
      <c r="CM186" s="130" t="str">
        <f t="shared" si="116"/>
        <v>SSH</v>
      </c>
      <c r="CN186" s="130" t="str">
        <f t="shared" si="117"/>
        <v>SI</v>
      </c>
      <c r="CO186" s="130" t="str">
        <f t="shared" si="118"/>
        <v>NO</v>
      </c>
      <c r="CP186" s="44">
        <f t="shared" si="119"/>
        <v>1</v>
      </c>
      <c r="CQ186" s="44">
        <f t="shared" si="120"/>
        <v>1</v>
      </c>
      <c r="CR186" s="44" t="e">
        <f t="shared" si="121"/>
        <v>#N/A</v>
      </c>
      <c r="CS186" s="44" t="e">
        <f>IF(VLOOKUP(A186,'BD OFICIAL'!$A:$AS,40,0)=AQ186,0,1)</f>
        <v>#N/A</v>
      </c>
      <c r="CT186" s="44" t="e">
        <f>IF(VLOOKUP(A186,'BD OFICIAL'!$A:$AS,41,0)=AS186,0,1)</f>
        <v>#N/A</v>
      </c>
      <c r="CU186" s="44">
        <f t="shared" si="122"/>
        <v>0</v>
      </c>
      <c r="CV186" s="44">
        <f t="shared" si="123"/>
        <v>0</v>
      </c>
      <c r="CW186" s="44" t="e">
        <f>IF(VLOOKUP(A186,'BD OFICIAL'!$A$1:$AK$1058,31,0)="SI",IF(AT186&gt;0,0,1),IF(AT186=0,0,1))</f>
        <v>#N/A</v>
      </c>
      <c r="CX186" s="44">
        <f t="shared" si="124"/>
        <v>0</v>
      </c>
      <c r="CY186" s="44">
        <f t="shared" si="125"/>
        <v>0</v>
      </c>
      <c r="CZ186" s="130" t="e">
        <f t="shared" si="126"/>
        <v>#N/A</v>
      </c>
      <c r="DA186" s="44" t="e">
        <f t="shared" si="127"/>
        <v>#N/A</v>
      </c>
      <c r="DB186" s="130" t="str">
        <f>IF(ISERROR(VLOOKUP(AI186,EXPERIENCIA!$A$1:$C$2100,1,0)),"NO","SI")</f>
        <v>NO</v>
      </c>
      <c r="DC186" s="130" t="e">
        <f>IF(CZ186="no","NO APLICA",IF(AX186=0,"ERROR NOTA",IF(AND(AX186&gt;1,DB186="NO"),"ERROR NOTA",IF(AND(DB186="NO",AX186=1),0,IF(VLOOKUP(AI186,EXPERIENCIA!$A$1:$C$2100,3,0)=AX186,0,"ERROR NOTA")))))</f>
        <v>#N/A</v>
      </c>
      <c r="DD186" s="130" t="str">
        <f>IF(ISERROR(VLOOKUP(AI186,COMPORTAMIENTO!$A$1:$C$2100,1,0)),"NO","SI")</f>
        <v>NO</v>
      </c>
      <c r="DE186" s="130" t="e">
        <f>IF(CZ186="NO","NO APLICA",IF(AY186=0,"ERROR NOTA",IF(AND(DD186="NO",AY186=7),0,IF(VLOOKUP(AI186,COMPORTAMIENTO!$A$2:$C$2100,3,0)=AY186,0,"ERROR NOTA"))))</f>
        <v>#N/A</v>
      </c>
      <c r="DF186" s="164" t="e">
        <f t="shared" si="128"/>
        <v>#N/A</v>
      </c>
      <c r="DG186" s="164" t="e">
        <f t="shared" si="129"/>
        <v>#N/A</v>
      </c>
      <c r="DH186" s="130" t="str">
        <f t="shared" si="143"/>
        <v>NO</v>
      </c>
      <c r="DI186" s="130" t="e">
        <f t="shared" si="130"/>
        <v>#N/A</v>
      </c>
      <c r="DJ186" s="130" t="e">
        <f t="shared" si="131"/>
        <v>#N/A</v>
      </c>
      <c r="DK186" s="130" t="e">
        <f t="shared" si="132"/>
        <v>#N/A</v>
      </c>
      <c r="DL186" s="16" t="e" cm="1">
        <f t="array" ref="DL186">IF(CZ186="NO","NO APLICA",IF(AND(CZ186="SI",BG186=1),RECHAZADO,"APROBADO"))</f>
        <v>#N/A</v>
      </c>
      <c r="DM186" s="16" t="e">
        <f t="shared" si="133"/>
        <v>#N/A</v>
      </c>
      <c r="DN186" s="11" t="e">
        <f t="shared" si="134"/>
        <v>#N/A</v>
      </c>
      <c r="DO186" s="16">
        <f t="shared" si="135"/>
        <v>0</v>
      </c>
      <c r="DP186" s="16">
        <f>VLOOKUP(A186,'5 TD'!$A$3:$B$35,2,0)</f>
        <v>0</v>
      </c>
      <c r="DQ186" s="11" t="e">
        <f t="shared" si="136"/>
        <v>#N/A</v>
      </c>
      <c r="DR186" s="130" t="e">
        <f t="shared" si="144"/>
        <v>#N/A</v>
      </c>
      <c r="DS186" s="130" t="e">
        <f t="shared" si="145"/>
        <v>#N/A</v>
      </c>
      <c r="DT186" s="11" t="e">
        <f t="shared" si="146"/>
        <v>#N/A</v>
      </c>
      <c r="DU186" s="130" t="e">
        <f t="shared" si="147"/>
        <v>#N/A</v>
      </c>
      <c r="DV186" s="6">
        <f>+('3 Planilla Preadjudicación OTIC'!BO186)</f>
        <v>0</v>
      </c>
      <c r="DW186" s="6" t="e">
        <f>IF(DU186="APROBADO",VLOOKUP(A186,'5 TD'!$D$3:$E$270,2,0),"NO APLICA")</f>
        <v>#N/A</v>
      </c>
      <c r="DX186" s="6" t="e">
        <f t="shared" si="137"/>
        <v>#N/A</v>
      </c>
      <c r="DY186" s="6" t="e">
        <f>IF(DX186="SI",VLOOKUP(A186,'5 TD'!$G$3:$H$270,2,0),"NO APLICA ")</f>
        <v>#N/A</v>
      </c>
      <c r="DZ186" s="6" t="e">
        <f t="shared" si="148"/>
        <v>#N/A</v>
      </c>
      <c r="EA186" s="6" t="e">
        <f>IF(DZ186="SI",VLOOKUP(A186,'5 TD'!$J$4:$K$472,2,0),"NO APLICA")</f>
        <v>#N/A</v>
      </c>
      <c r="EB186" s="6" t="e">
        <f t="shared" si="138"/>
        <v>#N/A</v>
      </c>
      <c r="EC186" s="11" t="e">
        <f>IF(EB186="SI",VLOOKUP(A186,'5 TD'!$M$4:$N$350,2,0),"NO APLICA")</f>
        <v>#N/A</v>
      </c>
      <c r="ED186" s="6" t="e">
        <f t="shared" si="149"/>
        <v>#N/A</v>
      </c>
      <c r="EE186" s="16" t="e">
        <f t="shared" si="139"/>
        <v>#N/A</v>
      </c>
      <c r="EF186" s="16" t="e">
        <f>IF(ED186="SI",VLOOKUP(A186,'5 TD'!$V$4:$W$479,2,0),"NO APLICA")</f>
        <v>#N/A</v>
      </c>
      <c r="EG186" s="6" t="e">
        <f t="shared" si="140"/>
        <v>#N/A</v>
      </c>
      <c r="EH186" s="124" t="e">
        <f>IF(EG186="SI",VLOOKUP(AI186,COMPORTAMIENTO!$A$1:$C$2100,2,0),"NO APLICA")</f>
        <v>#N/A</v>
      </c>
      <c r="EI186" s="16" t="e">
        <f>IF(EG186="SI",VLOOKUP(A186,'5 TD'!$P$2:$Q$479,2,0),"NO APLICA")</f>
        <v>#N/A</v>
      </c>
      <c r="EJ186" s="6" t="e">
        <f t="shared" si="141"/>
        <v>#N/A</v>
      </c>
      <c r="EK186" s="6">
        <f>IF(DB186="no",0,VLOOKUP(AI186,EXPERIENCIA!$A$1:$C$2100,2,0))</f>
        <v>0</v>
      </c>
      <c r="EL186" s="6">
        <f>IF(DB186="si",VLOOKUP(A186,'5 TD'!$S$3:$T$2103,2,0),0)</f>
        <v>0</v>
      </c>
      <c r="EM186" s="6" t="str">
        <f t="shared" si="142"/>
        <v>SI</v>
      </c>
      <c r="EN186" s="6">
        <f>+('3 Planilla Preadjudicación OTIC'!BV186)</f>
        <v>0</v>
      </c>
    </row>
    <row r="187" spans="1:149" s="7" customFormat="1" ht="13.8" x14ac:dyDescent="0.3">
      <c r="A187" s="6">
        <f>+('3 Planilla Preadjudicación OTIC'!A187)</f>
        <v>0</v>
      </c>
      <c r="B187" s="6">
        <f>+('3 Planilla Preadjudicación OTIC'!B187)</f>
        <v>0</v>
      </c>
      <c r="C187" s="8">
        <f>+('3 Planilla Preadjudicación OTIC'!D187)</f>
        <v>0</v>
      </c>
      <c r="D187" s="8">
        <f>+('3 Planilla Preadjudicación OTIC'!E187)</f>
        <v>0</v>
      </c>
      <c r="E187" s="8">
        <f>+('3 Planilla Preadjudicación OTIC'!F187)</f>
        <v>0</v>
      </c>
      <c r="F187" s="8">
        <f>+('3 Planilla Preadjudicación OTIC'!G187)</f>
        <v>0</v>
      </c>
      <c r="G187" s="8">
        <f>+('3 Planilla Preadjudicación OTIC'!H187)</f>
        <v>0</v>
      </c>
      <c r="H187" s="8">
        <f>+('3 Planilla Preadjudicación OTIC'!I187)</f>
        <v>0</v>
      </c>
      <c r="I187" s="8">
        <f>+('3 Planilla Preadjudicación OTIC'!J187)</f>
        <v>0</v>
      </c>
      <c r="J187" s="8">
        <f>+('3 Planilla Preadjudicación OTIC'!K187)</f>
        <v>0</v>
      </c>
      <c r="K187" s="8">
        <f>+('3 Planilla Preadjudicación OTIC'!L187)</f>
        <v>0</v>
      </c>
      <c r="L187" s="8">
        <f>+('3 Planilla Preadjudicación OTIC'!M187)</f>
        <v>0</v>
      </c>
      <c r="M187" s="6">
        <f>+('3 Planilla Preadjudicación OTIC'!N187)</f>
        <v>0</v>
      </c>
      <c r="N187" s="8">
        <f>+('3 Planilla Preadjudicación OTIC'!O187)</f>
        <v>0</v>
      </c>
      <c r="O187" s="8">
        <f>+('3 Planilla Preadjudicación OTIC'!P187)</f>
        <v>0</v>
      </c>
      <c r="P187" s="8">
        <f>+('3 Planilla Preadjudicación OTIC'!Q187)</f>
        <v>0</v>
      </c>
      <c r="Q187" s="8">
        <f>+('3 Planilla Preadjudicación OTIC'!R187)</f>
        <v>0</v>
      </c>
      <c r="R187" s="8">
        <f>+('3 Planilla Preadjudicación OTIC'!S187)</f>
        <v>0</v>
      </c>
      <c r="S187" s="8">
        <f>+('3 Planilla Preadjudicación OTIC'!T187)</f>
        <v>0</v>
      </c>
      <c r="T187" s="6">
        <f>+('3 Planilla Preadjudicación OTIC'!U187)</f>
        <v>0</v>
      </c>
      <c r="U187" s="6">
        <f>+('3 Planilla Preadjudicación OTIC'!V187)</f>
        <v>0</v>
      </c>
      <c r="V187" s="6">
        <f>+('3 Planilla Preadjudicación OTIC'!W187)</f>
        <v>0</v>
      </c>
      <c r="W187" s="6">
        <f>+('3 Planilla Preadjudicación OTIC'!X187)</f>
        <v>0</v>
      </c>
      <c r="X187" s="6">
        <f>+('3 Planilla Preadjudicación OTIC'!Y187)</f>
        <v>0</v>
      </c>
      <c r="Y187" s="6">
        <f>+('3 Planilla Preadjudicación OTIC'!Z187)</f>
        <v>0</v>
      </c>
      <c r="Z187" s="6">
        <f>+('3 Planilla Preadjudicación OTIC'!AA187)</f>
        <v>0</v>
      </c>
      <c r="AA187" s="6">
        <f>+('3 Planilla Preadjudicación OTIC'!AB187)</f>
        <v>0</v>
      </c>
      <c r="AB187" s="8">
        <f>+('3 Planilla Preadjudicación OTIC'!AC187)</f>
        <v>0</v>
      </c>
      <c r="AC187" s="8">
        <f>+('3 Planilla Preadjudicación OTIC'!AD187)</f>
        <v>0</v>
      </c>
      <c r="AD187" s="6">
        <f>+('3 Planilla Preadjudicación OTIC'!AE187)</f>
        <v>0</v>
      </c>
      <c r="AE187" s="8">
        <f>+('3 Planilla Preadjudicación OTIC'!AF187)</f>
        <v>0</v>
      </c>
      <c r="AF187" s="6">
        <f>+('3 Planilla Preadjudicación OTIC'!AG187)</f>
        <v>0</v>
      </c>
      <c r="AG187" s="6">
        <f>+('3 Planilla Preadjudicación OTIC'!AH187)</f>
        <v>0</v>
      </c>
      <c r="AH187" s="6">
        <f>+('3 Planilla Preadjudicación OTIC'!AI187)</f>
        <v>0</v>
      </c>
      <c r="AI187" s="206">
        <f>+('3 Planilla Preadjudicación OTIC'!AJ187)</f>
        <v>0</v>
      </c>
      <c r="AJ187" s="8">
        <f>+('3 Planilla Preadjudicación OTIC'!AK187)</f>
        <v>0</v>
      </c>
      <c r="AK187" s="6">
        <f>+('3 Planilla Preadjudicación OTIC'!AL187)</f>
        <v>0</v>
      </c>
      <c r="AL187" s="6">
        <f>+('3 Planilla Preadjudicación OTIC'!AM187)</f>
        <v>0</v>
      </c>
      <c r="AM187" s="16">
        <f>+('3 Planilla Preadjudicación OTIC'!AN187)</f>
        <v>0</v>
      </c>
      <c r="AN187" s="16">
        <f>+('3 Planilla Preadjudicación OTIC'!AO187)</f>
        <v>0</v>
      </c>
      <c r="AO187" s="16">
        <f>+('3 Planilla Preadjudicación OTIC'!AP187)</f>
        <v>0</v>
      </c>
      <c r="AP187" s="16">
        <f>+('3 Planilla Preadjudicación OTIC'!AQ187)</f>
        <v>0</v>
      </c>
      <c r="AQ187" s="16">
        <f>+('3 Planilla Preadjudicación OTIC'!AR187)</f>
        <v>0</v>
      </c>
      <c r="AR187" s="16">
        <f>+('3 Planilla Preadjudicación OTIC'!AS187)</f>
        <v>0</v>
      </c>
      <c r="AS187" s="16">
        <f>+('3 Planilla Preadjudicación OTIC'!AT187)</f>
        <v>0</v>
      </c>
      <c r="AT187" s="16">
        <f>+('3 Planilla Preadjudicación OTIC'!AU187)</f>
        <v>0</v>
      </c>
      <c r="AU187" s="16">
        <f>+('3 Planilla Preadjudicación OTIC'!AV187)</f>
        <v>0</v>
      </c>
      <c r="AV187" s="6">
        <f>+('3 Planilla Preadjudicación OTIC'!AW187)</f>
        <v>0</v>
      </c>
      <c r="AW187" s="8">
        <f>+('3 Planilla Preadjudicación OTIC'!AX187)</f>
        <v>0</v>
      </c>
      <c r="AX187" s="6">
        <f>+('3 Planilla Preadjudicación OTIC'!AY187)</f>
        <v>0</v>
      </c>
      <c r="AY187" s="6">
        <f>+('3 Planilla Preadjudicación OTIC'!AZ187)</f>
        <v>0</v>
      </c>
      <c r="AZ187" s="6">
        <f>+('3 Planilla Preadjudicación OTIC'!BA187)</f>
        <v>0</v>
      </c>
      <c r="BA187" s="6">
        <f>+('3 Planilla Preadjudicación OTIC'!BB187)</f>
        <v>0</v>
      </c>
      <c r="BB187" s="6">
        <f>+('3 Planilla Preadjudicación OTIC'!BC187)</f>
        <v>0</v>
      </c>
      <c r="BC187" s="6">
        <f>+('3 Planilla Preadjudicación OTIC'!BD187)</f>
        <v>0</v>
      </c>
      <c r="BD187" s="6">
        <f>+('3 Planilla Preadjudicación OTIC'!BE187)</f>
        <v>0</v>
      </c>
      <c r="BE187" s="6">
        <f>+('3 Planilla Preadjudicación OTIC'!BF187)</f>
        <v>0</v>
      </c>
      <c r="BF187" s="6">
        <f>+('3 Planilla Preadjudicación OTIC'!BG187)</f>
        <v>0</v>
      </c>
      <c r="BG187" s="6">
        <f>+('3 Planilla Preadjudicación OTIC'!BH187)</f>
        <v>0</v>
      </c>
      <c r="BH187" s="6">
        <f>+('3 Planilla Preadjudicación OTIC'!BI187)</f>
        <v>0</v>
      </c>
      <c r="BI187" s="6">
        <f>+('3 Planilla Preadjudicación OTIC'!BJ187)</f>
        <v>0</v>
      </c>
      <c r="BJ187" s="6">
        <f>+('3 Planilla Preadjudicación OTIC'!BK187)</f>
        <v>0</v>
      </c>
      <c r="BK187" s="6">
        <f>+('3 Planilla Preadjudicación OTIC'!BL187)</f>
        <v>0</v>
      </c>
      <c r="BL187" s="6">
        <f>+('3 Planilla Preadjudicación OTIC'!BM187)</f>
        <v>0</v>
      </c>
      <c r="BM187" s="164">
        <f>ROUND(('3 Planilla Preadjudicación OTIC'!BN187),1)</f>
        <v>0</v>
      </c>
      <c r="BN187" s="8">
        <f>+('3 Planilla Preadjudicación OTIC'!BO187)</f>
        <v>0</v>
      </c>
      <c r="BO187" s="8">
        <f>+('3 Planilla Preadjudicación OTIC'!BP187)</f>
        <v>0</v>
      </c>
      <c r="BP187" s="8">
        <f>+('3 Planilla Preadjudicación OTIC'!BQ187)</f>
        <v>0</v>
      </c>
      <c r="BQ187" s="8">
        <f>+('3 Planilla Preadjudicación OTIC'!BR187)</f>
        <v>0</v>
      </c>
      <c r="BR187" s="8">
        <f>+('3 Planilla Preadjudicación OTIC'!BS187)</f>
        <v>0</v>
      </c>
      <c r="BS187" s="8">
        <f>+('3 Planilla Preadjudicación OTIC'!BT187)</f>
        <v>0</v>
      </c>
      <c r="BT187" s="8">
        <f>+('3 Planilla Preadjudicación OTIC'!BU187)</f>
        <v>0</v>
      </c>
      <c r="BU187" s="130" t="e">
        <f>IF(VLOOKUP(A187,'BD OFICIAL'!$A$1:$AK$1058,5,0)=D187,0,1)</f>
        <v>#N/A</v>
      </c>
      <c r="BV187" s="130" t="e">
        <f>IF(VLOOKUP(A187,'BD OFICIAL'!$A$1:$AK$1058,11,0)=J187,0,1)</f>
        <v>#N/A</v>
      </c>
      <c r="BW187" s="130" t="e">
        <f>IF(VLOOKUP(A187,'BD OFICIAL'!$A$1:$AK$1058,13,0)=L187,0,1)</f>
        <v>#N/A</v>
      </c>
      <c r="BX187" s="6" t="e">
        <f>IF(VLOOKUP(A187,'BD OFICIAL'!$A$1:$AK$1058,16,0)=O187,0,1)</f>
        <v>#N/A</v>
      </c>
      <c r="BY187" s="6" t="e">
        <f>IF(VLOOKUP(A187,'BD OFICIAL'!$A$1:$AK$1058,17,0)=P187,0,1)</f>
        <v>#N/A</v>
      </c>
      <c r="BZ187" s="6" t="e">
        <f>IF(VLOOKUP(A187,'BD OFICIAL'!$A$1:$AK$1058,19,0)=R187,0,1)</f>
        <v>#N/A</v>
      </c>
      <c r="CA187" s="6" t="e">
        <f>IF(VLOOKUP(A187,'BD OFICIAL'!$A$1:$AK$1058,21,0)=T187,0,1)</f>
        <v>#N/A</v>
      </c>
      <c r="CB187" s="6" t="e">
        <f>IF(VLOOKUP(A187,'BD OFICIAL'!$A$1:$AK$1058,24,0)=AK187,0,1)</f>
        <v>#N/A</v>
      </c>
      <c r="CC187" s="6" t="e">
        <f>IF(VLOOKUP(A187,'BD OFICIAL'!$A$1:$AK$1058,25,0)=X187,0,1)</f>
        <v>#N/A</v>
      </c>
      <c r="CD187" s="6" t="e">
        <f>IF(VLOOKUP(A187,'BD OFICIAL'!$A$1:$AK$1058,26,0)=Y187,0,1)</f>
        <v>#N/A</v>
      </c>
      <c r="CE187" s="6" t="e">
        <f>IF(VLOOKUP(A187,'BD OFICIAL'!$A$1:$AK$1058,27,0)=Z187,0,1)</f>
        <v>#N/A</v>
      </c>
      <c r="CF187" s="6" t="e">
        <f>IF(VLOOKUP(A187,'BD OFICIAL'!$A$1:$AK$1058,28,0)=AA187,0,1)</f>
        <v>#N/A</v>
      </c>
      <c r="CG187" s="6" t="e">
        <f>IF(VLOOKUP(A187,'BD OFICIAL'!$A$1:$AK$1058,33,0)=AF187,0,1)</f>
        <v>#N/A</v>
      </c>
      <c r="CH187" s="6" t="e">
        <f>IF(VLOOKUP(A187,'BD OFICIAL'!$A$1:$AK$1058,34,0)=AG187,0,1)</f>
        <v>#N/A</v>
      </c>
      <c r="CI187" s="11" t="e">
        <f t="shared" si="114"/>
        <v>#DIV/0!</v>
      </c>
      <c r="CJ187" s="130" t="e">
        <f t="shared" si="115"/>
        <v>#DIV/0!</v>
      </c>
      <c r="CK187" s="130" t="e">
        <f>IF(VLOOKUP(A187,'BD OFICIAL'!$A$1:$AK$1058,37,0)=AL187,0,1)</f>
        <v>#N/A</v>
      </c>
      <c r="CL187" s="130" t="e">
        <f>VLOOKUP(A187,'BD OFICIAL'!$A$1:$AL$1109,38,0)*AM187-AP187</f>
        <v>#N/A</v>
      </c>
      <c r="CM187" s="130" t="str">
        <f t="shared" si="116"/>
        <v>SSH</v>
      </c>
      <c r="CN187" s="130" t="str">
        <f t="shared" si="117"/>
        <v>SI</v>
      </c>
      <c r="CO187" s="130" t="str">
        <f t="shared" si="118"/>
        <v>NO</v>
      </c>
      <c r="CP187" s="44">
        <f t="shared" si="119"/>
        <v>1</v>
      </c>
      <c r="CQ187" s="44">
        <f t="shared" si="120"/>
        <v>1</v>
      </c>
      <c r="CR187" s="44" t="e">
        <f t="shared" si="121"/>
        <v>#N/A</v>
      </c>
      <c r="CS187" s="44" t="e">
        <f>IF(VLOOKUP(A187,'BD OFICIAL'!$A:$AS,40,0)=AQ187,0,1)</f>
        <v>#N/A</v>
      </c>
      <c r="CT187" s="44" t="e">
        <f>IF(VLOOKUP(A187,'BD OFICIAL'!$A:$AS,41,0)=AS187,0,1)</f>
        <v>#N/A</v>
      </c>
      <c r="CU187" s="44">
        <f t="shared" si="122"/>
        <v>0</v>
      </c>
      <c r="CV187" s="44">
        <f t="shared" si="123"/>
        <v>0</v>
      </c>
      <c r="CW187" s="44" t="e">
        <f>IF(VLOOKUP(A187,'BD OFICIAL'!$A$1:$AK$1058,31,0)="SI",IF(AT187&gt;0,0,1),IF(AT187=0,0,1))</f>
        <v>#N/A</v>
      </c>
      <c r="CX187" s="44">
        <f t="shared" si="124"/>
        <v>0</v>
      </c>
      <c r="CY187" s="44">
        <f t="shared" si="125"/>
        <v>0</v>
      </c>
      <c r="CZ187" s="130" t="e">
        <f t="shared" si="126"/>
        <v>#N/A</v>
      </c>
      <c r="DA187" s="44" t="e">
        <f t="shared" si="127"/>
        <v>#N/A</v>
      </c>
      <c r="DB187" s="130" t="str">
        <f>IF(ISERROR(VLOOKUP(AI187,EXPERIENCIA!$A$1:$C$2100,1,0)),"NO","SI")</f>
        <v>NO</v>
      </c>
      <c r="DC187" s="130" t="e">
        <f>IF(CZ187="no","NO APLICA",IF(AX187=0,"ERROR NOTA",IF(AND(AX187&gt;1,DB187="NO"),"ERROR NOTA",IF(AND(DB187="NO",AX187=1),0,IF(VLOOKUP(AI187,EXPERIENCIA!$A$1:$C$2100,3,0)=AX187,0,"ERROR NOTA")))))</f>
        <v>#N/A</v>
      </c>
      <c r="DD187" s="130" t="str">
        <f>IF(ISERROR(VLOOKUP(AI187,COMPORTAMIENTO!$A$1:$C$2100,1,0)),"NO","SI")</f>
        <v>NO</v>
      </c>
      <c r="DE187" s="130" t="e">
        <f>IF(CZ187="NO","NO APLICA",IF(AY187=0,"ERROR NOTA",IF(AND(DD187="NO",AY187=7),0,IF(VLOOKUP(AI187,COMPORTAMIENTO!$A$2:$C$2100,3,0)=AY187,0,"ERROR NOTA"))))</f>
        <v>#N/A</v>
      </c>
      <c r="DF187" s="164" t="e">
        <f t="shared" si="128"/>
        <v>#N/A</v>
      </c>
      <c r="DG187" s="164" t="e">
        <f t="shared" si="129"/>
        <v>#N/A</v>
      </c>
      <c r="DH187" s="130" t="str">
        <f t="shared" si="143"/>
        <v>NO</v>
      </c>
      <c r="DI187" s="130" t="e">
        <f t="shared" si="130"/>
        <v>#N/A</v>
      </c>
      <c r="DJ187" s="130" t="e">
        <f t="shared" si="131"/>
        <v>#N/A</v>
      </c>
      <c r="DK187" s="130" t="e">
        <f t="shared" si="132"/>
        <v>#N/A</v>
      </c>
      <c r="DL187" s="16" t="e" cm="1">
        <f t="array" ref="DL187">IF(CZ187="NO","NO APLICA",IF(AND(CZ187="SI",BG187=1),RECHAZADO,"APROBADO"))</f>
        <v>#N/A</v>
      </c>
      <c r="DM187" s="16" t="e">
        <f t="shared" si="133"/>
        <v>#N/A</v>
      </c>
      <c r="DN187" s="11" t="e">
        <f t="shared" si="134"/>
        <v>#N/A</v>
      </c>
      <c r="DO187" s="16">
        <f t="shared" si="135"/>
        <v>0</v>
      </c>
      <c r="DP187" s="16">
        <f>VLOOKUP(A187,'5 TD'!$A$3:$B$35,2,0)</f>
        <v>0</v>
      </c>
      <c r="DQ187" s="11" t="e">
        <f t="shared" si="136"/>
        <v>#N/A</v>
      </c>
      <c r="DR187" s="130" t="e">
        <f t="shared" si="144"/>
        <v>#N/A</v>
      </c>
      <c r="DS187" s="130" t="e">
        <f t="shared" si="145"/>
        <v>#N/A</v>
      </c>
      <c r="DT187" s="11" t="e">
        <f t="shared" si="146"/>
        <v>#N/A</v>
      </c>
      <c r="DU187" s="130" t="e">
        <f t="shared" si="147"/>
        <v>#N/A</v>
      </c>
      <c r="DV187" s="6">
        <f>+('3 Planilla Preadjudicación OTIC'!BO187)</f>
        <v>0</v>
      </c>
      <c r="DW187" s="6" t="e">
        <f>IF(DU187="APROBADO",VLOOKUP(A187,'5 TD'!$D$3:$E$270,2,0),"NO APLICA")</f>
        <v>#N/A</v>
      </c>
      <c r="DX187" s="6" t="e">
        <f t="shared" si="137"/>
        <v>#N/A</v>
      </c>
      <c r="DY187" s="6" t="e">
        <f>IF(DX187="SI",VLOOKUP(A187,'5 TD'!$G$3:$H$270,2,0),"NO APLICA ")</f>
        <v>#N/A</v>
      </c>
      <c r="DZ187" s="6" t="e">
        <f t="shared" si="148"/>
        <v>#N/A</v>
      </c>
      <c r="EA187" s="6" t="e">
        <f>IF(DZ187="SI",VLOOKUP(A187,'5 TD'!$J$4:$K$472,2,0),"NO APLICA")</f>
        <v>#N/A</v>
      </c>
      <c r="EB187" s="6" t="e">
        <f t="shared" si="138"/>
        <v>#N/A</v>
      </c>
      <c r="EC187" s="11" t="e">
        <f>IF(EB187="SI",VLOOKUP(A187,'5 TD'!$M$4:$N$350,2,0),"NO APLICA")</f>
        <v>#N/A</v>
      </c>
      <c r="ED187" s="6" t="e">
        <f t="shared" si="149"/>
        <v>#N/A</v>
      </c>
      <c r="EE187" s="16" t="e">
        <f t="shared" si="139"/>
        <v>#N/A</v>
      </c>
      <c r="EF187" s="16" t="e">
        <f>IF(ED187="SI",VLOOKUP(A187,'5 TD'!$V$4:$W$479,2,0),"NO APLICA")</f>
        <v>#N/A</v>
      </c>
      <c r="EG187" s="6" t="e">
        <f t="shared" si="140"/>
        <v>#N/A</v>
      </c>
      <c r="EH187" s="124" t="e">
        <f>IF(EG187="SI",VLOOKUP(AI187,COMPORTAMIENTO!$A$1:$C$2100,2,0),"NO APLICA")</f>
        <v>#N/A</v>
      </c>
      <c r="EI187" s="16" t="e">
        <f>IF(EG187="SI",VLOOKUP(A187,'5 TD'!$P$2:$Q$479,2,0),"NO APLICA")</f>
        <v>#N/A</v>
      </c>
      <c r="EJ187" s="6" t="e">
        <f t="shared" si="141"/>
        <v>#N/A</v>
      </c>
      <c r="EK187" s="6">
        <f>IF(DB187="no",0,VLOOKUP(AI187,EXPERIENCIA!$A$1:$C$2100,2,0))</f>
        <v>0</v>
      </c>
      <c r="EL187" s="6">
        <f>IF(DB187="si",VLOOKUP(A187,'5 TD'!$S$3:$T$2103,2,0),0)</f>
        <v>0</v>
      </c>
      <c r="EM187" s="6" t="str">
        <f t="shared" si="142"/>
        <v>SI</v>
      </c>
      <c r="EN187" s="6">
        <f>+('3 Planilla Preadjudicación OTIC'!BV187)</f>
        <v>0</v>
      </c>
    </row>
    <row r="188" spans="1:149" s="7" customFormat="1" ht="13.8" x14ac:dyDescent="0.3">
      <c r="A188" s="6">
        <f>+('3 Planilla Preadjudicación OTIC'!A188)</f>
        <v>0</v>
      </c>
      <c r="B188" s="6">
        <f>+('3 Planilla Preadjudicación OTIC'!B188)</f>
        <v>0</v>
      </c>
      <c r="C188" s="8">
        <f>+('3 Planilla Preadjudicación OTIC'!D188)</f>
        <v>0</v>
      </c>
      <c r="D188" s="8">
        <f>+('3 Planilla Preadjudicación OTIC'!E188)</f>
        <v>0</v>
      </c>
      <c r="E188" s="8">
        <f>+('3 Planilla Preadjudicación OTIC'!F188)</f>
        <v>0</v>
      </c>
      <c r="F188" s="8">
        <f>+('3 Planilla Preadjudicación OTIC'!G188)</f>
        <v>0</v>
      </c>
      <c r="G188" s="8">
        <f>+('3 Planilla Preadjudicación OTIC'!H188)</f>
        <v>0</v>
      </c>
      <c r="H188" s="8">
        <f>+('3 Planilla Preadjudicación OTIC'!I188)</f>
        <v>0</v>
      </c>
      <c r="I188" s="8">
        <f>+('3 Planilla Preadjudicación OTIC'!J188)</f>
        <v>0</v>
      </c>
      <c r="J188" s="8">
        <f>+('3 Planilla Preadjudicación OTIC'!K188)</f>
        <v>0</v>
      </c>
      <c r="K188" s="8">
        <f>+('3 Planilla Preadjudicación OTIC'!L188)</f>
        <v>0</v>
      </c>
      <c r="L188" s="8">
        <f>+('3 Planilla Preadjudicación OTIC'!M188)</f>
        <v>0</v>
      </c>
      <c r="M188" s="6">
        <f>+('3 Planilla Preadjudicación OTIC'!N188)</f>
        <v>0</v>
      </c>
      <c r="N188" s="8">
        <f>+('3 Planilla Preadjudicación OTIC'!O188)</f>
        <v>0</v>
      </c>
      <c r="O188" s="8">
        <f>+('3 Planilla Preadjudicación OTIC'!P188)</f>
        <v>0</v>
      </c>
      <c r="P188" s="8">
        <f>+('3 Planilla Preadjudicación OTIC'!Q188)</f>
        <v>0</v>
      </c>
      <c r="Q188" s="8">
        <f>+('3 Planilla Preadjudicación OTIC'!R188)</f>
        <v>0</v>
      </c>
      <c r="R188" s="8">
        <f>+('3 Planilla Preadjudicación OTIC'!S188)</f>
        <v>0</v>
      </c>
      <c r="S188" s="8">
        <f>+('3 Planilla Preadjudicación OTIC'!T188)</f>
        <v>0</v>
      </c>
      <c r="T188" s="6">
        <f>+('3 Planilla Preadjudicación OTIC'!U188)</f>
        <v>0</v>
      </c>
      <c r="U188" s="6">
        <f>+('3 Planilla Preadjudicación OTIC'!V188)</f>
        <v>0</v>
      </c>
      <c r="V188" s="6">
        <f>+('3 Planilla Preadjudicación OTIC'!W188)</f>
        <v>0</v>
      </c>
      <c r="W188" s="6">
        <f>+('3 Planilla Preadjudicación OTIC'!X188)</f>
        <v>0</v>
      </c>
      <c r="X188" s="6">
        <f>+('3 Planilla Preadjudicación OTIC'!Y188)</f>
        <v>0</v>
      </c>
      <c r="Y188" s="6">
        <f>+('3 Planilla Preadjudicación OTIC'!Z188)</f>
        <v>0</v>
      </c>
      <c r="Z188" s="6">
        <f>+('3 Planilla Preadjudicación OTIC'!AA188)</f>
        <v>0</v>
      </c>
      <c r="AA188" s="6">
        <f>+('3 Planilla Preadjudicación OTIC'!AB188)</f>
        <v>0</v>
      </c>
      <c r="AB188" s="8">
        <f>+('3 Planilla Preadjudicación OTIC'!AC188)</f>
        <v>0</v>
      </c>
      <c r="AC188" s="8">
        <f>+('3 Planilla Preadjudicación OTIC'!AD188)</f>
        <v>0</v>
      </c>
      <c r="AD188" s="6">
        <f>+('3 Planilla Preadjudicación OTIC'!AE188)</f>
        <v>0</v>
      </c>
      <c r="AE188" s="8">
        <f>+('3 Planilla Preadjudicación OTIC'!AF188)</f>
        <v>0</v>
      </c>
      <c r="AF188" s="6">
        <f>+('3 Planilla Preadjudicación OTIC'!AG188)</f>
        <v>0</v>
      </c>
      <c r="AG188" s="6">
        <f>+('3 Planilla Preadjudicación OTIC'!AH188)</f>
        <v>0</v>
      </c>
      <c r="AH188" s="6">
        <f>+('3 Planilla Preadjudicación OTIC'!AI188)</f>
        <v>0</v>
      </c>
      <c r="AI188" s="206">
        <f>+('3 Planilla Preadjudicación OTIC'!AJ188)</f>
        <v>0</v>
      </c>
      <c r="AJ188" s="8">
        <f>+('3 Planilla Preadjudicación OTIC'!AK188)</f>
        <v>0</v>
      </c>
      <c r="AK188" s="6">
        <f>+('3 Planilla Preadjudicación OTIC'!AL188)</f>
        <v>0</v>
      </c>
      <c r="AL188" s="6">
        <f>+('3 Planilla Preadjudicación OTIC'!AM188)</f>
        <v>0</v>
      </c>
      <c r="AM188" s="16">
        <f>+('3 Planilla Preadjudicación OTIC'!AN188)</f>
        <v>0</v>
      </c>
      <c r="AN188" s="16">
        <f>+('3 Planilla Preadjudicación OTIC'!AO188)</f>
        <v>0</v>
      </c>
      <c r="AO188" s="16">
        <f>+('3 Planilla Preadjudicación OTIC'!AP188)</f>
        <v>0</v>
      </c>
      <c r="AP188" s="16">
        <f>+('3 Planilla Preadjudicación OTIC'!AQ188)</f>
        <v>0</v>
      </c>
      <c r="AQ188" s="16">
        <f>+('3 Planilla Preadjudicación OTIC'!AR188)</f>
        <v>0</v>
      </c>
      <c r="AR188" s="16">
        <f>+('3 Planilla Preadjudicación OTIC'!AS188)</f>
        <v>0</v>
      </c>
      <c r="AS188" s="16">
        <f>+('3 Planilla Preadjudicación OTIC'!AT188)</f>
        <v>0</v>
      </c>
      <c r="AT188" s="16">
        <f>+('3 Planilla Preadjudicación OTIC'!AU188)</f>
        <v>0</v>
      </c>
      <c r="AU188" s="16">
        <f>+('3 Planilla Preadjudicación OTIC'!AV188)</f>
        <v>0</v>
      </c>
      <c r="AV188" s="6">
        <f>+('3 Planilla Preadjudicación OTIC'!AW188)</f>
        <v>0</v>
      </c>
      <c r="AW188" s="8">
        <f>+('3 Planilla Preadjudicación OTIC'!AX188)</f>
        <v>0</v>
      </c>
      <c r="AX188" s="6">
        <f>+('3 Planilla Preadjudicación OTIC'!AY188)</f>
        <v>0</v>
      </c>
      <c r="AY188" s="6">
        <f>+('3 Planilla Preadjudicación OTIC'!AZ188)</f>
        <v>0</v>
      </c>
      <c r="AZ188" s="6">
        <f>+('3 Planilla Preadjudicación OTIC'!BA188)</f>
        <v>0</v>
      </c>
      <c r="BA188" s="6">
        <f>+('3 Planilla Preadjudicación OTIC'!BB188)</f>
        <v>0</v>
      </c>
      <c r="BB188" s="6">
        <f>+('3 Planilla Preadjudicación OTIC'!BC188)</f>
        <v>0</v>
      </c>
      <c r="BC188" s="6">
        <f>+('3 Planilla Preadjudicación OTIC'!BD188)</f>
        <v>0</v>
      </c>
      <c r="BD188" s="6">
        <f>+('3 Planilla Preadjudicación OTIC'!BE188)</f>
        <v>0</v>
      </c>
      <c r="BE188" s="6">
        <f>+('3 Planilla Preadjudicación OTIC'!BF188)</f>
        <v>0</v>
      </c>
      <c r="BF188" s="6">
        <f>+('3 Planilla Preadjudicación OTIC'!BG188)</f>
        <v>0</v>
      </c>
      <c r="BG188" s="6">
        <f>+('3 Planilla Preadjudicación OTIC'!BH188)</f>
        <v>0</v>
      </c>
      <c r="BH188" s="6">
        <f>+('3 Planilla Preadjudicación OTIC'!BI188)</f>
        <v>0</v>
      </c>
      <c r="BI188" s="6">
        <f>+('3 Planilla Preadjudicación OTIC'!BJ188)</f>
        <v>0</v>
      </c>
      <c r="BJ188" s="6">
        <f>+('3 Planilla Preadjudicación OTIC'!BK188)</f>
        <v>0</v>
      </c>
      <c r="BK188" s="6">
        <f>+('3 Planilla Preadjudicación OTIC'!BL188)</f>
        <v>0</v>
      </c>
      <c r="BL188" s="6">
        <f>+('3 Planilla Preadjudicación OTIC'!BM188)</f>
        <v>0</v>
      </c>
      <c r="BM188" s="164">
        <f>ROUND(('3 Planilla Preadjudicación OTIC'!BN188),1)</f>
        <v>0</v>
      </c>
      <c r="BN188" s="8">
        <f>+('3 Planilla Preadjudicación OTIC'!BO188)</f>
        <v>0</v>
      </c>
      <c r="BO188" s="8">
        <f>+('3 Planilla Preadjudicación OTIC'!BP188)</f>
        <v>0</v>
      </c>
      <c r="BP188" s="8">
        <f>+('3 Planilla Preadjudicación OTIC'!BQ188)</f>
        <v>0</v>
      </c>
      <c r="BQ188" s="8">
        <f>+('3 Planilla Preadjudicación OTIC'!BR188)</f>
        <v>0</v>
      </c>
      <c r="BR188" s="8">
        <f>+('3 Planilla Preadjudicación OTIC'!BS188)</f>
        <v>0</v>
      </c>
      <c r="BS188" s="8">
        <f>+('3 Planilla Preadjudicación OTIC'!BT188)</f>
        <v>0</v>
      </c>
      <c r="BT188" s="8">
        <f>+('3 Planilla Preadjudicación OTIC'!BU188)</f>
        <v>0</v>
      </c>
      <c r="BU188" s="130" t="e">
        <f>IF(VLOOKUP(A188,'BD OFICIAL'!$A$1:$AK$1058,5,0)=D188,0,1)</f>
        <v>#N/A</v>
      </c>
      <c r="BV188" s="130" t="e">
        <f>IF(VLOOKUP(A188,'BD OFICIAL'!$A$1:$AK$1058,11,0)=J188,0,1)</f>
        <v>#N/A</v>
      </c>
      <c r="BW188" s="130" t="e">
        <f>IF(VLOOKUP(A188,'BD OFICIAL'!$A$1:$AK$1058,13,0)=L188,0,1)</f>
        <v>#N/A</v>
      </c>
      <c r="BX188" s="6" t="e">
        <f>IF(VLOOKUP(A188,'BD OFICIAL'!$A$1:$AK$1058,16,0)=O188,0,1)</f>
        <v>#N/A</v>
      </c>
      <c r="BY188" s="6" t="e">
        <f>IF(VLOOKUP(A188,'BD OFICIAL'!$A$1:$AK$1058,17,0)=P188,0,1)</f>
        <v>#N/A</v>
      </c>
      <c r="BZ188" s="6" t="e">
        <f>IF(VLOOKUP(A188,'BD OFICIAL'!$A$1:$AK$1058,19,0)=R188,0,1)</f>
        <v>#N/A</v>
      </c>
      <c r="CA188" s="6" t="e">
        <f>IF(VLOOKUP(A188,'BD OFICIAL'!$A$1:$AK$1058,21,0)=T188,0,1)</f>
        <v>#N/A</v>
      </c>
      <c r="CB188" s="6" t="e">
        <f>IF(VLOOKUP(A188,'BD OFICIAL'!$A$1:$AK$1058,24,0)=AK188,0,1)</f>
        <v>#N/A</v>
      </c>
      <c r="CC188" s="6" t="e">
        <f>IF(VLOOKUP(A188,'BD OFICIAL'!$A$1:$AK$1058,25,0)=X188,0,1)</f>
        <v>#N/A</v>
      </c>
      <c r="CD188" s="6" t="e">
        <f>IF(VLOOKUP(A188,'BD OFICIAL'!$A$1:$AK$1058,26,0)=Y188,0,1)</f>
        <v>#N/A</v>
      </c>
      <c r="CE188" s="6" t="e">
        <f>IF(VLOOKUP(A188,'BD OFICIAL'!$A$1:$AK$1058,27,0)=Z188,0,1)</f>
        <v>#N/A</v>
      </c>
      <c r="CF188" s="6" t="e">
        <f>IF(VLOOKUP(A188,'BD OFICIAL'!$A$1:$AK$1058,28,0)=AA188,0,1)</f>
        <v>#N/A</v>
      </c>
      <c r="CG188" s="6" t="e">
        <f>IF(VLOOKUP(A188,'BD OFICIAL'!$A$1:$AK$1058,33,0)=AF188,0,1)</f>
        <v>#N/A</v>
      </c>
      <c r="CH188" s="6" t="e">
        <f>IF(VLOOKUP(A188,'BD OFICIAL'!$A$1:$AK$1058,34,0)=AG188,0,1)</f>
        <v>#N/A</v>
      </c>
      <c r="CI188" s="11" t="e">
        <f t="shared" si="114"/>
        <v>#DIV/0!</v>
      </c>
      <c r="CJ188" s="130" t="e">
        <f t="shared" si="115"/>
        <v>#DIV/0!</v>
      </c>
      <c r="CK188" s="130" t="e">
        <f>IF(VLOOKUP(A188,'BD OFICIAL'!$A$1:$AK$1058,37,0)=AL188,0,1)</f>
        <v>#N/A</v>
      </c>
      <c r="CL188" s="130" t="e">
        <f>VLOOKUP(A188,'BD OFICIAL'!$A$1:$AL$1109,38,0)*AM188-AP188</f>
        <v>#N/A</v>
      </c>
      <c r="CM188" s="130" t="str">
        <f t="shared" si="116"/>
        <v>SSH</v>
      </c>
      <c r="CN188" s="130" t="str">
        <f t="shared" si="117"/>
        <v>SI</v>
      </c>
      <c r="CO188" s="130" t="str">
        <f t="shared" si="118"/>
        <v>NO</v>
      </c>
      <c r="CP188" s="44">
        <f t="shared" si="119"/>
        <v>1</v>
      </c>
      <c r="CQ188" s="44">
        <f t="shared" si="120"/>
        <v>1</v>
      </c>
      <c r="CR188" s="44" t="e">
        <f t="shared" si="121"/>
        <v>#N/A</v>
      </c>
      <c r="CS188" s="44" t="e">
        <f>IF(VLOOKUP(A188,'BD OFICIAL'!$A:$AS,40,0)=AQ188,0,1)</f>
        <v>#N/A</v>
      </c>
      <c r="CT188" s="44" t="e">
        <f>IF(VLOOKUP(A188,'BD OFICIAL'!$A:$AS,41,0)=AS188,0,1)</f>
        <v>#N/A</v>
      </c>
      <c r="CU188" s="44">
        <f t="shared" si="122"/>
        <v>0</v>
      </c>
      <c r="CV188" s="44">
        <f t="shared" si="123"/>
        <v>0</v>
      </c>
      <c r="CW188" s="44" t="e">
        <f>IF(VLOOKUP(A188,'BD OFICIAL'!$A$1:$AK$1058,31,0)="SI",IF(AT188&gt;0,0,1),IF(AT188=0,0,1))</f>
        <v>#N/A</v>
      </c>
      <c r="CX188" s="44">
        <f t="shared" si="124"/>
        <v>0</v>
      </c>
      <c r="CY188" s="44">
        <f t="shared" si="125"/>
        <v>0</v>
      </c>
      <c r="CZ188" s="130" t="e">
        <f t="shared" si="126"/>
        <v>#N/A</v>
      </c>
      <c r="DA188" s="44" t="e">
        <f t="shared" si="127"/>
        <v>#N/A</v>
      </c>
      <c r="DB188" s="130" t="str">
        <f>IF(ISERROR(VLOOKUP(AI188,EXPERIENCIA!$A$1:$C$2100,1,0)),"NO","SI")</f>
        <v>NO</v>
      </c>
      <c r="DC188" s="130" t="e">
        <f>IF(CZ188="no","NO APLICA",IF(AX188=0,"ERROR NOTA",IF(AND(AX188&gt;1,DB188="NO"),"ERROR NOTA",IF(AND(DB188="NO",AX188=1),0,IF(VLOOKUP(AI188,EXPERIENCIA!$A$1:$C$2100,3,0)=AX188,0,"ERROR NOTA")))))</f>
        <v>#N/A</v>
      </c>
      <c r="DD188" s="130" t="str">
        <f>IF(ISERROR(VLOOKUP(AI188,COMPORTAMIENTO!$A$1:$C$2100,1,0)),"NO","SI")</f>
        <v>NO</v>
      </c>
      <c r="DE188" s="130" t="e">
        <f>IF(CZ188="NO","NO APLICA",IF(AY188=0,"ERROR NOTA",IF(AND(DD188="NO",AY188=7),0,IF(VLOOKUP(AI188,COMPORTAMIENTO!$A$2:$C$2100,3,0)=AY188,0,"ERROR NOTA"))))</f>
        <v>#N/A</v>
      </c>
      <c r="DF188" s="164" t="e">
        <f t="shared" si="128"/>
        <v>#N/A</v>
      </c>
      <c r="DG188" s="164" t="e">
        <f t="shared" si="129"/>
        <v>#N/A</v>
      </c>
      <c r="DH188" s="130" t="str">
        <f t="shared" si="143"/>
        <v>NO</v>
      </c>
      <c r="DI188" s="130" t="e">
        <f t="shared" si="130"/>
        <v>#N/A</v>
      </c>
      <c r="DJ188" s="130" t="e">
        <f t="shared" si="131"/>
        <v>#N/A</v>
      </c>
      <c r="DK188" s="130" t="e">
        <f t="shared" si="132"/>
        <v>#N/A</v>
      </c>
      <c r="DL188" s="16" t="e" cm="1">
        <f t="array" ref="DL188">IF(CZ188="NO","NO APLICA",IF(AND(CZ188="SI",BG188=1),RECHAZADO,"APROBADO"))</f>
        <v>#N/A</v>
      </c>
      <c r="DM188" s="16" t="e">
        <f t="shared" si="133"/>
        <v>#N/A</v>
      </c>
      <c r="DN188" s="11" t="e">
        <f t="shared" si="134"/>
        <v>#N/A</v>
      </c>
      <c r="DO188" s="16">
        <f t="shared" si="135"/>
        <v>0</v>
      </c>
      <c r="DP188" s="16">
        <f>VLOOKUP(A188,'5 TD'!$A$3:$B$35,2,0)</f>
        <v>0</v>
      </c>
      <c r="DQ188" s="11" t="e">
        <f t="shared" si="136"/>
        <v>#N/A</v>
      </c>
      <c r="DR188" s="130" t="e">
        <f t="shared" si="144"/>
        <v>#N/A</v>
      </c>
      <c r="DS188" s="130" t="e">
        <f t="shared" si="145"/>
        <v>#N/A</v>
      </c>
      <c r="DT188" s="11" t="e">
        <f t="shared" si="146"/>
        <v>#N/A</v>
      </c>
      <c r="DU188" s="130" t="e">
        <f t="shared" si="147"/>
        <v>#N/A</v>
      </c>
      <c r="DV188" s="6">
        <f>+('3 Planilla Preadjudicación OTIC'!BO188)</f>
        <v>0</v>
      </c>
      <c r="DW188" s="6" t="e">
        <f>IF(DU188="APROBADO",VLOOKUP(A188,'5 TD'!$D$3:$E$270,2,0),"NO APLICA")</f>
        <v>#N/A</v>
      </c>
      <c r="DX188" s="6" t="e">
        <f t="shared" si="137"/>
        <v>#N/A</v>
      </c>
      <c r="DY188" s="6" t="e">
        <f>IF(DX188="SI",VLOOKUP(A188,'5 TD'!$G$3:$H$270,2,0),"NO APLICA ")</f>
        <v>#N/A</v>
      </c>
      <c r="DZ188" s="6" t="e">
        <f t="shared" si="148"/>
        <v>#N/A</v>
      </c>
      <c r="EA188" s="6" t="e">
        <f>IF(DZ188="SI",VLOOKUP(A188,'5 TD'!$J$4:$K$472,2,0),"NO APLICA")</f>
        <v>#N/A</v>
      </c>
      <c r="EB188" s="6" t="e">
        <f t="shared" si="138"/>
        <v>#N/A</v>
      </c>
      <c r="EC188" s="11" t="e">
        <f>IF(EB188="SI",VLOOKUP(A188,'5 TD'!$M$4:$N$350,2,0),"NO APLICA")</f>
        <v>#N/A</v>
      </c>
      <c r="ED188" s="6" t="e">
        <f t="shared" si="149"/>
        <v>#N/A</v>
      </c>
      <c r="EE188" s="16" t="e">
        <f t="shared" si="139"/>
        <v>#N/A</v>
      </c>
      <c r="EF188" s="16" t="e">
        <f>IF(ED188="SI",VLOOKUP(A188,'5 TD'!$V$4:$W$479,2,0),"NO APLICA")</f>
        <v>#N/A</v>
      </c>
      <c r="EG188" s="6" t="e">
        <f t="shared" si="140"/>
        <v>#N/A</v>
      </c>
      <c r="EH188" s="124" t="e">
        <f>IF(EG188="SI",VLOOKUP(AI188,COMPORTAMIENTO!$A$1:$C$2100,2,0),"NO APLICA")</f>
        <v>#N/A</v>
      </c>
      <c r="EI188" s="16" t="e">
        <f>IF(EG188="SI",VLOOKUP(A188,'5 TD'!$P$2:$Q$479,2,0),"NO APLICA")</f>
        <v>#N/A</v>
      </c>
      <c r="EJ188" s="6" t="e">
        <f t="shared" si="141"/>
        <v>#N/A</v>
      </c>
      <c r="EK188" s="6">
        <f>IF(DB188="no",0,VLOOKUP(AI188,EXPERIENCIA!$A$1:$C$2100,2,0))</f>
        <v>0</v>
      </c>
      <c r="EL188" s="6">
        <f>IF(DB188="si",VLOOKUP(A188,'5 TD'!$S$3:$T$2103,2,0),0)</f>
        <v>0</v>
      </c>
      <c r="EM188" s="6" t="str">
        <f t="shared" si="142"/>
        <v>SI</v>
      </c>
      <c r="EN188" s="6">
        <f>+('3 Planilla Preadjudicación OTIC'!BV188)</f>
        <v>0</v>
      </c>
    </row>
    <row r="189" spans="1:149" s="7" customFormat="1" ht="12.6" customHeight="1" x14ac:dyDescent="0.3">
      <c r="A189" s="6">
        <f>+('3 Planilla Preadjudicación OTIC'!A189)</f>
        <v>0</v>
      </c>
      <c r="B189" s="6">
        <f>+('3 Planilla Preadjudicación OTIC'!B189)</f>
        <v>0</v>
      </c>
      <c r="C189" s="8">
        <f>+('3 Planilla Preadjudicación OTIC'!D189)</f>
        <v>0</v>
      </c>
      <c r="D189" s="8">
        <f>+('3 Planilla Preadjudicación OTIC'!E189)</f>
        <v>0</v>
      </c>
      <c r="E189" s="8">
        <f>+('3 Planilla Preadjudicación OTIC'!F189)</f>
        <v>0</v>
      </c>
      <c r="F189" s="8">
        <f>+('3 Planilla Preadjudicación OTIC'!G189)</f>
        <v>0</v>
      </c>
      <c r="G189" s="8">
        <f>+('3 Planilla Preadjudicación OTIC'!H189)</f>
        <v>0</v>
      </c>
      <c r="H189" s="8">
        <f>+('3 Planilla Preadjudicación OTIC'!I189)</f>
        <v>0</v>
      </c>
      <c r="I189" s="8">
        <f>+('3 Planilla Preadjudicación OTIC'!J189)</f>
        <v>0</v>
      </c>
      <c r="J189" s="8">
        <f>+('3 Planilla Preadjudicación OTIC'!K189)</f>
        <v>0</v>
      </c>
      <c r="K189" s="8">
        <f>+('3 Planilla Preadjudicación OTIC'!L189)</f>
        <v>0</v>
      </c>
      <c r="L189" s="8">
        <f>+('3 Planilla Preadjudicación OTIC'!M189)</f>
        <v>0</v>
      </c>
      <c r="M189" s="6">
        <f>+('3 Planilla Preadjudicación OTIC'!N189)</f>
        <v>0</v>
      </c>
      <c r="N189" s="8">
        <f>+('3 Planilla Preadjudicación OTIC'!O189)</f>
        <v>0</v>
      </c>
      <c r="O189" s="8">
        <f>+('3 Planilla Preadjudicación OTIC'!P189)</f>
        <v>0</v>
      </c>
      <c r="P189" s="8">
        <f>+('3 Planilla Preadjudicación OTIC'!Q189)</f>
        <v>0</v>
      </c>
      <c r="Q189" s="8">
        <f>+('3 Planilla Preadjudicación OTIC'!R189)</f>
        <v>0</v>
      </c>
      <c r="R189" s="8">
        <f>+('3 Planilla Preadjudicación OTIC'!S189)</f>
        <v>0</v>
      </c>
      <c r="S189" s="8">
        <f>+('3 Planilla Preadjudicación OTIC'!T189)</f>
        <v>0</v>
      </c>
      <c r="T189" s="6">
        <f>+('3 Planilla Preadjudicación OTIC'!U189)</f>
        <v>0</v>
      </c>
      <c r="U189" s="6">
        <f>+('3 Planilla Preadjudicación OTIC'!V189)</f>
        <v>0</v>
      </c>
      <c r="V189" s="6">
        <f>+('3 Planilla Preadjudicación OTIC'!W189)</f>
        <v>0</v>
      </c>
      <c r="W189" s="6">
        <f>+('3 Planilla Preadjudicación OTIC'!X189)</f>
        <v>0</v>
      </c>
      <c r="X189" s="6">
        <f>+('3 Planilla Preadjudicación OTIC'!Y189)</f>
        <v>0</v>
      </c>
      <c r="Y189" s="6">
        <f>+('3 Planilla Preadjudicación OTIC'!Z189)</f>
        <v>0</v>
      </c>
      <c r="Z189" s="6">
        <f>+('3 Planilla Preadjudicación OTIC'!AA189)</f>
        <v>0</v>
      </c>
      <c r="AA189" s="6">
        <f>+('3 Planilla Preadjudicación OTIC'!AB189)</f>
        <v>0</v>
      </c>
      <c r="AB189" s="8">
        <f>+('3 Planilla Preadjudicación OTIC'!AC189)</f>
        <v>0</v>
      </c>
      <c r="AC189" s="8">
        <f>+('3 Planilla Preadjudicación OTIC'!AD189)</f>
        <v>0</v>
      </c>
      <c r="AD189" s="6">
        <f>+('3 Planilla Preadjudicación OTIC'!AE189)</f>
        <v>0</v>
      </c>
      <c r="AE189" s="8">
        <f>+('3 Planilla Preadjudicación OTIC'!AF189)</f>
        <v>0</v>
      </c>
      <c r="AF189" s="6">
        <f>+('3 Planilla Preadjudicación OTIC'!AG189)</f>
        <v>0</v>
      </c>
      <c r="AG189" s="6">
        <f>+('3 Planilla Preadjudicación OTIC'!AH189)</f>
        <v>0</v>
      </c>
      <c r="AH189" s="6">
        <f>+('3 Planilla Preadjudicación OTIC'!AI189)</f>
        <v>0</v>
      </c>
      <c r="AI189" s="206">
        <f>+('3 Planilla Preadjudicación OTIC'!AJ189)</f>
        <v>0</v>
      </c>
      <c r="AJ189" s="8">
        <f>+('3 Planilla Preadjudicación OTIC'!AK189)</f>
        <v>0</v>
      </c>
      <c r="AK189" s="6">
        <f>+('3 Planilla Preadjudicación OTIC'!AL189)</f>
        <v>0</v>
      </c>
      <c r="AL189" s="6">
        <f>+('3 Planilla Preadjudicación OTIC'!AM189)</f>
        <v>0</v>
      </c>
      <c r="AM189" s="16">
        <f>+('3 Planilla Preadjudicación OTIC'!AN189)</f>
        <v>0</v>
      </c>
      <c r="AN189" s="16">
        <f>+('3 Planilla Preadjudicación OTIC'!AO189)</f>
        <v>0</v>
      </c>
      <c r="AO189" s="16">
        <f>+('3 Planilla Preadjudicación OTIC'!AP189)</f>
        <v>0</v>
      </c>
      <c r="AP189" s="16">
        <f>+('3 Planilla Preadjudicación OTIC'!AQ189)</f>
        <v>0</v>
      </c>
      <c r="AQ189" s="16">
        <f>+('3 Planilla Preadjudicación OTIC'!AR189)</f>
        <v>0</v>
      </c>
      <c r="AR189" s="16">
        <f>+('3 Planilla Preadjudicación OTIC'!AS189)</f>
        <v>0</v>
      </c>
      <c r="AS189" s="16">
        <f>+('3 Planilla Preadjudicación OTIC'!AT189)</f>
        <v>0</v>
      </c>
      <c r="AT189" s="16">
        <f>+('3 Planilla Preadjudicación OTIC'!AU189)</f>
        <v>0</v>
      </c>
      <c r="AU189" s="16">
        <f>+('3 Planilla Preadjudicación OTIC'!AV189)</f>
        <v>0</v>
      </c>
      <c r="AV189" s="6">
        <f>+('3 Planilla Preadjudicación OTIC'!AW189)</f>
        <v>0</v>
      </c>
      <c r="AW189" s="8">
        <f>+('3 Planilla Preadjudicación OTIC'!AX189)</f>
        <v>0</v>
      </c>
      <c r="AX189" s="6">
        <f>+('3 Planilla Preadjudicación OTIC'!AY189)</f>
        <v>0</v>
      </c>
      <c r="AY189" s="6">
        <f>+('3 Planilla Preadjudicación OTIC'!AZ189)</f>
        <v>0</v>
      </c>
      <c r="AZ189" s="6">
        <f>+('3 Planilla Preadjudicación OTIC'!BA189)</f>
        <v>0</v>
      </c>
      <c r="BA189" s="6">
        <f>+('3 Planilla Preadjudicación OTIC'!BB189)</f>
        <v>0</v>
      </c>
      <c r="BB189" s="6">
        <f>+('3 Planilla Preadjudicación OTIC'!BC189)</f>
        <v>0</v>
      </c>
      <c r="BC189" s="6">
        <f>+('3 Planilla Preadjudicación OTIC'!BD189)</f>
        <v>0</v>
      </c>
      <c r="BD189" s="6">
        <f>+('3 Planilla Preadjudicación OTIC'!BE189)</f>
        <v>0</v>
      </c>
      <c r="BE189" s="6">
        <f>+('3 Planilla Preadjudicación OTIC'!BF189)</f>
        <v>0</v>
      </c>
      <c r="BF189" s="6">
        <f>+('3 Planilla Preadjudicación OTIC'!BG189)</f>
        <v>0</v>
      </c>
      <c r="BG189" s="6">
        <f>+('3 Planilla Preadjudicación OTIC'!BH189)</f>
        <v>0</v>
      </c>
      <c r="BH189" s="6">
        <f>+('3 Planilla Preadjudicación OTIC'!BI189)</f>
        <v>0</v>
      </c>
      <c r="BI189" s="6">
        <f>+('3 Planilla Preadjudicación OTIC'!BJ189)</f>
        <v>0</v>
      </c>
      <c r="BJ189" s="6">
        <f>+('3 Planilla Preadjudicación OTIC'!BK189)</f>
        <v>0</v>
      </c>
      <c r="BK189" s="6">
        <f>+('3 Planilla Preadjudicación OTIC'!BL189)</f>
        <v>0</v>
      </c>
      <c r="BL189" s="6">
        <f>+('3 Planilla Preadjudicación OTIC'!BM189)</f>
        <v>0</v>
      </c>
      <c r="BM189" s="164">
        <f>ROUND(('3 Planilla Preadjudicación OTIC'!BN189),1)</f>
        <v>0</v>
      </c>
      <c r="BN189" s="8">
        <f>+('3 Planilla Preadjudicación OTIC'!BO189)</f>
        <v>0</v>
      </c>
      <c r="BO189" s="8">
        <f>+('3 Planilla Preadjudicación OTIC'!BP189)</f>
        <v>0</v>
      </c>
      <c r="BP189" s="8">
        <f>+('3 Planilla Preadjudicación OTIC'!BQ189)</f>
        <v>0</v>
      </c>
      <c r="BQ189" s="8">
        <f>+('3 Planilla Preadjudicación OTIC'!BR189)</f>
        <v>0</v>
      </c>
      <c r="BR189" s="8">
        <f>+('3 Planilla Preadjudicación OTIC'!BS189)</f>
        <v>0</v>
      </c>
      <c r="BS189" s="8">
        <f>+('3 Planilla Preadjudicación OTIC'!BT189)</f>
        <v>0</v>
      </c>
      <c r="BT189" s="8">
        <f>+('3 Planilla Preadjudicación OTIC'!BU189)</f>
        <v>0</v>
      </c>
      <c r="BU189" s="130" t="e">
        <f>IF(VLOOKUP(A189,'BD OFICIAL'!$A$1:$AK$1058,5,0)=D189,0,1)</f>
        <v>#N/A</v>
      </c>
      <c r="BV189" s="130" t="e">
        <f>IF(VLOOKUP(A189,'BD OFICIAL'!$A$1:$AK$1058,11,0)=J189,0,1)</f>
        <v>#N/A</v>
      </c>
      <c r="BW189" s="130" t="e">
        <f>IF(VLOOKUP(A189,'BD OFICIAL'!$A$1:$AK$1058,13,0)=L189,0,1)</f>
        <v>#N/A</v>
      </c>
      <c r="BX189" s="6" t="e">
        <f>IF(VLOOKUP(A189,'BD OFICIAL'!$A$1:$AK$1058,16,0)=O189,0,1)</f>
        <v>#N/A</v>
      </c>
      <c r="BY189" s="6" t="e">
        <f>IF(VLOOKUP(A189,'BD OFICIAL'!$A$1:$AK$1058,17,0)=P189,0,1)</f>
        <v>#N/A</v>
      </c>
      <c r="BZ189" s="6" t="e">
        <f>IF(VLOOKUP(A189,'BD OFICIAL'!$A$1:$AK$1058,19,0)=R189,0,1)</f>
        <v>#N/A</v>
      </c>
      <c r="CA189" s="6" t="e">
        <f>IF(VLOOKUP(A189,'BD OFICIAL'!$A$1:$AK$1058,21,0)=T189,0,1)</f>
        <v>#N/A</v>
      </c>
      <c r="CB189" s="6" t="e">
        <f>IF(VLOOKUP(A189,'BD OFICIAL'!$A$1:$AK$1058,24,0)=AK189,0,1)</f>
        <v>#N/A</v>
      </c>
      <c r="CC189" s="6" t="e">
        <f>IF(VLOOKUP(A189,'BD OFICIAL'!$A$1:$AK$1058,25,0)=X189,0,1)</f>
        <v>#N/A</v>
      </c>
      <c r="CD189" s="6" t="e">
        <f>IF(VLOOKUP(A189,'BD OFICIAL'!$A$1:$AK$1058,26,0)=Y189,0,1)</f>
        <v>#N/A</v>
      </c>
      <c r="CE189" s="6" t="e">
        <f>IF(VLOOKUP(A189,'BD OFICIAL'!$A$1:$AK$1058,27,0)=Z189,0,1)</f>
        <v>#N/A</v>
      </c>
      <c r="CF189" s="6" t="e">
        <f>IF(VLOOKUP(A189,'BD OFICIAL'!$A$1:$AK$1058,28,0)=AA189,0,1)</f>
        <v>#N/A</v>
      </c>
      <c r="CG189" s="6" t="e">
        <f>IF(VLOOKUP(A189,'BD OFICIAL'!$A$1:$AK$1058,33,0)=AF189,0,1)</f>
        <v>#N/A</v>
      </c>
      <c r="CH189" s="6" t="e">
        <f>IF(VLOOKUP(A189,'BD OFICIAL'!$A$1:$AK$1058,34,0)=AG189,0,1)</f>
        <v>#N/A</v>
      </c>
      <c r="CI189" s="11" t="e">
        <f t="shared" si="114"/>
        <v>#DIV/0!</v>
      </c>
      <c r="CJ189" s="130" t="e">
        <f t="shared" si="115"/>
        <v>#DIV/0!</v>
      </c>
      <c r="CK189" s="130" t="e">
        <f>IF(VLOOKUP(A189,'BD OFICIAL'!$A$1:$AK$1058,37,0)=AL189,0,1)</f>
        <v>#N/A</v>
      </c>
      <c r="CL189" s="130" t="e">
        <f>VLOOKUP(A189,'BD OFICIAL'!$A$1:$AL$1109,38,0)*AM189-AP189</f>
        <v>#N/A</v>
      </c>
      <c r="CM189" s="130" t="str">
        <f t="shared" si="116"/>
        <v>SSH</v>
      </c>
      <c r="CN189" s="130" t="str">
        <f t="shared" si="117"/>
        <v>SI</v>
      </c>
      <c r="CO189" s="130" t="str">
        <f t="shared" si="118"/>
        <v>NO</v>
      </c>
      <c r="CP189" s="44">
        <f t="shared" si="119"/>
        <v>1</v>
      </c>
      <c r="CQ189" s="44">
        <f t="shared" si="120"/>
        <v>1</v>
      </c>
      <c r="CR189" s="44" t="e">
        <f t="shared" si="121"/>
        <v>#N/A</v>
      </c>
      <c r="CS189" s="44" t="e">
        <f>IF(VLOOKUP(A189,'BD OFICIAL'!$A:$AS,40,0)=AQ189,0,1)</f>
        <v>#N/A</v>
      </c>
      <c r="CT189" s="44" t="e">
        <f>IF(VLOOKUP(A189,'BD OFICIAL'!$A:$AS,41,0)=AS189,0,1)</f>
        <v>#N/A</v>
      </c>
      <c r="CU189" s="44">
        <f t="shared" si="122"/>
        <v>0</v>
      </c>
      <c r="CV189" s="44">
        <f t="shared" si="123"/>
        <v>0</v>
      </c>
      <c r="CW189" s="44" t="e">
        <f>IF(VLOOKUP(A189,'BD OFICIAL'!$A$1:$AK$1058,31,0)="SI",IF(AT189&gt;0,0,1),IF(AT189=0,0,1))</f>
        <v>#N/A</v>
      </c>
      <c r="CX189" s="44">
        <f t="shared" si="124"/>
        <v>0</v>
      </c>
      <c r="CY189" s="44">
        <f t="shared" si="125"/>
        <v>0</v>
      </c>
      <c r="CZ189" s="130" t="e">
        <f t="shared" si="126"/>
        <v>#N/A</v>
      </c>
      <c r="DA189" s="44" t="e">
        <f t="shared" si="127"/>
        <v>#N/A</v>
      </c>
      <c r="DB189" s="130" t="str">
        <f>IF(ISERROR(VLOOKUP(AI189,EXPERIENCIA!$A$1:$C$2100,1,0)),"NO","SI")</f>
        <v>NO</v>
      </c>
      <c r="DC189" s="130" t="e">
        <f>IF(CZ189="no","NO APLICA",IF(AX189=0,"ERROR NOTA",IF(AND(AX189&gt;1,DB189="NO"),"ERROR NOTA",IF(AND(DB189="NO",AX189=1),0,IF(VLOOKUP(AI189,EXPERIENCIA!$A$1:$C$2100,3,0)=AX189,0,"ERROR NOTA")))))</f>
        <v>#N/A</v>
      </c>
      <c r="DD189" s="130" t="str">
        <f>IF(ISERROR(VLOOKUP(AI189,COMPORTAMIENTO!$A$1:$C$2100,1,0)),"NO","SI")</f>
        <v>NO</v>
      </c>
      <c r="DE189" s="130" t="e">
        <f>IF(CZ189="NO","NO APLICA",IF(AY189=0,"ERROR NOTA",IF(AND(DD189="NO",AY189=7),0,IF(VLOOKUP(AI189,COMPORTAMIENTO!$A$2:$C$2100,3,0)=AY189,0,"ERROR NOTA"))))</f>
        <v>#N/A</v>
      </c>
      <c r="DF189" s="164" t="e">
        <f t="shared" si="128"/>
        <v>#N/A</v>
      </c>
      <c r="DG189" s="164" t="e">
        <f t="shared" si="129"/>
        <v>#N/A</v>
      </c>
      <c r="DH189" s="130" t="str">
        <f t="shared" si="143"/>
        <v>NO</v>
      </c>
      <c r="DI189" s="130" t="e">
        <f t="shared" si="130"/>
        <v>#N/A</v>
      </c>
      <c r="DJ189" s="130" t="e">
        <f t="shared" si="131"/>
        <v>#N/A</v>
      </c>
      <c r="DK189" s="130" t="e">
        <f t="shared" si="132"/>
        <v>#N/A</v>
      </c>
      <c r="DL189" s="16" t="e" cm="1">
        <f t="array" ref="DL189">IF(CZ189="NO","NO APLICA",IF(AND(CZ189="SI",BG189=1),RECHAZADO,"APROBADO"))</f>
        <v>#N/A</v>
      </c>
      <c r="DM189" s="16" t="e">
        <f t="shared" si="133"/>
        <v>#N/A</v>
      </c>
      <c r="DN189" s="11" t="e">
        <f t="shared" si="134"/>
        <v>#N/A</v>
      </c>
      <c r="DO189" s="16">
        <f t="shared" si="135"/>
        <v>0</v>
      </c>
      <c r="DP189" s="16">
        <f>VLOOKUP(A189,'5 TD'!$A$3:$B$35,2,0)</f>
        <v>0</v>
      </c>
      <c r="DQ189" s="11" t="e">
        <f t="shared" si="136"/>
        <v>#N/A</v>
      </c>
      <c r="DR189" s="130" t="e">
        <f t="shared" si="144"/>
        <v>#N/A</v>
      </c>
      <c r="DS189" s="130" t="e">
        <f t="shared" si="145"/>
        <v>#N/A</v>
      </c>
      <c r="DT189" s="11" t="e">
        <f t="shared" si="146"/>
        <v>#N/A</v>
      </c>
      <c r="DU189" s="130" t="e">
        <f t="shared" si="147"/>
        <v>#N/A</v>
      </c>
      <c r="DV189" s="6">
        <f>+('3 Planilla Preadjudicación OTIC'!BO189)</f>
        <v>0</v>
      </c>
      <c r="DW189" s="6" t="e">
        <f>IF(DU189="APROBADO",VLOOKUP(A189,'5 TD'!$D$3:$E$270,2,0),"NO APLICA")</f>
        <v>#N/A</v>
      </c>
      <c r="DX189" s="6" t="e">
        <f t="shared" si="137"/>
        <v>#N/A</v>
      </c>
      <c r="DY189" s="6" t="e">
        <f>IF(DX189="SI",VLOOKUP(A189,'5 TD'!$G$3:$H$270,2,0),"NO APLICA ")</f>
        <v>#N/A</v>
      </c>
      <c r="DZ189" s="6" t="e">
        <f t="shared" si="148"/>
        <v>#N/A</v>
      </c>
      <c r="EA189" s="6" t="e">
        <f>IF(DZ189="SI",VLOOKUP(A189,'5 TD'!$J$4:$K$472,2,0),"NO APLICA")</f>
        <v>#N/A</v>
      </c>
      <c r="EB189" s="6" t="e">
        <f t="shared" si="138"/>
        <v>#N/A</v>
      </c>
      <c r="EC189" s="11" t="e">
        <f>IF(EB189="SI",VLOOKUP(A189,'5 TD'!$M$4:$N$350,2,0),"NO APLICA")</f>
        <v>#N/A</v>
      </c>
      <c r="ED189" s="6" t="e">
        <f t="shared" si="149"/>
        <v>#N/A</v>
      </c>
      <c r="EE189" s="16" t="e">
        <f t="shared" si="139"/>
        <v>#N/A</v>
      </c>
      <c r="EF189" s="16" t="e">
        <f>IF(ED189="SI",VLOOKUP(A189,'5 TD'!$V$4:$W$479,2,0),"NO APLICA")</f>
        <v>#N/A</v>
      </c>
      <c r="EG189" s="6" t="e">
        <f t="shared" si="140"/>
        <v>#N/A</v>
      </c>
      <c r="EH189" s="124" t="e">
        <f>IF(EG189="SI",VLOOKUP(AI189,COMPORTAMIENTO!$A$1:$C$2100,2,0),"NO APLICA")</f>
        <v>#N/A</v>
      </c>
      <c r="EI189" s="16" t="e">
        <f>IF(EG189="SI",VLOOKUP(A189,'5 TD'!$P$2:$Q$479,2,0),"NO APLICA")</f>
        <v>#N/A</v>
      </c>
      <c r="EJ189" s="6" t="e">
        <f t="shared" si="141"/>
        <v>#N/A</v>
      </c>
      <c r="EK189" s="6">
        <f>IF(DB189="no",0,VLOOKUP(AI189,EXPERIENCIA!$A$1:$C$2100,2,0))</f>
        <v>0</v>
      </c>
      <c r="EL189" s="6">
        <f>IF(DB189="si",VLOOKUP(A189,'5 TD'!$S$3:$T$2103,2,0),0)</f>
        <v>0</v>
      </c>
      <c r="EM189" s="6" t="str">
        <f t="shared" si="142"/>
        <v>SI</v>
      </c>
      <c r="EN189" s="6">
        <f>+('3 Planilla Preadjudicación OTIC'!BV189)</f>
        <v>0</v>
      </c>
    </row>
    <row r="190" spans="1:149" ht="13.8" x14ac:dyDescent="0.3">
      <c r="A190" s="6">
        <f>+('3 Planilla Preadjudicación OTIC'!A190)</f>
        <v>0</v>
      </c>
      <c r="B190" s="6">
        <f>+('3 Planilla Preadjudicación OTIC'!B190)</f>
        <v>0</v>
      </c>
      <c r="C190" s="8">
        <f>+('3 Planilla Preadjudicación OTIC'!D190)</f>
        <v>0</v>
      </c>
      <c r="D190" s="8">
        <f>+('3 Planilla Preadjudicación OTIC'!E190)</f>
        <v>0</v>
      </c>
      <c r="E190" s="8">
        <f>+('3 Planilla Preadjudicación OTIC'!F190)</f>
        <v>0</v>
      </c>
      <c r="F190" s="8">
        <f>+('3 Planilla Preadjudicación OTIC'!G190)</f>
        <v>0</v>
      </c>
      <c r="G190" s="8">
        <f>+('3 Planilla Preadjudicación OTIC'!H190)</f>
        <v>0</v>
      </c>
      <c r="H190" s="8">
        <f>+('3 Planilla Preadjudicación OTIC'!I190)</f>
        <v>0</v>
      </c>
      <c r="I190" s="8">
        <f>+('3 Planilla Preadjudicación OTIC'!J190)</f>
        <v>0</v>
      </c>
      <c r="J190" s="8">
        <f>+('3 Planilla Preadjudicación OTIC'!K190)</f>
        <v>0</v>
      </c>
      <c r="K190" s="8">
        <f>+('3 Planilla Preadjudicación OTIC'!L190)</f>
        <v>0</v>
      </c>
      <c r="L190" s="8">
        <f>+('3 Planilla Preadjudicación OTIC'!M190)</f>
        <v>0</v>
      </c>
      <c r="M190" s="6">
        <f>+('3 Planilla Preadjudicación OTIC'!N190)</f>
        <v>0</v>
      </c>
      <c r="N190" s="8">
        <f>+('3 Planilla Preadjudicación OTIC'!O190)</f>
        <v>0</v>
      </c>
      <c r="O190" s="8">
        <f>+('3 Planilla Preadjudicación OTIC'!P190)</f>
        <v>0</v>
      </c>
      <c r="P190" s="8">
        <f>+('3 Planilla Preadjudicación OTIC'!Q190)</f>
        <v>0</v>
      </c>
      <c r="Q190" s="8">
        <f>+('3 Planilla Preadjudicación OTIC'!R190)</f>
        <v>0</v>
      </c>
      <c r="R190" s="8">
        <f>+('3 Planilla Preadjudicación OTIC'!S190)</f>
        <v>0</v>
      </c>
      <c r="S190" s="8">
        <f>+('3 Planilla Preadjudicación OTIC'!T190)</f>
        <v>0</v>
      </c>
      <c r="T190" s="6">
        <f>+('3 Planilla Preadjudicación OTIC'!U190)</f>
        <v>0</v>
      </c>
      <c r="U190" s="6">
        <f>+('3 Planilla Preadjudicación OTIC'!V190)</f>
        <v>0</v>
      </c>
      <c r="V190" s="6">
        <f>+('3 Planilla Preadjudicación OTIC'!W190)</f>
        <v>0</v>
      </c>
      <c r="W190" s="6">
        <f>+('3 Planilla Preadjudicación OTIC'!X190)</f>
        <v>0</v>
      </c>
      <c r="X190" s="6">
        <f>+('3 Planilla Preadjudicación OTIC'!Y190)</f>
        <v>0</v>
      </c>
      <c r="Y190" s="6">
        <f>+('3 Planilla Preadjudicación OTIC'!Z190)</f>
        <v>0</v>
      </c>
      <c r="Z190" s="6">
        <f>+('3 Planilla Preadjudicación OTIC'!AA190)</f>
        <v>0</v>
      </c>
      <c r="AA190" s="6">
        <f>+('3 Planilla Preadjudicación OTIC'!AB190)</f>
        <v>0</v>
      </c>
      <c r="AB190" s="8">
        <f>+('3 Planilla Preadjudicación OTIC'!AC190)</f>
        <v>0</v>
      </c>
      <c r="AC190" s="8">
        <f>+('3 Planilla Preadjudicación OTIC'!AD190)</f>
        <v>0</v>
      </c>
      <c r="AD190" s="6">
        <f>+('3 Planilla Preadjudicación OTIC'!AE190)</f>
        <v>0</v>
      </c>
      <c r="AE190" s="8">
        <f>+('3 Planilla Preadjudicación OTIC'!AF190)</f>
        <v>0</v>
      </c>
      <c r="AF190" s="6">
        <f>+('3 Planilla Preadjudicación OTIC'!AG190)</f>
        <v>0</v>
      </c>
      <c r="AG190" s="6">
        <f>+('3 Planilla Preadjudicación OTIC'!AH190)</f>
        <v>0</v>
      </c>
      <c r="AH190" s="6">
        <f>+('3 Planilla Preadjudicación OTIC'!AI190)</f>
        <v>0</v>
      </c>
      <c r="AI190" s="206">
        <f>+('3 Planilla Preadjudicación OTIC'!AJ190)</f>
        <v>0</v>
      </c>
      <c r="AJ190" s="8">
        <f>+('3 Planilla Preadjudicación OTIC'!AK190)</f>
        <v>0</v>
      </c>
      <c r="AK190" s="6">
        <f>+('3 Planilla Preadjudicación OTIC'!AL190)</f>
        <v>0</v>
      </c>
      <c r="AL190" s="6">
        <f>+('3 Planilla Preadjudicación OTIC'!AM190)</f>
        <v>0</v>
      </c>
      <c r="AM190" s="16">
        <f>+('3 Planilla Preadjudicación OTIC'!AN190)</f>
        <v>0</v>
      </c>
      <c r="AN190" s="16">
        <f>+('3 Planilla Preadjudicación OTIC'!AO190)</f>
        <v>0</v>
      </c>
      <c r="AO190" s="16">
        <f>+('3 Planilla Preadjudicación OTIC'!AP190)</f>
        <v>0</v>
      </c>
      <c r="AP190" s="16">
        <f>+('3 Planilla Preadjudicación OTIC'!AQ190)</f>
        <v>0</v>
      </c>
      <c r="AQ190" s="16">
        <f>+('3 Planilla Preadjudicación OTIC'!AR190)</f>
        <v>0</v>
      </c>
      <c r="AR190" s="16">
        <f>+('3 Planilla Preadjudicación OTIC'!AS190)</f>
        <v>0</v>
      </c>
      <c r="AS190" s="16">
        <f>+('3 Planilla Preadjudicación OTIC'!AT190)</f>
        <v>0</v>
      </c>
      <c r="AT190" s="16">
        <f>+('3 Planilla Preadjudicación OTIC'!AU190)</f>
        <v>0</v>
      </c>
      <c r="AU190" s="16">
        <f>+('3 Planilla Preadjudicación OTIC'!AV190)</f>
        <v>0</v>
      </c>
      <c r="AV190" s="6">
        <f>+('3 Planilla Preadjudicación OTIC'!AW190)</f>
        <v>0</v>
      </c>
      <c r="AW190" s="8">
        <f>+('3 Planilla Preadjudicación OTIC'!AX190)</f>
        <v>0</v>
      </c>
      <c r="AX190" s="6">
        <f>+('3 Planilla Preadjudicación OTIC'!AY190)</f>
        <v>0</v>
      </c>
      <c r="AY190" s="6">
        <f>+('3 Planilla Preadjudicación OTIC'!AZ190)</f>
        <v>0</v>
      </c>
      <c r="AZ190" s="6">
        <f>+('3 Planilla Preadjudicación OTIC'!BA190)</f>
        <v>0</v>
      </c>
      <c r="BA190" s="6">
        <f>+('3 Planilla Preadjudicación OTIC'!BB190)</f>
        <v>0</v>
      </c>
      <c r="BB190" s="6">
        <f>+('3 Planilla Preadjudicación OTIC'!BC190)</f>
        <v>0</v>
      </c>
      <c r="BC190" s="6">
        <f>+('3 Planilla Preadjudicación OTIC'!BD190)</f>
        <v>0</v>
      </c>
      <c r="BD190" s="6">
        <f>+('3 Planilla Preadjudicación OTIC'!BE190)</f>
        <v>0</v>
      </c>
      <c r="BE190" s="6">
        <f>+('3 Planilla Preadjudicación OTIC'!BF190)</f>
        <v>0</v>
      </c>
      <c r="BF190" s="6">
        <f>+('3 Planilla Preadjudicación OTIC'!BG190)</f>
        <v>0</v>
      </c>
      <c r="BG190" s="6">
        <f>+('3 Planilla Preadjudicación OTIC'!BH190)</f>
        <v>0</v>
      </c>
      <c r="BH190" s="6">
        <f>+('3 Planilla Preadjudicación OTIC'!BI190)</f>
        <v>0</v>
      </c>
      <c r="BI190" s="6">
        <f>+('3 Planilla Preadjudicación OTIC'!BJ190)</f>
        <v>0</v>
      </c>
      <c r="BJ190" s="6">
        <f>+('3 Planilla Preadjudicación OTIC'!BK190)</f>
        <v>0</v>
      </c>
      <c r="BK190" s="6">
        <f>+('3 Planilla Preadjudicación OTIC'!BL190)</f>
        <v>0</v>
      </c>
      <c r="BL190" s="6">
        <f>+('3 Planilla Preadjudicación OTIC'!BM190)</f>
        <v>0</v>
      </c>
      <c r="BM190" s="164">
        <f>ROUND(('3 Planilla Preadjudicación OTIC'!BN190),1)</f>
        <v>0</v>
      </c>
      <c r="BN190" s="8">
        <f>+('3 Planilla Preadjudicación OTIC'!BO190)</f>
        <v>0</v>
      </c>
      <c r="BO190" s="8">
        <f>+('3 Planilla Preadjudicación OTIC'!BP190)</f>
        <v>0</v>
      </c>
      <c r="BP190" s="8">
        <f>+('3 Planilla Preadjudicación OTIC'!BQ190)</f>
        <v>0</v>
      </c>
      <c r="BQ190" s="8">
        <f>+('3 Planilla Preadjudicación OTIC'!BR190)</f>
        <v>0</v>
      </c>
      <c r="BR190" s="8">
        <f>+('3 Planilla Preadjudicación OTIC'!BS190)</f>
        <v>0</v>
      </c>
      <c r="BS190" s="8">
        <f>+('3 Planilla Preadjudicación OTIC'!BT190)</f>
        <v>0</v>
      </c>
      <c r="BT190" s="8">
        <f>+('3 Planilla Preadjudicación OTIC'!BU190)</f>
        <v>0</v>
      </c>
      <c r="BU190" s="130" t="e">
        <f>IF(VLOOKUP(A190,'BD OFICIAL'!$A$1:$AK$1058,5,0)=D190,0,1)</f>
        <v>#N/A</v>
      </c>
      <c r="BV190" s="130" t="e">
        <f>IF(VLOOKUP(A190,'BD OFICIAL'!$A$1:$AK$1058,11,0)=J190,0,1)</f>
        <v>#N/A</v>
      </c>
      <c r="BW190" s="130" t="e">
        <f>IF(VLOOKUP(A190,'BD OFICIAL'!$A$1:$AK$1058,13,0)=L190,0,1)</f>
        <v>#N/A</v>
      </c>
      <c r="BX190" s="6" t="e">
        <f>IF(VLOOKUP(A190,'BD OFICIAL'!$A$1:$AK$1058,16,0)=O190,0,1)</f>
        <v>#N/A</v>
      </c>
      <c r="BY190" s="6" t="e">
        <f>IF(VLOOKUP(A190,'BD OFICIAL'!$A$1:$AK$1058,17,0)=P190,0,1)</f>
        <v>#N/A</v>
      </c>
      <c r="BZ190" s="6" t="e">
        <f>IF(VLOOKUP(A190,'BD OFICIAL'!$A$1:$AK$1058,19,0)=R190,0,1)</f>
        <v>#N/A</v>
      </c>
      <c r="CA190" s="6" t="e">
        <f>IF(VLOOKUP(A190,'BD OFICIAL'!$A$1:$AK$1058,21,0)=T190,0,1)</f>
        <v>#N/A</v>
      </c>
      <c r="CB190" s="6" t="e">
        <f>IF(VLOOKUP(A190,'BD OFICIAL'!$A$1:$AK$1058,24,0)=AK190,0,1)</f>
        <v>#N/A</v>
      </c>
      <c r="CC190" s="6" t="e">
        <f>IF(VLOOKUP(A190,'BD OFICIAL'!$A$1:$AK$1058,25,0)=X190,0,1)</f>
        <v>#N/A</v>
      </c>
      <c r="CD190" s="6" t="e">
        <f>IF(VLOOKUP(A190,'BD OFICIAL'!$A$1:$AK$1058,26,0)=Y190,0,1)</f>
        <v>#N/A</v>
      </c>
      <c r="CE190" s="6" t="e">
        <f>IF(VLOOKUP(A190,'BD OFICIAL'!$A$1:$AK$1058,27,0)=Z190,0,1)</f>
        <v>#N/A</v>
      </c>
      <c r="CF190" s="6" t="e">
        <f>IF(VLOOKUP(A190,'BD OFICIAL'!$A$1:$AK$1058,28,0)=AA190,0,1)</f>
        <v>#N/A</v>
      </c>
      <c r="CG190" s="6" t="e">
        <f>IF(VLOOKUP(A190,'BD OFICIAL'!$A$1:$AK$1058,33,0)=AF190,0,1)</f>
        <v>#N/A</v>
      </c>
      <c r="CH190" s="6" t="e">
        <f>IF(VLOOKUP(A190,'BD OFICIAL'!$A$1:$AK$1058,34,0)=AG190,0,1)</f>
        <v>#N/A</v>
      </c>
      <c r="CI190" s="11" t="e">
        <f t="shared" ref="CI190" si="150">IF(J190="PF0623",17+((AK190-17)/X190),IF(J190="PF0621",17+((AK190-17)/X190),IF(J190="PF0624",17+((AK190-17)/X190),IF(J190="PF1454",12+((AK190-12)/X190),(AK190/X190)))))</f>
        <v>#DIV/0!</v>
      </c>
      <c r="CJ190" s="130" t="e">
        <f t="shared" ref="CJ190" si="151">IF(ROUND(CI190,0)=CI190,CI190,TRUNC(CI190)+1)</f>
        <v>#DIV/0!</v>
      </c>
      <c r="CK190" s="130" t="e">
        <f>IF(VLOOKUP(A190,'BD OFICIAL'!$A$1:$AK$1058,37,0)=AL190,0,1)</f>
        <v>#N/A</v>
      </c>
      <c r="CL190" s="130" t="e">
        <f>VLOOKUP(A190,'BD OFICIAL'!$A$1:$AL$1109,38,0)*AM190-AP190</f>
        <v>#N/A</v>
      </c>
      <c r="CM190" s="130" t="str">
        <f t="shared" ref="CM190" si="152">IF(AND(AA190="SI",D190="EMERGENCIA"),"SHNOM",IF(AND(AA190="SI",D190="FONDOS REGIONALES"),"SHNOM",IF(AND(AA190="SI",D190="FONDOS CONCURSABLES"),"SHNOM",IF(AND(AA190="SI",D190="Mandato"),"SHMAN","SSH"))))</f>
        <v>SSH</v>
      </c>
      <c r="CN190" s="130" t="str">
        <f t="shared" ref="CN190" si="153">IF(J190="SIN PLAN FORMATIVO","NO","SI")</f>
        <v>SI</v>
      </c>
      <c r="CO190" s="130" t="str">
        <f t="shared" ref="CO190" si="154">IF(SUM(AZ190:BF190)&gt;0,"SI","NO")</f>
        <v>NO</v>
      </c>
      <c r="CP190" s="44">
        <f t="shared" ref="CP190" si="155">IF(AND(AV190="NO",CO190="NO"),0,1)*IF(AND(AV190="SI",CN190="SI",CO190="NO"),0,1)*IF(AND(AV190="SI",CN190="NO",CO190="SI"),0,1)</f>
        <v>1</v>
      </c>
      <c r="CQ190" s="44">
        <f t="shared" ref="CQ190" si="156">IF(AND(AG190=1,AND(AM190&gt;=3500,AM190&lt;=4300)),0,IF(AND(AG190=2,AND(AM190&gt;=4301,AM190&lt;=5400)),0,IF(AND(AG190=3,AND(AM190&gt;=5401,AM190&lt;=6300)),0,1)))</f>
        <v>1</v>
      </c>
      <c r="CR190" s="44" t="e">
        <f t="shared" ref="CR190" si="157">IF(AND(CL190&gt;-1,CL190&lt;1),0,1)</f>
        <v>#N/A</v>
      </c>
      <c r="CS190" s="44" t="e">
        <f>IF(VLOOKUP(A190,'BD OFICIAL'!$A:$AS,40,0)=AQ190,0,1)</f>
        <v>#N/A</v>
      </c>
      <c r="CT190" s="44" t="e">
        <f>IF(VLOOKUP(A190,'BD OFICIAL'!$A:$AS,41,0)=AS190,0,1)</f>
        <v>#N/A</v>
      </c>
      <c r="CU190" s="44">
        <f t="shared" ref="CU190" si="158">IF(AND(CM190="SHNOM",AN190=250000),0,IF(AND(CM190="SHMAN",AN190&lt;=250000),0,IF(AND(CM190="SSH",AN190=0),0,1)))</f>
        <v>0</v>
      </c>
      <c r="CV190" s="44">
        <f t="shared" ref="CV190" si="159">IF(T190*AN190=AR190,0,1)</f>
        <v>0</v>
      </c>
      <c r="CW190" s="44" t="e">
        <f>IF(VLOOKUP(A190,'BD OFICIAL'!$A$1:$AK$1058,31,0)="SI",IF(AT190&gt;0,0,1),IF(AT190=0,0,1))</f>
        <v>#N/A</v>
      </c>
      <c r="CX190" s="44">
        <f t="shared" ref="CX190" si="160">IF(AO190*T190-AT190=0,0,1)</f>
        <v>0</v>
      </c>
      <c r="CY190" s="44">
        <f t="shared" ref="CY190" si="161">IF((AP190+AQ190+AR190+AS190+AT190-AU190=0),0,1)</f>
        <v>0</v>
      </c>
      <c r="CZ190" s="130" t="e">
        <f t="shared" ref="CZ190" si="162">IF(AND(AV190="SI",SUM(BU190+BV190+BW190+BX190+BY190+BZ190+CA190+CB190+CC190+CD190+CE190+CF190+CG190+CH190+CK190+CL190+CP190+CQ190+CR190+CS190+CT190+CU190+CV190+CW190+CX190+CY190)=0),"SI","NO")</f>
        <v>#N/A</v>
      </c>
      <c r="DA190" s="44" t="e">
        <f t="shared" ref="DA190" si="163">IF(AV190=CZ190,0,1)</f>
        <v>#N/A</v>
      </c>
      <c r="DB190" s="130" t="str">
        <f>IF(ISERROR(VLOOKUP(AI190,EXPERIENCIA!$A$1:$C$2100,1,0)),"NO","SI")</f>
        <v>NO</v>
      </c>
      <c r="DC190" s="130" t="e">
        <f>IF(CZ190="no","NO APLICA",IF(AX190=0,"ERROR NOTA",IF(AND(AX190&gt;1,DB190="NO"),"ERROR NOTA",IF(AND(DB190="NO",AX190=1),0,IF(VLOOKUP(AI190,EXPERIENCIA!$A$1:$C$2100,3,0)=AX190,0,"ERROR NOTA")))))</f>
        <v>#N/A</v>
      </c>
      <c r="DD190" s="130" t="str">
        <f>IF(ISERROR(VLOOKUP(AI190,COMPORTAMIENTO!$A$1:$C$2100,1,0)),"NO","SI")</f>
        <v>NO</v>
      </c>
      <c r="DE190" s="130" t="e">
        <f>IF(CZ190="NO","NO APLICA",IF(AY190=0,"ERROR NOTA",IF(AND(DD190="NO",AY190=7),0,IF(VLOOKUP(AI190,COMPORTAMIENTO!$A$2:$C$2100,3,0)=AY190,0,"ERROR NOTA"))))</f>
        <v>#N/A</v>
      </c>
      <c r="DF190" s="164" t="e">
        <f t="shared" ref="DF190" si="164">IF(CZ190="no","NO APLICA",IF(DC190=0,(AX190*0.1),"ERROR NOTA"))</f>
        <v>#N/A</v>
      </c>
      <c r="DG190" s="164" t="e">
        <f t="shared" ref="DG190" si="165">IF(CZ190="no","NO APLICA",IF(DE190=0,(AY190*0.1),"ERROR NOTA"))</f>
        <v>#N/A</v>
      </c>
      <c r="DH190" s="130" t="str">
        <f t="shared" ref="DH190" si="166">IF(J190="","NO",IF(J190=0,"NO","SI"))</f>
        <v>NO</v>
      </c>
      <c r="DI190" s="130" t="e">
        <f t="shared" ref="DI190" si="167">IF(OR(CZ190="NO",DH190="SI"),0,(AZ190*0.5+BA190*0.5))</f>
        <v>#N/A</v>
      </c>
      <c r="DJ190" s="130" t="e">
        <f t="shared" ref="DJ190" si="168">IF(OR(CZ190="NO",DH190="SI"),0,(BB190*0.15+BC190*0.25+BD190*0.2+BE190*0.25+BF190*0.15))</f>
        <v>#N/A</v>
      </c>
      <c r="DK190" s="130" t="e">
        <f t="shared" ref="DK190" si="169">IF(CZ190="NO","NO APLICA",(DI190*0.35+DJ190*0.65))</f>
        <v>#N/A</v>
      </c>
      <c r="DL190" s="16" t="e" cm="1">
        <f t="array" ref="DL190">IF(CZ190="NO","NO APLICA",IF(AND(CZ190="SI",BG190=1),RECHAZADO,"APROBADO"))</f>
        <v>#N/A</v>
      </c>
      <c r="DM190" s="16" t="e">
        <f t="shared" ref="DM190" si="170">IF(CZ190="NO","NO APLICA",IF(DL190="RECHAZADO","NO APLICA",(BG190*0.3+BH190*0.3+BI190*0.2+BJ190*0.1+BK190*0.1)))</f>
        <v>#N/A</v>
      </c>
      <c r="DN190" s="11" t="e">
        <f t="shared" ref="DN190" si="171">IF(DL190="NO APLICA","NO APLICA",IF(AND(DL190="RECHAZADO"),"NO APLICA",IF(AND(DL190="APROBADO",DH190="SI"),DM190,IF(AND(DL190="APROBADO",DH190="NO"),DK190*0.45+DM190*0.55))))</f>
        <v>#N/A</v>
      </c>
      <c r="DO190" s="16">
        <f t="shared" si="135"/>
        <v>0</v>
      </c>
      <c r="DP190" s="16">
        <f>VLOOKUP(A190,'5 TD'!$A$3:$B$35,2,0)</f>
        <v>0</v>
      </c>
      <c r="DQ190" s="11" t="e">
        <f t="shared" si="136"/>
        <v>#N/A</v>
      </c>
      <c r="DR190" s="130" t="e">
        <f t="shared" si="144"/>
        <v>#N/A</v>
      </c>
      <c r="DS190" s="130" t="e">
        <f t="shared" si="145"/>
        <v>#N/A</v>
      </c>
      <c r="DT190" s="11" t="e">
        <f t="shared" si="146"/>
        <v>#N/A</v>
      </c>
      <c r="DU190" s="130" t="e">
        <f t="shared" si="147"/>
        <v>#N/A</v>
      </c>
      <c r="DV190" s="6">
        <f>+('3 Planilla Preadjudicación OTIC'!BO190)</f>
        <v>0</v>
      </c>
      <c r="DW190" s="6" t="e">
        <f>IF(DU190="APROBADO",VLOOKUP(A190,'5 TD'!$D$3:$E$270,2,0),"NO APLICA")</f>
        <v>#N/A</v>
      </c>
      <c r="DX190" s="6" t="e">
        <f t="shared" si="137"/>
        <v>#N/A</v>
      </c>
      <c r="DY190" s="6" t="e">
        <f>IF(DX190="SI",VLOOKUP(A190,'5 TD'!$G$3:$H$270,2,0),"NO APLICA ")</f>
        <v>#N/A</v>
      </c>
      <c r="DZ190" s="6" t="e">
        <f t="shared" si="148"/>
        <v>#N/A</v>
      </c>
      <c r="EA190" s="6" t="e">
        <f>IF(DZ190="SI",VLOOKUP(A190,'5 TD'!$J$4:$K$472,2,0),"NO APLICA")</f>
        <v>#N/A</v>
      </c>
      <c r="EB190" s="6" t="e">
        <f t="shared" si="138"/>
        <v>#N/A</v>
      </c>
      <c r="EC190" s="11" t="e">
        <f>IF(EB190="SI",VLOOKUP(A190,'5 TD'!$M$4:$N$350,2,0),"NO APLICA")</f>
        <v>#N/A</v>
      </c>
      <c r="ED190" s="6" t="e">
        <f t="shared" si="149"/>
        <v>#N/A</v>
      </c>
      <c r="EE190" s="16" t="e">
        <f t="shared" si="139"/>
        <v>#N/A</v>
      </c>
      <c r="EF190" s="16" t="e">
        <f>IF(ED190="SI",VLOOKUP(A190,'5 TD'!$V$4:$W$479,2,0),"NO APLICA")</f>
        <v>#N/A</v>
      </c>
      <c r="EG190" s="6" t="e">
        <f t="shared" si="140"/>
        <v>#N/A</v>
      </c>
      <c r="EH190" s="124" t="e">
        <f>IF(EG190="SI",VLOOKUP(AI190,COMPORTAMIENTO!$A$1:$C$2100,2,0),"NO APLICA")</f>
        <v>#N/A</v>
      </c>
      <c r="EI190" s="16" t="e">
        <f>IF(EG190="SI",VLOOKUP(A190,'5 TD'!$P$2:$Q$479,2,0),"NO APLICA")</f>
        <v>#N/A</v>
      </c>
      <c r="EJ190" s="6" t="e">
        <f t="shared" si="141"/>
        <v>#N/A</v>
      </c>
      <c r="EK190" s="6">
        <f>IF(DB190="no",0,VLOOKUP(AI190,EXPERIENCIA!$A$1:$C$2100,2,0))</f>
        <v>0</v>
      </c>
      <c r="EL190" s="6">
        <f>IF(DB190="si",VLOOKUP(A190,'5 TD'!$S$3:$T$2103,2,0),0)</f>
        <v>0</v>
      </c>
      <c r="EM190" s="6" t="str">
        <f t="shared" ref="EM190" si="172">IF(EL190="NO APLICA","NO",IF(EL190=EK190,"SI","NO"))</f>
        <v>SI</v>
      </c>
      <c r="EN190" s="6">
        <f>+('3 Planilla Preadjudicación OTIC'!BV190)</f>
        <v>0</v>
      </c>
      <c r="EO190" s="7"/>
      <c r="EP190" s="7"/>
      <c r="EQ190" s="7"/>
      <c r="ER190" s="7"/>
      <c r="ES190" s="7"/>
    </row>
    <row r="191" spans="1:149" ht="13.8" x14ac:dyDescent="0.3">
      <c r="A191" s="6"/>
      <c r="B191" s="6"/>
      <c r="C191" s="8"/>
      <c r="D191" s="8"/>
      <c r="E191" s="8"/>
      <c r="F191" s="8"/>
      <c r="G191" s="8"/>
      <c r="H191" s="8"/>
      <c r="I191" s="8"/>
      <c r="J191" s="8"/>
      <c r="K191" s="8"/>
      <c r="L191" s="8"/>
      <c r="M191" s="6"/>
      <c r="N191" s="8"/>
      <c r="O191" s="8"/>
      <c r="P191" s="8"/>
      <c r="Q191" s="8"/>
      <c r="R191" s="8"/>
      <c r="S191" s="8"/>
      <c r="T191" s="6"/>
      <c r="U191" s="6"/>
      <c r="V191" s="6"/>
      <c r="W191" s="6"/>
      <c r="X191" s="6"/>
      <c r="Y191" s="6"/>
      <c r="Z191" s="6"/>
      <c r="AA191" s="6"/>
      <c r="AB191" s="8"/>
      <c r="AC191" s="8"/>
      <c r="AD191" s="6"/>
      <c r="AE191" s="8"/>
      <c r="AF191" s="6"/>
      <c r="AG191" s="6"/>
      <c r="AH191" s="6"/>
      <c r="AI191" s="206"/>
      <c r="AJ191" s="8"/>
      <c r="AK191" s="6"/>
      <c r="AL191" s="6"/>
      <c r="AM191" s="16"/>
      <c r="AN191" s="16"/>
      <c r="AO191" s="16"/>
      <c r="AP191" s="16"/>
      <c r="AQ191" s="16"/>
      <c r="AR191" s="16"/>
      <c r="AS191" s="16"/>
      <c r="AT191" s="16"/>
      <c r="AU191" s="16"/>
      <c r="AV191" s="6"/>
      <c r="AW191" s="8"/>
      <c r="AZ191" s="6"/>
      <c r="BA191" s="6"/>
      <c r="BB191" s="6"/>
      <c r="BC191" s="6"/>
      <c r="BD191" s="6"/>
      <c r="BE191" s="6"/>
      <c r="BF191" s="6"/>
      <c r="BG191" s="6"/>
      <c r="BH191" s="6"/>
      <c r="BI191" s="6"/>
      <c r="BJ191" s="6"/>
      <c r="BL191" s="6"/>
      <c r="BM191" s="164"/>
      <c r="BN191" s="8"/>
      <c r="BO191" s="8"/>
      <c r="BP191" s="8"/>
      <c r="BQ191" s="8"/>
      <c r="BR191" s="8"/>
      <c r="BS191" s="8"/>
      <c r="BT191" s="8"/>
      <c r="BU191" s="130"/>
      <c r="BV191" s="130"/>
      <c r="BW191" s="130"/>
      <c r="BX191" s="6"/>
      <c r="BY191" s="6"/>
      <c r="BZ191" s="6"/>
      <c r="CA191" s="6"/>
      <c r="CB191" s="6"/>
      <c r="CC191" s="6"/>
      <c r="CD191" s="6"/>
      <c r="CE191" s="6"/>
      <c r="CF191" s="6"/>
      <c r="CG191" s="6"/>
      <c r="CH191" s="6"/>
      <c r="CI191" s="11"/>
      <c r="CJ191" s="130"/>
      <c r="CK191" s="130"/>
      <c r="CL191" s="130"/>
      <c r="CM191" s="130"/>
      <c r="CN191" s="130"/>
      <c r="CO191" s="130"/>
      <c r="CP191" s="44"/>
      <c r="CQ191" s="44"/>
      <c r="CR191" s="44"/>
      <c r="CS191" s="44"/>
      <c r="CT191" s="44"/>
      <c r="CU191" s="44"/>
      <c r="CV191" s="44"/>
      <c r="CW191" s="44"/>
      <c r="CX191" s="44"/>
      <c r="CY191" s="44"/>
      <c r="DA191" s="44"/>
      <c r="DF191" s="164"/>
      <c r="DG191" s="164"/>
      <c r="DN191" s="11"/>
      <c r="DO191" s="16"/>
      <c r="DP191" s="16"/>
      <c r="DQ191" s="11"/>
      <c r="DR191" s="130"/>
      <c r="DS191" s="130"/>
      <c r="DT191" s="11"/>
      <c r="DU191" s="130"/>
      <c r="ED191" s="227"/>
      <c r="EE191" s="225"/>
      <c r="EF191" s="16"/>
      <c r="EH191" s="124"/>
      <c r="EI191" s="124"/>
      <c r="EJ191" s="6"/>
      <c r="EK191" s="6"/>
      <c r="EL191" s="6"/>
      <c r="EM191" s="6"/>
      <c r="EN191" s="6"/>
      <c r="EO191" s="7"/>
      <c r="EP191" s="7"/>
      <c r="EQ191" s="7"/>
      <c r="ER191" s="7"/>
      <c r="ES191" s="7"/>
    </row>
    <row r="192" spans="1:149" ht="15" customHeight="1" x14ac:dyDescent="0.25">
      <c r="AQ192" s="214"/>
    </row>
  </sheetData>
  <autoFilter ref="A1:ES190" xr:uid="{2FB31C6E-E001-4682-A617-2E34C6F4DEDB}"/>
  <conditionalFormatting sqref="BU2:CH191">
    <cfRule type="cellIs" dxfId="14" priority="4" operator="greaterThan">
      <formula>0</formula>
    </cfRule>
  </conditionalFormatting>
  <conditionalFormatting sqref="CK2:CK191">
    <cfRule type="cellIs" dxfId="13" priority="20" operator="greaterThan">
      <formula>0</formula>
    </cfRule>
  </conditionalFormatting>
  <conditionalFormatting sqref="CL2:CL191">
    <cfRule type="cellIs" dxfId="12" priority="18" operator="notEqual">
      <formula>0</formula>
    </cfRule>
  </conditionalFormatting>
  <conditionalFormatting sqref="CP2:CP191">
    <cfRule type="cellIs" dxfId="11" priority="17" operator="equal">
      <formula>1</formula>
    </cfRule>
    <cfRule type="cellIs" dxfId="10" priority="23" operator="greaterThan">
      <formula>0</formula>
    </cfRule>
  </conditionalFormatting>
  <conditionalFormatting sqref="CQ2:CY191">
    <cfRule type="cellIs" dxfId="9" priority="1" operator="greaterThan">
      <formula>0</formula>
    </cfRule>
  </conditionalFormatting>
  <conditionalFormatting sqref="DA2:DA191">
    <cfRule type="cellIs" dxfId="8" priority="8" operator="greaterThan">
      <formula>0</formula>
    </cfRule>
  </conditionalFormatting>
  <conditionalFormatting sqref="DC2:DC191">
    <cfRule type="containsText" dxfId="7" priority="15" operator="containsText" text="ERROR NOTA">
      <formula>NOT(ISERROR(SEARCH("ERROR NOTA",DC2)))</formula>
    </cfRule>
  </conditionalFormatting>
  <conditionalFormatting sqref="DE2:DE191">
    <cfRule type="containsText" dxfId="6" priority="14" operator="containsText" text="ERROR NOTA">
      <formula>NOT(ISERROR(SEARCH("ERROR NOTA",DE2)))</formula>
    </cfRule>
  </conditionalFormatting>
  <conditionalFormatting sqref="DR2:DU191">
    <cfRule type="containsText" dxfId="5" priority="3" operator="containsText" text="ERROR NOTA">
      <formula>NOT(ISERROR(SEARCH("ERROR NOTA",DR2)))</formula>
    </cfRule>
  </conditionalFormatting>
  <pageMargins left="0.7" right="0.7" top="0.75" bottom="0.75" header="0.3" footer="0.3"/>
  <pageSetup orientation="portrait" r:id="rId1"/>
  <ignoredErrors>
    <ignoredError sqref="EC2:EC1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workbookViewId="0"/>
  </sheetViews>
  <sheetFormatPr baseColWidth="10" defaultRowHeight="14.4" x14ac:dyDescent="0.3"/>
  <sheetData>
    <row r="1" spans="1:11" x14ac:dyDescent="0.3">
      <c r="I1" t="s">
        <v>80</v>
      </c>
      <c r="J1" t="s">
        <v>17</v>
      </c>
      <c r="K1" t="s">
        <v>99</v>
      </c>
    </row>
    <row r="2" spans="1:11" x14ac:dyDescent="0.3">
      <c r="I2" t="s">
        <v>81</v>
      </c>
      <c r="J2" t="s">
        <v>24</v>
      </c>
      <c r="K2" t="s">
        <v>100</v>
      </c>
    </row>
    <row r="3" spans="1:11" x14ac:dyDescent="0.3">
      <c r="I3" t="s">
        <v>82</v>
      </c>
      <c r="J3" t="s">
        <v>25</v>
      </c>
      <c r="K3" t="s">
        <v>101</v>
      </c>
    </row>
    <row r="4" spans="1:11" x14ac:dyDescent="0.3">
      <c r="A4" t="s">
        <v>17</v>
      </c>
      <c r="B4">
        <v>77301520</v>
      </c>
      <c r="C4" t="s">
        <v>53</v>
      </c>
      <c r="I4" t="s">
        <v>83</v>
      </c>
      <c r="J4" t="s">
        <v>26</v>
      </c>
      <c r="K4" t="s">
        <v>102</v>
      </c>
    </row>
    <row r="5" spans="1:11" x14ac:dyDescent="0.3">
      <c r="A5" t="s">
        <v>24</v>
      </c>
      <c r="B5">
        <v>74701100</v>
      </c>
      <c r="C5" t="s">
        <v>54</v>
      </c>
      <c r="I5" t="s">
        <v>84</v>
      </c>
      <c r="J5" t="s">
        <v>27</v>
      </c>
      <c r="K5" t="s">
        <v>103</v>
      </c>
    </row>
    <row r="6" spans="1:11" x14ac:dyDescent="0.3">
      <c r="A6" t="s">
        <v>25</v>
      </c>
      <c r="B6">
        <v>70533700</v>
      </c>
      <c r="C6" t="s">
        <v>55</v>
      </c>
      <c r="I6" t="s">
        <v>85</v>
      </c>
      <c r="J6" t="s">
        <v>28</v>
      </c>
      <c r="K6" t="s">
        <v>104</v>
      </c>
    </row>
    <row r="7" spans="1:11" x14ac:dyDescent="0.3">
      <c r="A7" t="s">
        <v>26</v>
      </c>
      <c r="B7">
        <v>73048900</v>
      </c>
      <c r="C7" t="s">
        <v>56</v>
      </c>
      <c r="I7" t="s">
        <v>86</v>
      </c>
      <c r="J7" t="s">
        <v>29</v>
      </c>
      <c r="K7" t="s">
        <v>105</v>
      </c>
    </row>
    <row r="8" spans="1:11" x14ac:dyDescent="0.3">
      <c r="A8" t="s">
        <v>27</v>
      </c>
      <c r="B8">
        <v>65440150</v>
      </c>
      <c r="C8" t="s">
        <v>57</v>
      </c>
      <c r="I8" t="s">
        <v>87</v>
      </c>
      <c r="J8" t="s">
        <v>30</v>
      </c>
      <c r="K8" t="s">
        <v>106</v>
      </c>
    </row>
    <row r="9" spans="1:11" x14ac:dyDescent="0.3">
      <c r="A9" t="s">
        <v>28</v>
      </c>
      <c r="B9">
        <v>65062590</v>
      </c>
      <c r="C9" t="s">
        <v>58</v>
      </c>
      <c r="I9" t="s">
        <v>88</v>
      </c>
      <c r="J9" t="s">
        <v>31</v>
      </c>
      <c r="K9" t="s">
        <v>107</v>
      </c>
    </row>
    <row r="10" spans="1:11" x14ac:dyDescent="0.3">
      <c r="A10" t="s">
        <v>29</v>
      </c>
      <c r="B10">
        <v>70200800</v>
      </c>
      <c r="C10" t="s">
        <v>59</v>
      </c>
      <c r="I10" t="s">
        <v>89</v>
      </c>
      <c r="J10" t="s">
        <v>32</v>
      </c>
      <c r="K10" t="s">
        <v>108</v>
      </c>
    </row>
    <row r="11" spans="1:11" x14ac:dyDescent="0.3">
      <c r="A11" t="s">
        <v>30</v>
      </c>
      <c r="B11">
        <v>65229660</v>
      </c>
      <c r="C11" t="s">
        <v>60</v>
      </c>
      <c r="I11" t="s">
        <v>90</v>
      </c>
      <c r="J11" t="s">
        <v>33</v>
      </c>
      <c r="K11" t="s">
        <v>109</v>
      </c>
    </row>
    <row r="12" spans="1:11" x14ac:dyDescent="0.3">
      <c r="A12" t="s">
        <v>31</v>
      </c>
      <c r="B12">
        <v>65145210</v>
      </c>
      <c r="C12" t="s">
        <v>61</v>
      </c>
      <c r="I12" t="s">
        <v>91</v>
      </c>
      <c r="J12" t="s">
        <v>34</v>
      </c>
      <c r="K12" t="s">
        <v>110</v>
      </c>
    </row>
    <row r="13" spans="1:11" x14ac:dyDescent="0.3">
      <c r="A13" t="s">
        <v>32</v>
      </c>
      <c r="B13">
        <v>70537300</v>
      </c>
      <c r="C13" t="s">
        <v>62</v>
      </c>
      <c r="I13" t="s">
        <v>92</v>
      </c>
      <c r="J13" t="s">
        <v>35</v>
      </c>
      <c r="K13" t="s">
        <v>111</v>
      </c>
    </row>
    <row r="14" spans="1:11" x14ac:dyDescent="0.3">
      <c r="A14" t="s">
        <v>33</v>
      </c>
      <c r="B14">
        <v>73315900</v>
      </c>
      <c r="C14" t="s">
        <v>63</v>
      </c>
      <c r="I14" t="s">
        <v>93</v>
      </c>
      <c r="J14" t="s">
        <v>36</v>
      </c>
      <c r="K14" t="s">
        <v>112</v>
      </c>
    </row>
    <row r="15" spans="1:11" x14ac:dyDescent="0.3">
      <c r="A15" t="s">
        <v>34</v>
      </c>
      <c r="B15">
        <v>73048400</v>
      </c>
      <c r="C15" t="s">
        <v>64</v>
      </c>
      <c r="I15" t="s">
        <v>94</v>
      </c>
      <c r="J15" t="s">
        <v>37</v>
      </c>
      <c r="K15" t="s">
        <v>113</v>
      </c>
    </row>
    <row r="16" spans="1:11" x14ac:dyDescent="0.3">
      <c r="A16" t="s">
        <v>35</v>
      </c>
      <c r="B16">
        <v>65038137</v>
      </c>
      <c r="C16" t="s">
        <v>66</v>
      </c>
      <c r="I16" t="s">
        <v>95</v>
      </c>
      <c r="J16" t="s">
        <v>38</v>
      </c>
      <c r="K16" t="s">
        <v>114</v>
      </c>
    </row>
    <row r="17" spans="1:11" x14ac:dyDescent="0.3">
      <c r="A17" t="s">
        <v>36</v>
      </c>
      <c r="B17">
        <v>65026673</v>
      </c>
      <c r="C17" t="s">
        <v>67</v>
      </c>
      <c r="I17" t="s">
        <v>96</v>
      </c>
      <c r="J17" t="s">
        <v>39</v>
      </c>
      <c r="K17" t="s">
        <v>39</v>
      </c>
    </row>
    <row r="18" spans="1:11" x14ac:dyDescent="0.3">
      <c r="A18" t="s">
        <v>37</v>
      </c>
      <c r="B18">
        <v>75387000</v>
      </c>
      <c r="C18" t="s">
        <v>68</v>
      </c>
      <c r="I18" t="s">
        <v>97</v>
      </c>
      <c r="J18" t="s">
        <v>40</v>
      </c>
      <c r="K18" t="s">
        <v>115</v>
      </c>
    </row>
    <row r="19" spans="1:11" x14ac:dyDescent="0.3">
      <c r="A19" t="s">
        <v>38</v>
      </c>
      <c r="B19">
        <v>65185420</v>
      </c>
      <c r="C19" t="s">
        <v>69</v>
      </c>
      <c r="I19" t="s">
        <v>98</v>
      </c>
      <c r="J19" t="s">
        <v>41</v>
      </c>
      <c r="K19" t="s">
        <v>116</v>
      </c>
    </row>
    <row r="20" spans="1:11" x14ac:dyDescent="0.3">
      <c r="A20" t="s">
        <v>39</v>
      </c>
      <c r="B20">
        <v>74252300</v>
      </c>
      <c r="C20" t="s">
        <v>70</v>
      </c>
    </row>
    <row r="21" spans="1:11" x14ac:dyDescent="0.3">
      <c r="A21" t="s">
        <v>40</v>
      </c>
      <c r="B21">
        <v>71566400</v>
      </c>
      <c r="C21" t="s">
        <v>65</v>
      </c>
    </row>
    <row r="22" spans="1:11" x14ac:dyDescent="0.3">
      <c r="A22" t="s">
        <v>41</v>
      </c>
      <c r="B22">
        <v>70417500</v>
      </c>
      <c r="C22" t="s">
        <v>71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7B4E-1EF7-4FEF-A94F-89C81B308A85}">
  <dimension ref="A1:W2104"/>
  <sheetViews>
    <sheetView zoomScaleNormal="100" workbookViewId="0">
      <selection activeCell="A3" sqref="A3"/>
    </sheetView>
  </sheetViews>
  <sheetFormatPr baseColWidth="10" defaultColWidth="10.6640625" defaultRowHeight="14.4" x14ac:dyDescent="0.3"/>
  <cols>
    <col min="1" max="1" width="72.33203125" bestFit="1" customWidth="1"/>
    <col min="2" max="2" width="19.44140625" bestFit="1" customWidth="1"/>
    <col min="4" max="4" width="72.33203125" bestFit="1" customWidth="1"/>
    <col min="5" max="5" width="9.88671875" style="30" bestFit="1" customWidth="1"/>
    <col min="7" max="7" width="72.33203125" bestFit="1" customWidth="1"/>
    <col min="8" max="8" width="13.6640625" style="14" bestFit="1" customWidth="1"/>
    <col min="10" max="10" width="72.33203125" bestFit="1" customWidth="1"/>
    <col min="11" max="11" width="9.33203125" bestFit="1" customWidth="1"/>
    <col min="13" max="13" width="72.33203125" bestFit="1" customWidth="1"/>
    <col min="14" max="14" width="9.44140625" bestFit="1" customWidth="1"/>
    <col min="16" max="16" width="72.33203125" bestFit="1" customWidth="1"/>
    <col min="17" max="17" width="9.88671875" style="209" bestFit="1" customWidth="1"/>
    <col min="18" max="18" width="15" customWidth="1"/>
    <col min="19" max="19" width="72.33203125" bestFit="1" customWidth="1"/>
    <col min="20" max="20" width="7.109375" style="79" bestFit="1" customWidth="1"/>
    <col min="22" max="22" width="72.33203125" bestFit="1" customWidth="1"/>
    <col min="23" max="23" width="13.33203125" style="79" bestFit="1" customWidth="1"/>
  </cols>
  <sheetData>
    <row r="1" spans="1:23" x14ac:dyDescent="0.3">
      <c r="A1" s="50" t="s">
        <v>1814</v>
      </c>
      <c r="B1" t="s">
        <v>1854</v>
      </c>
      <c r="D1" s="50" t="s">
        <v>1814</v>
      </c>
      <c r="E1" t="s">
        <v>1854</v>
      </c>
      <c r="G1" s="50" t="s">
        <v>1814</v>
      </c>
      <c r="H1" t="s">
        <v>3228</v>
      </c>
      <c r="J1" s="50" t="s">
        <v>1814</v>
      </c>
      <c r="K1" t="s">
        <v>3228</v>
      </c>
      <c r="M1" s="50" t="s">
        <v>1814</v>
      </c>
      <c r="N1" t="s">
        <v>3228</v>
      </c>
      <c r="P1" s="50" t="s">
        <v>1814</v>
      </c>
      <c r="Q1" t="s">
        <v>1854</v>
      </c>
      <c r="S1" s="50" t="s">
        <v>1814</v>
      </c>
      <c r="T1" t="s">
        <v>3228</v>
      </c>
      <c r="V1" s="50" t="s">
        <v>1814</v>
      </c>
      <c r="W1" t="s">
        <v>3228</v>
      </c>
    </row>
    <row r="2" spans="1:23" x14ac:dyDescent="0.3">
      <c r="G2" s="50" t="s">
        <v>804</v>
      </c>
      <c r="H2" t="s">
        <v>4906</v>
      </c>
      <c r="V2" s="50" t="s">
        <v>806</v>
      </c>
      <c r="W2" t="s">
        <v>1739</v>
      </c>
    </row>
    <row r="3" spans="1:23" s="31" customFormat="1" ht="115.2" x14ac:dyDescent="0.3">
      <c r="A3" s="50" t="s">
        <v>43</v>
      </c>
      <c r="B3" s="31" t="s">
        <v>1747</v>
      </c>
      <c r="D3" s="50" t="s">
        <v>43</v>
      </c>
      <c r="E3" s="49" t="s">
        <v>4835</v>
      </c>
      <c r="F3"/>
      <c r="G3"/>
      <c r="H3"/>
      <c r="J3" s="50" t="s">
        <v>43</v>
      </c>
      <c r="K3" s="32" t="s">
        <v>1855</v>
      </c>
      <c r="L3"/>
      <c r="M3" s="50" t="s">
        <v>43</v>
      </c>
      <c r="N3" s="32" t="s">
        <v>1856</v>
      </c>
      <c r="O3"/>
      <c r="P3" s="50" t="s">
        <v>43</v>
      </c>
      <c r="Q3" s="210" t="s">
        <v>4868</v>
      </c>
      <c r="R3"/>
      <c r="S3" s="50" t="s">
        <v>43</v>
      </c>
      <c r="T3" s="125" t="s">
        <v>1736</v>
      </c>
      <c r="U3"/>
      <c r="V3"/>
      <c r="W3"/>
    </row>
    <row r="4" spans="1:23" ht="59.4" customHeight="1" x14ac:dyDescent="0.3">
      <c r="A4" s="48">
        <v>0</v>
      </c>
      <c r="B4">
        <v>0</v>
      </c>
      <c r="D4" s="48">
        <v>0</v>
      </c>
      <c r="E4" s="30">
        <v>0</v>
      </c>
      <c r="G4" s="50" t="s">
        <v>43</v>
      </c>
      <c r="H4" s="32" t="s">
        <v>771</v>
      </c>
      <c r="J4" s="48">
        <v>14058</v>
      </c>
      <c r="K4" s="14">
        <v>7</v>
      </c>
      <c r="M4" s="48">
        <v>14058</v>
      </c>
      <c r="N4" s="14">
        <v>7</v>
      </c>
      <c r="P4" s="48">
        <v>0</v>
      </c>
      <c r="Q4" s="209" t="e">
        <v>#N/A</v>
      </c>
      <c r="S4" s="48">
        <v>14058</v>
      </c>
      <c r="T4" s="79">
        <v>18</v>
      </c>
      <c r="V4" s="50" t="s">
        <v>43</v>
      </c>
      <c r="W4"/>
    </row>
    <row r="5" spans="1:23" x14ac:dyDescent="0.3">
      <c r="A5" s="48">
        <v>14058</v>
      </c>
      <c r="B5">
        <v>5401</v>
      </c>
      <c r="D5" s="48">
        <v>14058</v>
      </c>
      <c r="E5" s="30">
        <v>6.1</v>
      </c>
      <c r="G5" s="48" t="s">
        <v>44</v>
      </c>
      <c r="J5" s="48">
        <v>14059</v>
      </c>
      <c r="K5" s="14">
        <v>7</v>
      </c>
      <c r="M5" s="48">
        <v>14059</v>
      </c>
      <c r="N5" s="14">
        <v>7</v>
      </c>
      <c r="P5" s="48" t="s">
        <v>1739</v>
      </c>
      <c r="S5" s="48">
        <v>14059</v>
      </c>
      <c r="T5" s="79">
        <v>18</v>
      </c>
      <c r="V5" s="48" t="s">
        <v>44</v>
      </c>
      <c r="W5"/>
    </row>
    <row r="6" spans="1:23" x14ac:dyDescent="0.3">
      <c r="A6" s="48">
        <v>14059</v>
      </c>
      <c r="B6">
        <v>5401</v>
      </c>
      <c r="D6" s="48">
        <v>14059</v>
      </c>
      <c r="E6" s="30">
        <v>6.1</v>
      </c>
      <c r="H6"/>
      <c r="J6" s="48">
        <v>14060</v>
      </c>
      <c r="K6" s="14">
        <v>7</v>
      </c>
      <c r="M6" s="48">
        <v>14060</v>
      </c>
      <c r="N6" s="14">
        <v>7</v>
      </c>
      <c r="P6" s="48">
        <v>14058</v>
      </c>
      <c r="Q6" s="209">
        <v>0</v>
      </c>
      <c r="S6" s="48">
        <v>14060</v>
      </c>
      <c r="T6" s="79">
        <v>18</v>
      </c>
      <c r="W6"/>
    </row>
    <row r="7" spans="1:23" x14ac:dyDescent="0.3">
      <c r="A7" s="48">
        <v>14060</v>
      </c>
      <c r="B7">
        <v>5401</v>
      </c>
      <c r="D7" s="48">
        <v>14060</v>
      </c>
      <c r="E7" s="30">
        <v>6.1</v>
      </c>
      <c r="H7"/>
      <c r="J7" s="48">
        <v>14061</v>
      </c>
      <c r="K7" s="14">
        <v>7</v>
      </c>
      <c r="M7" s="48">
        <v>14061</v>
      </c>
      <c r="N7" s="14">
        <v>7</v>
      </c>
      <c r="P7" s="48">
        <v>14059</v>
      </c>
      <c r="Q7" s="209">
        <v>0</v>
      </c>
      <c r="S7" s="48">
        <v>14061</v>
      </c>
      <c r="T7" s="79">
        <v>18</v>
      </c>
      <c r="W7"/>
    </row>
    <row r="8" spans="1:23" x14ac:dyDescent="0.3">
      <c r="A8" s="48">
        <v>14061</v>
      </c>
      <c r="B8">
        <v>5401</v>
      </c>
      <c r="D8" s="48">
        <v>14061</v>
      </c>
      <c r="E8" s="30">
        <v>6.1</v>
      </c>
      <c r="H8"/>
      <c r="J8" s="48" t="s">
        <v>44</v>
      </c>
      <c r="K8" s="14">
        <v>7</v>
      </c>
      <c r="M8" s="48" t="s">
        <v>44</v>
      </c>
      <c r="N8" s="14">
        <v>7</v>
      </c>
      <c r="P8" s="48">
        <v>14060</v>
      </c>
      <c r="Q8" s="209">
        <v>0</v>
      </c>
      <c r="S8" s="48" t="s">
        <v>44</v>
      </c>
      <c r="T8" s="79">
        <v>18</v>
      </c>
      <c r="W8"/>
    </row>
    <row r="9" spans="1:23" x14ac:dyDescent="0.3">
      <c r="A9" s="48" t="s">
        <v>44</v>
      </c>
      <c r="B9">
        <v>0</v>
      </c>
      <c r="D9" s="48" t="s">
        <v>44</v>
      </c>
      <c r="E9" s="30">
        <v>6.1</v>
      </c>
      <c r="H9"/>
      <c r="P9" s="48">
        <v>14061</v>
      </c>
      <c r="Q9" s="209">
        <v>0</v>
      </c>
      <c r="T9"/>
      <c r="W9"/>
    </row>
    <row r="10" spans="1:23" x14ac:dyDescent="0.3">
      <c r="E10"/>
      <c r="H10"/>
      <c r="P10" s="48" t="s">
        <v>44</v>
      </c>
      <c r="Q10" s="209" t="e">
        <v>#N/A</v>
      </c>
      <c r="T10"/>
      <c r="W10"/>
    </row>
    <row r="11" spans="1:23" x14ac:dyDescent="0.3">
      <c r="E11"/>
      <c r="H11"/>
      <c r="Q11"/>
      <c r="T11"/>
      <c r="W11"/>
    </row>
    <row r="12" spans="1:23" x14ac:dyDescent="0.3">
      <c r="E12"/>
      <c r="H12"/>
      <c r="Q12"/>
      <c r="T12"/>
      <c r="W12"/>
    </row>
    <row r="13" spans="1:23" x14ac:dyDescent="0.3">
      <c r="E13"/>
      <c r="H13"/>
      <c r="Q13"/>
      <c r="T13"/>
      <c r="W13"/>
    </row>
    <row r="14" spans="1:23" x14ac:dyDescent="0.3">
      <c r="E14"/>
      <c r="H14"/>
      <c r="Q14"/>
      <c r="T14"/>
      <c r="W14"/>
    </row>
    <row r="15" spans="1:23" x14ac:dyDescent="0.3">
      <c r="E15"/>
      <c r="H15"/>
      <c r="Q15"/>
      <c r="T15"/>
      <c r="W15"/>
    </row>
    <row r="16" spans="1:23" x14ac:dyDescent="0.3">
      <c r="E16"/>
      <c r="H16"/>
      <c r="Q16"/>
      <c r="T16"/>
      <c r="W16"/>
    </row>
    <row r="17" spans="18:18" customFormat="1" x14ac:dyDescent="0.3"/>
    <row r="18" spans="18:18" customFormat="1" x14ac:dyDescent="0.3"/>
    <row r="19" spans="18:18" customFormat="1" x14ac:dyDescent="0.3"/>
    <row r="20" spans="18:18" customFormat="1" x14ac:dyDescent="0.3"/>
    <row r="21" spans="18:18" customFormat="1" x14ac:dyDescent="0.3">
      <c r="R21" s="14"/>
    </row>
    <row r="22" spans="18:18" customFormat="1" x14ac:dyDescent="0.3">
      <c r="R22" s="14"/>
    </row>
    <row r="23" spans="18:18" customFormat="1" x14ac:dyDescent="0.3">
      <c r="R23" s="14"/>
    </row>
    <row r="24" spans="18:18" customFormat="1" x14ac:dyDescent="0.3"/>
    <row r="25" spans="18:18" customFormat="1" x14ac:dyDescent="0.3"/>
    <row r="26" spans="18:18" customFormat="1" x14ac:dyDescent="0.3"/>
    <row r="27" spans="18:18" customFormat="1" x14ac:dyDescent="0.3"/>
    <row r="28" spans="18:18" customFormat="1" x14ac:dyDescent="0.3"/>
    <row r="29" spans="18:18" customFormat="1" x14ac:dyDescent="0.3"/>
    <row r="30" spans="18:18" customFormat="1" x14ac:dyDescent="0.3"/>
    <row r="31" spans="18:18" customFormat="1" x14ac:dyDescent="0.3"/>
    <row r="32" spans="18:18"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spans="17:23" customFormat="1" x14ac:dyDescent="0.3"/>
    <row r="98" spans="17:23" customFormat="1" x14ac:dyDescent="0.3"/>
    <row r="99" spans="17:23" customFormat="1" x14ac:dyDescent="0.3"/>
    <row r="100" spans="17:23" customFormat="1" x14ac:dyDescent="0.3"/>
    <row r="101" spans="17:23" customFormat="1" x14ac:dyDescent="0.3"/>
    <row r="102" spans="17:23" customFormat="1" x14ac:dyDescent="0.3"/>
    <row r="103" spans="17:23" customFormat="1" x14ac:dyDescent="0.3"/>
    <row r="104" spans="17:23" customFormat="1" x14ac:dyDescent="0.3"/>
    <row r="105" spans="17:23" x14ac:dyDescent="0.3">
      <c r="Q105"/>
      <c r="T105"/>
      <c r="W105"/>
    </row>
    <row r="106" spans="17:23" x14ac:dyDescent="0.3">
      <c r="Q106"/>
      <c r="T106"/>
      <c r="W106"/>
    </row>
    <row r="107" spans="17:23" x14ac:dyDescent="0.3">
      <c r="Q107"/>
      <c r="T107"/>
      <c r="W107"/>
    </row>
    <row r="108" spans="17:23" x14ac:dyDescent="0.3">
      <c r="Q108"/>
      <c r="T108"/>
      <c r="W108"/>
    </row>
    <row r="109" spans="17:23" x14ac:dyDescent="0.3">
      <c r="Q109"/>
      <c r="T109"/>
      <c r="W109"/>
    </row>
    <row r="110" spans="17:23" x14ac:dyDescent="0.3">
      <c r="Q110"/>
      <c r="T110"/>
      <c r="W110"/>
    </row>
    <row r="111" spans="17:23" x14ac:dyDescent="0.3">
      <c r="Q111"/>
      <c r="T111"/>
      <c r="W111"/>
    </row>
    <row r="112" spans="17:23" x14ac:dyDescent="0.3">
      <c r="Q112"/>
      <c r="T112"/>
      <c r="W112"/>
    </row>
    <row r="113" spans="17:23" x14ac:dyDescent="0.3">
      <c r="Q113"/>
      <c r="T113"/>
      <c r="W113"/>
    </row>
    <row r="114" spans="17:23" x14ac:dyDescent="0.3">
      <c r="Q114"/>
      <c r="T114"/>
      <c r="W114"/>
    </row>
    <row r="115" spans="17:23" x14ac:dyDescent="0.3">
      <c r="Q115"/>
      <c r="T115"/>
      <c r="W115"/>
    </row>
    <row r="116" spans="17:23" x14ac:dyDescent="0.3">
      <c r="Q116"/>
      <c r="T116"/>
      <c r="W116"/>
    </row>
    <row r="117" spans="17:23" x14ac:dyDescent="0.3">
      <c r="Q117"/>
      <c r="T117"/>
      <c r="W117"/>
    </row>
    <row r="118" spans="17:23" x14ac:dyDescent="0.3">
      <c r="Q118"/>
      <c r="T118"/>
      <c r="W118"/>
    </row>
    <row r="119" spans="17:23" x14ac:dyDescent="0.3">
      <c r="Q119"/>
      <c r="T119"/>
      <c r="W119"/>
    </row>
    <row r="120" spans="17:23" x14ac:dyDescent="0.3">
      <c r="Q120"/>
      <c r="T120"/>
      <c r="W120"/>
    </row>
    <row r="121" spans="17:23" x14ac:dyDescent="0.3">
      <c r="Q121"/>
      <c r="T121"/>
      <c r="W121"/>
    </row>
    <row r="122" spans="17:23" x14ac:dyDescent="0.3">
      <c r="Q122"/>
      <c r="T122"/>
      <c r="W122"/>
    </row>
    <row r="123" spans="17:23" x14ac:dyDescent="0.3">
      <c r="Q123"/>
      <c r="T123"/>
      <c r="W123"/>
    </row>
    <row r="124" spans="17:23" x14ac:dyDescent="0.3">
      <c r="Q124"/>
      <c r="T124"/>
      <c r="W124"/>
    </row>
    <row r="125" spans="17:23" x14ac:dyDescent="0.3">
      <c r="Q125"/>
      <c r="T125"/>
      <c r="W125"/>
    </row>
    <row r="126" spans="17:23" x14ac:dyDescent="0.3">
      <c r="Q126"/>
      <c r="T126"/>
      <c r="W126"/>
    </row>
    <row r="127" spans="17:23" x14ac:dyDescent="0.3">
      <c r="Q127"/>
      <c r="T127"/>
      <c r="W127"/>
    </row>
    <row r="128" spans="17:23" x14ac:dyDescent="0.3">
      <c r="Q128"/>
      <c r="T128"/>
      <c r="W128"/>
    </row>
    <row r="129" spans="17:23" x14ac:dyDescent="0.3">
      <c r="Q129"/>
      <c r="T129"/>
      <c r="W129"/>
    </row>
    <row r="130" spans="17:23" x14ac:dyDescent="0.3">
      <c r="Q130"/>
      <c r="T130"/>
      <c r="W130"/>
    </row>
    <row r="131" spans="17:23" x14ac:dyDescent="0.3">
      <c r="Q131"/>
      <c r="T131"/>
      <c r="W131"/>
    </row>
    <row r="132" spans="17:23" x14ac:dyDescent="0.3">
      <c r="Q132"/>
      <c r="T132"/>
      <c r="W132"/>
    </row>
    <row r="133" spans="17:23" x14ac:dyDescent="0.3">
      <c r="Q133"/>
      <c r="T133"/>
      <c r="W133"/>
    </row>
    <row r="134" spans="17:23" x14ac:dyDescent="0.3">
      <c r="Q134"/>
      <c r="T134"/>
      <c r="W134"/>
    </row>
    <row r="135" spans="17:23" x14ac:dyDescent="0.3">
      <c r="Q135"/>
      <c r="T135"/>
      <c r="W135"/>
    </row>
    <row r="136" spans="17:23" x14ac:dyDescent="0.3">
      <c r="Q136"/>
      <c r="T136"/>
      <c r="W136"/>
    </row>
    <row r="137" spans="17:23" x14ac:dyDescent="0.3">
      <c r="Q137"/>
      <c r="T137"/>
      <c r="W137"/>
    </row>
    <row r="138" spans="17:23" x14ac:dyDescent="0.3">
      <c r="Q138"/>
      <c r="T138"/>
      <c r="W138"/>
    </row>
    <row r="139" spans="17:23" x14ac:dyDescent="0.3">
      <c r="Q139"/>
      <c r="T139"/>
      <c r="W139"/>
    </row>
    <row r="140" spans="17:23" x14ac:dyDescent="0.3">
      <c r="Q140"/>
      <c r="T140"/>
      <c r="W140"/>
    </row>
    <row r="141" spans="17:23" x14ac:dyDescent="0.3">
      <c r="Q141"/>
      <c r="T141"/>
      <c r="W141"/>
    </row>
    <row r="142" spans="17:23" x14ac:dyDescent="0.3">
      <c r="Q142"/>
      <c r="T142"/>
      <c r="W142"/>
    </row>
    <row r="143" spans="17:23" x14ac:dyDescent="0.3">
      <c r="Q143"/>
      <c r="T143"/>
      <c r="W143"/>
    </row>
    <row r="144" spans="17:23" x14ac:dyDescent="0.3">
      <c r="Q144"/>
      <c r="T144"/>
      <c r="W144"/>
    </row>
    <row r="145" spans="17:23" x14ac:dyDescent="0.3">
      <c r="Q145"/>
      <c r="T145"/>
      <c r="W145"/>
    </row>
    <row r="146" spans="17:23" x14ac:dyDescent="0.3">
      <c r="Q146"/>
      <c r="T146"/>
      <c r="W146"/>
    </row>
    <row r="147" spans="17:23" x14ac:dyDescent="0.3">
      <c r="Q147"/>
      <c r="T147"/>
      <c r="W147"/>
    </row>
    <row r="148" spans="17:23" x14ac:dyDescent="0.3">
      <c r="Q148"/>
      <c r="T148"/>
      <c r="W148"/>
    </row>
    <row r="149" spans="17:23" x14ac:dyDescent="0.3">
      <c r="Q149"/>
      <c r="T149"/>
      <c r="W149"/>
    </row>
    <row r="150" spans="17:23" x14ac:dyDescent="0.3">
      <c r="Q150"/>
      <c r="T150"/>
      <c r="W150"/>
    </row>
    <row r="151" spans="17:23" x14ac:dyDescent="0.3">
      <c r="Q151"/>
      <c r="T151"/>
      <c r="W151"/>
    </row>
    <row r="152" spans="17:23" x14ac:dyDescent="0.3">
      <c r="Q152"/>
      <c r="T152"/>
      <c r="W152"/>
    </row>
    <row r="153" spans="17:23" x14ac:dyDescent="0.3">
      <c r="Q153"/>
      <c r="T153"/>
      <c r="W153"/>
    </row>
    <row r="154" spans="17:23" x14ac:dyDescent="0.3">
      <c r="Q154"/>
      <c r="T154"/>
      <c r="W154"/>
    </row>
    <row r="155" spans="17:23" x14ac:dyDescent="0.3">
      <c r="Q155"/>
      <c r="T155"/>
      <c r="W155"/>
    </row>
    <row r="156" spans="17:23" x14ac:dyDescent="0.3">
      <c r="Q156"/>
      <c r="T156"/>
      <c r="W156"/>
    </row>
    <row r="157" spans="17:23" x14ac:dyDescent="0.3">
      <c r="Q157"/>
      <c r="T157"/>
      <c r="W157"/>
    </row>
    <row r="158" spans="17:23" x14ac:dyDescent="0.3">
      <c r="Q158"/>
      <c r="T158"/>
      <c r="W158"/>
    </row>
    <row r="159" spans="17:23" x14ac:dyDescent="0.3">
      <c r="Q159"/>
      <c r="T159"/>
      <c r="W159"/>
    </row>
    <row r="160" spans="17:23" x14ac:dyDescent="0.3">
      <c r="Q160"/>
      <c r="T160"/>
      <c r="W160"/>
    </row>
    <row r="161" spans="17:23" x14ac:dyDescent="0.3">
      <c r="Q161"/>
      <c r="T161"/>
      <c r="W161"/>
    </row>
    <row r="162" spans="17:23" x14ac:dyDescent="0.3">
      <c r="Q162"/>
      <c r="T162"/>
      <c r="W162"/>
    </row>
    <row r="163" spans="17:23" x14ac:dyDescent="0.3">
      <c r="Q163"/>
      <c r="T163"/>
      <c r="W163"/>
    </row>
    <row r="164" spans="17:23" x14ac:dyDescent="0.3">
      <c r="Q164"/>
      <c r="T164"/>
      <c r="W164"/>
    </row>
    <row r="165" spans="17:23" x14ac:dyDescent="0.3">
      <c r="Q165"/>
      <c r="T165"/>
      <c r="W165"/>
    </row>
    <row r="166" spans="17:23" x14ac:dyDescent="0.3">
      <c r="Q166"/>
      <c r="T166"/>
      <c r="W166"/>
    </row>
    <row r="167" spans="17:23" x14ac:dyDescent="0.3">
      <c r="Q167"/>
      <c r="T167"/>
      <c r="W167"/>
    </row>
    <row r="168" spans="17:23" x14ac:dyDescent="0.3">
      <c r="Q168"/>
      <c r="T168"/>
      <c r="W168"/>
    </row>
    <row r="169" spans="17:23" x14ac:dyDescent="0.3">
      <c r="Q169"/>
      <c r="T169"/>
      <c r="W169"/>
    </row>
    <row r="170" spans="17:23" x14ac:dyDescent="0.3">
      <c r="Q170"/>
      <c r="T170"/>
      <c r="W170"/>
    </row>
    <row r="171" spans="17:23" x14ac:dyDescent="0.3">
      <c r="Q171"/>
      <c r="T171"/>
      <c r="W171"/>
    </row>
    <row r="172" spans="17:23" x14ac:dyDescent="0.3">
      <c r="Q172"/>
      <c r="T172"/>
      <c r="W172"/>
    </row>
    <row r="173" spans="17:23" x14ac:dyDescent="0.3">
      <c r="Q173"/>
      <c r="T173"/>
      <c r="W173"/>
    </row>
    <row r="174" spans="17:23" x14ac:dyDescent="0.3">
      <c r="Q174"/>
      <c r="T174"/>
      <c r="W174"/>
    </row>
    <row r="175" spans="17:23" x14ac:dyDescent="0.3">
      <c r="Q175"/>
      <c r="T175"/>
      <c r="W175"/>
    </row>
    <row r="176" spans="17:23" x14ac:dyDescent="0.3">
      <c r="Q176"/>
      <c r="T176"/>
      <c r="W176"/>
    </row>
    <row r="177" spans="17:23" x14ac:dyDescent="0.3">
      <c r="Q177"/>
      <c r="T177"/>
      <c r="W177"/>
    </row>
    <row r="178" spans="17:23" x14ac:dyDescent="0.3">
      <c r="Q178"/>
      <c r="T178"/>
      <c r="W178"/>
    </row>
    <row r="179" spans="17:23" x14ac:dyDescent="0.3">
      <c r="Q179"/>
      <c r="T179"/>
      <c r="W179"/>
    </row>
    <row r="180" spans="17:23" x14ac:dyDescent="0.3">
      <c r="Q180"/>
      <c r="T180"/>
      <c r="W180"/>
    </row>
    <row r="181" spans="17:23" x14ac:dyDescent="0.3">
      <c r="Q181"/>
      <c r="T181"/>
      <c r="W181"/>
    </row>
    <row r="182" spans="17:23" x14ac:dyDescent="0.3">
      <c r="Q182"/>
      <c r="T182"/>
      <c r="W182"/>
    </row>
    <row r="183" spans="17:23" x14ac:dyDescent="0.3">
      <c r="Q183"/>
      <c r="T183"/>
      <c r="W183"/>
    </row>
    <row r="184" spans="17:23" x14ac:dyDescent="0.3">
      <c r="Q184"/>
      <c r="T184"/>
      <c r="W184"/>
    </row>
    <row r="185" spans="17:23" x14ac:dyDescent="0.3">
      <c r="Q185"/>
      <c r="T185"/>
      <c r="W185"/>
    </row>
    <row r="186" spans="17:23" x14ac:dyDescent="0.3">
      <c r="Q186"/>
      <c r="T186"/>
      <c r="W186"/>
    </row>
    <row r="187" spans="17:23" x14ac:dyDescent="0.3">
      <c r="Q187"/>
      <c r="T187"/>
      <c r="W187"/>
    </row>
    <row r="188" spans="17:23" x14ac:dyDescent="0.3">
      <c r="Q188"/>
      <c r="T188"/>
      <c r="W188"/>
    </row>
    <row r="189" spans="17:23" x14ac:dyDescent="0.3">
      <c r="Q189"/>
      <c r="T189"/>
      <c r="W189"/>
    </row>
    <row r="190" spans="17:23" x14ac:dyDescent="0.3">
      <c r="Q190"/>
      <c r="T190"/>
      <c r="W190"/>
    </row>
    <row r="191" spans="17:23" x14ac:dyDescent="0.3">
      <c r="Q191"/>
      <c r="T191"/>
      <c r="W191"/>
    </row>
    <row r="192" spans="17:23" x14ac:dyDescent="0.3">
      <c r="Q192"/>
      <c r="T192"/>
      <c r="W192"/>
    </row>
    <row r="193" spans="17:23" x14ac:dyDescent="0.3">
      <c r="Q193"/>
      <c r="T193"/>
      <c r="W193"/>
    </row>
    <row r="194" spans="17:23" x14ac:dyDescent="0.3">
      <c r="Q194"/>
      <c r="T194"/>
      <c r="W194"/>
    </row>
    <row r="195" spans="17:23" x14ac:dyDescent="0.3">
      <c r="Q195"/>
      <c r="T195"/>
      <c r="W195"/>
    </row>
    <row r="196" spans="17:23" x14ac:dyDescent="0.3">
      <c r="Q196"/>
      <c r="T196"/>
      <c r="W196"/>
    </row>
    <row r="197" spans="17:23" x14ac:dyDescent="0.3">
      <c r="Q197"/>
      <c r="T197"/>
      <c r="W197"/>
    </row>
    <row r="198" spans="17:23" x14ac:dyDescent="0.3">
      <c r="Q198"/>
      <c r="T198"/>
      <c r="W198"/>
    </row>
    <row r="199" spans="17:23" x14ac:dyDescent="0.3">
      <c r="Q199"/>
      <c r="T199"/>
      <c r="W199"/>
    </row>
    <row r="200" spans="17:23" x14ac:dyDescent="0.3">
      <c r="Q200"/>
      <c r="T200"/>
      <c r="W200"/>
    </row>
    <row r="201" spans="17:23" x14ac:dyDescent="0.3">
      <c r="Q201"/>
      <c r="T201"/>
      <c r="W201"/>
    </row>
    <row r="202" spans="17:23" x14ac:dyDescent="0.3">
      <c r="Q202"/>
      <c r="T202"/>
      <c r="W202"/>
    </row>
    <row r="203" spans="17:23" x14ac:dyDescent="0.3">
      <c r="Q203"/>
      <c r="T203"/>
      <c r="W203"/>
    </row>
    <row r="204" spans="17:23" x14ac:dyDescent="0.3">
      <c r="Q204"/>
      <c r="T204"/>
      <c r="W204"/>
    </row>
    <row r="205" spans="17:23" x14ac:dyDescent="0.3">
      <c r="Q205"/>
      <c r="T205"/>
      <c r="W205"/>
    </row>
    <row r="206" spans="17:23" x14ac:dyDescent="0.3">
      <c r="Q206"/>
      <c r="T206"/>
      <c r="W206"/>
    </row>
    <row r="207" spans="17:23" x14ac:dyDescent="0.3">
      <c r="Q207"/>
      <c r="T207"/>
      <c r="W207"/>
    </row>
    <row r="208" spans="17:23" x14ac:dyDescent="0.3">
      <c r="Q208"/>
      <c r="T208"/>
      <c r="W208"/>
    </row>
    <row r="209" spans="17:23" x14ac:dyDescent="0.3">
      <c r="Q209"/>
      <c r="T209"/>
      <c r="W209"/>
    </row>
    <row r="210" spans="17:23" x14ac:dyDescent="0.3">
      <c r="Q210"/>
      <c r="T210"/>
      <c r="W210"/>
    </row>
    <row r="211" spans="17:23" x14ac:dyDescent="0.3">
      <c r="Q211"/>
      <c r="T211"/>
      <c r="W211"/>
    </row>
    <row r="212" spans="17:23" x14ac:dyDescent="0.3">
      <c r="Q212"/>
      <c r="T212"/>
      <c r="W212"/>
    </row>
    <row r="213" spans="17:23" x14ac:dyDescent="0.3">
      <c r="Q213"/>
      <c r="T213"/>
      <c r="W213"/>
    </row>
    <row r="214" spans="17:23" x14ac:dyDescent="0.3">
      <c r="Q214"/>
      <c r="T214"/>
      <c r="W214"/>
    </row>
    <row r="215" spans="17:23" x14ac:dyDescent="0.3">
      <c r="Q215"/>
      <c r="T215"/>
      <c r="W215"/>
    </row>
    <row r="216" spans="17:23" x14ac:dyDescent="0.3">
      <c r="Q216"/>
      <c r="T216"/>
      <c r="W216"/>
    </row>
    <row r="217" spans="17:23" x14ac:dyDescent="0.3">
      <c r="Q217"/>
      <c r="T217"/>
      <c r="W217"/>
    </row>
    <row r="218" spans="17:23" x14ac:dyDescent="0.3">
      <c r="Q218"/>
      <c r="T218"/>
      <c r="W218"/>
    </row>
    <row r="219" spans="17:23" x14ac:dyDescent="0.3">
      <c r="Q219"/>
      <c r="T219"/>
      <c r="W219"/>
    </row>
    <row r="220" spans="17:23" x14ac:dyDescent="0.3">
      <c r="Q220"/>
      <c r="T220"/>
      <c r="W220"/>
    </row>
    <row r="221" spans="17:23" x14ac:dyDescent="0.3">
      <c r="Q221"/>
      <c r="T221"/>
      <c r="W221"/>
    </row>
    <row r="222" spans="17:23" x14ac:dyDescent="0.3">
      <c r="Q222"/>
      <c r="T222"/>
      <c r="W222"/>
    </row>
    <row r="223" spans="17:23" x14ac:dyDescent="0.3">
      <c r="Q223"/>
      <c r="T223"/>
      <c r="W223"/>
    </row>
    <row r="224" spans="17:23" x14ac:dyDescent="0.3">
      <c r="Q224"/>
      <c r="T224"/>
      <c r="W224"/>
    </row>
    <row r="225" spans="17:23" x14ac:dyDescent="0.3">
      <c r="Q225"/>
      <c r="T225"/>
      <c r="W225"/>
    </row>
    <row r="226" spans="17:23" x14ac:dyDescent="0.3">
      <c r="Q226"/>
      <c r="T226"/>
      <c r="W226"/>
    </row>
    <row r="227" spans="17:23" x14ac:dyDescent="0.3">
      <c r="Q227"/>
      <c r="T227"/>
      <c r="W227"/>
    </row>
    <row r="228" spans="17:23" x14ac:dyDescent="0.3">
      <c r="Q228"/>
      <c r="T228"/>
      <c r="W228"/>
    </row>
    <row r="229" spans="17:23" x14ac:dyDescent="0.3">
      <c r="Q229"/>
      <c r="T229"/>
      <c r="W229"/>
    </row>
    <row r="230" spans="17:23" x14ac:dyDescent="0.3">
      <c r="Q230"/>
      <c r="T230"/>
      <c r="W230"/>
    </row>
    <row r="231" spans="17:23" x14ac:dyDescent="0.3">
      <c r="Q231"/>
      <c r="T231"/>
      <c r="W231"/>
    </row>
    <row r="232" spans="17:23" x14ac:dyDescent="0.3">
      <c r="Q232"/>
      <c r="T232"/>
      <c r="W232"/>
    </row>
    <row r="233" spans="17:23" x14ac:dyDescent="0.3">
      <c r="Q233"/>
      <c r="T233"/>
      <c r="W233"/>
    </row>
    <row r="234" spans="17:23" x14ac:dyDescent="0.3">
      <c r="Q234"/>
      <c r="T234"/>
      <c r="W234"/>
    </row>
    <row r="235" spans="17:23" x14ac:dyDescent="0.3">
      <c r="Q235"/>
      <c r="T235"/>
      <c r="W235"/>
    </row>
    <row r="236" spans="17:23" x14ac:dyDescent="0.3">
      <c r="Q236"/>
      <c r="T236"/>
      <c r="W236"/>
    </row>
    <row r="237" spans="17:23" x14ac:dyDescent="0.3">
      <c r="Q237"/>
      <c r="T237"/>
      <c r="W237"/>
    </row>
    <row r="238" spans="17:23" x14ac:dyDescent="0.3">
      <c r="Q238"/>
      <c r="T238"/>
      <c r="W238"/>
    </row>
    <row r="239" spans="17:23" x14ac:dyDescent="0.3">
      <c r="Q239"/>
      <c r="T239"/>
      <c r="W239"/>
    </row>
    <row r="240" spans="17:23" x14ac:dyDescent="0.3">
      <c r="Q240"/>
      <c r="T240"/>
      <c r="W240"/>
    </row>
    <row r="241" spans="17:23" x14ac:dyDescent="0.3">
      <c r="Q241"/>
      <c r="T241"/>
      <c r="W241"/>
    </row>
    <row r="242" spans="17:23" x14ac:dyDescent="0.3">
      <c r="Q242"/>
      <c r="T242"/>
      <c r="W242"/>
    </row>
    <row r="243" spans="17:23" x14ac:dyDescent="0.3">
      <c r="Q243"/>
      <c r="T243"/>
      <c r="W243"/>
    </row>
    <row r="244" spans="17:23" x14ac:dyDescent="0.3">
      <c r="Q244"/>
      <c r="T244"/>
      <c r="W244"/>
    </row>
    <row r="245" spans="17:23" x14ac:dyDescent="0.3">
      <c r="Q245"/>
      <c r="T245"/>
      <c r="W245"/>
    </row>
    <row r="246" spans="17:23" x14ac:dyDescent="0.3">
      <c r="Q246"/>
      <c r="T246"/>
      <c r="W246"/>
    </row>
    <row r="247" spans="17:23" x14ac:dyDescent="0.3">
      <c r="Q247"/>
      <c r="T247"/>
      <c r="W247"/>
    </row>
    <row r="248" spans="17:23" x14ac:dyDescent="0.3">
      <c r="Q248"/>
      <c r="T248"/>
      <c r="W248"/>
    </row>
    <row r="249" spans="17:23" x14ac:dyDescent="0.3">
      <c r="Q249"/>
      <c r="T249"/>
      <c r="W249"/>
    </row>
    <row r="250" spans="17:23" x14ac:dyDescent="0.3">
      <c r="Q250"/>
      <c r="T250"/>
      <c r="W250"/>
    </row>
    <row r="251" spans="17:23" x14ac:dyDescent="0.3">
      <c r="Q251"/>
      <c r="T251"/>
      <c r="W251"/>
    </row>
    <row r="252" spans="17:23" x14ac:dyDescent="0.3">
      <c r="Q252"/>
      <c r="T252"/>
      <c r="W252"/>
    </row>
    <row r="253" spans="17:23" x14ac:dyDescent="0.3">
      <c r="Q253"/>
      <c r="T253"/>
      <c r="W253"/>
    </row>
    <row r="254" spans="17:23" x14ac:dyDescent="0.3">
      <c r="Q254"/>
      <c r="T254"/>
      <c r="W254"/>
    </row>
    <row r="255" spans="17:23" x14ac:dyDescent="0.3">
      <c r="Q255"/>
      <c r="T255"/>
      <c r="W255"/>
    </row>
    <row r="256" spans="17:23" x14ac:dyDescent="0.3">
      <c r="Q256"/>
      <c r="T256"/>
      <c r="W256"/>
    </row>
    <row r="257" spans="17:23" x14ac:dyDescent="0.3">
      <c r="Q257"/>
      <c r="T257"/>
      <c r="W257"/>
    </row>
    <row r="258" spans="17:23" x14ac:dyDescent="0.3">
      <c r="Q258"/>
      <c r="T258"/>
      <c r="W258"/>
    </row>
    <row r="259" spans="17:23" x14ac:dyDescent="0.3">
      <c r="Q259"/>
      <c r="T259"/>
      <c r="W259"/>
    </row>
    <row r="260" spans="17:23" x14ac:dyDescent="0.3">
      <c r="Q260"/>
      <c r="T260"/>
      <c r="W260"/>
    </row>
    <row r="261" spans="17:23" x14ac:dyDescent="0.3">
      <c r="Q261"/>
      <c r="T261"/>
      <c r="W261"/>
    </row>
    <row r="262" spans="17:23" x14ac:dyDescent="0.3">
      <c r="Q262"/>
      <c r="T262"/>
      <c r="W262"/>
    </row>
    <row r="263" spans="17:23" x14ac:dyDescent="0.3">
      <c r="Q263"/>
      <c r="T263"/>
      <c r="W263"/>
    </row>
    <row r="264" spans="17:23" x14ac:dyDescent="0.3">
      <c r="Q264"/>
      <c r="T264"/>
      <c r="W264"/>
    </row>
    <row r="265" spans="17:23" x14ac:dyDescent="0.3">
      <c r="Q265"/>
      <c r="T265"/>
      <c r="W265"/>
    </row>
    <row r="266" spans="17:23" x14ac:dyDescent="0.3">
      <c r="Q266"/>
      <c r="T266"/>
      <c r="W266"/>
    </row>
    <row r="267" spans="17:23" x14ac:dyDescent="0.3">
      <c r="Q267"/>
      <c r="T267"/>
      <c r="W267"/>
    </row>
    <row r="268" spans="17:23" x14ac:dyDescent="0.3">
      <c r="Q268"/>
      <c r="T268"/>
      <c r="W268"/>
    </row>
    <row r="269" spans="17:23" x14ac:dyDescent="0.3">
      <c r="Q269"/>
      <c r="T269"/>
      <c r="W269"/>
    </row>
    <row r="270" spans="17:23" x14ac:dyDescent="0.3">
      <c r="Q270"/>
      <c r="T270"/>
      <c r="W270"/>
    </row>
    <row r="271" spans="17:23" x14ac:dyDescent="0.3">
      <c r="Q271"/>
      <c r="T271"/>
      <c r="W271"/>
    </row>
    <row r="272" spans="17:23" x14ac:dyDescent="0.3">
      <c r="Q272"/>
      <c r="T272"/>
      <c r="W272"/>
    </row>
    <row r="273" spans="17:23" x14ac:dyDescent="0.3">
      <c r="Q273"/>
      <c r="T273"/>
      <c r="W273"/>
    </row>
    <row r="274" spans="17:23" x14ac:dyDescent="0.3">
      <c r="Q274"/>
      <c r="T274"/>
      <c r="W274"/>
    </row>
    <row r="275" spans="17:23" x14ac:dyDescent="0.3">
      <c r="Q275"/>
      <c r="T275"/>
      <c r="W275"/>
    </row>
    <row r="276" spans="17:23" x14ac:dyDescent="0.3">
      <c r="Q276"/>
      <c r="T276"/>
      <c r="W276"/>
    </row>
    <row r="277" spans="17:23" x14ac:dyDescent="0.3">
      <c r="Q277"/>
      <c r="T277"/>
      <c r="W277"/>
    </row>
    <row r="278" spans="17:23" x14ac:dyDescent="0.3">
      <c r="Q278"/>
      <c r="T278"/>
      <c r="W278"/>
    </row>
    <row r="279" spans="17:23" x14ac:dyDescent="0.3">
      <c r="Q279"/>
      <c r="T279"/>
      <c r="W279"/>
    </row>
    <row r="280" spans="17:23" x14ac:dyDescent="0.3">
      <c r="Q280"/>
      <c r="T280"/>
      <c r="W280"/>
    </row>
    <row r="281" spans="17:23" x14ac:dyDescent="0.3">
      <c r="Q281"/>
      <c r="T281"/>
      <c r="W281"/>
    </row>
    <row r="282" spans="17:23" x14ac:dyDescent="0.3">
      <c r="Q282"/>
      <c r="T282"/>
      <c r="W282"/>
    </row>
    <row r="283" spans="17:23" x14ac:dyDescent="0.3">
      <c r="Q283"/>
      <c r="T283"/>
      <c r="W283"/>
    </row>
    <row r="284" spans="17:23" x14ac:dyDescent="0.3">
      <c r="Q284"/>
      <c r="T284"/>
      <c r="W284"/>
    </row>
    <row r="285" spans="17:23" x14ac:dyDescent="0.3">
      <c r="Q285"/>
      <c r="T285"/>
      <c r="W285"/>
    </row>
    <row r="286" spans="17:23" x14ac:dyDescent="0.3">
      <c r="Q286"/>
      <c r="T286"/>
      <c r="W286"/>
    </row>
    <row r="287" spans="17:23" x14ac:dyDescent="0.3">
      <c r="Q287"/>
      <c r="T287"/>
      <c r="W287"/>
    </row>
    <row r="288" spans="17:23" x14ac:dyDescent="0.3">
      <c r="Q288"/>
      <c r="T288"/>
      <c r="W288"/>
    </row>
    <row r="289" spans="17:23" x14ac:dyDescent="0.3">
      <c r="Q289"/>
      <c r="T289"/>
      <c r="W289"/>
    </row>
    <row r="290" spans="17:23" x14ac:dyDescent="0.3">
      <c r="Q290"/>
      <c r="T290"/>
      <c r="W290"/>
    </row>
    <row r="291" spans="17:23" x14ac:dyDescent="0.3">
      <c r="Q291"/>
      <c r="T291"/>
      <c r="W291"/>
    </row>
    <row r="292" spans="17:23" x14ac:dyDescent="0.3">
      <c r="Q292"/>
      <c r="T292"/>
      <c r="W292"/>
    </row>
    <row r="293" spans="17:23" x14ac:dyDescent="0.3">
      <c r="Q293"/>
      <c r="T293"/>
      <c r="W293"/>
    </row>
    <row r="294" spans="17:23" x14ac:dyDescent="0.3">
      <c r="Q294"/>
      <c r="T294"/>
      <c r="W294"/>
    </row>
    <row r="295" spans="17:23" x14ac:dyDescent="0.3">
      <c r="Q295"/>
      <c r="T295"/>
      <c r="W295"/>
    </row>
    <row r="296" spans="17:23" x14ac:dyDescent="0.3">
      <c r="Q296"/>
      <c r="T296"/>
      <c r="W296"/>
    </row>
    <row r="297" spans="17:23" x14ac:dyDescent="0.3">
      <c r="Q297"/>
      <c r="T297"/>
      <c r="W297"/>
    </row>
    <row r="298" spans="17:23" x14ac:dyDescent="0.3">
      <c r="Q298"/>
      <c r="T298"/>
      <c r="W298"/>
    </row>
    <row r="299" spans="17:23" x14ac:dyDescent="0.3">
      <c r="Q299"/>
      <c r="T299"/>
      <c r="W299"/>
    </row>
    <row r="300" spans="17:23" x14ac:dyDescent="0.3">
      <c r="Q300"/>
      <c r="T300"/>
      <c r="W300"/>
    </row>
    <row r="301" spans="17:23" x14ac:dyDescent="0.3">
      <c r="Q301"/>
      <c r="T301"/>
      <c r="W301"/>
    </row>
    <row r="302" spans="17:23" x14ac:dyDescent="0.3">
      <c r="Q302"/>
      <c r="T302"/>
      <c r="W302"/>
    </row>
    <row r="303" spans="17:23" x14ac:dyDescent="0.3">
      <c r="Q303"/>
      <c r="T303"/>
      <c r="W303"/>
    </row>
    <row r="304" spans="17:23" x14ac:dyDescent="0.3">
      <c r="Q304"/>
      <c r="T304"/>
      <c r="W304"/>
    </row>
    <row r="305" spans="17:23" x14ac:dyDescent="0.3">
      <c r="Q305"/>
      <c r="T305"/>
      <c r="W305"/>
    </row>
    <row r="306" spans="17:23" x14ac:dyDescent="0.3">
      <c r="Q306"/>
      <c r="T306"/>
      <c r="W306"/>
    </row>
    <row r="307" spans="17:23" x14ac:dyDescent="0.3">
      <c r="Q307"/>
      <c r="T307"/>
      <c r="W307"/>
    </row>
    <row r="308" spans="17:23" x14ac:dyDescent="0.3">
      <c r="Q308"/>
      <c r="T308"/>
      <c r="W308"/>
    </row>
    <row r="309" spans="17:23" x14ac:dyDescent="0.3">
      <c r="Q309"/>
      <c r="T309"/>
      <c r="W309"/>
    </row>
    <row r="310" spans="17:23" x14ac:dyDescent="0.3">
      <c r="Q310"/>
      <c r="T310"/>
      <c r="W310"/>
    </row>
    <row r="311" spans="17:23" x14ac:dyDescent="0.3">
      <c r="Q311"/>
      <c r="T311"/>
      <c r="W311"/>
    </row>
    <row r="312" spans="17:23" x14ac:dyDescent="0.3">
      <c r="Q312"/>
      <c r="T312"/>
      <c r="W312"/>
    </row>
    <row r="313" spans="17:23" x14ac:dyDescent="0.3">
      <c r="Q313"/>
      <c r="T313"/>
      <c r="W313"/>
    </row>
    <row r="314" spans="17:23" x14ac:dyDescent="0.3">
      <c r="Q314"/>
      <c r="T314"/>
      <c r="W314"/>
    </row>
    <row r="315" spans="17:23" x14ac:dyDescent="0.3">
      <c r="Q315"/>
      <c r="T315"/>
      <c r="W315"/>
    </row>
    <row r="316" spans="17:23" x14ac:dyDescent="0.3">
      <c r="Q316"/>
      <c r="T316"/>
      <c r="W316"/>
    </row>
    <row r="317" spans="17:23" x14ac:dyDescent="0.3">
      <c r="Q317"/>
      <c r="T317"/>
      <c r="W317"/>
    </row>
    <row r="318" spans="17:23" x14ac:dyDescent="0.3">
      <c r="Q318"/>
      <c r="T318"/>
      <c r="W318"/>
    </row>
    <row r="319" spans="17:23" x14ac:dyDescent="0.3">
      <c r="Q319"/>
      <c r="T319"/>
      <c r="W319"/>
    </row>
    <row r="320" spans="17:23" x14ac:dyDescent="0.3">
      <c r="Q320"/>
      <c r="T320"/>
      <c r="W320"/>
    </row>
    <row r="321" spans="17:23" x14ac:dyDescent="0.3">
      <c r="Q321"/>
      <c r="T321"/>
      <c r="W321"/>
    </row>
    <row r="322" spans="17:23" x14ac:dyDescent="0.3">
      <c r="Q322"/>
      <c r="T322"/>
      <c r="W322"/>
    </row>
    <row r="323" spans="17:23" x14ac:dyDescent="0.3">
      <c r="Q323"/>
      <c r="T323"/>
      <c r="W323"/>
    </row>
    <row r="324" spans="17:23" x14ac:dyDescent="0.3">
      <c r="Q324"/>
      <c r="T324"/>
      <c r="W324"/>
    </row>
    <row r="325" spans="17:23" x14ac:dyDescent="0.3">
      <c r="Q325"/>
      <c r="T325"/>
      <c r="W325"/>
    </row>
    <row r="326" spans="17:23" x14ac:dyDescent="0.3">
      <c r="Q326"/>
      <c r="T326"/>
      <c r="W326"/>
    </row>
    <row r="327" spans="17:23" x14ac:dyDescent="0.3">
      <c r="Q327"/>
      <c r="T327"/>
      <c r="W327"/>
    </row>
    <row r="328" spans="17:23" x14ac:dyDescent="0.3">
      <c r="Q328"/>
      <c r="T328"/>
      <c r="W328"/>
    </row>
    <row r="329" spans="17:23" x14ac:dyDescent="0.3">
      <c r="Q329"/>
      <c r="T329"/>
      <c r="W329"/>
    </row>
    <row r="330" spans="17:23" x14ac:dyDescent="0.3">
      <c r="Q330"/>
      <c r="T330"/>
      <c r="W330"/>
    </row>
    <row r="331" spans="17:23" x14ac:dyDescent="0.3">
      <c r="Q331"/>
      <c r="T331"/>
      <c r="W331"/>
    </row>
    <row r="332" spans="17:23" x14ac:dyDescent="0.3">
      <c r="Q332"/>
      <c r="T332"/>
      <c r="W332"/>
    </row>
    <row r="333" spans="17:23" x14ac:dyDescent="0.3">
      <c r="Q333"/>
      <c r="T333"/>
      <c r="W333"/>
    </row>
    <row r="334" spans="17:23" x14ac:dyDescent="0.3">
      <c r="Q334"/>
      <c r="T334"/>
      <c r="W334"/>
    </row>
    <row r="335" spans="17:23" x14ac:dyDescent="0.3">
      <c r="Q335"/>
      <c r="T335"/>
      <c r="W335"/>
    </row>
    <row r="336" spans="17:23" x14ac:dyDescent="0.3">
      <c r="Q336"/>
      <c r="T336"/>
      <c r="W336"/>
    </row>
    <row r="337" spans="17:23" x14ac:dyDescent="0.3">
      <c r="Q337"/>
      <c r="T337"/>
      <c r="W337"/>
    </row>
    <row r="338" spans="17:23" x14ac:dyDescent="0.3">
      <c r="Q338"/>
      <c r="T338"/>
      <c r="W338"/>
    </row>
    <row r="339" spans="17:23" x14ac:dyDescent="0.3">
      <c r="Q339"/>
      <c r="T339"/>
      <c r="W339"/>
    </row>
    <row r="340" spans="17:23" x14ac:dyDescent="0.3">
      <c r="Q340"/>
      <c r="T340"/>
      <c r="W340"/>
    </row>
    <row r="341" spans="17:23" x14ac:dyDescent="0.3">
      <c r="Q341"/>
      <c r="T341"/>
      <c r="W341"/>
    </row>
    <row r="342" spans="17:23" x14ac:dyDescent="0.3">
      <c r="Q342"/>
      <c r="T342"/>
      <c r="W342"/>
    </row>
    <row r="343" spans="17:23" x14ac:dyDescent="0.3">
      <c r="Q343"/>
      <c r="T343"/>
      <c r="W343"/>
    </row>
    <row r="344" spans="17:23" x14ac:dyDescent="0.3">
      <c r="Q344"/>
      <c r="T344"/>
      <c r="W344"/>
    </row>
    <row r="345" spans="17:23" x14ac:dyDescent="0.3">
      <c r="Q345"/>
      <c r="T345"/>
      <c r="W345"/>
    </row>
    <row r="346" spans="17:23" x14ac:dyDescent="0.3">
      <c r="Q346"/>
      <c r="T346"/>
      <c r="W346"/>
    </row>
    <row r="347" spans="17:23" x14ac:dyDescent="0.3">
      <c r="Q347"/>
      <c r="T347"/>
      <c r="W347"/>
    </row>
    <row r="348" spans="17:23" x14ac:dyDescent="0.3">
      <c r="Q348"/>
      <c r="T348"/>
      <c r="W348"/>
    </row>
    <row r="349" spans="17:23" x14ac:dyDescent="0.3">
      <c r="Q349"/>
      <c r="T349"/>
      <c r="W349"/>
    </row>
    <row r="350" spans="17:23" x14ac:dyDescent="0.3">
      <c r="Q350"/>
      <c r="T350"/>
      <c r="W350"/>
    </row>
    <row r="351" spans="17:23" x14ac:dyDescent="0.3">
      <c r="Q351"/>
      <c r="T351"/>
      <c r="W351"/>
    </row>
    <row r="352" spans="17:23" x14ac:dyDescent="0.3">
      <c r="Q352"/>
      <c r="T352"/>
      <c r="W352"/>
    </row>
    <row r="353" spans="17:23" x14ac:dyDescent="0.3">
      <c r="Q353"/>
      <c r="T353"/>
      <c r="W353"/>
    </row>
    <row r="354" spans="17:23" x14ac:dyDescent="0.3">
      <c r="Q354"/>
      <c r="T354"/>
      <c r="W354"/>
    </row>
    <row r="355" spans="17:23" x14ac:dyDescent="0.3">
      <c r="Q355"/>
      <c r="T355"/>
      <c r="W355"/>
    </row>
    <row r="356" spans="17:23" x14ac:dyDescent="0.3">
      <c r="Q356"/>
      <c r="T356"/>
      <c r="W356"/>
    </row>
    <row r="357" spans="17:23" x14ac:dyDescent="0.3">
      <c r="Q357"/>
      <c r="T357"/>
      <c r="W357"/>
    </row>
    <row r="358" spans="17:23" x14ac:dyDescent="0.3">
      <c r="Q358"/>
      <c r="T358"/>
      <c r="W358"/>
    </row>
    <row r="359" spans="17:23" x14ac:dyDescent="0.3">
      <c r="Q359"/>
      <c r="T359"/>
      <c r="W359"/>
    </row>
    <row r="360" spans="17:23" x14ac:dyDescent="0.3">
      <c r="Q360"/>
      <c r="T360"/>
      <c r="W360"/>
    </row>
    <row r="361" spans="17:23" x14ac:dyDescent="0.3">
      <c r="Q361"/>
      <c r="T361"/>
      <c r="W361"/>
    </row>
    <row r="362" spans="17:23" x14ac:dyDescent="0.3">
      <c r="Q362"/>
      <c r="T362"/>
      <c r="W362"/>
    </row>
    <row r="363" spans="17:23" x14ac:dyDescent="0.3">
      <c r="Q363"/>
      <c r="T363"/>
      <c r="W363"/>
    </row>
    <row r="364" spans="17:23" x14ac:dyDescent="0.3">
      <c r="Q364"/>
      <c r="T364"/>
      <c r="W364"/>
    </row>
    <row r="365" spans="17:23" x14ac:dyDescent="0.3">
      <c r="Q365"/>
      <c r="T365"/>
      <c r="W365"/>
    </row>
    <row r="366" spans="17:23" x14ac:dyDescent="0.3">
      <c r="Q366"/>
      <c r="T366"/>
      <c r="W366"/>
    </row>
    <row r="367" spans="17:23" x14ac:dyDescent="0.3">
      <c r="Q367"/>
      <c r="T367"/>
      <c r="W367"/>
    </row>
    <row r="368" spans="17:23" x14ac:dyDescent="0.3">
      <c r="Q368"/>
      <c r="T368"/>
      <c r="W368"/>
    </row>
    <row r="369" spans="17:23" x14ac:dyDescent="0.3">
      <c r="Q369"/>
      <c r="T369"/>
      <c r="W369"/>
    </row>
    <row r="370" spans="17:23" x14ac:dyDescent="0.3">
      <c r="Q370"/>
      <c r="T370"/>
      <c r="W370"/>
    </row>
    <row r="371" spans="17:23" x14ac:dyDescent="0.3">
      <c r="Q371"/>
      <c r="T371"/>
      <c r="W371"/>
    </row>
    <row r="372" spans="17:23" x14ac:dyDescent="0.3">
      <c r="Q372"/>
      <c r="T372"/>
      <c r="W372"/>
    </row>
    <row r="373" spans="17:23" x14ac:dyDescent="0.3">
      <c r="Q373"/>
      <c r="T373"/>
      <c r="W373"/>
    </row>
    <row r="374" spans="17:23" x14ac:dyDescent="0.3">
      <c r="Q374"/>
      <c r="T374"/>
      <c r="W374"/>
    </row>
    <row r="375" spans="17:23" x14ac:dyDescent="0.3">
      <c r="Q375"/>
      <c r="T375"/>
      <c r="W375"/>
    </row>
    <row r="376" spans="17:23" x14ac:dyDescent="0.3">
      <c r="Q376"/>
      <c r="T376"/>
      <c r="W376"/>
    </row>
    <row r="377" spans="17:23" x14ac:dyDescent="0.3">
      <c r="Q377"/>
      <c r="T377"/>
      <c r="W377"/>
    </row>
    <row r="378" spans="17:23" x14ac:dyDescent="0.3">
      <c r="Q378"/>
      <c r="T378"/>
      <c r="W378"/>
    </row>
    <row r="379" spans="17:23" x14ac:dyDescent="0.3">
      <c r="Q379"/>
      <c r="T379"/>
      <c r="W379"/>
    </row>
    <row r="380" spans="17:23" x14ac:dyDescent="0.3">
      <c r="Q380"/>
      <c r="T380"/>
      <c r="W380"/>
    </row>
    <row r="381" spans="17:23" x14ac:dyDescent="0.3">
      <c r="Q381"/>
      <c r="T381"/>
      <c r="W381"/>
    </row>
    <row r="382" spans="17:23" x14ac:dyDescent="0.3">
      <c r="Q382"/>
      <c r="T382"/>
      <c r="W382"/>
    </row>
    <row r="383" spans="17:23" x14ac:dyDescent="0.3">
      <c r="Q383"/>
      <c r="T383"/>
      <c r="W383"/>
    </row>
    <row r="384" spans="17:23" x14ac:dyDescent="0.3">
      <c r="Q384"/>
      <c r="T384"/>
      <c r="W384"/>
    </row>
    <row r="385" spans="17:23" x14ac:dyDescent="0.3">
      <c r="Q385"/>
      <c r="T385"/>
      <c r="W385"/>
    </row>
    <row r="386" spans="17:23" x14ac:dyDescent="0.3">
      <c r="Q386"/>
      <c r="T386"/>
      <c r="W386"/>
    </row>
    <row r="387" spans="17:23" x14ac:dyDescent="0.3">
      <c r="Q387"/>
      <c r="T387"/>
      <c r="W387"/>
    </row>
    <row r="388" spans="17:23" x14ac:dyDescent="0.3">
      <c r="Q388"/>
      <c r="T388"/>
      <c r="W388"/>
    </row>
    <row r="389" spans="17:23" x14ac:dyDescent="0.3">
      <c r="Q389"/>
      <c r="T389"/>
      <c r="W389"/>
    </row>
    <row r="390" spans="17:23" x14ac:dyDescent="0.3">
      <c r="Q390"/>
      <c r="T390"/>
      <c r="W390"/>
    </row>
    <row r="391" spans="17:23" x14ac:dyDescent="0.3">
      <c r="Q391"/>
      <c r="T391"/>
      <c r="W391"/>
    </row>
    <row r="392" spans="17:23" x14ac:dyDescent="0.3">
      <c r="Q392"/>
      <c r="T392"/>
      <c r="W392"/>
    </row>
    <row r="393" spans="17:23" x14ac:dyDescent="0.3">
      <c r="Q393"/>
      <c r="T393"/>
      <c r="W393"/>
    </row>
    <row r="394" spans="17:23" x14ac:dyDescent="0.3">
      <c r="Q394"/>
      <c r="T394"/>
      <c r="W394"/>
    </row>
    <row r="395" spans="17:23" x14ac:dyDescent="0.3">
      <c r="Q395"/>
      <c r="T395"/>
      <c r="W395"/>
    </row>
    <row r="396" spans="17:23" x14ac:dyDescent="0.3">
      <c r="Q396"/>
      <c r="T396"/>
      <c r="W396"/>
    </row>
    <row r="397" spans="17:23" x14ac:dyDescent="0.3">
      <c r="Q397"/>
      <c r="T397"/>
      <c r="W397"/>
    </row>
    <row r="398" spans="17:23" x14ac:dyDescent="0.3">
      <c r="Q398"/>
      <c r="T398"/>
      <c r="W398"/>
    </row>
    <row r="399" spans="17:23" x14ac:dyDescent="0.3">
      <c r="Q399"/>
      <c r="T399"/>
      <c r="W399"/>
    </row>
    <row r="400" spans="17:23" x14ac:dyDescent="0.3">
      <c r="Q400"/>
      <c r="T400"/>
      <c r="W400"/>
    </row>
    <row r="401" spans="17:23" x14ac:dyDescent="0.3">
      <c r="Q401"/>
      <c r="T401"/>
      <c r="W401"/>
    </row>
    <row r="402" spans="17:23" x14ac:dyDescent="0.3">
      <c r="Q402"/>
      <c r="T402"/>
      <c r="W402"/>
    </row>
    <row r="403" spans="17:23" x14ac:dyDescent="0.3">
      <c r="Q403"/>
      <c r="T403"/>
      <c r="W403"/>
    </row>
    <row r="404" spans="17:23" x14ac:dyDescent="0.3">
      <c r="Q404"/>
      <c r="T404"/>
      <c r="W404"/>
    </row>
    <row r="405" spans="17:23" x14ac:dyDescent="0.3">
      <c r="Q405"/>
      <c r="T405"/>
      <c r="W405"/>
    </row>
    <row r="406" spans="17:23" x14ac:dyDescent="0.3">
      <c r="Q406"/>
      <c r="T406"/>
      <c r="W406"/>
    </row>
    <row r="407" spans="17:23" x14ac:dyDescent="0.3">
      <c r="Q407"/>
      <c r="T407"/>
      <c r="W407"/>
    </row>
    <row r="408" spans="17:23" x14ac:dyDescent="0.3">
      <c r="Q408"/>
      <c r="T408"/>
      <c r="W408"/>
    </row>
    <row r="409" spans="17:23" x14ac:dyDescent="0.3">
      <c r="Q409"/>
      <c r="T409"/>
      <c r="W409"/>
    </row>
    <row r="410" spans="17:23" x14ac:dyDescent="0.3">
      <c r="Q410"/>
      <c r="T410"/>
      <c r="W410"/>
    </row>
    <row r="411" spans="17:23" x14ac:dyDescent="0.3">
      <c r="Q411"/>
      <c r="T411"/>
      <c r="W411"/>
    </row>
    <row r="412" spans="17:23" x14ac:dyDescent="0.3">
      <c r="Q412"/>
      <c r="T412"/>
      <c r="W412"/>
    </row>
    <row r="413" spans="17:23" x14ac:dyDescent="0.3">
      <c r="Q413"/>
      <c r="T413"/>
      <c r="W413"/>
    </row>
    <row r="414" spans="17:23" x14ac:dyDescent="0.3">
      <c r="Q414"/>
      <c r="T414"/>
      <c r="W414"/>
    </row>
    <row r="415" spans="17:23" x14ac:dyDescent="0.3">
      <c r="Q415"/>
      <c r="T415"/>
      <c r="W415"/>
    </row>
    <row r="416" spans="17:23" x14ac:dyDescent="0.3">
      <c r="Q416"/>
      <c r="T416"/>
      <c r="W416"/>
    </row>
    <row r="417" spans="17:23" x14ac:dyDescent="0.3">
      <c r="Q417"/>
      <c r="T417"/>
      <c r="W417"/>
    </row>
    <row r="418" spans="17:23" x14ac:dyDescent="0.3">
      <c r="Q418"/>
      <c r="T418"/>
      <c r="W418"/>
    </row>
    <row r="419" spans="17:23" x14ac:dyDescent="0.3">
      <c r="Q419"/>
      <c r="T419"/>
      <c r="W419"/>
    </row>
    <row r="420" spans="17:23" x14ac:dyDescent="0.3">
      <c r="Q420"/>
      <c r="T420"/>
      <c r="W420"/>
    </row>
    <row r="421" spans="17:23" x14ac:dyDescent="0.3">
      <c r="Q421"/>
      <c r="T421"/>
      <c r="W421"/>
    </row>
    <row r="422" spans="17:23" x14ac:dyDescent="0.3">
      <c r="Q422"/>
      <c r="T422"/>
      <c r="W422"/>
    </row>
    <row r="423" spans="17:23" x14ac:dyDescent="0.3">
      <c r="Q423"/>
      <c r="T423"/>
      <c r="W423"/>
    </row>
    <row r="424" spans="17:23" x14ac:dyDescent="0.3">
      <c r="Q424"/>
      <c r="T424"/>
      <c r="W424"/>
    </row>
    <row r="425" spans="17:23" x14ac:dyDescent="0.3">
      <c r="Q425"/>
      <c r="T425"/>
      <c r="W425"/>
    </row>
    <row r="426" spans="17:23" x14ac:dyDescent="0.3">
      <c r="Q426"/>
      <c r="T426"/>
      <c r="W426"/>
    </row>
    <row r="427" spans="17:23" x14ac:dyDescent="0.3">
      <c r="Q427"/>
      <c r="T427"/>
      <c r="W427"/>
    </row>
    <row r="428" spans="17:23" x14ac:dyDescent="0.3">
      <c r="Q428"/>
      <c r="T428"/>
      <c r="W428"/>
    </row>
    <row r="429" spans="17:23" x14ac:dyDescent="0.3">
      <c r="Q429"/>
      <c r="T429"/>
      <c r="W429"/>
    </row>
    <row r="430" spans="17:23" x14ac:dyDescent="0.3">
      <c r="Q430"/>
      <c r="T430"/>
      <c r="W430"/>
    </row>
    <row r="431" spans="17:23" x14ac:dyDescent="0.3">
      <c r="Q431"/>
      <c r="T431"/>
      <c r="W431"/>
    </row>
    <row r="432" spans="17:23" x14ac:dyDescent="0.3">
      <c r="Q432"/>
      <c r="T432"/>
      <c r="W432"/>
    </row>
    <row r="433" spans="17:23" x14ac:dyDescent="0.3">
      <c r="Q433"/>
      <c r="T433"/>
      <c r="W433"/>
    </row>
    <row r="434" spans="17:23" x14ac:dyDescent="0.3">
      <c r="Q434"/>
      <c r="T434"/>
      <c r="W434"/>
    </row>
    <row r="435" spans="17:23" x14ac:dyDescent="0.3">
      <c r="Q435"/>
      <c r="T435"/>
      <c r="W435"/>
    </row>
    <row r="436" spans="17:23" x14ac:dyDescent="0.3">
      <c r="Q436"/>
      <c r="T436"/>
      <c r="W436"/>
    </row>
    <row r="437" spans="17:23" x14ac:dyDescent="0.3">
      <c r="Q437"/>
      <c r="T437"/>
      <c r="W437"/>
    </row>
    <row r="438" spans="17:23" x14ac:dyDescent="0.3">
      <c r="Q438"/>
      <c r="T438"/>
      <c r="W438"/>
    </row>
    <row r="439" spans="17:23" x14ac:dyDescent="0.3">
      <c r="Q439"/>
      <c r="T439"/>
      <c r="W439"/>
    </row>
    <row r="440" spans="17:23" x14ac:dyDescent="0.3">
      <c r="Q440"/>
      <c r="T440"/>
      <c r="W440"/>
    </row>
    <row r="441" spans="17:23" x14ac:dyDescent="0.3">
      <c r="Q441"/>
      <c r="T441"/>
      <c r="W441"/>
    </row>
    <row r="442" spans="17:23" x14ac:dyDescent="0.3">
      <c r="Q442"/>
      <c r="T442"/>
      <c r="W442"/>
    </row>
    <row r="443" spans="17:23" x14ac:dyDescent="0.3">
      <c r="Q443"/>
      <c r="T443"/>
      <c r="W443"/>
    </row>
    <row r="444" spans="17:23" x14ac:dyDescent="0.3">
      <c r="Q444"/>
      <c r="T444"/>
      <c r="W444"/>
    </row>
    <row r="445" spans="17:23" x14ac:dyDescent="0.3">
      <c r="Q445"/>
      <c r="T445"/>
      <c r="W445"/>
    </row>
    <row r="446" spans="17:23" x14ac:dyDescent="0.3">
      <c r="Q446"/>
      <c r="T446"/>
      <c r="W446"/>
    </row>
    <row r="447" spans="17:23" x14ac:dyDescent="0.3">
      <c r="Q447"/>
      <c r="T447"/>
      <c r="W447"/>
    </row>
    <row r="448" spans="17:23" x14ac:dyDescent="0.3">
      <c r="Q448"/>
      <c r="T448"/>
      <c r="W448"/>
    </row>
    <row r="449" spans="17:23" x14ac:dyDescent="0.3">
      <c r="Q449"/>
      <c r="T449"/>
      <c r="W449"/>
    </row>
    <row r="450" spans="17:23" x14ac:dyDescent="0.3">
      <c r="Q450"/>
      <c r="T450"/>
      <c r="W450"/>
    </row>
    <row r="451" spans="17:23" x14ac:dyDescent="0.3">
      <c r="Q451"/>
      <c r="T451"/>
      <c r="W451"/>
    </row>
    <row r="452" spans="17:23" x14ac:dyDescent="0.3">
      <c r="Q452"/>
      <c r="T452"/>
      <c r="W452"/>
    </row>
    <row r="453" spans="17:23" x14ac:dyDescent="0.3">
      <c r="Q453"/>
      <c r="T453"/>
      <c r="W453"/>
    </row>
    <row r="454" spans="17:23" x14ac:dyDescent="0.3">
      <c r="Q454"/>
      <c r="T454"/>
      <c r="W454"/>
    </row>
    <row r="455" spans="17:23" x14ac:dyDescent="0.3">
      <c r="Q455"/>
      <c r="T455"/>
      <c r="W455"/>
    </row>
    <row r="456" spans="17:23" x14ac:dyDescent="0.3">
      <c r="Q456"/>
      <c r="T456"/>
      <c r="W456"/>
    </row>
    <row r="457" spans="17:23" x14ac:dyDescent="0.3">
      <c r="Q457"/>
      <c r="T457"/>
      <c r="W457"/>
    </row>
    <row r="458" spans="17:23" x14ac:dyDescent="0.3">
      <c r="Q458"/>
      <c r="T458"/>
      <c r="W458"/>
    </row>
    <row r="459" spans="17:23" x14ac:dyDescent="0.3">
      <c r="Q459"/>
      <c r="T459"/>
      <c r="W459"/>
    </row>
    <row r="460" spans="17:23" x14ac:dyDescent="0.3">
      <c r="Q460"/>
      <c r="T460"/>
      <c r="W460"/>
    </row>
    <row r="461" spans="17:23" x14ac:dyDescent="0.3">
      <c r="Q461"/>
      <c r="T461"/>
      <c r="W461"/>
    </row>
    <row r="462" spans="17:23" x14ac:dyDescent="0.3">
      <c r="Q462"/>
      <c r="T462"/>
      <c r="W462"/>
    </row>
    <row r="463" spans="17:23" x14ac:dyDescent="0.3">
      <c r="Q463"/>
      <c r="T463"/>
      <c r="W463"/>
    </row>
    <row r="464" spans="17:23" x14ac:dyDescent="0.3">
      <c r="Q464"/>
      <c r="T464"/>
      <c r="W464"/>
    </row>
    <row r="465" spans="17:23" x14ac:dyDescent="0.3">
      <c r="Q465"/>
      <c r="T465"/>
      <c r="W465"/>
    </row>
    <row r="466" spans="17:23" x14ac:dyDescent="0.3">
      <c r="Q466"/>
      <c r="T466"/>
      <c r="W466"/>
    </row>
    <row r="467" spans="17:23" x14ac:dyDescent="0.3">
      <c r="Q467"/>
      <c r="T467"/>
      <c r="W467"/>
    </row>
    <row r="468" spans="17:23" x14ac:dyDescent="0.3">
      <c r="Q468"/>
      <c r="T468"/>
      <c r="W468"/>
    </row>
    <row r="469" spans="17:23" x14ac:dyDescent="0.3">
      <c r="Q469"/>
      <c r="T469"/>
      <c r="W469"/>
    </row>
    <row r="470" spans="17:23" x14ac:dyDescent="0.3">
      <c r="Q470"/>
      <c r="T470"/>
      <c r="W470"/>
    </row>
    <row r="471" spans="17:23" x14ac:dyDescent="0.3">
      <c r="Q471"/>
      <c r="T471"/>
      <c r="W471"/>
    </row>
    <row r="472" spans="17:23" x14ac:dyDescent="0.3">
      <c r="Q472"/>
      <c r="T472"/>
      <c r="W472"/>
    </row>
    <row r="473" spans="17:23" x14ac:dyDescent="0.3">
      <c r="Q473"/>
      <c r="T473"/>
      <c r="W473"/>
    </row>
    <row r="474" spans="17:23" x14ac:dyDescent="0.3">
      <c r="Q474"/>
      <c r="T474"/>
      <c r="W474"/>
    </row>
    <row r="475" spans="17:23" x14ac:dyDescent="0.3">
      <c r="Q475"/>
      <c r="T475"/>
      <c r="W475"/>
    </row>
    <row r="476" spans="17:23" x14ac:dyDescent="0.3">
      <c r="Q476"/>
      <c r="T476"/>
      <c r="W476"/>
    </row>
    <row r="477" spans="17:23" x14ac:dyDescent="0.3">
      <c r="Q477"/>
      <c r="T477"/>
      <c r="W477"/>
    </row>
    <row r="478" spans="17:23" x14ac:dyDescent="0.3">
      <c r="Q478"/>
      <c r="T478"/>
      <c r="W478"/>
    </row>
    <row r="479" spans="17:23" x14ac:dyDescent="0.3">
      <c r="Q479"/>
      <c r="T479"/>
      <c r="W479"/>
    </row>
    <row r="480" spans="17:23" x14ac:dyDescent="0.3">
      <c r="Q480"/>
      <c r="T480"/>
      <c r="W480"/>
    </row>
    <row r="481" spans="17:23" x14ac:dyDescent="0.3">
      <c r="Q481"/>
      <c r="T481"/>
      <c r="W481"/>
    </row>
    <row r="482" spans="17:23" x14ac:dyDescent="0.3">
      <c r="Q482"/>
      <c r="T482"/>
      <c r="W482"/>
    </row>
    <row r="483" spans="17:23" x14ac:dyDescent="0.3">
      <c r="Q483"/>
      <c r="T483"/>
      <c r="W483"/>
    </row>
    <row r="484" spans="17:23" x14ac:dyDescent="0.3">
      <c r="Q484"/>
      <c r="T484"/>
      <c r="W484"/>
    </row>
    <row r="485" spans="17:23" x14ac:dyDescent="0.3">
      <c r="Q485"/>
      <c r="T485"/>
      <c r="W485"/>
    </row>
    <row r="486" spans="17:23" x14ac:dyDescent="0.3">
      <c r="Q486"/>
      <c r="T486"/>
      <c r="W486"/>
    </row>
    <row r="487" spans="17:23" x14ac:dyDescent="0.3">
      <c r="Q487"/>
      <c r="T487"/>
      <c r="W487"/>
    </row>
    <row r="488" spans="17:23" x14ac:dyDescent="0.3">
      <c r="Q488"/>
      <c r="T488"/>
      <c r="W488"/>
    </row>
    <row r="489" spans="17:23" x14ac:dyDescent="0.3">
      <c r="Q489"/>
      <c r="T489"/>
      <c r="W489"/>
    </row>
    <row r="490" spans="17:23" x14ac:dyDescent="0.3">
      <c r="Q490"/>
      <c r="T490"/>
      <c r="W490"/>
    </row>
    <row r="491" spans="17:23" x14ac:dyDescent="0.3">
      <c r="Q491"/>
      <c r="T491"/>
      <c r="W491"/>
    </row>
    <row r="492" spans="17:23" x14ac:dyDescent="0.3">
      <c r="Q492"/>
      <c r="T492"/>
      <c r="W492"/>
    </row>
    <row r="493" spans="17:23" x14ac:dyDescent="0.3">
      <c r="Q493"/>
      <c r="T493"/>
      <c r="W493"/>
    </row>
    <row r="494" spans="17:23" x14ac:dyDescent="0.3">
      <c r="Q494"/>
      <c r="T494"/>
      <c r="W494"/>
    </row>
    <row r="495" spans="17:23" x14ac:dyDescent="0.3">
      <c r="Q495"/>
      <c r="T495"/>
      <c r="W495"/>
    </row>
    <row r="496" spans="17:23" x14ac:dyDescent="0.3">
      <c r="Q496"/>
      <c r="T496"/>
      <c r="W496"/>
    </row>
    <row r="497" spans="17:23" x14ac:dyDescent="0.3">
      <c r="Q497"/>
      <c r="T497"/>
      <c r="W497"/>
    </row>
    <row r="498" spans="17:23" x14ac:dyDescent="0.3">
      <c r="Q498"/>
      <c r="T498"/>
      <c r="W498"/>
    </row>
    <row r="499" spans="17:23" x14ac:dyDescent="0.3">
      <c r="Q499"/>
      <c r="T499"/>
      <c r="W499"/>
    </row>
    <row r="500" spans="17:23" x14ac:dyDescent="0.3">
      <c r="Q500"/>
      <c r="T500"/>
      <c r="W500"/>
    </row>
    <row r="501" spans="17:23" x14ac:dyDescent="0.3">
      <c r="Q501"/>
      <c r="T501"/>
      <c r="W501"/>
    </row>
    <row r="502" spans="17:23" x14ac:dyDescent="0.3">
      <c r="Q502"/>
      <c r="T502"/>
      <c r="W502"/>
    </row>
    <row r="503" spans="17:23" x14ac:dyDescent="0.3">
      <c r="Q503"/>
      <c r="T503"/>
      <c r="W503"/>
    </row>
    <row r="504" spans="17:23" x14ac:dyDescent="0.3">
      <c r="Q504"/>
      <c r="T504"/>
      <c r="W504"/>
    </row>
    <row r="505" spans="17:23" x14ac:dyDescent="0.3">
      <c r="Q505"/>
      <c r="T505"/>
      <c r="W505"/>
    </row>
    <row r="506" spans="17:23" x14ac:dyDescent="0.3">
      <c r="Q506"/>
      <c r="T506"/>
      <c r="W506"/>
    </row>
    <row r="507" spans="17:23" x14ac:dyDescent="0.3">
      <c r="Q507"/>
      <c r="T507"/>
      <c r="W507"/>
    </row>
    <row r="508" spans="17:23" x14ac:dyDescent="0.3">
      <c r="Q508"/>
      <c r="T508"/>
      <c r="W508"/>
    </row>
    <row r="509" spans="17:23" x14ac:dyDescent="0.3">
      <c r="Q509"/>
      <c r="T509"/>
      <c r="W509"/>
    </row>
    <row r="510" spans="17:23" x14ac:dyDescent="0.3">
      <c r="Q510"/>
      <c r="T510"/>
      <c r="W510"/>
    </row>
    <row r="511" spans="17:23" x14ac:dyDescent="0.3">
      <c r="Q511"/>
      <c r="T511"/>
      <c r="W511"/>
    </row>
    <row r="512" spans="17:23" x14ac:dyDescent="0.3">
      <c r="Q512"/>
      <c r="T512"/>
      <c r="W512"/>
    </row>
    <row r="513" spans="17:23" x14ac:dyDescent="0.3">
      <c r="Q513"/>
      <c r="T513"/>
      <c r="W513"/>
    </row>
    <row r="514" spans="17:23" x14ac:dyDescent="0.3">
      <c r="Q514"/>
      <c r="T514"/>
      <c r="W514"/>
    </row>
    <row r="515" spans="17:23" x14ac:dyDescent="0.3">
      <c r="Q515"/>
      <c r="T515"/>
      <c r="W515"/>
    </row>
    <row r="516" spans="17:23" x14ac:dyDescent="0.3">
      <c r="Q516"/>
      <c r="T516"/>
      <c r="W516"/>
    </row>
    <row r="517" spans="17:23" x14ac:dyDescent="0.3">
      <c r="Q517"/>
      <c r="T517"/>
      <c r="W517"/>
    </row>
    <row r="518" spans="17:23" x14ac:dyDescent="0.3">
      <c r="Q518"/>
      <c r="T518"/>
      <c r="W518"/>
    </row>
    <row r="519" spans="17:23" x14ac:dyDescent="0.3">
      <c r="Q519"/>
      <c r="T519"/>
      <c r="W519"/>
    </row>
    <row r="520" spans="17:23" x14ac:dyDescent="0.3">
      <c r="Q520"/>
      <c r="T520"/>
      <c r="W520"/>
    </row>
    <row r="521" spans="17:23" x14ac:dyDescent="0.3">
      <c r="Q521"/>
      <c r="T521"/>
      <c r="W521"/>
    </row>
    <row r="522" spans="17:23" x14ac:dyDescent="0.3">
      <c r="Q522"/>
      <c r="T522"/>
      <c r="W522"/>
    </row>
    <row r="523" spans="17:23" x14ac:dyDescent="0.3">
      <c r="Q523"/>
      <c r="T523"/>
      <c r="W523"/>
    </row>
    <row r="524" spans="17:23" x14ac:dyDescent="0.3">
      <c r="Q524"/>
      <c r="T524"/>
      <c r="W524"/>
    </row>
    <row r="525" spans="17:23" x14ac:dyDescent="0.3">
      <c r="Q525"/>
      <c r="T525"/>
      <c r="W525"/>
    </row>
    <row r="526" spans="17:23" x14ac:dyDescent="0.3">
      <c r="Q526"/>
      <c r="T526"/>
      <c r="W526"/>
    </row>
    <row r="527" spans="17:23" x14ac:dyDescent="0.3">
      <c r="Q527"/>
      <c r="T527"/>
      <c r="W527"/>
    </row>
    <row r="528" spans="17:23" x14ac:dyDescent="0.3">
      <c r="Q528"/>
      <c r="T528"/>
      <c r="W528"/>
    </row>
    <row r="529" spans="17:23" x14ac:dyDescent="0.3">
      <c r="Q529"/>
      <c r="T529"/>
      <c r="W529"/>
    </row>
    <row r="530" spans="17:23" x14ac:dyDescent="0.3">
      <c r="Q530"/>
      <c r="T530"/>
      <c r="W530"/>
    </row>
    <row r="531" spans="17:23" x14ac:dyDescent="0.3">
      <c r="Q531"/>
      <c r="T531"/>
      <c r="W531"/>
    </row>
    <row r="532" spans="17:23" x14ac:dyDescent="0.3">
      <c r="Q532"/>
      <c r="T532"/>
      <c r="W532"/>
    </row>
    <row r="533" spans="17:23" x14ac:dyDescent="0.3">
      <c r="Q533"/>
      <c r="T533"/>
      <c r="W533"/>
    </row>
    <row r="534" spans="17:23" x14ac:dyDescent="0.3">
      <c r="Q534"/>
      <c r="T534"/>
      <c r="W534"/>
    </row>
    <row r="535" spans="17:23" x14ac:dyDescent="0.3">
      <c r="Q535"/>
      <c r="T535"/>
      <c r="W535"/>
    </row>
    <row r="536" spans="17:23" x14ac:dyDescent="0.3">
      <c r="Q536"/>
      <c r="T536"/>
      <c r="W536"/>
    </row>
    <row r="537" spans="17:23" x14ac:dyDescent="0.3">
      <c r="Q537"/>
      <c r="T537"/>
      <c r="W537"/>
    </row>
    <row r="538" spans="17:23" x14ac:dyDescent="0.3">
      <c r="Q538"/>
      <c r="T538"/>
      <c r="W538"/>
    </row>
    <row r="539" spans="17:23" x14ac:dyDescent="0.3">
      <c r="Q539"/>
      <c r="T539"/>
      <c r="W539"/>
    </row>
    <row r="540" spans="17:23" x14ac:dyDescent="0.3">
      <c r="Q540"/>
      <c r="T540"/>
      <c r="W540"/>
    </row>
    <row r="541" spans="17:23" x14ac:dyDescent="0.3">
      <c r="Q541"/>
      <c r="T541"/>
      <c r="W541"/>
    </row>
    <row r="542" spans="17:23" x14ac:dyDescent="0.3">
      <c r="Q542"/>
      <c r="T542"/>
      <c r="W542"/>
    </row>
    <row r="543" spans="17:23" x14ac:dyDescent="0.3">
      <c r="Q543"/>
      <c r="T543"/>
      <c r="W543"/>
    </row>
    <row r="544" spans="17:23" x14ac:dyDescent="0.3">
      <c r="Q544"/>
      <c r="T544"/>
      <c r="W544"/>
    </row>
    <row r="545" spans="17:23" x14ac:dyDescent="0.3">
      <c r="Q545"/>
      <c r="T545"/>
      <c r="W545"/>
    </row>
    <row r="546" spans="17:23" x14ac:dyDescent="0.3">
      <c r="Q546"/>
      <c r="T546"/>
      <c r="W546"/>
    </row>
    <row r="547" spans="17:23" x14ac:dyDescent="0.3">
      <c r="Q547"/>
      <c r="T547"/>
      <c r="W547"/>
    </row>
    <row r="548" spans="17:23" x14ac:dyDescent="0.3">
      <c r="Q548"/>
      <c r="T548"/>
      <c r="W548"/>
    </row>
    <row r="549" spans="17:23" x14ac:dyDescent="0.3">
      <c r="Q549"/>
      <c r="T549"/>
      <c r="W549"/>
    </row>
    <row r="550" spans="17:23" x14ac:dyDescent="0.3">
      <c r="Q550"/>
      <c r="T550"/>
      <c r="W550"/>
    </row>
    <row r="551" spans="17:23" x14ac:dyDescent="0.3">
      <c r="Q551"/>
      <c r="T551"/>
      <c r="W551"/>
    </row>
    <row r="552" spans="17:23" x14ac:dyDescent="0.3">
      <c r="Q552"/>
      <c r="T552"/>
      <c r="W552"/>
    </row>
    <row r="553" spans="17:23" x14ac:dyDescent="0.3">
      <c r="Q553"/>
      <c r="T553"/>
      <c r="W553"/>
    </row>
    <row r="554" spans="17:23" x14ac:dyDescent="0.3">
      <c r="Q554"/>
      <c r="T554"/>
      <c r="W554"/>
    </row>
    <row r="555" spans="17:23" x14ac:dyDescent="0.3">
      <c r="Q555"/>
      <c r="T555"/>
      <c r="W555"/>
    </row>
    <row r="556" spans="17:23" x14ac:dyDescent="0.3">
      <c r="Q556"/>
      <c r="T556"/>
      <c r="W556"/>
    </row>
    <row r="557" spans="17:23" x14ac:dyDescent="0.3">
      <c r="Q557"/>
      <c r="T557"/>
      <c r="W557"/>
    </row>
    <row r="558" spans="17:23" x14ac:dyDescent="0.3">
      <c r="Q558"/>
      <c r="T558"/>
      <c r="W558"/>
    </row>
    <row r="559" spans="17:23" x14ac:dyDescent="0.3">
      <c r="Q559"/>
      <c r="T559"/>
      <c r="W559"/>
    </row>
    <row r="560" spans="17:23" x14ac:dyDescent="0.3">
      <c r="Q560"/>
      <c r="T560"/>
      <c r="W560"/>
    </row>
    <row r="561" spans="17:23" x14ac:dyDescent="0.3">
      <c r="Q561"/>
      <c r="T561"/>
      <c r="W561"/>
    </row>
    <row r="562" spans="17:23" x14ac:dyDescent="0.3">
      <c r="Q562"/>
      <c r="T562"/>
      <c r="W562"/>
    </row>
    <row r="563" spans="17:23" x14ac:dyDescent="0.3">
      <c r="Q563"/>
      <c r="T563"/>
      <c r="W563"/>
    </row>
    <row r="564" spans="17:23" x14ac:dyDescent="0.3">
      <c r="Q564"/>
      <c r="T564"/>
      <c r="W564"/>
    </row>
    <row r="565" spans="17:23" x14ac:dyDescent="0.3">
      <c r="Q565"/>
      <c r="T565"/>
      <c r="W565"/>
    </row>
    <row r="566" spans="17:23" x14ac:dyDescent="0.3">
      <c r="Q566"/>
      <c r="T566"/>
      <c r="W566"/>
    </row>
    <row r="567" spans="17:23" x14ac:dyDescent="0.3">
      <c r="Q567"/>
      <c r="T567"/>
      <c r="W567"/>
    </row>
    <row r="568" spans="17:23" x14ac:dyDescent="0.3">
      <c r="Q568"/>
      <c r="T568"/>
      <c r="W568"/>
    </row>
    <row r="569" spans="17:23" x14ac:dyDescent="0.3">
      <c r="Q569"/>
      <c r="T569"/>
      <c r="W569"/>
    </row>
    <row r="570" spans="17:23" x14ac:dyDescent="0.3">
      <c r="Q570"/>
      <c r="T570"/>
      <c r="W570"/>
    </row>
    <row r="571" spans="17:23" x14ac:dyDescent="0.3">
      <c r="Q571"/>
      <c r="T571"/>
      <c r="W571"/>
    </row>
    <row r="572" spans="17:23" x14ac:dyDescent="0.3">
      <c r="Q572"/>
      <c r="T572"/>
      <c r="W572"/>
    </row>
    <row r="573" spans="17:23" x14ac:dyDescent="0.3">
      <c r="Q573"/>
      <c r="T573"/>
      <c r="W573"/>
    </row>
    <row r="574" spans="17:23" x14ac:dyDescent="0.3">
      <c r="Q574"/>
      <c r="T574"/>
      <c r="W574"/>
    </row>
    <row r="575" spans="17:23" x14ac:dyDescent="0.3">
      <c r="Q575"/>
      <c r="T575"/>
      <c r="W575"/>
    </row>
    <row r="576" spans="17:23" x14ac:dyDescent="0.3">
      <c r="Q576"/>
      <c r="T576"/>
      <c r="W576"/>
    </row>
    <row r="577" spans="17:23" x14ac:dyDescent="0.3">
      <c r="Q577"/>
      <c r="T577"/>
      <c r="W577"/>
    </row>
    <row r="578" spans="17:23" x14ac:dyDescent="0.3">
      <c r="Q578"/>
      <c r="T578"/>
      <c r="W578"/>
    </row>
    <row r="579" spans="17:23" x14ac:dyDescent="0.3">
      <c r="Q579"/>
      <c r="T579"/>
      <c r="W579"/>
    </row>
    <row r="580" spans="17:23" x14ac:dyDescent="0.3">
      <c r="Q580"/>
      <c r="T580"/>
      <c r="W580"/>
    </row>
    <row r="581" spans="17:23" x14ac:dyDescent="0.3">
      <c r="Q581"/>
      <c r="T581"/>
      <c r="W581"/>
    </row>
    <row r="582" spans="17:23" x14ac:dyDescent="0.3">
      <c r="Q582"/>
      <c r="T582"/>
      <c r="W582"/>
    </row>
    <row r="583" spans="17:23" x14ac:dyDescent="0.3">
      <c r="Q583"/>
      <c r="T583"/>
      <c r="W583"/>
    </row>
    <row r="584" spans="17:23" x14ac:dyDescent="0.3">
      <c r="Q584"/>
      <c r="T584"/>
      <c r="W584"/>
    </row>
    <row r="585" spans="17:23" x14ac:dyDescent="0.3">
      <c r="Q585"/>
      <c r="T585"/>
      <c r="W585"/>
    </row>
    <row r="586" spans="17:23" x14ac:dyDescent="0.3">
      <c r="Q586"/>
      <c r="T586"/>
      <c r="W586"/>
    </row>
    <row r="587" spans="17:23" x14ac:dyDescent="0.3">
      <c r="Q587"/>
      <c r="T587"/>
      <c r="W587"/>
    </row>
    <row r="588" spans="17:23" x14ac:dyDescent="0.3">
      <c r="Q588"/>
      <c r="T588"/>
      <c r="W588"/>
    </row>
    <row r="589" spans="17:23" x14ac:dyDescent="0.3">
      <c r="Q589"/>
      <c r="T589"/>
      <c r="W589"/>
    </row>
    <row r="590" spans="17:23" x14ac:dyDescent="0.3">
      <c r="Q590"/>
      <c r="T590"/>
      <c r="W590"/>
    </row>
    <row r="591" spans="17:23" x14ac:dyDescent="0.3">
      <c r="Q591"/>
      <c r="T591"/>
      <c r="W591"/>
    </row>
    <row r="592" spans="17:23" x14ac:dyDescent="0.3">
      <c r="Q592"/>
      <c r="T592"/>
      <c r="W592"/>
    </row>
    <row r="593" spans="17:23" x14ac:dyDescent="0.3">
      <c r="Q593"/>
      <c r="T593"/>
      <c r="W593"/>
    </row>
    <row r="594" spans="17:23" x14ac:dyDescent="0.3">
      <c r="Q594"/>
      <c r="T594"/>
      <c r="W594"/>
    </row>
    <row r="595" spans="17:23" x14ac:dyDescent="0.3">
      <c r="Q595"/>
      <c r="T595"/>
      <c r="W595"/>
    </row>
    <row r="596" spans="17:23" x14ac:dyDescent="0.3">
      <c r="Q596"/>
      <c r="T596"/>
      <c r="W596"/>
    </row>
    <row r="597" spans="17:23" x14ac:dyDescent="0.3">
      <c r="Q597"/>
      <c r="T597"/>
      <c r="W597"/>
    </row>
    <row r="598" spans="17:23" x14ac:dyDescent="0.3">
      <c r="Q598"/>
      <c r="T598"/>
      <c r="W598"/>
    </row>
    <row r="599" spans="17:23" x14ac:dyDescent="0.3">
      <c r="Q599"/>
      <c r="T599"/>
      <c r="W599"/>
    </row>
    <row r="600" spans="17:23" x14ac:dyDescent="0.3">
      <c r="Q600"/>
      <c r="T600"/>
      <c r="W600"/>
    </row>
    <row r="601" spans="17:23" x14ac:dyDescent="0.3">
      <c r="Q601"/>
      <c r="T601"/>
      <c r="W601"/>
    </row>
    <row r="602" spans="17:23" x14ac:dyDescent="0.3">
      <c r="Q602"/>
      <c r="T602"/>
      <c r="W602"/>
    </row>
    <row r="603" spans="17:23" x14ac:dyDescent="0.3">
      <c r="Q603"/>
      <c r="T603"/>
      <c r="W603"/>
    </row>
    <row r="604" spans="17:23" x14ac:dyDescent="0.3">
      <c r="Q604"/>
      <c r="T604"/>
      <c r="W604"/>
    </row>
    <row r="605" spans="17:23" x14ac:dyDescent="0.3">
      <c r="Q605"/>
      <c r="T605"/>
      <c r="W605"/>
    </row>
    <row r="606" spans="17:23" x14ac:dyDescent="0.3">
      <c r="Q606"/>
      <c r="T606"/>
      <c r="W606"/>
    </row>
    <row r="607" spans="17:23" x14ac:dyDescent="0.3">
      <c r="Q607"/>
      <c r="T607"/>
      <c r="W607"/>
    </row>
    <row r="608" spans="17:23" x14ac:dyDescent="0.3">
      <c r="Q608"/>
      <c r="T608"/>
      <c r="W608"/>
    </row>
    <row r="609" spans="17:23" x14ac:dyDescent="0.3">
      <c r="Q609"/>
      <c r="T609"/>
      <c r="W609"/>
    </row>
    <row r="610" spans="17:23" x14ac:dyDescent="0.3">
      <c r="Q610"/>
      <c r="T610"/>
      <c r="W610"/>
    </row>
    <row r="611" spans="17:23" x14ac:dyDescent="0.3">
      <c r="Q611"/>
      <c r="T611"/>
      <c r="W611"/>
    </row>
    <row r="612" spans="17:23" x14ac:dyDescent="0.3">
      <c r="Q612"/>
      <c r="T612"/>
      <c r="W612"/>
    </row>
    <row r="613" spans="17:23" x14ac:dyDescent="0.3">
      <c r="Q613"/>
      <c r="T613"/>
      <c r="W613"/>
    </row>
    <row r="614" spans="17:23" x14ac:dyDescent="0.3">
      <c r="Q614"/>
      <c r="T614"/>
      <c r="W614"/>
    </row>
    <row r="615" spans="17:23" x14ac:dyDescent="0.3">
      <c r="Q615"/>
      <c r="T615"/>
      <c r="W615"/>
    </row>
    <row r="616" spans="17:23" x14ac:dyDescent="0.3">
      <c r="Q616"/>
      <c r="T616"/>
      <c r="W616"/>
    </row>
    <row r="617" spans="17:23" x14ac:dyDescent="0.3">
      <c r="Q617"/>
      <c r="T617"/>
      <c r="W617"/>
    </row>
    <row r="618" spans="17:23" x14ac:dyDescent="0.3">
      <c r="Q618"/>
      <c r="T618"/>
      <c r="W618"/>
    </row>
    <row r="619" spans="17:23" x14ac:dyDescent="0.3">
      <c r="Q619"/>
      <c r="T619"/>
      <c r="W619"/>
    </row>
    <row r="620" spans="17:23" x14ac:dyDescent="0.3">
      <c r="Q620"/>
      <c r="T620"/>
      <c r="W620"/>
    </row>
    <row r="621" spans="17:23" x14ac:dyDescent="0.3">
      <c r="Q621"/>
      <c r="T621"/>
      <c r="W621"/>
    </row>
    <row r="622" spans="17:23" x14ac:dyDescent="0.3">
      <c r="Q622"/>
      <c r="T622"/>
      <c r="W622"/>
    </row>
    <row r="623" spans="17:23" x14ac:dyDescent="0.3">
      <c r="Q623"/>
      <c r="T623"/>
      <c r="W623"/>
    </row>
    <row r="624" spans="17:23" x14ac:dyDescent="0.3">
      <c r="Q624"/>
      <c r="T624"/>
      <c r="W624"/>
    </row>
    <row r="625" spans="17:23" x14ac:dyDescent="0.3">
      <c r="Q625"/>
      <c r="T625"/>
      <c r="W625"/>
    </row>
    <row r="626" spans="17:23" x14ac:dyDescent="0.3">
      <c r="Q626"/>
      <c r="T626"/>
      <c r="W626"/>
    </row>
    <row r="627" spans="17:23" x14ac:dyDescent="0.3">
      <c r="Q627"/>
      <c r="T627"/>
      <c r="W627"/>
    </row>
    <row r="628" spans="17:23" x14ac:dyDescent="0.3">
      <c r="Q628"/>
      <c r="T628"/>
      <c r="W628"/>
    </row>
    <row r="629" spans="17:23" x14ac:dyDescent="0.3">
      <c r="Q629"/>
      <c r="T629"/>
      <c r="W629"/>
    </row>
    <row r="630" spans="17:23" x14ac:dyDescent="0.3">
      <c r="Q630"/>
      <c r="T630"/>
      <c r="W630"/>
    </row>
    <row r="631" spans="17:23" x14ac:dyDescent="0.3">
      <c r="Q631"/>
      <c r="T631"/>
      <c r="W631"/>
    </row>
    <row r="632" spans="17:23" x14ac:dyDescent="0.3">
      <c r="Q632"/>
      <c r="T632"/>
      <c r="W632"/>
    </row>
    <row r="633" spans="17:23" x14ac:dyDescent="0.3">
      <c r="Q633"/>
      <c r="T633"/>
      <c r="W633"/>
    </row>
    <row r="634" spans="17:23" x14ac:dyDescent="0.3">
      <c r="Q634"/>
      <c r="T634"/>
      <c r="W634"/>
    </row>
    <row r="635" spans="17:23" x14ac:dyDescent="0.3">
      <c r="Q635"/>
      <c r="T635"/>
      <c r="W635"/>
    </row>
    <row r="636" spans="17:23" x14ac:dyDescent="0.3">
      <c r="Q636"/>
      <c r="T636"/>
      <c r="W636"/>
    </row>
    <row r="637" spans="17:23" x14ac:dyDescent="0.3">
      <c r="Q637"/>
      <c r="T637"/>
      <c r="W637"/>
    </row>
    <row r="638" spans="17:23" x14ac:dyDescent="0.3">
      <c r="Q638"/>
      <c r="T638"/>
      <c r="W638"/>
    </row>
    <row r="639" spans="17:23" x14ac:dyDescent="0.3">
      <c r="Q639"/>
      <c r="T639"/>
      <c r="W639"/>
    </row>
    <row r="640" spans="17:23" x14ac:dyDescent="0.3">
      <c r="Q640"/>
      <c r="T640"/>
      <c r="W640"/>
    </row>
    <row r="641" spans="17:23" x14ac:dyDescent="0.3">
      <c r="Q641"/>
      <c r="T641"/>
      <c r="W641"/>
    </row>
    <row r="642" spans="17:23" x14ac:dyDescent="0.3">
      <c r="Q642"/>
      <c r="T642"/>
      <c r="W642"/>
    </row>
    <row r="643" spans="17:23" x14ac:dyDescent="0.3">
      <c r="Q643"/>
      <c r="T643"/>
      <c r="W643"/>
    </row>
    <row r="644" spans="17:23" x14ac:dyDescent="0.3">
      <c r="Q644"/>
      <c r="T644"/>
      <c r="W644"/>
    </row>
    <row r="645" spans="17:23" x14ac:dyDescent="0.3">
      <c r="Q645"/>
      <c r="T645"/>
      <c r="W645"/>
    </row>
    <row r="646" spans="17:23" x14ac:dyDescent="0.3">
      <c r="Q646"/>
      <c r="T646"/>
      <c r="W646"/>
    </row>
    <row r="647" spans="17:23" x14ac:dyDescent="0.3">
      <c r="Q647"/>
      <c r="T647"/>
      <c r="W647"/>
    </row>
    <row r="648" spans="17:23" x14ac:dyDescent="0.3">
      <c r="Q648"/>
      <c r="T648"/>
      <c r="W648"/>
    </row>
    <row r="649" spans="17:23" x14ac:dyDescent="0.3">
      <c r="Q649"/>
      <c r="T649"/>
      <c r="W649"/>
    </row>
    <row r="650" spans="17:23" x14ac:dyDescent="0.3">
      <c r="Q650"/>
      <c r="T650"/>
      <c r="W650"/>
    </row>
    <row r="651" spans="17:23" x14ac:dyDescent="0.3">
      <c r="Q651"/>
      <c r="T651"/>
      <c r="W651"/>
    </row>
    <row r="652" spans="17:23" x14ac:dyDescent="0.3">
      <c r="Q652"/>
      <c r="T652"/>
      <c r="W652"/>
    </row>
    <row r="653" spans="17:23" x14ac:dyDescent="0.3">
      <c r="Q653"/>
      <c r="T653"/>
      <c r="W653"/>
    </row>
    <row r="654" spans="17:23" x14ac:dyDescent="0.3">
      <c r="Q654"/>
      <c r="T654"/>
      <c r="W654"/>
    </row>
    <row r="655" spans="17:23" x14ac:dyDescent="0.3">
      <c r="Q655"/>
      <c r="T655"/>
      <c r="W655"/>
    </row>
    <row r="656" spans="17:23" x14ac:dyDescent="0.3">
      <c r="Q656"/>
      <c r="T656"/>
      <c r="W656"/>
    </row>
    <row r="657" spans="17:23" x14ac:dyDescent="0.3">
      <c r="Q657"/>
      <c r="T657"/>
      <c r="W657"/>
    </row>
    <row r="658" spans="17:23" x14ac:dyDescent="0.3">
      <c r="Q658"/>
      <c r="T658"/>
      <c r="W658"/>
    </row>
    <row r="659" spans="17:23" x14ac:dyDescent="0.3">
      <c r="Q659"/>
      <c r="T659"/>
      <c r="W659"/>
    </row>
    <row r="660" spans="17:23" x14ac:dyDescent="0.3">
      <c r="Q660"/>
      <c r="T660"/>
      <c r="W660"/>
    </row>
    <row r="661" spans="17:23" x14ac:dyDescent="0.3">
      <c r="Q661"/>
      <c r="T661"/>
      <c r="W661"/>
    </row>
    <row r="662" spans="17:23" x14ac:dyDescent="0.3">
      <c r="Q662"/>
      <c r="T662"/>
      <c r="W662"/>
    </row>
    <row r="663" spans="17:23" x14ac:dyDescent="0.3">
      <c r="Q663"/>
      <c r="T663"/>
      <c r="W663"/>
    </row>
    <row r="664" spans="17:23" x14ac:dyDescent="0.3">
      <c r="Q664"/>
      <c r="T664"/>
      <c r="W664"/>
    </row>
    <row r="665" spans="17:23" x14ac:dyDescent="0.3">
      <c r="Q665"/>
      <c r="T665"/>
      <c r="W665"/>
    </row>
    <row r="666" spans="17:23" x14ac:dyDescent="0.3">
      <c r="Q666"/>
      <c r="T666"/>
      <c r="W666"/>
    </row>
    <row r="667" spans="17:23" x14ac:dyDescent="0.3">
      <c r="Q667"/>
      <c r="T667"/>
      <c r="W667"/>
    </row>
    <row r="668" spans="17:23" x14ac:dyDescent="0.3">
      <c r="Q668"/>
      <c r="T668"/>
      <c r="W668"/>
    </row>
    <row r="669" spans="17:23" x14ac:dyDescent="0.3">
      <c r="Q669"/>
      <c r="T669"/>
      <c r="W669"/>
    </row>
    <row r="670" spans="17:23" x14ac:dyDescent="0.3">
      <c r="Q670"/>
      <c r="T670"/>
      <c r="W670"/>
    </row>
    <row r="671" spans="17:23" x14ac:dyDescent="0.3">
      <c r="Q671"/>
      <c r="T671"/>
      <c r="W671"/>
    </row>
    <row r="672" spans="17:23" x14ac:dyDescent="0.3">
      <c r="Q672"/>
      <c r="T672"/>
      <c r="W672"/>
    </row>
    <row r="673" spans="17:23" x14ac:dyDescent="0.3">
      <c r="Q673"/>
      <c r="T673"/>
      <c r="W673"/>
    </row>
    <row r="674" spans="17:23" x14ac:dyDescent="0.3">
      <c r="Q674"/>
      <c r="T674"/>
      <c r="W674"/>
    </row>
    <row r="675" spans="17:23" x14ac:dyDescent="0.3">
      <c r="Q675"/>
      <c r="T675"/>
      <c r="W675"/>
    </row>
    <row r="676" spans="17:23" x14ac:dyDescent="0.3">
      <c r="Q676"/>
      <c r="T676"/>
      <c r="W676"/>
    </row>
    <row r="677" spans="17:23" x14ac:dyDescent="0.3">
      <c r="Q677"/>
      <c r="T677"/>
      <c r="W677"/>
    </row>
    <row r="678" spans="17:23" x14ac:dyDescent="0.3">
      <c r="Q678"/>
      <c r="T678"/>
      <c r="W678"/>
    </row>
    <row r="679" spans="17:23" x14ac:dyDescent="0.3">
      <c r="Q679"/>
      <c r="T679"/>
      <c r="W679"/>
    </row>
    <row r="680" spans="17:23" x14ac:dyDescent="0.3">
      <c r="Q680"/>
      <c r="T680"/>
      <c r="W680"/>
    </row>
    <row r="681" spans="17:23" x14ac:dyDescent="0.3">
      <c r="Q681"/>
      <c r="T681"/>
      <c r="W681"/>
    </row>
    <row r="682" spans="17:23" x14ac:dyDescent="0.3">
      <c r="Q682"/>
      <c r="T682"/>
      <c r="W682"/>
    </row>
    <row r="683" spans="17:23" x14ac:dyDescent="0.3">
      <c r="Q683"/>
      <c r="T683"/>
      <c r="W683"/>
    </row>
    <row r="684" spans="17:23" x14ac:dyDescent="0.3">
      <c r="Q684"/>
      <c r="T684"/>
      <c r="W684"/>
    </row>
    <row r="685" spans="17:23" x14ac:dyDescent="0.3">
      <c r="Q685"/>
      <c r="T685"/>
      <c r="W685"/>
    </row>
    <row r="686" spans="17:23" x14ac:dyDescent="0.3">
      <c r="Q686"/>
      <c r="T686"/>
      <c r="W686"/>
    </row>
    <row r="687" spans="17:23" x14ac:dyDescent="0.3">
      <c r="Q687"/>
      <c r="T687"/>
      <c r="W687"/>
    </row>
    <row r="688" spans="17:23" x14ac:dyDescent="0.3">
      <c r="Q688"/>
      <c r="T688"/>
      <c r="W688"/>
    </row>
    <row r="689" spans="17:23" x14ac:dyDescent="0.3">
      <c r="Q689"/>
      <c r="T689"/>
      <c r="W689"/>
    </row>
    <row r="690" spans="17:23" x14ac:dyDescent="0.3">
      <c r="Q690"/>
      <c r="T690"/>
      <c r="W690"/>
    </row>
    <row r="691" spans="17:23" x14ac:dyDescent="0.3">
      <c r="Q691"/>
      <c r="T691"/>
      <c r="W691"/>
    </row>
    <row r="692" spans="17:23" x14ac:dyDescent="0.3">
      <c r="Q692"/>
      <c r="T692"/>
      <c r="W692"/>
    </row>
    <row r="693" spans="17:23" x14ac:dyDescent="0.3">
      <c r="Q693"/>
      <c r="T693"/>
      <c r="W693"/>
    </row>
    <row r="694" spans="17:23" x14ac:dyDescent="0.3">
      <c r="Q694"/>
      <c r="T694"/>
      <c r="W694"/>
    </row>
    <row r="695" spans="17:23" x14ac:dyDescent="0.3">
      <c r="Q695"/>
      <c r="T695"/>
      <c r="W695"/>
    </row>
    <row r="696" spans="17:23" x14ac:dyDescent="0.3">
      <c r="Q696"/>
      <c r="T696"/>
      <c r="W696"/>
    </row>
    <row r="697" spans="17:23" x14ac:dyDescent="0.3">
      <c r="Q697"/>
      <c r="T697"/>
      <c r="W697"/>
    </row>
    <row r="698" spans="17:23" x14ac:dyDescent="0.3">
      <c r="Q698"/>
      <c r="T698"/>
      <c r="W698"/>
    </row>
    <row r="699" spans="17:23" x14ac:dyDescent="0.3">
      <c r="Q699"/>
      <c r="T699"/>
      <c r="W699"/>
    </row>
    <row r="700" spans="17:23" x14ac:dyDescent="0.3">
      <c r="Q700"/>
      <c r="T700"/>
      <c r="W700"/>
    </row>
    <row r="701" spans="17:23" x14ac:dyDescent="0.3">
      <c r="Q701"/>
      <c r="T701"/>
      <c r="W701"/>
    </row>
    <row r="702" spans="17:23" x14ac:dyDescent="0.3">
      <c r="Q702"/>
      <c r="T702"/>
      <c r="W702"/>
    </row>
    <row r="703" spans="17:23" x14ac:dyDescent="0.3">
      <c r="Q703"/>
      <c r="T703"/>
      <c r="W703"/>
    </row>
    <row r="704" spans="17:23" x14ac:dyDescent="0.3">
      <c r="Q704"/>
      <c r="T704"/>
      <c r="W704"/>
    </row>
    <row r="705" spans="17:23" x14ac:dyDescent="0.3">
      <c r="Q705"/>
      <c r="T705"/>
      <c r="W705"/>
    </row>
    <row r="706" spans="17:23" x14ac:dyDescent="0.3">
      <c r="Q706"/>
      <c r="T706"/>
      <c r="W706"/>
    </row>
    <row r="707" spans="17:23" x14ac:dyDescent="0.3">
      <c r="Q707"/>
      <c r="T707"/>
      <c r="W707"/>
    </row>
    <row r="708" spans="17:23" x14ac:dyDescent="0.3">
      <c r="Q708"/>
      <c r="T708"/>
      <c r="W708"/>
    </row>
    <row r="709" spans="17:23" x14ac:dyDescent="0.3">
      <c r="Q709"/>
      <c r="T709"/>
      <c r="W709"/>
    </row>
    <row r="710" spans="17:23" x14ac:dyDescent="0.3">
      <c r="Q710"/>
      <c r="T710"/>
      <c r="W710"/>
    </row>
    <row r="711" spans="17:23" x14ac:dyDescent="0.3">
      <c r="Q711"/>
      <c r="T711"/>
      <c r="W711"/>
    </row>
    <row r="712" spans="17:23" x14ac:dyDescent="0.3">
      <c r="Q712"/>
      <c r="T712"/>
      <c r="W712"/>
    </row>
    <row r="713" spans="17:23" x14ac:dyDescent="0.3">
      <c r="Q713"/>
      <c r="T713"/>
      <c r="W713"/>
    </row>
    <row r="714" spans="17:23" x14ac:dyDescent="0.3">
      <c r="Q714"/>
      <c r="T714"/>
      <c r="W714"/>
    </row>
    <row r="715" spans="17:23" x14ac:dyDescent="0.3">
      <c r="Q715"/>
      <c r="T715"/>
      <c r="W715"/>
    </row>
    <row r="716" spans="17:23" x14ac:dyDescent="0.3">
      <c r="Q716"/>
      <c r="T716"/>
      <c r="W716"/>
    </row>
    <row r="717" spans="17:23" x14ac:dyDescent="0.3">
      <c r="Q717"/>
      <c r="T717"/>
      <c r="W717"/>
    </row>
    <row r="718" spans="17:23" x14ac:dyDescent="0.3">
      <c r="Q718"/>
      <c r="T718"/>
      <c r="W718"/>
    </row>
    <row r="719" spans="17:23" x14ac:dyDescent="0.3">
      <c r="Q719"/>
      <c r="T719"/>
      <c r="W719"/>
    </row>
    <row r="720" spans="17:23" x14ac:dyDescent="0.3">
      <c r="Q720"/>
      <c r="T720"/>
      <c r="W720"/>
    </row>
    <row r="721" spans="17:23" x14ac:dyDescent="0.3">
      <c r="Q721"/>
      <c r="T721"/>
      <c r="W721"/>
    </row>
    <row r="722" spans="17:23" x14ac:dyDescent="0.3">
      <c r="Q722"/>
      <c r="T722"/>
      <c r="W722"/>
    </row>
    <row r="723" spans="17:23" x14ac:dyDescent="0.3">
      <c r="Q723"/>
      <c r="T723"/>
      <c r="W723"/>
    </row>
    <row r="724" spans="17:23" x14ac:dyDescent="0.3">
      <c r="Q724"/>
      <c r="T724"/>
      <c r="W724"/>
    </row>
    <row r="725" spans="17:23" x14ac:dyDescent="0.3">
      <c r="Q725"/>
      <c r="T725"/>
      <c r="W725"/>
    </row>
    <row r="726" spans="17:23" x14ac:dyDescent="0.3">
      <c r="Q726"/>
      <c r="T726"/>
      <c r="W726"/>
    </row>
    <row r="727" spans="17:23" x14ac:dyDescent="0.3">
      <c r="Q727"/>
      <c r="T727"/>
      <c r="W727"/>
    </row>
    <row r="728" spans="17:23" x14ac:dyDescent="0.3">
      <c r="Q728"/>
      <c r="T728"/>
      <c r="W728"/>
    </row>
    <row r="729" spans="17:23" x14ac:dyDescent="0.3">
      <c r="Q729"/>
      <c r="T729"/>
      <c r="W729"/>
    </row>
    <row r="730" spans="17:23" x14ac:dyDescent="0.3">
      <c r="Q730"/>
      <c r="T730"/>
      <c r="W730"/>
    </row>
    <row r="731" spans="17:23" x14ac:dyDescent="0.3">
      <c r="Q731"/>
      <c r="T731"/>
      <c r="W731"/>
    </row>
    <row r="732" spans="17:23" x14ac:dyDescent="0.3">
      <c r="Q732"/>
      <c r="T732"/>
      <c r="W732"/>
    </row>
    <row r="733" spans="17:23" x14ac:dyDescent="0.3">
      <c r="Q733"/>
      <c r="T733"/>
      <c r="W733"/>
    </row>
    <row r="734" spans="17:23" x14ac:dyDescent="0.3">
      <c r="Q734"/>
      <c r="T734"/>
      <c r="W734"/>
    </row>
    <row r="735" spans="17:23" x14ac:dyDescent="0.3">
      <c r="Q735"/>
      <c r="T735"/>
      <c r="W735"/>
    </row>
    <row r="736" spans="17:23" x14ac:dyDescent="0.3">
      <c r="Q736"/>
      <c r="T736"/>
      <c r="W736"/>
    </row>
    <row r="737" spans="17:23" x14ac:dyDescent="0.3">
      <c r="Q737"/>
      <c r="T737"/>
      <c r="W737"/>
    </row>
    <row r="738" spans="17:23" x14ac:dyDescent="0.3">
      <c r="Q738"/>
      <c r="T738"/>
      <c r="W738"/>
    </row>
    <row r="739" spans="17:23" x14ac:dyDescent="0.3">
      <c r="Q739"/>
      <c r="T739"/>
      <c r="W739"/>
    </row>
    <row r="740" spans="17:23" x14ac:dyDescent="0.3">
      <c r="Q740"/>
      <c r="T740"/>
      <c r="W740"/>
    </row>
    <row r="741" spans="17:23" x14ac:dyDescent="0.3">
      <c r="Q741"/>
      <c r="T741"/>
      <c r="W741"/>
    </row>
    <row r="742" spans="17:23" x14ac:dyDescent="0.3">
      <c r="Q742"/>
      <c r="T742"/>
      <c r="W742"/>
    </row>
    <row r="743" spans="17:23" x14ac:dyDescent="0.3">
      <c r="Q743"/>
      <c r="T743"/>
      <c r="W743"/>
    </row>
    <row r="744" spans="17:23" x14ac:dyDescent="0.3">
      <c r="Q744"/>
      <c r="T744"/>
      <c r="W744"/>
    </row>
    <row r="745" spans="17:23" x14ac:dyDescent="0.3">
      <c r="Q745"/>
      <c r="T745"/>
      <c r="W745"/>
    </row>
    <row r="746" spans="17:23" x14ac:dyDescent="0.3">
      <c r="Q746"/>
      <c r="T746"/>
      <c r="W746"/>
    </row>
    <row r="747" spans="17:23" x14ac:dyDescent="0.3">
      <c r="Q747"/>
      <c r="T747"/>
      <c r="W747"/>
    </row>
    <row r="748" spans="17:23" x14ac:dyDescent="0.3">
      <c r="Q748"/>
      <c r="T748"/>
      <c r="W748"/>
    </row>
    <row r="749" spans="17:23" x14ac:dyDescent="0.3">
      <c r="Q749"/>
      <c r="T749"/>
      <c r="W749"/>
    </row>
    <row r="750" spans="17:23" x14ac:dyDescent="0.3">
      <c r="Q750"/>
      <c r="T750"/>
      <c r="W750"/>
    </row>
    <row r="751" spans="17:23" x14ac:dyDescent="0.3">
      <c r="Q751"/>
      <c r="T751"/>
      <c r="W751"/>
    </row>
    <row r="752" spans="17:23" x14ac:dyDescent="0.3">
      <c r="Q752"/>
      <c r="T752"/>
      <c r="W752"/>
    </row>
    <row r="753" spans="17:23" x14ac:dyDescent="0.3">
      <c r="Q753"/>
      <c r="T753"/>
      <c r="W753"/>
    </row>
    <row r="754" spans="17:23" x14ac:dyDescent="0.3">
      <c r="Q754"/>
      <c r="T754"/>
      <c r="W754"/>
    </row>
    <row r="755" spans="17:23" x14ac:dyDescent="0.3">
      <c r="Q755"/>
      <c r="T755"/>
      <c r="W755"/>
    </row>
    <row r="756" spans="17:23" x14ac:dyDescent="0.3">
      <c r="Q756"/>
      <c r="T756"/>
      <c r="W756"/>
    </row>
    <row r="757" spans="17:23" x14ac:dyDescent="0.3">
      <c r="Q757"/>
      <c r="T757"/>
      <c r="W757"/>
    </row>
    <row r="758" spans="17:23" x14ac:dyDescent="0.3">
      <c r="Q758"/>
      <c r="T758"/>
      <c r="W758"/>
    </row>
    <row r="759" spans="17:23" x14ac:dyDescent="0.3">
      <c r="Q759"/>
      <c r="T759"/>
      <c r="W759"/>
    </row>
    <row r="760" spans="17:23" x14ac:dyDescent="0.3">
      <c r="Q760"/>
      <c r="T760"/>
      <c r="W760"/>
    </row>
    <row r="761" spans="17:23" x14ac:dyDescent="0.3">
      <c r="Q761"/>
      <c r="T761"/>
      <c r="W761"/>
    </row>
    <row r="762" spans="17:23" x14ac:dyDescent="0.3">
      <c r="Q762"/>
      <c r="T762"/>
      <c r="W762"/>
    </row>
    <row r="763" spans="17:23" x14ac:dyDescent="0.3">
      <c r="Q763"/>
      <c r="T763"/>
      <c r="W763"/>
    </row>
    <row r="764" spans="17:23" x14ac:dyDescent="0.3">
      <c r="Q764"/>
      <c r="T764"/>
      <c r="W764"/>
    </row>
    <row r="765" spans="17:23" x14ac:dyDescent="0.3">
      <c r="Q765"/>
      <c r="T765"/>
      <c r="W765"/>
    </row>
    <row r="766" spans="17:23" x14ac:dyDescent="0.3">
      <c r="Q766"/>
      <c r="T766"/>
      <c r="W766"/>
    </row>
    <row r="767" spans="17:23" x14ac:dyDescent="0.3">
      <c r="Q767"/>
      <c r="T767"/>
      <c r="W767"/>
    </row>
    <row r="768" spans="17:23" x14ac:dyDescent="0.3">
      <c r="Q768"/>
      <c r="T768"/>
      <c r="W768"/>
    </row>
    <row r="769" spans="17:23" x14ac:dyDescent="0.3">
      <c r="Q769"/>
      <c r="T769"/>
      <c r="W769"/>
    </row>
    <row r="770" spans="17:23" x14ac:dyDescent="0.3">
      <c r="Q770"/>
      <c r="T770"/>
      <c r="W770"/>
    </row>
    <row r="771" spans="17:23" x14ac:dyDescent="0.3">
      <c r="Q771"/>
      <c r="T771"/>
      <c r="W771"/>
    </row>
    <row r="772" spans="17:23" x14ac:dyDescent="0.3">
      <c r="Q772"/>
      <c r="T772"/>
      <c r="W772"/>
    </row>
    <row r="773" spans="17:23" x14ac:dyDescent="0.3">
      <c r="Q773"/>
      <c r="T773"/>
      <c r="W773"/>
    </row>
    <row r="774" spans="17:23" x14ac:dyDescent="0.3">
      <c r="Q774"/>
      <c r="T774"/>
      <c r="W774"/>
    </row>
    <row r="775" spans="17:23" x14ac:dyDescent="0.3">
      <c r="Q775"/>
      <c r="T775"/>
      <c r="W775"/>
    </row>
    <row r="776" spans="17:23" x14ac:dyDescent="0.3">
      <c r="Q776"/>
      <c r="T776"/>
      <c r="W776"/>
    </row>
    <row r="777" spans="17:23" x14ac:dyDescent="0.3">
      <c r="Q777"/>
      <c r="T777"/>
      <c r="W777"/>
    </row>
    <row r="778" spans="17:23" x14ac:dyDescent="0.3">
      <c r="Q778"/>
      <c r="T778"/>
      <c r="W778"/>
    </row>
    <row r="779" spans="17:23" x14ac:dyDescent="0.3">
      <c r="Q779"/>
      <c r="T779"/>
      <c r="W779"/>
    </row>
    <row r="780" spans="17:23" x14ac:dyDescent="0.3">
      <c r="Q780"/>
      <c r="T780"/>
      <c r="W780"/>
    </row>
    <row r="781" spans="17:23" x14ac:dyDescent="0.3">
      <c r="Q781"/>
      <c r="T781"/>
      <c r="W781"/>
    </row>
    <row r="782" spans="17:23" x14ac:dyDescent="0.3">
      <c r="Q782"/>
      <c r="T782"/>
      <c r="W782"/>
    </row>
    <row r="783" spans="17:23" x14ac:dyDescent="0.3">
      <c r="Q783"/>
      <c r="T783"/>
      <c r="W783"/>
    </row>
    <row r="784" spans="17:23" x14ac:dyDescent="0.3">
      <c r="Q784"/>
      <c r="T784"/>
      <c r="W784"/>
    </row>
    <row r="785" spans="17:23" x14ac:dyDescent="0.3">
      <c r="Q785"/>
      <c r="T785"/>
      <c r="W785"/>
    </row>
    <row r="786" spans="17:23" x14ac:dyDescent="0.3">
      <c r="Q786"/>
      <c r="T786"/>
      <c r="W786"/>
    </row>
    <row r="787" spans="17:23" x14ac:dyDescent="0.3">
      <c r="Q787"/>
      <c r="T787"/>
      <c r="W787"/>
    </row>
    <row r="788" spans="17:23" x14ac:dyDescent="0.3">
      <c r="Q788"/>
      <c r="T788"/>
      <c r="W788"/>
    </row>
    <row r="789" spans="17:23" x14ac:dyDescent="0.3">
      <c r="Q789"/>
      <c r="T789"/>
      <c r="W789"/>
    </row>
    <row r="790" spans="17:23" x14ac:dyDescent="0.3">
      <c r="Q790"/>
      <c r="T790"/>
      <c r="W790"/>
    </row>
    <row r="791" spans="17:23" x14ac:dyDescent="0.3">
      <c r="Q791"/>
      <c r="T791"/>
      <c r="W791"/>
    </row>
    <row r="792" spans="17:23" x14ac:dyDescent="0.3">
      <c r="Q792"/>
      <c r="T792"/>
      <c r="W792"/>
    </row>
    <row r="793" spans="17:23" x14ac:dyDescent="0.3">
      <c r="Q793"/>
      <c r="T793"/>
      <c r="W793"/>
    </row>
    <row r="794" spans="17:23" x14ac:dyDescent="0.3">
      <c r="Q794"/>
      <c r="T794"/>
      <c r="W794"/>
    </row>
    <row r="795" spans="17:23" x14ac:dyDescent="0.3">
      <c r="Q795"/>
      <c r="T795"/>
      <c r="W795"/>
    </row>
    <row r="796" spans="17:23" x14ac:dyDescent="0.3">
      <c r="Q796"/>
      <c r="T796"/>
      <c r="W796"/>
    </row>
    <row r="797" spans="17:23" x14ac:dyDescent="0.3">
      <c r="Q797"/>
      <c r="T797"/>
      <c r="W797"/>
    </row>
    <row r="798" spans="17:23" x14ac:dyDescent="0.3">
      <c r="Q798"/>
      <c r="T798"/>
      <c r="W798"/>
    </row>
    <row r="799" spans="17:23" x14ac:dyDescent="0.3">
      <c r="Q799"/>
      <c r="T799"/>
      <c r="W799"/>
    </row>
    <row r="800" spans="17:23" x14ac:dyDescent="0.3">
      <c r="Q800"/>
      <c r="T800"/>
      <c r="W800"/>
    </row>
    <row r="801" spans="17:23" x14ac:dyDescent="0.3">
      <c r="Q801"/>
      <c r="T801"/>
      <c r="W801"/>
    </row>
    <row r="802" spans="17:23" x14ac:dyDescent="0.3">
      <c r="Q802"/>
      <c r="T802"/>
      <c r="W802"/>
    </row>
    <row r="803" spans="17:23" x14ac:dyDescent="0.3">
      <c r="Q803"/>
      <c r="T803"/>
      <c r="W803"/>
    </row>
    <row r="804" spans="17:23" x14ac:dyDescent="0.3">
      <c r="Q804"/>
      <c r="T804"/>
      <c r="W804"/>
    </row>
    <row r="805" spans="17:23" x14ac:dyDescent="0.3">
      <c r="Q805"/>
      <c r="T805"/>
      <c r="W805"/>
    </row>
    <row r="806" spans="17:23" x14ac:dyDescent="0.3">
      <c r="Q806"/>
      <c r="T806"/>
      <c r="W806"/>
    </row>
    <row r="807" spans="17:23" x14ac:dyDescent="0.3">
      <c r="Q807"/>
      <c r="T807"/>
      <c r="W807"/>
    </row>
    <row r="808" spans="17:23" x14ac:dyDescent="0.3">
      <c r="Q808"/>
      <c r="T808"/>
      <c r="W808"/>
    </row>
    <row r="809" spans="17:23" x14ac:dyDescent="0.3">
      <c r="Q809"/>
      <c r="T809"/>
      <c r="W809"/>
    </row>
    <row r="810" spans="17:23" x14ac:dyDescent="0.3">
      <c r="Q810"/>
      <c r="T810"/>
      <c r="W810"/>
    </row>
    <row r="811" spans="17:23" x14ac:dyDescent="0.3">
      <c r="Q811"/>
      <c r="T811"/>
      <c r="W811"/>
    </row>
    <row r="812" spans="17:23" x14ac:dyDescent="0.3">
      <c r="Q812"/>
      <c r="T812"/>
      <c r="W812"/>
    </row>
    <row r="813" spans="17:23" x14ac:dyDescent="0.3">
      <c r="Q813"/>
      <c r="T813"/>
      <c r="W813"/>
    </row>
    <row r="814" spans="17:23" x14ac:dyDescent="0.3">
      <c r="Q814"/>
      <c r="T814"/>
      <c r="W814"/>
    </row>
    <row r="815" spans="17:23" x14ac:dyDescent="0.3">
      <c r="Q815"/>
      <c r="T815"/>
      <c r="W815"/>
    </row>
    <row r="816" spans="17:23" x14ac:dyDescent="0.3">
      <c r="Q816"/>
      <c r="T816"/>
      <c r="W816"/>
    </row>
    <row r="817" spans="17:23" x14ac:dyDescent="0.3">
      <c r="Q817"/>
      <c r="T817"/>
      <c r="W817"/>
    </row>
    <row r="818" spans="17:23" x14ac:dyDescent="0.3">
      <c r="Q818"/>
      <c r="T818"/>
      <c r="W818"/>
    </row>
    <row r="819" spans="17:23" x14ac:dyDescent="0.3">
      <c r="Q819"/>
      <c r="T819"/>
      <c r="W819"/>
    </row>
    <row r="820" spans="17:23" x14ac:dyDescent="0.3">
      <c r="Q820"/>
      <c r="T820"/>
      <c r="W820"/>
    </row>
    <row r="821" spans="17:23" x14ac:dyDescent="0.3">
      <c r="Q821"/>
      <c r="T821"/>
      <c r="W821"/>
    </row>
    <row r="822" spans="17:23" x14ac:dyDescent="0.3">
      <c r="Q822"/>
      <c r="T822"/>
      <c r="W822"/>
    </row>
    <row r="823" spans="17:23" x14ac:dyDescent="0.3">
      <c r="Q823"/>
      <c r="T823"/>
      <c r="W823"/>
    </row>
    <row r="824" spans="17:23" x14ac:dyDescent="0.3">
      <c r="Q824"/>
      <c r="T824"/>
      <c r="W824"/>
    </row>
    <row r="825" spans="17:23" x14ac:dyDescent="0.3">
      <c r="Q825"/>
      <c r="T825"/>
      <c r="W825"/>
    </row>
    <row r="826" spans="17:23" x14ac:dyDescent="0.3">
      <c r="Q826"/>
      <c r="T826"/>
      <c r="W826"/>
    </row>
    <row r="827" spans="17:23" x14ac:dyDescent="0.3">
      <c r="Q827"/>
      <c r="T827"/>
      <c r="W827"/>
    </row>
    <row r="828" spans="17:23" x14ac:dyDescent="0.3">
      <c r="Q828"/>
      <c r="T828"/>
      <c r="W828"/>
    </row>
    <row r="829" spans="17:23" x14ac:dyDescent="0.3">
      <c r="Q829"/>
      <c r="T829"/>
      <c r="W829"/>
    </row>
    <row r="830" spans="17:23" x14ac:dyDescent="0.3">
      <c r="Q830"/>
      <c r="T830"/>
      <c r="W830"/>
    </row>
    <row r="831" spans="17:23" x14ac:dyDescent="0.3">
      <c r="Q831"/>
      <c r="T831"/>
      <c r="W831"/>
    </row>
    <row r="832" spans="17:23" x14ac:dyDescent="0.3">
      <c r="Q832"/>
      <c r="T832"/>
      <c r="W832"/>
    </row>
    <row r="833" spans="17:23" x14ac:dyDescent="0.3">
      <c r="Q833"/>
      <c r="T833"/>
      <c r="W833"/>
    </row>
    <row r="834" spans="17:23" x14ac:dyDescent="0.3">
      <c r="Q834"/>
      <c r="T834"/>
      <c r="W834"/>
    </row>
    <row r="835" spans="17:23" x14ac:dyDescent="0.3">
      <c r="Q835"/>
      <c r="T835"/>
      <c r="W835"/>
    </row>
    <row r="836" spans="17:23" x14ac:dyDescent="0.3">
      <c r="Q836"/>
      <c r="T836"/>
      <c r="W836"/>
    </row>
    <row r="837" spans="17:23" x14ac:dyDescent="0.3">
      <c r="Q837"/>
      <c r="T837"/>
      <c r="W837"/>
    </row>
    <row r="838" spans="17:23" x14ac:dyDescent="0.3">
      <c r="Q838"/>
      <c r="T838"/>
      <c r="W838"/>
    </row>
    <row r="839" spans="17:23" x14ac:dyDescent="0.3">
      <c r="Q839"/>
      <c r="T839"/>
      <c r="W839"/>
    </row>
    <row r="840" spans="17:23" x14ac:dyDescent="0.3">
      <c r="Q840"/>
      <c r="T840"/>
      <c r="W840"/>
    </row>
    <row r="841" spans="17:23" x14ac:dyDescent="0.3">
      <c r="Q841"/>
      <c r="T841"/>
      <c r="W841"/>
    </row>
    <row r="842" spans="17:23" x14ac:dyDescent="0.3">
      <c r="Q842"/>
      <c r="T842"/>
      <c r="W842"/>
    </row>
    <row r="843" spans="17:23" x14ac:dyDescent="0.3">
      <c r="Q843"/>
      <c r="T843"/>
      <c r="W843"/>
    </row>
    <row r="844" spans="17:23" x14ac:dyDescent="0.3">
      <c r="Q844"/>
      <c r="T844"/>
      <c r="W844"/>
    </row>
    <row r="845" spans="17:23" x14ac:dyDescent="0.3">
      <c r="Q845"/>
      <c r="T845"/>
      <c r="W845"/>
    </row>
    <row r="846" spans="17:23" x14ac:dyDescent="0.3">
      <c r="Q846"/>
      <c r="T846"/>
      <c r="W846"/>
    </row>
    <row r="847" spans="17:23" x14ac:dyDescent="0.3">
      <c r="Q847"/>
      <c r="T847"/>
      <c r="W847"/>
    </row>
    <row r="848" spans="17:23" x14ac:dyDescent="0.3">
      <c r="Q848"/>
      <c r="T848"/>
      <c r="W848"/>
    </row>
    <row r="849" spans="17:23" x14ac:dyDescent="0.3">
      <c r="Q849"/>
      <c r="T849"/>
      <c r="W849"/>
    </row>
    <row r="850" spans="17:23" x14ac:dyDescent="0.3">
      <c r="Q850"/>
      <c r="T850"/>
      <c r="W850"/>
    </row>
    <row r="851" spans="17:23" x14ac:dyDescent="0.3">
      <c r="Q851"/>
      <c r="T851"/>
      <c r="W851"/>
    </row>
    <row r="852" spans="17:23" x14ac:dyDescent="0.3">
      <c r="Q852"/>
      <c r="T852"/>
      <c r="W852"/>
    </row>
    <row r="853" spans="17:23" x14ac:dyDescent="0.3">
      <c r="Q853"/>
      <c r="T853"/>
      <c r="W853"/>
    </row>
    <row r="854" spans="17:23" x14ac:dyDescent="0.3">
      <c r="Q854"/>
      <c r="T854"/>
      <c r="W854"/>
    </row>
    <row r="855" spans="17:23" x14ac:dyDescent="0.3">
      <c r="Q855"/>
      <c r="T855"/>
      <c r="W855"/>
    </row>
    <row r="856" spans="17:23" x14ac:dyDescent="0.3">
      <c r="Q856"/>
      <c r="T856"/>
      <c r="W856"/>
    </row>
    <row r="857" spans="17:23" x14ac:dyDescent="0.3">
      <c r="Q857"/>
      <c r="T857"/>
      <c r="W857"/>
    </row>
    <row r="858" spans="17:23" x14ac:dyDescent="0.3">
      <c r="Q858"/>
      <c r="T858"/>
      <c r="W858"/>
    </row>
    <row r="859" spans="17:23" x14ac:dyDescent="0.3">
      <c r="Q859"/>
      <c r="T859"/>
      <c r="W859"/>
    </row>
    <row r="860" spans="17:23" x14ac:dyDescent="0.3">
      <c r="Q860"/>
      <c r="T860"/>
      <c r="W860"/>
    </row>
    <row r="861" spans="17:23" x14ac:dyDescent="0.3">
      <c r="Q861"/>
      <c r="T861"/>
      <c r="W861"/>
    </row>
    <row r="862" spans="17:23" x14ac:dyDescent="0.3">
      <c r="Q862"/>
      <c r="T862"/>
      <c r="W862"/>
    </row>
    <row r="863" spans="17:23" x14ac:dyDescent="0.3">
      <c r="Q863"/>
      <c r="T863"/>
      <c r="W863"/>
    </row>
    <row r="864" spans="17:23" x14ac:dyDescent="0.3">
      <c r="Q864"/>
      <c r="T864"/>
      <c r="W864"/>
    </row>
    <row r="865" spans="17:23" x14ac:dyDescent="0.3">
      <c r="Q865"/>
      <c r="T865"/>
      <c r="W865"/>
    </row>
    <row r="866" spans="17:23" x14ac:dyDescent="0.3">
      <c r="Q866"/>
      <c r="T866"/>
      <c r="W866"/>
    </row>
    <row r="867" spans="17:23" x14ac:dyDescent="0.3">
      <c r="Q867"/>
      <c r="T867"/>
      <c r="W867"/>
    </row>
    <row r="868" spans="17:23" x14ac:dyDescent="0.3">
      <c r="Q868"/>
      <c r="T868"/>
      <c r="W868"/>
    </row>
    <row r="869" spans="17:23" x14ac:dyDescent="0.3">
      <c r="Q869"/>
      <c r="T869"/>
      <c r="W869"/>
    </row>
    <row r="870" spans="17:23" x14ac:dyDescent="0.3">
      <c r="Q870"/>
      <c r="T870"/>
      <c r="W870"/>
    </row>
    <row r="871" spans="17:23" x14ac:dyDescent="0.3">
      <c r="Q871"/>
      <c r="T871"/>
      <c r="W871"/>
    </row>
    <row r="872" spans="17:23" x14ac:dyDescent="0.3">
      <c r="Q872"/>
      <c r="T872"/>
      <c r="W872"/>
    </row>
    <row r="873" spans="17:23" x14ac:dyDescent="0.3">
      <c r="Q873"/>
      <c r="T873"/>
      <c r="W873"/>
    </row>
    <row r="874" spans="17:23" x14ac:dyDescent="0.3">
      <c r="Q874"/>
      <c r="T874"/>
      <c r="W874"/>
    </row>
    <row r="875" spans="17:23" x14ac:dyDescent="0.3">
      <c r="Q875"/>
      <c r="T875"/>
      <c r="W875"/>
    </row>
    <row r="876" spans="17:23" x14ac:dyDescent="0.3">
      <c r="Q876"/>
      <c r="T876"/>
      <c r="W876"/>
    </row>
    <row r="877" spans="17:23" x14ac:dyDescent="0.3">
      <c r="Q877"/>
      <c r="T877"/>
      <c r="W877"/>
    </row>
    <row r="878" spans="17:23" x14ac:dyDescent="0.3">
      <c r="Q878"/>
      <c r="T878"/>
      <c r="W878"/>
    </row>
    <row r="879" spans="17:23" x14ac:dyDescent="0.3">
      <c r="Q879"/>
      <c r="T879"/>
      <c r="W879"/>
    </row>
    <row r="880" spans="17:23" x14ac:dyDescent="0.3">
      <c r="Q880"/>
      <c r="T880"/>
      <c r="W880"/>
    </row>
    <row r="881" spans="17:23" x14ac:dyDescent="0.3">
      <c r="Q881"/>
      <c r="T881"/>
      <c r="W881"/>
    </row>
    <row r="882" spans="17:23" x14ac:dyDescent="0.3">
      <c r="Q882"/>
      <c r="T882"/>
      <c r="W882"/>
    </row>
    <row r="883" spans="17:23" x14ac:dyDescent="0.3">
      <c r="Q883"/>
      <c r="T883"/>
      <c r="W883"/>
    </row>
    <row r="884" spans="17:23" x14ac:dyDescent="0.3">
      <c r="Q884"/>
      <c r="T884"/>
      <c r="W884"/>
    </row>
    <row r="885" spans="17:23" x14ac:dyDescent="0.3">
      <c r="Q885"/>
      <c r="T885"/>
      <c r="W885"/>
    </row>
    <row r="886" spans="17:23" x14ac:dyDescent="0.3">
      <c r="Q886"/>
      <c r="T886"/>
      <c r="W886"/>
    </row>
    <row r="887" spans="17:23" x14ac:dyDescent="0.3">
      <c r="Q887"/>
      <c r="T887"/>
      <c r="W887"/>
    </row>
    <row r="888" spans="17:23" x14ac:dyDescent="0.3">
      <c r="Q888"/>
      <c r="T888"/>
      <c r="W888"/>
    </row>
    <row r="889" spans="17:23" x14ac:dyDescent="0.3">
      <c r="Q889"/>
      <c r="T889"/>
      <c r="W889"/>
    </row>
    <row r="890" spans="17:23" x14ac:dyDescent="0.3">
      <c r="Q890"/>
      <c r="T890"/>
      <c r="W890"/>
    </row>
    <row r="891" spans="17:23" x14ac:dyDescent="0.3">
      <c r="Q891"/>
      <c r="T891"/>
      <c r="W891"/>
    </row>
    <row r="892" spans="17:23" x14ac:dyDescent="0.3">
      <c r="Q892"/>
      <c r="T892"/>
      <c r="W892"/>
    </row>
    <row r="893" spans="17:23" x14ac:dyDescent="0.3">
      <c r="Q893"/>
      <c r="T893"/>
      <c r="W893"/>
    </row>
    <row r="894" spans="17:23" x14ac:dyDescent="0.3">
      <c r="Q894"/>
      <c r="T894"/>
      <c r="W894"/>
    </row>
    <row r="895" spans="17:23" x14ac:dyDescent="0.3">
      <c r="Q895"/>
      <c r="T895"/>
      <c r="W895"/>
    </row>
    <row r="896" spans="17:23" x14ac:dyDescent="0.3">
      <c r="Q896"/>
      <c r="T896"/>
      <c r="W896"/>
    </row>
    <row r="897" spans="17:23" x14ac:dyDescent="0.3">
      <c r="Q897"/>
      <c r="T897"/>
      <c r="W897"/>
    </row>
    <row r="898" spans="17:23" x14ac:dyDescent="0.3">
      <c r="Q898"/>
      <c r="T898"/>
      <c r="W898"/>
    </row>
    <row r="899" spans="17:23" x14ac:dyDescent="0.3">
      <c r="Q899"/>
      <c r="T899"/>
      <c r="W899"/>
    </row>
    <row r="900" spans="17:23" x14ac:dyDescent="0.3">
      <c r="Q900"/>
      <c r="T900"/>
      <c r="W900"/>
    </row>
    <row r="901" spans="17:23" x14ac:dyDescent="0.3">
      <c r="Q901"/>
      <c r="T901"/>
      <c r="W901"/>
    </row>
    <row r="902" spans="17:23" x14ac:dyDescent="0.3">
      <c r="Q902"/>
      <c r="T902"/>
      <c r="W902"/>
    </row>
    <row r="903" spans="17:23" x14ac:dyDescent="0.3">
      <c r="Q903"/>
      <c r="T903"/>
      <c r="W903"/>
    </row>
    <row r="904" spans="17:23" x14ac:dyDescent="0.3">
      <c r="Q904"/>
      <c r="T904"/>
      <c r="W904"/>
    </row>
    <row r="905" spans="17:23" x14ac:dyDescent="0.3">
      <c r="Q905"/>
      <c r="T905"/>
      <c r="W905"/>
    </row>
    <row r="906" spans="17:23" x14ac:dyDescent="0.3">
      <c r="Q906"/>
      <c r="T906"/>
      <c r="W906"/>
    </row>
    <row r="907" spans="17:23" x14ac:dyDescent="0.3">
      <c r="Q907"/>
      <c r="T907"/>
      <c r="W907"/>
    </row>
    <row r="908" spans="17:23" x14ac:dyDescent="0.3">
      <c r="Q908"/>
      <c r="T908"/>
      <c r="W908"/>
    </row>
    <row r="909" spans="17:23" x14ac:dyDescent="0.3">
      <c r="Q909"/>
      <c r="T909"/>
      <c r="W909"/>
    </row>
    <row r="910" spans="17:23" x14ac:dyDescent="0.3">
      <c r="Q910"/>
      <c r="T910"/>
      <c r="W910"/>
    </row>
    <row r="911" spans="17:23" x14ac:dyDescent="0.3">
      <c r="Q911"/>
      <c r="T911"/>
      <c r="W911"/>
    </row>
    <row r="912" spans="17:23" x14ac:dyDescent="0.3">
      <c r="Q912"/>
      <c r="T912"/>
      <c r="W912"/>
    </row>
    <row r="913" spans="17:23" x14ac:dyDescent="0.3">
      <c r="Q913"/>
      <c r="T913"/>
      <c r="W913"/>
    </row>
    <row r="914" spans="17:23" x14ac:dyDescent="0.3">
      <c r="Q914"/>
      <c r="T914"/>
      <c r="W914"/>
    </row>
    <row r="915" spans="17:23" x14ac:dyDescent="0.3">
      <c r="Q915"/>
      <c r="T915"/>
      <c r="W915"/>
    </row>
    <row r="916" spans="17:23" x14ac:dyDescent="0.3">
      <c r="Q916"/>
      <c r="T916"/>
      <c r="W916"/>
    </row>
    <row r="917" spans="17:23" x14ac:dyDescent="0.3">
      <c r="Q917"/>
      <c r="T917"/>
      <c r="W917"/>
    </row>
    <row r="918" spans="17:23" x14ac:dyDescent="0.3">
      <c r="Q918"/>
      <c r="T918"/>
      <c r="W918"/>
    </row>
    <row r="919" spans="17:23" x14ac:dyDescent="0.3">
      <c r="Q919"/>
      <c r="T919"/>
      <c r="W919"/>
    </row>
    <row r="920" spans="17:23" x14ac:dyDescent="0.3">
      <c r="Q920"/>
      <c r="T920"/>
      <c r="W920"/>
    </row>
    <row r="921" spans="17:23" x14ac:dyDescent="0.3">
      <c r="Q921"/>
      <c r="T921"/>
      <c r="W921"/>
    </row>
    <row r="922" spans="17:23" x14ac:dyDescent="0.3">
      <c r="Q922"/>
      <c r="T922"/>
      <c r="W922"/>
    </row>
    <row r="923" spans="17:23" x14ac:dyDescent="0.3">
      <c r="Q923"/>
      <c r="T923"/>
      <c r="W923"/>
    </row>
    <row r="924" spans="17:23" x14ac:dyDescent="0.3">
      <c r="Q924"/>
      <c r="T924"/>
      <c r="W924"/>
    </row>
    <row r="925" spans="17:23" x14ac:dyDescent="0.3">
      <c r="Q925"/>
      <c r="T925"/>
      <c r="W925"/>
    </row>
    <row r="926" spans="17:23" x14ac:dyDescent="0.3">
      <c r="Q926"/>
      <c r="T926"/>
      <c r="W926"/>
    </row>
    <row r="927" spans="17:23" x14ac:dyDescent="0.3">
      <c r="Q927"/>
      <c r="T927"/>
      <c r="W927"/>
    </row>
    <row r="928" spans="17:23" x14ac:dyDescent="0.3">
      <c r="Q928"/>
      <c r="T928"/>
      <c r="W928"/>
    </row>
    <row r="929" spans="17:23" x14ac:dyDescent="0.3">
      <c r="Q929"/>
      <c r="T929"/>
      <c r="W929"/>
    </row>
    <row r="930" spans="17:23" x14ac:dyDescent="0.3">
      <c r="Q930"/>
      <c r="T930"/>
      <c r="W930"/>
    </row>
    <row r="931" spans="17:23" x14ac:dyDescent="0.3">
      <c r="Q931"/>
      <c r="T931"/>
      <c r="W931"/>
    </row>
    <row r="932" spans="17:23" x14ac:dyDescent="0.3">
      <c r="Q932"/>
      <c r="T932"/>
      <c r="W932"/>
    </row>
    <row r="933" spans="17:23" x14ac:dyDescent="0.3">
      <c r="Q933"/>
      <c r="T933"/>
      <c r="W933"/>
    </row>
    <row r="934" spans="17:23" x14ac:dyDescent="0.3">
      <c r="Q934"/>
      <c r="T934"/>
      <c r="W934"/>
    </row>
    <row r="935" spans="17:23" x14ac:dyDescent="0.3">
      <c r="Q935"/>
      <c r="T935"/>
      <c r="W935"/>
    </row>
    <row r="936" spans="17:23" x14ac:dyDescent="0.3">
      <c r="Q936"/>
      <c r="T936"/>
      <c r="W936"/>
    </row>
    <row r="937" spans="17:23" x14ac:dyDescent="0.3">
      <c r="Q937"/>
      <c r="T937"/>
      <c r="W937"/>
    </row>
    <row r="938" spans="17:23" x14ac:dyDescent="0.3">
      <c r="Q938"/>
      <c r="T938"/>
      <c r="W938"/>
    </row>
    <row r="939" spans="17:23" x14ac:dyDescent="0.3">
      <c r="Q939"/>
      <c r="T939"/>
      <c r="W939"/>
    </row>
    <row r="940" spans="17:23" x14ac:dyDescent="0.3">
      <c r="Q940"/>
      <c r="T940"/>
      <c r="W940"/>
    </row>
    <row r="941" spans="17:23" x14ac:dyDescent="0.3">
      <c r="Q941"/>
      <c r="T941"/>
      <c r="W941"/>
    </row>
    <row r="942" spans="17:23" x14ac:dyDescent="0.3">
      <c r="Q942"/>
      <c r="T942"/>
      <c r="W942"/>
    </row>
    <row r="943" spans="17:23" x14ac:dyDescent="0.3">
      <c r="Q943"/>
      <c r="T943"/>
      <c r="W943"/>
    </row>
    <row r="944" spans="17:23" x14ac:dyDescent="0.3">
      <c r="Q944"/>
      <c r="T944"/>
      <c r="W944"/>
    </row>
    <row r="945" spans="17:23" x14ac:dyDescent="0.3">
      <c r="Q945"/>
      <c r="T945"/>
      <c r="W945"/>
    </row>
    <row r="946" spans="17:23" x14ac:dyDescent="0.3">
      <c r="Q946"/>
      <c r="T946"/>
      <c r="W946"/>
    </row>
    <row r="947" spans="17:23" x14ac:dyDescent="0.3">
      <c r="Q947"/>
      <c r="T947"/>
      <c r="W947"/>
    </row>
    <row r="948" spans="17:23" x14ac:dyDescent="0.3">
      <c r="Q948"/>
      <c r="T948"/>
      <c r="W948"/>
    </row>
    <row r="949" spans="17:23" x14ac:dyDescent="0.3">
      <c r="Q949"/>
      <c r="T949"/>
      <c r="W949"/>
    </row>
    <row r="950" spans="17:23" x14ac:dyDescent="0.3">
      <c r="Q950"/>
      <c r="T950"/>
      <c r="W950"/>
    </row>
    <row r="951" spans="17:23" x14ac:dyDescent="0.3">
      <c r="Q951"/>
      <c r="T951"/>
      <c r="W951"/>
    </row>
    <row r="952" spans="17:23" x14ac:dyDescent="0.3">
      <c r="Q952"/>
      <c r="T952"/>
      <c r="W952"/>
    </row>
    <row r="953" spans="17:23" x14ac:dyDescent="0.3">
      <c r="Q953"/>
      <c r="T953"/>
      <c r="W953"/>
    </row>
    <row r="954" spans="17:23" x14ac:dyDescent="0.3">
      <c r="Q954"/>
      <c r="T954"/>
      <c r="W954"/>
    </row>
    <row r="955" spans="17:23" x14ac:dyDescent="0.3">
      <c r="Q955"/>
      <c r="T955"/>
      <c r="W955"/>
    </row>
    <row r="956" spans="17:23" x14ac:dyDescent="0.3">
      <c r="Q956"/>
      <c r="T956"/>
      <c r="W956"/>
    </row>
    <row r="957" spans="17:23" x14ac:dyDescent="0.3">
      <c r="Q957"/>
      <c r="T957"/>
      <c r="W957"/>
    </row>
    <row r="958" spans="17:23" x14ac:dyDescent="0.3">
      <c r="Q958"/>
      <c r="T958"/>
      <c r="W958"/>
    </row>
    <row r="959" spans="17:23" x14ac:dyDescent="0.3">
      <c r="Q959"/>
      <c r="T959"/>
      <c r="W959"/>
    </row>
    <row r="960" spans="17:23" x14ac:dyDescent="0.3">
      <c r="Q960"/>
      <c r="T960"/>
      <c r="W960"/>
    </row>
    <row r="961" spans="17:23" x14ac:dyDescent="0.3">
      <c r="Q961"/>
      <c r="T961"/>
      <c r="W961"/>
    </row>
    <row r="962" spans="17:23" x14ac:dyDescent="0.3">
      <c r="Q962"/>
      <c r="T962"/>
      <c r="W962"/>
    </row>
    <row r="963" spans="17:23" x14ac:dyDescent="0.3">
      <c r="Q963"/>
      <c r="T963"/>
      <c r="W963"/>
    </row>
    <row r="964" spans="17:23" x14ac:dyDescent="0.3">
      <c r="Q964"/>
      <c r="T964"/>
      <c r="W964"/>
    </row>
    <row r="965" spans="17:23" x14ac:dyDescent="0.3">
      <c r="Q965"/>
      <c r="T965"/>
      <c r="W965"/>
    </row>
    <row r="966" spans="17:23" x14ac:dyDescent="0.3">
      <c r="Q966"/>
      <c r="T966"/>
      <c r="W966"/>
    </row>
    <row r="967" spans="17:23" x14ac:dyDescent="0.3">
      <c r="Q967"/>
      <c r="T967"/>
      <c r="W967"/>
    </row>
    <row r="968" spans="17:23" x14ac:dyDescent="0.3">
      <c r="Q968"/>
      <c r="T968"/>
      <c r="W968"/>
    </row>
    <row r="969" spans="17:23" x14ac:dyDescent="0.3">
      <c r="Q969"/>
      <c r="T969"/>
      <c r="W969"/>
    </row>
    <row r="970" spans="17:23" x14ac:dyDescent="0.3">
      <c r="Q970"/>
      <c r="T970"/>
      <c r="W970"/>
    </row>
    <row r="971" spans="17:23" x14ac:dyDescent="0.3">
      <c r="Q971"/>
      <c r="T971"/>
      <c r="W971"/>
    </row>
    <row r="972" spans="17:23" x14ac:dyDescent="0.3">
      <c r="Q972"/>
      <c r="T972"/>
      <c r="W972"/>
    </row>
    <row r="973" spans="17:23" x14ac:dyDescent="0.3">
      <c r="Q973"/>
      <c r="T973"/>
      <c r="W973"/>
    </row>
    <row r="974" spans="17:23" x14ac:dyDescent="0.3">
      <c r="Q974"/>
      <c r="T974"/>
      <c r="W974"/>
    </row>
    <row r="975" spans="17:23" x14ac:dyDescent="0.3">
      <c r="Q975"/>
      <c r="T975"/>
      <c r="W975"/>
    </row>
    <row r="976" spans="17:23" x14ac:dyDescent="0.3">
      <c r="Q976"/>
      <c r="T976"/>
      <c r="W976"/>
    </row>
    <row r="977" spans="17:23" x14ac:dyDescent="0.3">
      <c r="Q977"/>
      <c r="T977"/>
      <c r="W977"/>
    </row>
    <row r="978" spans="17:23" x14ac:dyDescent="0.3">
      <c r="Q978"/>
      <c r="T978"/>
      <c r="W978"/>
    </row>
    <row r="979" spans="17:23" x14ac:dyDescent="0.3">
      <c r="Q979"/>
      <c r="T979"/>
      <c r="W979"/>
    </row>
    <row r="980" spans="17:23" x14ac:dyDescent="0.3">
      <c r="Q980"/>
      <c r="T980"/>
      <c r="W980"/>
    </row>
    <row r="981" spans="17:23" x14ac:dyDescent="0.3">
      <c r="Q981"/>
      <c r="T981"/>
      <c r="W981"/>
    </row>
    <row r="982" spans="17:23" x14ac:dyDescent="0.3">
      <c r="Q982"/>
      <c r="T982"/>
      <c r="W982"/>
    </row>
    <row r="983" spans="17:23" x14ac:dyDescent="0.3">
      <c r="Q983"/>
      <c r="T983"/>
      <c r="W983"/>
    </row>
    <row r="984" spans="17:23" x14ac:dyDescent="0.3">
      <c r="Q984"/>
      <c r="T984"/>
      <c r="W984"/>
    </row>
    <row r="985" spans="17:23" x14ac:dyDescent="0.3">
      <c r="Q985"/>
      <c r="T985"/>
      <c r="W985"/>
    </row>
    <row r="986" spans="17:23" x14ac:dyDescent="0.3">
      <c r="Q986"/>
      <c r="T986"/>
      <c r="W986"/>
    </row>
    <row r="987" spans="17:23" x14ac:dyDescent="0.3">
      <c r="Q987"/>
      <c r="T987"/>
      <c r="W987"/>
    </row>
    <row r="988" spans="17:23" x14ac:dyDescent="0.3">
      <c r="Q988"/>
      <c r="T988"/>
      <c r="W988"/>
    </row>
    <row r="989" spans="17:23" x14ac:dyDescent="0.3">
      <c r="Q989"/>
      <c r="T989"/>
      <c r="W989"/>
    </row>
    <row r="990" spans="17:23" x14ac:dyDescent="0.3">
      <c r="Q990"/>
      <c r="T990"/>
      <c r="W990"/>
    </row>
    <row r="991" spans="17:23" x14ac:dyDescent="0.3">
      <c r="Q991"/>
      <c r="T991"/>
      <c r="W991"/>
    </row>
    <row r="992" spans="17:23" x14ac:dyDescent="0.3">
      <c r="Q992"/>
      <c r="T992"/>
      <c r="W992"/>
    </row>
    <row r="993" spans="17:23" x14ac:dyDescent="0.3">
      <c r="Q993"/>
      <c r="T993"/>
      <c r="W993"/>
    </row>
    <row r="994" spans="17:23" x14ac:dyDescent="0.3">
      <c r="Q994"/>
      <c r="T994"/>
      <c r="W994"/>
    </row>
    <row r="995" spans="17:23" x14ac:dyDescent="0.3">
      <c r="Q995"/>
      <c r="T995"/>
      <c r="W995"/>
    </row>
    <row r="996" spans="17:23" x14ac:dyDescent="0.3">
      <c r="Q996"/>
      <c r="T996"/>
      <c r="W996"/>
    </row>
    <row r="997" spans="17:23" x14ac:dyDescent="0.3">
      <c r="Q997"/>
      <c r="T997"/>
      <c r="W997"/>
    </row>
    <row r="998" spans="17:23" x14ac:dyDescent="0.3">
      <c r="Q998"/>
      <c r="T998"/>
      <c r="W998"/>
    </row>
    <row r="999" spans="17:23" x14ac:dyDescent="0.3">
      <c r="Q999"/>
      <c r="T999"/>
      <c r="W999"/>
    </row>
    <row r="1000" spans="17:23" x14ac:dyDescent="0.3">
      <c r="Q1000"/>
      <c r="T1000"/>
      <c r="W1000"/>
    </row>
    <row r="1001" spans="17:23" x14ac:dyDescent="0.3">
      <c r="Q1001"/>
      <c r="T1001"/>
      <c r="W1001"/>
    </row>
    <row r="1002" spans="17:23" x14ac:dyDescent="0.3">
      <c r="Q1002"/>
      <c r="T1002"/>
      <c r="W1002"/>
    </row>
    <row r="1003" spans="17:23" x14ac:dyDescent="0.3">
      <c r="Q1003"/>
      <c r="T1003"/>
      <c r="W1003"/>
    </row>
    <row r="1004" spans="17:23" x14ac:dyDescent="0.3">
      <c r="Q1004"/>
      <c r="T1004"/>
      <c r="W1004"/>
    </row>
    <row r="1005" spans="17:23" x14ac:dyDescent="0.3">
      <c r="Q1005"/>
      <c r="T1005"/>
      <c r="W1005"/>
    </row>
    <row r="1006" spans="17:23" x14ac:dyDescent="0.3">
      <c r="Q1006"/>
      <c r="T1006"/>
      <c r="W1006"/>
    </row>
    <row r="1007" spans="17:23" x14ac:dyDescent="0.3">
      <c r="Q1007"/>
      <c r="T1007"/>
      <c r="W1007"/>
    </row>
    <row r="1008" spans="17:23" x14ac:dyDescent="0.3">
      <c r="Q1008"/>
      <c r="T1008"/>
      <c r="W1008"/>
    </row>
    <row r="1009" spans="17:23" x14ac:dyDescent="0.3">
      <c r="Q1009"/>
      <c r="T1009"/>
      <c r="W1009"/>
    </row>
    <row r="1010" spans="17:23" x14ac:dyDescent="0.3">
      <c r="Q1010"/>
      <c r="T1010"/>
      <c r="W1010"/>
    </row>
    <row r="1011" spans="17:23" x14ac:dyDescent="0.3">
      <c r="Q1011"/>
      <c r="T1011"/>
      <c r="W1011"/>
    </row>
    <row r="1012" spans="17:23" x14ac:dyDescent="0.3">
      <c r="Q1012"/>
      <c r="T1012"/>
      <c r="W1012"/>
    </row>
    <row r="1013" spans="17:23" x14ac:dyDescent="0.3">
      <c r="Q1013"/>
      <c r="T1013"/>
      <c r="W1013"/>
    </row>
    <row r="1014" spans="17:23" x14ac:dyDescent="0.3">
      <c r="Q1014"/>
      <c r="T1014"/>
      <c r="W1014"/>
    </row>
    <row r="1015" spans="17:23" x14ac:dyDescent="0.3">
      <c r="Q1015"/>
      <c r="T1015"/>
      <c r="W1015"/>
    </row>
    <row r="1016" spans="17:23" x14ac:dyDescent="0.3">
      <c r="Q1016"/>
      <c r="T1016"/>
      <c r="W1016"/>
    </row>
    <row r="1017" spans="17:23" x14ac:dyDescent="0.3">
      <c r="Q1017"/>
      <c r="T1017"/>
      <c r="W1017"/>
    </row>
    <row r="1018" spans="17:23" x14ac:dyDescent="0.3">
      <c r="Q1018"/>
      <c r="T1018"/>
      <c r="W1018"/>
    </row>
    <row r="1019" spans="17:23" x14ac:dyDescent="0.3">
      <c r="Q1019"/>
      <c r="T1019"/>
      <c r="W1019"/>
    </row>
    <row r="1020" spans="17:23" x14ac:dyDescent="0.3">
      <c r="Q1020"/>
      <c r="T1020"/>
      <c r="W1020"/>
    </row>
    <row r="1021" spans="17:23" x14ac:dyDescent="0.3">
      <c r="Q1021"/>
      <c r="T1021"/>
      <c r="W1021"/>
    </row>
    <row r="1022" spans="17:23" x14ac:dyDescent="0.3">
      <c r="Q1022"/>
      <c r="T1022"/>
      <c r="W1022"/>
    </row>
    <row r="1023" spans="17:23" x14ac:dyDescent="0.3">
      <c r="Q1023"/>
      <c r="T1023"/>
      <c r="W1023"/>
    </row>
    <row r="1024" spans="17:23" x14ac:dyDescent="0.3">
      <c r="Q1024"/>
      <c r="T1024"/>
      <c r="W1024"/>
    </row>
    <row r="1025" spans="17:23" x14ac:dyDescent="0.3">
      <c r="Q1025"/>
      <c r="T1025"/>
      <c r="W1025"/>
    </row>
    <row r="1026" spans="17:23" x14ac:dyDescent="0.3">
      <c r="Q1026"/>
      <c r="T1026"/>
      <c r="W1026"/>
    </row>
    <row r="1027" spans="17:23" x14ac:dyDescent="0.3">
      <c r="Q1027"/>
      <c r="T1027"/>
      <c r="W1027"/>
    </row>
    <row r="1028" spans="17:23" x14ac:dyDescent="0.3">
      <c r="Q1028"/>
      <c r="T1028"/>
      <c r="W1028"/>
    </row>
    <row r="1029" spans="17:23" x14ac:dyDescent="0.3">
      <c r="Q1029"/>
      <c r="T1029"/>
      <c r="W1029"/>
    </row>
    <row r="1030" spans="17:23" x14ac:dyDescent="0.3">
      <c r="Q1030"/>
      <c r="T1030"/>
      <c r="W1030"/>
    </row>
    <row r="1031" spans="17:23" x14ac:dyDescent="0.3">
      <c r="Q1031"/>
      <c r="T1031"/>
      <c r="W1031"/>
    </row>
    <row r="1032" spans="17:23" x14ac:dyDescent="0.3">
      <c r="Q1032"/>
      <c r="T1032"/>
      <c r="W1032"/>
    </row>
    <row r="1033" spans="17:23" x14ac:dyDescent="0.3">
      <c r="Q1033"/>
      <c r="T1033"/>
      <c r="W1033"/>
    </row>
    <row r="1034" spans="17:23" x14ac:dyDescent="0.3">
      <c r="Q1034"/>
      <c r="T1034"/>
      <c r="W1034"/>
    </row>
    <row r="1035" spans="17:23" x14ac:dyDescent="0.3">
      <c r="Q1035"/>
      <c r="T1035"/>
      <c r="W1035"/>
    </row>
    <row r="1036" spans="17:23" x14ac:dyDescent="0.3">
      <c r="Q1036"/>
      <c r="T1036"/>
      <c r="W1036"/>
    </row>
    <row r="1037" spans="17:23" x14ac:dyDescent="0.3">
      <c r="Q1037"/>
      <c r="T1037"/>
      <c r="W1037"/>
    </row>
    <row r="1038" spans="17:23" x14ac:dyDescent="0.3">
      <c r="Q1038"/>
      <c r="T1038"/>
      <c r="W1038"/>
    </row>
    <row r="1039" spans="17:23" x14ac:dyDescent="0.3">
      <c r="Q1039"/>
      <c r="T1039"/>
      <c r="W1039"/>
    </row>
    <row r="1040" spans="17:23" x14ac:dyDescent="0.3">
      <c r="Q1040"/>
      <c r="T1040"/>
      <c r="W1040"/>
    </row>
    <row r="1041" spans="17:23" x14ac:dyDescent="0.3">
      <c r="Q1041"/>
      <c r="T1041"/>
      <c r="W1041"/>
    </row>
    <row r="1042" spans="17:23" x14ac:dyDescent="0.3">
      <c r="Q1042"/>
      <c r="T1042"/>
      <c r="W1042"/>
    </row>
    <row r="1043" spans="17:23" x14ac:dyDescent="0.3">
      <c r="Q1043"/>
      <c r="T1043"/>
      <c r="W1043"/>
    </row>
    <row r="1044" spans="17:23" x14ac:dyDescent="0.3">
      <c r="Q1044"/>
      <c r="T1044"/>
      <c r="W1044"/>
    </row>
    <row r="1045" spans="17:23" x14ac:dyDescent="0.3">
      <c r="Q1045"/>
      <c r="T1045"/>
      <c r="W1045"/>
    </row>
    <row r="1046" spans="17:23" x14ac:dyDescent="0.3">
      <c r="Q1046"/>
      <c r="T1046"/>
      <c r="W1046"/>
    </row>
    <row r="1047" spans="17:23" x14ac:dyDescent="0.3">
      <c r="Q1047"/>
      <c r="T1047"/>
      <c r="W1047"/>
    </row>
    <row r="1048" spans="17:23" x14ac:dyDescent="0.3">
      <c r="Q1048"/>
      <c r="T1048"/>
      <c r="W1048"/>
    </row>
    <row r="1049" spans="17:23" x14ac:dyDescent="0.3">
      <c r="Q1049"/>
      <c r="T1049"/>
      <c r="W1049"/>
    </row>
    <row r="1050" spans="17:23" x14ac:dyDescent="0.3">
      <c r="Q1050"/>
      <c r="T1050"/>
      <c r="W1050"/>
    </row>
    <row r="1051" spans="17:23" x14ac:dyDescent="0.3">
      <c r="Q1051"/>
      <c r="T1051"/>
      <c r="W1051"/>
    </row>
    <row r="1052" spans="17:23" x14ac:dyDescent="0.3">
      <c r="Q1052"/>
      <c r="T1052"/>
      <c r="W1052"/>
    </row>
    <row r="1053" spans="17:23" x14ac:dyDescent="0.3">
      <c r="Q1053"/>
      <c r="T1053"/>
      <c r="W1053"/>
    </row>
    <row r="1054" spans="17:23" x14ac:dyDescent="0.3">
      <c r="Q1054"/>
      <c r="T1054"/>
      <c r="W1054"/>
    </row>
    <row r="1055" spans="17:23" x14ac:dyDescent="0.3">
      <c r="Q1055"/>
      <c r="T1055"/>
      <c r="W1055"/>
    </row>
    <row r="1056" spans="17:23" x14ac:dyDescent="0.3">
      <c r="Q1056"/>
      <c r="T1056"/>
      <c r="W1056"/>
    </row>
    <row r="1057" spans="17:23" x14ac:dyDescent="0.3">
      <c r="Q1057"/>
      <c r="T1057"/>
      <c r="W1057"/>
    </row>
    <row r="1058" spans="17:23" x14ac:dyDescent="0.3">
      <c r="Q1058"/>
      <c r="T1058"/>
      <c r="W1058"/>
    </row>
    <row r="1059" spans="17:23" x14ac:dyDescent="0.3">
      <c r="Q1059"/>
      <c r="T1059"/>
      <c r="W1059"/>
    </row>
    <row r="1060" spans="17:23" x14ac:dyDescent="0.3">
      <c r="Q1060"/>
      <c r="T1060"/>
      <c r="W1060"/>
    </row>
    <row r="1061" spans="17:23" x14ac:dyDescent="0.3">
      <c r="Q1061"/>
      <c r="T1061"/>
      <c r="W1061"/>
    </row>
    <row r="1062" spans="17:23" x14ac:dyDescent="0.3">
      <c r="Q1062"/>
      <c r="T1062"/>
      <c r="W1062"/>
    </row>
    <row r="1063" spans="17:23" x14ac:dyDescent="0.3">
      <c r="Q1063"/>
      <c r="T1063"/>
      <c r="W1063"/>
    </row>
    <row r="1064" spans="17:23" x14ac:dyDescent="0.3">
      <c r="Q1064"/>
      <c r="T1064"/>
      <c r="W1064"/>
    </row>
    <row r="1065" spans="17:23" x14ac:dyDescent="0.3">
      <c r="Q1065"/>
      <c r="T1065"/>
      <c r="W1065"/>
    </row>
    <row r="1066" spans="17:23" x14ac:dyDescent="0.3">
      <c r="Q1066"/>
      <c r="T1066"/>
      <c r="W1066"/>
    </row>
    <row r="1067" spans="17:23" x14ac:dyDescent="0.3">
      <c r="Q1067"/>
      <c r="T1067"/>
      <c r="W1067"/>
    </row>
    <row r="1068" spans="17:23" x14ac:dyDescent="0.3">
      <c r="Q1068"/>
      <c r="T1068"/>
      <c r="W1068"/>
    </row>
    <row r="1069" spans="17:23" x14ac:dyDescent="0.3">
      <c r="Q1069"/>
      <c r="T1069"/>
      <c r="W1069"/>
    </row>
    <row r="1070" spans="17:23" x14ac:dyDescent="0.3">
      <c r="Q1070"/>
      <c r="T1070"/>
      <c r="W1070"/>
    </row>
    <row r="1071" spans="17:23" x14ac:dyDescent="0.3">
      <c r="Q1071"/>
      <c r="T1071"/>
      <c r="W1071"/>
    </row>
    <row r="1072" spans="17:23" x14ac:dyDescent="0.3">
      <c r="Q1072"/>
      <c r="T1072"/>
      <c r="W1072"/>
    </row>
    <row r="1073" spans="17:23" x14ac:dyDescent="0.3">
      <c r="Q1073"/>
      <c r="T1073"/>
      <c r="W1073"/>
    </row>
    <row r="1074" spans="17:23" x14ac:dyDescent="0.3">
      <c r="Q1074"/>
      <c r="T1074"/>
      <c r="W1074"/>
    </row>
    <row r="1075" spans="17:23" x14ac:dyDescent="0.3">
      <c r="Q1075"/>
      <c r="T1075"/>
      <c r="W1075"/>
    </row>
    <row r="1076" spans="17:23" x14ac:dyDescent="0.3">
      <c r="Q1076"/>
      <c r="T1076"/>
      <c r="W1076"/>
    </row>
    <row r="1077" spans="17:23" x14ac:dyDescent="0.3">
      <c r="Q1077"/>
      <c r="T1077"/>
      <c r="W1077"/>
    </row>
    <row r="1078" spans="17:23" x14ac:dyDescent="0.3">
      <c r="Q1078"/>
      <c r="T1078"/>
      <c r="W1078"/>
    </row>
    <row r="1079" spans="17:23" x14ac:dyDescent="0.3">
      <c r="Q1079"/>
      <c r="T1079"/>
      <c r="W1079"/>
    </row>
    <row r="1080" spans="17:23" x14ac:dyDescent="0.3">
      <c r="Q1080"/>
      <c r="T1080"/>
      <c r="W1080"/>
    </row>
    <row r="1081" spans="17:23" x14ac:dyDescent="0.3">
      <c r="Q1081"/>
      <c r="T1081"/>
      <c r="W1081"/>
    </row>
    <row r="1082" spans="17:23" x14ac:dyDescent="0.3">
      <c r="Q1082"/>
      <c r="T1082"/>
      <c r="W1082"/>
    </row>
    <row r="1083" spans="17:23" x14ac:dyDescent="0.3">
      <c r="Q1083"/>
      <c r="T1083"/>
      <c r="W1083"/>
    </row>
    <row r="1084" spans="17:23" x14ac:dyDescent="0.3">
      <c r="Q1084"/>
      <c r="T1084"/>
      <c r="W1084"/>
    </row>
    <row r="1085" spans="17:23" x14ac:dyDescent="0.3">
      <c r="Q1085"/>
      <c r="T1085"/>
      <c r="W1085"/>
    </row>
    <row r="1086" spans="17:23" x14ac:dyDescent="0.3">
      <c r="Q1086"/>
      <c r="T1086"/>
      <c r="W1086"/>
    </row>
    <row r="1087" spans="17:23" x14ac:dyDescent="0.3">
      <c r="Q1087"/>
      <c r="T1087"/>
      <c r="W1087"/>
    </row>
    <row r="1088" spans="17:23" x14ac:dyDescent="0.3">
      <c r="Q1088"/>
      <c r="T1088"/>
      <c r="W1088"/>
    </row>
    <row r="1089" spans="17:23" x14ac:dyDescent="0.3">
      <c r="Q1089"/>
      <c r="T1089"/>
      <c r="W1089"/>
    </row>
    <row r="1090" spans="17:23" x14ac:dyDescent="0.3">
      <c r="Q1090"/>
      <c r="T1090"/>
      <c r="W1090"/>
    </row>
    <row r="1091" spans="17:23" x14ac:dyDescent="0.3">
      <c r="Q1091"/>
      <c r="T1091"/>
      <c r="W1091"/>
    </row>
    <row r="1092" spans="17:23" x14ac:dyDescent="0.3">
      <c r="Q1092"/>
      <c r="T1092"/>
      <c r="W1092"/>
    </row>
    <row r="1093" spans="17:23" x14ac:dyDescent="0.3">
      <c r="Q1093"/>
      <c r="T1093"/>
      <c r="W1093"/>
    </row>
    <row r="1094" spans="17:23" x14ac:dyDescent="0.3">
      <c r="Q1094"/>
      <c r="T1094"/>
      <c r="W1094"/>
    </row>
    <row r="1095" spans="17:23" x14ac:dyDescent="0.3">
      <c r="Q1095"/>
      <c r="T1095"/>
      <c r="W1095"/>
    </row>
    <row r="1096" spans="17:23" x14ac:dyDescent="0.3">
      <c r="Q1096"/>
      <c r="T1096"/>
      <c r="W1096"/>
    </row>
    <row r="1097" spans="17:23" x14ac:dyDescent="0.3">
      <c r="Q1097"/>
      <c r="T1097"/>
      <c r="W1097"/>
    </row>
    <row r="1098" spans="17:23" x14ac:dyDescent="0.3">
      <c r="Q1098"/>
      <c r="T1098"/>
      <c r="W1098"/>
    </row>
    <row r="1099" spans="17:23" x14ac:dyDescent="0.3">
      <c r="Q1099"/>
      <c r="T1099"/>
      <c r="W1099"/>
    </row>
    <row r="1100" spans="17:23" x14ac:dyDescent="0.3">
      <c r="Q1100"/>
      <c r="T1100"/>
      <c r="W1100"/>
    </row>
    <row r="1101" spans="17:23" x14ac:dyDescent="0.3">
      <c r="Q1101"/>
      <c r="T1101"/>
      <c r="W1101"/>
    </row>
    <row r="1102" spans="17:23" x14ac:dyDescent="0.3">
      <c r="Q1102"/>
      <c r="T1102"/>
      <c r="W1102"/>
    </row>
    <row r="1103" spans="17:23" x14ac:dyDescent="0.3">
      <c r="Q1103"/>
      <c r="T1103"/>
      <c r="W1103"/>
    </row>
    <row r="1104" spans="17:23" x14ac:dyDescent="0.3">
      <c r="Q1104"/>
      <c r="T1104"/>
      <c r="W1104"/>
    </row>
    <row r="1105" spans="17:23" x14ac:dyDescent="0.3">
      <c r="Q1105"/>
      <c r="T1105"/>
      <c r="W1105"/>
    </row>
    <row r="1106" spans="17:23" x14ac:dyDescent="0.3">
      <c r="Q1106"/>
      <c r="T1106"/>
      <c r="W1106"/>
    </row>
    <row r="1107" spans="17:23" x14ac:dyDescent="0.3">
      <c r="Q1107"/>
      <c r="T1107"/>
      <c r="W1107"/>
    </row>
    <row r="1108" spans="17:23" x14ac:dyDescent="0.3">
      <c r="Q1108"/>
      <c r="T1108"/>
      <c r="W1108"/>
    </row>
    <row r="1109" spans="17:23" x14ac:dyDescent="0.3">
      <c r="Q1109"/>
      <c r="T1109"/>
      <c r="W1109"/>
    </row>
    <row r="1110" spans="17:23" x14ac:dyDescent="0.3">
      <c r="Q1110"/>
      <c r="T1110"/>
      <c r="W1110"/>
    </row>
    <row r="1111" spans="17:23" x14ac:dyDescent="0.3">
      <c r="Q1111"/>
      <c r="T1111"/>
      <c r="W1111"/>
    </row>
    <row r="1112" spans="17:23" x14ac:dyDescent="0.3">
      <c r="Q1112"/>
      <c r="T1112"/>
      <c r="W1112"/>
    </row>
    <row r="1113" spans="17:23" x14ac:dyDescent="0.3">
      <c r="Q1113"/>
      <c r="T1113"/>
      <c r="W1113"/>
    </row>
    <row r="1114" spans="17:23" x14ac:dyDescent="0.3">
      <c r="Q1114"/>
      <c r="T1114"/>
      <c r="W1114"/>
    </row>
    <row r="1115" spans="17:23" x14ac:dyDescent="0.3">
      <c r="Q1115"/>
      <c r="T1115"/>
      <c r="W1115"/>
    </row>
    <row r="1116" spans="17:23" x14ac:dyDescent="0.3">
      <c r="Q1116"/>
      <c r="T1116"/>
      <c r="W1116"/>
    </row>
    <row r="1117" spans="17:23" x14ac:dyDescent="0.3">
      <c r="Q1117"/>
      <c r="T1117"/>
      <c r="W1117"/>
    </row>
    <row r="1118" spans="17:23" x14ac:dyDescent="0.3">
      <c r="Q1118"/>
      <c r="T1118"/>
      <c r="W1118"/>
    </row>
    <row r="1119" spans="17:23" x14ac:dyDescent="0.3">
      <c r="Q1119"/>
      <c r="T1119"/>
      <c r="W1119"/>
    </row>
    <row r="1120" spans="17:23" x14ac:dyDescent="0.3">
      <c r="Q1120"/>
      <c r="T1120"/>
      <c r="W1120"/>
    </row>
    <row r="1121" spans="17:23" x14ac:dyDescent="0.3">
      <c r="Q1121"/>
      <c r="T1121"/>
      <c r="W1121"/>
    </row>
    <row r="1122" spans="17:23" x14ac:dyDescent="0.3">
      <c r="Q1122"/>
      <c r="T1122"/>
      <c r="W1122"/>
    </row>
    <row r="1123" spans="17:23" x14ac:dyDescent="0.3">
      <c r="Q1123"/>
      <c r="T1123"/>
      <c r="W1123"/>
    </row>
    <row r="1124" spans="17:23" x14ac:dyDescent="0.3">
      <c r="Q1124"/>
      <c r="T1124"/>
      <c r="W1124"/>
    </row>
    <row r="1125" spans="17:23" x14ac:dyDescent="0.3">
      <c r="Q1125"/>
      <c r="T1125"/>
      <c r="W1125"/>
    </row>
    <row r="1126" spans="17:23" x14ac:dyDescent="0.3">
      <c r="Q1126"/>
      <c r="T1126"/>
      <c r="W1126"/>
    </row>
    <row r="1127" spans="17:23" x14ac:dyDescent="0.3">
      <c r="Q1127"/>
      <c r="T1127"/>
      <c r="W1127"/>
    </row>
    <row r="1128" spans="17:23" x14ac:dyDescent="0.3">
      <c r="Q1128"/>
      <c r="T1128"/>
      <c r="W1128"/>
    </row>
    <row r="1129" spans="17:23" x14ac:dyDescent="0.3">
      <c r="Q1129"/>
      <c r="T1129"/>
      <c r="W1129"/>
    </row>
    <row r="1130" spans="17:23" x14ac:dyDescent="0.3">
      <c r="Q1130"/>
      <c r="T1130"/>
      <c r="W1130"/>
    </row>
    <row r="1131" spans="17:23" x14ac:dyDescent="0.3">
      <c r="Q1131"/>
      <c r="T1131"/>
      <c r="W1131"/>
    </row>
    <row r="1132" spans="17:23" x14ac:dyDescent="0.3">
      <c r="Q1132"/>
      <c r="T1132"/>
      <c r="W1132"/>
    </row>
    <row r="1133" spans="17:23" x14ac:dyDescent="0.3">
      <c r="Q1133"/>
      <c r="T1133"/>
      <c r="W1133"/>
    </row>
    <row r="1134" spans="17:23" x14ac:dyDescent="0.3">
      <c r="Q1134"/>
      <c r="T1134"/>
      <c r="W1134"/>
    </row>
    <row r="1135" spans="17:23" x14ac:dyDescent="0.3">
      <c r="Q1135"/>
      <c r="T1135"/>
      <c r="W1135"/>
    </row>
    <row r="1136" spans="17:23" x14ac:dyDescent="0.3">
      <c r="Q1136"/>
      <c r="T1136"/>
      <c r="W1136"/>
    </row>
    <row r="1137" spans="17:23" x14ac:dyDescent="0.3">
      <c r="Q1137"/>
      <c r="T1137"/>
      <c r="W1137"/>
    </row>
    <row r="1138" spans="17:23" x14ac:dyDescent="0.3">
      <c r="Q1138"/>
      <c r="T1138"/>
      <c r="W1138"/>
    </row>
    <row r="1139" spans="17:23" x14ac:dyDescent="0.3">
      <c r="Q1139"/>
      <c r="T1139"/>
      <c r="W1139"/>
    </row>
    <row r="1140" spans="17:23" x14ac:dyDescent="0.3">
      <c r="Q1140"/>
      <c r="T1140"/>
      <c r="W1140"/>
    </row>
    <row r="1141" spans="17:23" x14ac:dyDescent="0.3">
      <c r="Q1141"/>
      <c r="T1141"/>
      <c r="W1141"/>
    </row>
    <row r="1142" spans="17:23" x14ac:dyDescent="0.3">
      <c r="Q1142"/>
      <c r="T1142"/>
      <c r="W1142"/>
    </row>
    <row r="1143" spans="17:23" x14ac:dyDescent="0.3">
      <c r="Q1143"/>
      <c r="T1143"/>
      <c r="W1143"/>
    </row>
    <row r="1144" spans="17:23" x14ac:dyDescent="0.3">
      <c r="Q1144"/>
      <c r="T1144"/>
      <c r="W1144"/>
    </row>
    <row r="1145" spans="17:23" x14ac:dyDescent="0.3">
      <c r="Q1145"/>
      <c r="T1145"/>
      <c r="W1145"/>
    </row>
    <row r="1146" spans="17:23" x14ac:dyDescent="0.3">
      <c r="Q1146"/>
      <c r="T1146"/>
      <c r="W1146"/>
    </row>
    <row r="1147" spans="17:23" x14ac:dyDescent="0.3">
      <c r="Q1147"/>
      <c r="T1147"/>
      <c r="W1147"/>
    </row>
    <row r="1148" spans="17:23" x14ac:dyDescent="0.3">
      <c r="Q1148"/>
      <c r="T1148"/>
      <c r="W1148"/>
    </row>
    <row r="1149" spans="17:23" x14ac:dyDescent="0.3">
      <c r="Q1149"/>
      <c r="T1149"/>
      <c r="W1149"/>
    </row>
    <row r="1150" spans="17:23" x14ac:dyDescent="0.3">
      <c r="Q1150"/>
      <c r="T1150"/>
      <c r="W1150"/>
    </row>
    <row r="1151" spans="17:23" x14ac:dyDescent="0.3">
      <c r="Q1151"/>
      <c r="T1151"/>
      <c r="W1151"/>
    </row>
    <row r="1152" spans="17:23" x14ac:dyDescent="0.3">
      <c r="Q1152"/>
      <c r="T1152"/>
      <c r="W1152"/>
    </row>
    <row r="1153" spans="17:23" x14ac:dyDescent="0.3">
      <c r="Q1153"/>
      <c r="T1153"/>
      <c r="W1153"/>
    </row>
    <row r="1154" spans="17:23" x14ac:dyDescent="0.3">
      <c r="Q1154"/>
      <c r="T1154"/>
      <c r="W1154"/>
    </row>
    <row r="1155" spans="17:23" x14ac:dyDescent="0.3">
      <c r="Q1155"/>
      <c r="T1155"/>
      <c r="W1155"/>
    </row>
    <row r="1156" spans="17:23" x14ac:dyDescent="0.3">
      <c r="Q1156"/>
      <c r="T1156"/>
      <c r="W1156"/>
    </row>
    <row r="1157" spans="17:23" x14ac:dyDescent="0.3">
      <c r="Q1157"/>
      <c r="T1157"/>
      <c r="W1157"/>
    </row>
    <row r="1158" spans="17:23" x14ac:dyDescent="0.3">
      <c r="Q1158"/>
      <c r="T1158"/>
      <c r="W1158"/>
    </row>
    <row r="1159" spans="17:23" x14ac:dyDescent="0.3">
      <c r="Q1159"/>
      <c r="T1159"/>
      <c r="W1159"/>
    </row>
    <row r="1160" spans="17:23" x14ac:dyDescent="0.3">
      <c r="Q1160"/>
      <c r="T1160"/>
      <c r="W1160"/>
    </row>
    <row r="1161" spans="17:23" x14ac:dyDescent="0.3">
      <c r="Q1161"/>
      <c r="T1161"/>
      <c r="W1161"/>
    </row>
    <row r="1162" spans="17:23" x14ac:dyDescent="0.3">
      <c r="Q1162"/>
      <c r="T1162"/>
      <c r="W1162"/>
    </row>
    <row r="1163" spans="17:23" x14ac:dyDescent="0.3">
      <c r="Q1163"/>
      <c r="T1163"/>
      <c r="W1163"/>
    </row>
    <row r="1164" spans="17:23" x14ac:dyDescent="0.3">
      <c r="Q1164"/>
      <c r="T1164"/>
      <c r="W1164"/>
    </row>
    <row r="1165" spans="17:23" x14ac:dyDescent="0.3">
      <c r="Q1165"/>
      <c r="T1165"/>
      <c r="W1165"/>
    </row>
    <row r="1166" spans="17:23" x14ac:dyDescent="0.3">
      <c r="Q1166"/>
      <c r="T1166"/>
      <c r="W1166"/>
    </row>
    <row r="1167" spans="17:23" x14ac:dyDescent="0.3">
      <c r="Q1167"/>
      <c r="T1167"/>
      <c r="W1167"/>
    </row>
    <row r="1168" spans="17:23" x14ac:dyDescent="0.3">
      <c r="Q1168"/>
      <c r="T1168"/>
      <c r="W1168"/>
    </row>
    <row r="1169" spans="17:23" x14ac:dyDescent="0.3">
      <c r="Q1169"/>
      <c r="T1169"/>
      <c r="W1169"/>
    </row>
    <row r="1170" spans="17:23" x14ac:dyDescent="0.3">
      <c r="Q1170"/>
      <c r="T1170"/>
      <c r="W1170"/>
    </row>
    <row r="1171" spans="17:23" x14ac:dyDescent="0.3">
      <c r="Q1171"/>
      <c r="T1171"/>
      <c r="W1171"/>
    </row>
    <row r="1172" spans="17:23" x14ac:dyDescent="0.3">
      <c r="Q1172"/>
      <c r="T1172"/>
      <c r="W1172"/>
    </row>
    <row r="1173" spans="17:23" x14ac:dyDescent="0.3">
      <c r="Q1173"/>
      <c r="T1173"/>
      <c r="W1173"/>
    </row>
    <row r="1174" spans="17:23" x14ac:dyDescent="0.3">
      <c r="Q1174"/>
      <c r="T1174"/>
      <c r="W1174"/>
    </row>
    <row r="1175" spans="17:23" x14ac:dyDescent="0.3">
      <c r="Q1175"/>
      <c r="T1175"/>
      <c r="W1175"/>
    </row>
    <row r="1176" spans="17:23" x14ac:dyDescent="0.3">
      <c r="Q1176"/>
      <c r="T1176"/>
      <c r="W1176"/>
    </row>
    <row r="1177" spans="17:23" x14ac:dyDescent="0.3">
      <c r="Q1177"/>
      <c r="T1177"/>
      <c r="W1177"/>
    </row>
    <row r="1178" spans="17:23" x14ac:dyDescent="0.3">
      <c r="Q1178"/>
      <c r="T1178"/>
      <c r="W1178"/>
    </row>
    <row r="1179" spans="17:23" x14ac:dyDescent="0.3">
      <c r="Q1179"/>
      <c r="T1179"/>
      <c r="W1179"/>
    </row>
    <row r="1180" spans="17:23" x14ac:dyDescent="0.3">
      <c r="Q1180"/>
      <c r="T1180"/>
      <c r="W1180"/>
    </row>
    <row r="1181" spans="17:23" x14ac:dyDescent="0.3">
      <c r="Q1181"/>
      <c r="T1181"/>
      <c r="W1181"/>
    </row>
    <row r="1182" spans="17:23" x14ac:dyDescent="0.3">
      <c r="Q1182"/>
      <c r="T1182"/>
      <c r="W1182"/>
    </row>
    <row r="1183" spans="17:23" x14ac:dyDescent="0.3">
      <c r="Q1183"/>
      <c r="T1183"/>
      <c r="W1183"/>
    </row>
    <row r="1184" spans="17:23" x14ac:dyDescent="0.3">
      <c r="Q1184"/>
      <c r="T1184"/>
      <c r="W1184"/>
    </row>
    <row r="1185" spans="17:23" x14ac:dyDescent="0.3">
      <c r="Q1185"/>
      <c r="T1185"/>
      <c r="W1185"/>
    </row>
    <row r="1186" spans="17:23" x14ac:dyDescent="0.3">
      <c r="Q1186"/>
      <c r="T1186"/>
      <c r="W1186"/>
    </row>
    <row r="1187" spans="17:23" x14ac:dyDescent="0.3">
      <c r="Q1187"/>
      <c r="T1187"/>
      <c r="W1187"/>
    </row>
    <row r="1188" spans="17:23" x14ac:dyDescent="0.3">
      <c r="Q1188"/>
      <c r="T1188"/>
      <c r="W1188"/>
    </row>
    <row r="1189" spans="17:23" x14ac:dyDescent="0.3">
      <c r="Q1189"/>
      <c r="T1189"/>
      <c r="W1189"/>
    </row>
    <row r="1190" spans="17:23" x14ac:dyDescent="0.3">
      <c r="Q1190"/>
      <c r="T1190"/>
      <c r="W1190"/>
    </row>
    <row r="1191" spans="17:23" x14ac:dyDescent="0.3">
      <c r="Q1191"/>
      <c r="T1191"/>
      <c r="W1191"/>
    </row>
    <row r="1192" spans="17:23" x14ac:dyDescent="0.3">
      <c r="Q1192"/>
      <c r="T1192"/>
      <c r="W1192"/>
    </row>
    <row r="1193" spans="17:23" x14ac:dyDescent="0.3">
      <c r="Q1193"/>
      <c r="T1193"/>
      <c r="W1193"/>
    </row>
    <row r="1194" spans="17:23" x14ac:dyDescent="0.3">
      <c r="Q1194"/>
      <c r="T1194"/>
      <c r="W1194"/>
    </row>
    <row r="1195" spans="17:23" x14ac:dyDescent="0.3">
      <c r="Q1195"/>
      <c r="T1195"/>
      <c r="W1195"/>
    </row>
    <row r="1196" spans="17:23" x14ac:dyDescent="0.3">
      <c r="Q1196"/>
      <c r="T1196"/>
      <c r="W1196"/>
    </row>
    <row r="1197" spans="17:23" x14ac:dyDescent="0.3">
      <c r="Q1197"/>
      <c r="T1197"/>
      <c r="W1197"/>
    </row>
    <row r="1198" spans="17:23" x14ac:dyDescent="0.3">
      <c r="Q1198"/>
      <c r="T1198"/>
      <c r="W1198"/>
    </row>
    <row r="1199" spans="17:23" x14ac:dyDescent="0.3">
      <c r="Q1199"/>
      <c r="T1199"/>
      <c r="W1199"/>
    </row>
    <row r="1200" spans="17:23" x14ac:dyDescent="0.3">
      <c r="Q1200"/>
      <c r="T1200"/>
      <c r="W1200"/>
    </row>
    <row r="1201" spans="17:23" x14ac:dyDescent="0.3">
      <c r="Q1201"/>
      <c r="T1201"/>
      <c r="W1201"/>
    </row>
    <row r="1202" spans="17:23" x14ac:dyDescent="0.3">
      <c r="Q1202"/>
      <c r="T1202"/>
      <c r="W1202"/>
    </row>
    <row r="1203" spans="17:23" x14ac:dyDescent="0.3">
      <c r="Q1203"/>
      <c r="T1203"/>
      <c r="W1203"/>
    </row>
    <row r="1204" spans="17:23" x14ac:dyDescent="0.3">
      <c r="Q1204"/>
      <c r="T1204"/>
      <c r="W1204"/>
    </row>
    <row r="1205" spans="17:23" x14ac:dyDescent="0.3">
      <c r="Q1205"/>
      <c r="T1205"/>
      <c r="W1205"/>
    </row>
    <row r="1206" spans="17:23" x14ac:dyDescent="0.3">
      <c r="Q1206"/>
      <c r="T1206"/>
      <c r="W1206"/>
    </row>
    <row r="1207" spans="17:23" x14ac:dyDescent="0.3">
      <c r="Q1207"/>
      <c r="T1207"/>
      <c r="W1207"/>
    </row>
    <row r="1208" spans="17:23" x14ac:dyDescent="0.3">
      <c r="Q1208"/>
      <c r="T1208"/>
      <c r="W1208"/>
    </row>
    <row r="1209" spans="17:23" x14ac:dyDescent="0.3">
      <c r="Q1209"/>
      <c r="T1209"/>
      <c r="W1209"/>
    </row>
    <row r="1210" spans="17:23" x14ac:dyDescent="0.3">
      <c r="Q1210"/>
      <c r="T1210"/>
      <c r="W1210"/>
    </row>
    <row r="1211" spans="17:23" x14ac:dyDescent="0.3">
      <c r="Q1211"/>
      <c r="T1211"/>
      <c r="W1211"/>
    </row>
    <row r="1212" spans="17:23" x14ac:dyDescent="0.3">
      <c r="Q1212"/>
      <c r="T1212"/>
      <c r="W1212"/>
    </row>
    <row r="1213" spans="17:23" x14ac:dyDescent="0.3">
      <c r="Q1213"/>
      <c r="T1213"/>
      <c r="W1213"/>
    </row>
    <row r="1214" spans="17:23" x14ac:dyDescent="0.3">
      <c r="Q1214"/>
      <c r="T1214"/>
      <c r="W1214"/>
    </row>
    <row r="1215" spans="17:23" x14ac:dyDescent="0.3">
      <c r="Q1215"/>
      <c r="T1215"/>
      <c r="W1215"/>
    </row>
    <row r="1216" spans="17:23" x14ac:dyDescent="0.3">
      <c r="Q1216"/>
      <c r="T1216"/>
      <c r="W1216"/>
    </row>
    <row r="1217" spans="17:23" x14ac:dyDescent="0.3">
      <c r="Q1217"/>
      <c r="T1217"/>
      <c r="W1217"/>
    </row>
    <row r="1218" spans="17:23" x14ac:dyDescent="0.3">
      <c r="Q1218"/>
      <c r="T1218"/>
      <c r="W1218"/>
    </row>
    <row r="1219" spans="17:23" x14ac:dyDescent="0.3">
      <c r="Q1219"/>
      <c r="T1219"/>
      <c r="W1219"/>
    </row>
    <row r="1220" spans="17:23" x14ac:dyDescent="0.3">
      <c r="Q1220"/>
      <c r="T1220"/>
      <c r="W1220"/>
    </row>
    <row r="1221" spans="17:23" x14ac:dyDescent="0.3">
      <c r="Q1221"/>
      <c r="T1221"/>
      <c r="W1221"/>
    </row>
    <row r="1222" spans="17:23" x14ac:dyDescent="0.3">
      <c r="Q1222"/>
      <c r="T1222"/>
      <c r="W1222"/>
    </row>
    <row r="1223" spans="17:23" x14ac:dyDescent="0.3">
      <c r="Q1223"/>
      <c r="T1223"/>
      <c r="W1223"/>
    </row>
    <row r="1224" spans="17:23" x14ac:dyDescent="0.3">
      <c r="Q1224"/>
      <c r="T1224"/>
      <c r="W1224"/>
    </row>
    <row r="1225" spans="17:23" x14ac:dyDescent="0.3">
      <c r="Q1225"/>
      <c r="T1225"/>
      <c r="W1225"/>
    </row>
    <row r="1226" spans="17:23" x14ac:dyDescent="0.3">
      <c r="Q1226"/>
      <c r="T1226"/>
      <c r="W1226"/>
    </row>
    <row r="1227" spans="17:23" x14ac:dyDescent="0.3">
      <c r="Q1227"/>
      <c r="T1227"/>
      <c r="W1227"/>
    </row>
    <row r="1228" spans="17:23" x14ac:dyDescent="0.3">
      <c r="Q1228"/>
      <c r="T1228"/>
      <c r="W1228"/>
    </row>
    <row r="1229" spans="17:23" x14ac:dyDescent="0.3">
      <c r="Q1229"/>
      <c r="T1229"/>
      <c r="W1229"/>
    </row>
    <row r="1230" spans="17:23" x14ac:dyDescent="0.3">
      <c r="Q1230"/>
      <c r="T1230"/>
      <c r="W1230"/>
    </row>
    <row r="1231" spans="17:23" x14ac:dyDescent="0.3">
      <c r="Q1231"/>
      <c r="T1231"/>
      <c r="W1231"/>
    </row>
    <row r="1232" spans="17:23" x14ac:dyDescent="0.3">
      <c r="Q1232"/>
      <c r="T1232"/>
      <c r="W1232"/>
    </row>
    <row r="1233" spans="17:23" x14ac:dyDescent="0.3">
      <c r="Q1233"/>
      <c r="T1233"/>
      <c r="W1233"/>
    </row>
    <row r="1234" spans="17:23" x14ac:dyDescent="0.3">
      <c r="Q1234"/>
      <c r="T1234"/>
      <c r="W1234"/>
    </row>
    <row r="1235" spans="17:23" x14ac:dyDescent="0.3">
      <c r="Q1235"/>
      <c r="T1235"/>
      <c r="W1235"/>
    </row>
    <row r="1236" spans="17:23" x14ac:dyDescent="0.3">
      <c r="Q1236"/>
      <c r="T1236"/>
      <c r="W1236"/>
    </row>
    <row r="1237" spans="17:23" x14ac:dyDescent="0.3">
      <c r="Q1237"/>
      <c r="T1237"/>
      <c r="W1237"/>
    </row>
    <row r="1238" spans="17:23" x14ac:dyDescent="0.3">
      <c r="Q1238"/>
      <c r="T1238"/>
      <c r="W1238"/>
    </row>
    <row r="1239" spans="17:23" x14ac:dyDescent="0.3">
      <c r="Q1239"/>
      <c r="T1239"/>
      <c r="W1239"/>
    </row>
    <row r="1240" spans="17:23" x14ac:dyDescent="0.3">
      <c r="Q1240"/>
      <c r="T1240"/>
      <c r="W1240"/>
    </row>
    <row r="1241" spans="17:23" x14ac:dyDescent="0.3">
      <c r="Q1241"/>
      <c r="T1241"/>
      <c r="W1241"/>
    </row>
    <row r="1242" spans="17:23" x14ac:dyDescent="0.3">
      <c r="Q1242"/>
      <c r="T1242"/>
      <c r="W1242"/>
    </row>
    <row r="1243" spans="17:23" x14ac:dyDescent="0.3">
      <c r="Q1243"/>
      <c r="T1243"/>
      <c r="W1243"/>
    </row>
    <row r="1244" spans="17:23" x14ac:dyDescent="0.3">
      <c r="Q1244"/>
      <c r="T1244"/>
      <c r="W1244"/>
    </row>
    <row r="1245" spans="17:23" x14ac:dyDescent="0.3">
      <c r="Q1245"/>
      <c r="T1245"/>
      <c r="W1245"/>
    </row>
    <row r="1246" spans="17:23" x14ac:dyDescent="0.3">
      <c r="Q1246"/>
      <c r="T1246"/>
      <c r="W1246"/>
    </row>
    <row r="1247" spans="17:23" x14ac:dyDescent="0.3">
      <c r="Q1247"/>
      <c r="T1247"/>
      <c r="W1247"/>
    </row>
    <row r="1248" spans="17:23" x14ac:dyDescent="0.3">
      <c r="Q1248"/>
      <c r="T1248"/>
      <c r="W1248"/>
    </row>
    <row r="1249" spans="17:23" x14ac:dyDescent="0.3">
      <c r="Q1249"/>
      <c r="T1249"/>
      <c r="W1249"/>
    </row>
    <row r="1250" spans="17:23" x14ac:dyDescent="0.3">
      <c r="Q1250"/>
      <c r="T1250"/>
      <c r="W1250"/>
    </row>
    <row r="1251" spans="17:23" x14ac:dyDescent="0.3">
      <c r="Q1251"/>
      <c r="T1251"/>
      <c r="W1251"/>
    </row>
    <row r="1252" spans="17:23" x14ac:dyDescent="0.3">
      <c r="Q1252"/>
      <c r="T1252"/>
      <c r="W1252"/>
    </row>
    <row r="1253" spans="17:23" x14ac:dyDescent="0.3">
      <c r="Q1253"/>
      <c r="T1253"/>
      <c r="W1253"/>
    </row>
    <row r="1254" spans="17:23" x14ac:dyDescent="0.3">
      <c r="Q1254"/>
      <c r="T1254"/>
      <c r="W1254"/>
    </row>
    <row r="1255" spans="17:23" x14ac:dyDescent="0.3">
      <c r="Q1255"/>
      <c r="T1255"/>
      <c r="W1255"/>
    </row>
    <row r="1256" spans="17:23" x14ac:dyDescent="0.3">
      <c r="Q1256"/>
      <c r="T1256"/>
      <c r="W1256"/>
    </row>
    <row r="1257" spans="17:23" x14ac:dyDescent="0.3">
      <c r="Q1257"/>
      <c r="T1257"/>
      <c r="W1257"/>
    </row>
    <row r="1258" spans="17:23" x14ac:dyDescent="0.3">
      <c r="Q1258"/>
      <c r="T1258"/>
      <c r="W1258"/>
    </row>
    <row r="1259" spans="17:23" x14ac:dyDescent="0.3">
      <c r="Q1259"/>
      <c r="T1259"/>
      <c r="W1259"/>
    </row>
    <row r="1260" spans="17:23" x14ac:dyDescent="0.3">
      <c r="Q1260"/>
      <c r="T1260"/>
      <c r="W1260"/>
    </row>
    <row r="1261" spans="17:23" x14ac:dyDescent="0.3">
      <c r="Q1261"/>
      <c r="T1261"/>
      <c r="W1261"/>
    </row>
    <row r="1262" spans="17:23" x14ac:dyDescent="0.3">
      <c r="Q1262"/>
      <c r="T1262"/>
      <c r="W1262"/>
    </row>
    <row r="1263" spans="17:23" x14ac:dyDescent="0.3">
      <c r="Q1263"/>
      <c r="T1263"/>
      <c r="W1263"/>
    </row>
    <row r="1264" spans="17:23" x14ac:dyDescent="0.3">
      <c r="Q1264"/>
      <c r="T1264"/>
      <c r="W1264"/>
    </row>
    <row r="1265" spans="17:23" x14ac:dyDescent="0.3">
      <c r="Q1265"/>
      <c r="T1265"/>
      <c r="W1265"/>
    </row>
    <row r="1266" spans="17:23" x14ac:dyDescent="0.3">
      <c r="Q1266"/>
      <c r="T1266"/>
      <c r="W1266"/>
    </row>
    <row r="1267" spans="17:23" x14ac:dyDescent="0.3">
      <c r="Q1267"/>
      <c r="T1267"/>
      <c r="W1267"/>
    </row>
    <row r="1268" spans="17:23" x14ac:dyDescent="0.3">
      <c r="Q1268"/>
      <c r="T1268"/>
      <c r="W1268"/>
    </row>
    <row r="1269" spans="17:23" x14ac:dyDescent="0.3">
      <c r="Q1269"/>
      <c r="T1269"/>
      <c r="W1269"/>
    </row>
    <row r="1270" spans="17:23" x14ac:dyDescent="0.3">
      <c r="Q1270"/>
      <c r="T1270"/>
      <c r="W1270"/>
    </row>
    <row r="1271" spans="17:23" x14ac:dyDescent="0.3">
      <c r="Q1271"/>
      <c r="T1271"/>
      <c r="W1271"/>
    </row>
    <row r="1272" spans="17:23" x14ac:dyDescent="0.3">
      <c r="Q1272"/>
      <c r="T1272"/>
      <c r="W1272"/>
    </row>
    <row r="1273" spans="17:23" x14ac:dyDescent="0.3">
      <c r="Q1273"/>
      <c r="T1273"/>
      <c r="W1273"/>
    </row>
    <row r="1274" spans="17:23" x14ac:dyDescent="0.3">
      <c r="Q1274"/>
      <c r="T1274"/>
      <c r="W1274"/>
    </row>
    <row r="1275" spans="17:23" x14ac:dyDescent="0.3">
      <c r="Q1275"/>
      <c r="T1275"/>
      <c r="W1275"/>
    </row>
    <row r="1276" spans="17:23" x14ac:dyDescent="0.3">
      <c r="Q1276"/>
      <c r="T1276"/>
      <c r="W1276"/>
    </row>
    <row r="1277" spans="17:23" x14ac:dyDescent="0.3">
      <c r="Q1277"/>
      <c r="T1277"/>
      <c r="W1277"/>
    </row>
    <row r="1278" spans="17:23" x14ac:dyDescent="0.3">
      <c r="Q1278"/>
      <c r="T1278"/>
      <c r="W1278"/>
    </row>
    <row r="1279" spans="17:23" x14ac:dyDescent="0.3">
      <c r="Q1279"/>
      <c r="T1279"/>
      <c r="W1279"/>
    </row>
    <row r="1280" spans="17:23" x14ac:dyDescent="0.3">
      <c r="Q1280"/>
      <c r="T1280"/>
      <c r="W1280"/>
    </row>
    <row r="1281" spans="17:23" x14ac:dyDescent="0.3">
      <c r="Q1281"/>
      <c r="T1281"/>
      <c r="W1281"/>
    </row>
    <row r="1282" spans="17:23" x14ac:dyDescent="0.3">
      <c r="Q1282"/>
      <c r="T1282"/>
      <c r="W1282"/>
    </row>
    <row r="1283" spans="17:23" x14ac:dyDescent="0.3">
      <c r="Q1283"/>
      <c r="T1283"/>
      <c r="W1283"/>
    </row>
    <row r="1284" spans="17:23" x14ac:dyDescent="0.3">
      <c r="Q1284"/>
      <c r="T1284"/>
      <c r="W1284"/>
    </row>
    <row r="1285" spans="17:23" x14ac:dyDescent="0.3">
      <c r="Q1285"/>
      <c r="T1285"/>
      <c r="W1285"/>
    </row>
    <row r="1286" spans="17:23" x14ac:dyDescent="0.3">
      <c r="Q1286"/>
      <c r="T1286"/>
      <c r="W1286"/>
    </row>
    <row r="1287" spans="17:23" x14ac:dyDescent="0.3">
      <c r="Q1287"/>
      <c r="T1287"/>
      <c r="W1287"/>
    </row>
    <row r="1288" spans="17:23" x14ac:dyDescent="0.3">
      <c r="Q1288"/>
      <c r="T1288"/>
      <c r="W1288"/>
    </row>
    <row r="1289" spans="17:23" x14ac:dyDescent="0.3">
      <c r="Q1289"/>
      <c r="T1289"/>
      <c r="W1289"/>
    </row>
    <row r="1290" spans="17:23" x14ac:dyDescent="0.3">
      <c r="Q1290"/>
      <c r="T1290"/>
      <c r="W1290"/>
    </row>
    <row r="1291" spans="17:23" x14ac:dyDescent="0.3">
      <c r="Q1291"/>
      <c r="T1291"/>
      <c r="W1291"/>
    </row>
    <row r="1292" spans="17:23" x14ac:dyDescent="0.3">
      <c r="Q1292"/>
      <c r="T1292"/>
      <c r="W1292"/>
    </row>
    <row r="1293" spans="17:23" x14ac:dyDescent="0.3">
      <c r="Q1293"/>
      <c r="T1293"/>
      <c r="W1293"/>
    </row>
    <row r="1294" spans="17:23" x14ac:dyDescent="0.3">
      <c r="Q1294"/>
      <c r="T1294"/>
      <c r="W1294"/>
    </row>
    <row r="1295" spans="17:23" x14ac:dyDescent="0.3">
      <c r="Q1295"/>
      <c r="T1295"/>
      <c r="W1295"/>
    </row>
    <row r="1296" spans="17:23" x14ac:dyDescent="0.3">
      <c r="Q1296"/>
      <c r="T1296"/>
      <c r="W1296"/>
    </row>
    <row r="1297" spans="17:23" x14ac:dyDescent="0.3">
      <c r="Q1297"/>
      <c r="T1297"/>
      <c r="W1297"/>
    </row>
    <row r="1298" spans="17:23" x14ac:dyDescent="0.3">
      <c r="Q1298"/>
      <c r="T1298"/>
      <c r="W1298"/>
    </row>
    <row r="1299" spans="17:23" x14ac:dyDescent="0.3">
      <c r="Q1299"/>
      <c r="T1299"/>
      <c r="W1299"/>
    </row>
    <row r="1300" spans="17:23" x14ac:dyDescent="0.3">
      <c r="Q1300"/>
      <c r="T1300"/>
      <c r="W1300"/>
    </row>
    <row r="1301" spans="17:23" x14ac:dyDescent="0.3">
      <c r="Q1301"/>
      <c r="T1301"/>
      <c r="W1301"/>
    </row>
    <row r="1302" spans="17:23" x14ac:dyDescent="0.3">
      <c r="Q1302"/>
      <c r="T1302"/>
      <c r="W1302"/>
    </row>
    <row r="1303" spans="17:23" x14ac:dyDescent="0.3">
      <c r="Q1303"/>
      <c r="T1303"/>
      <c r="W1303"/>
    </row>
    <row r="1304" spans="17:23" x14ac:dyDescent="0.3">
      <c r="Q1304"/>
      <c r="T1304"/>
      <c r="W1304"/>
    </row>
    <row r="1305" spans="17:23" x14ac:dyDescent="0.3">
      <c r="Q1305"/>
      <c r="T1305"/>
      <c r="W1305"/>
    </row>
    <row r="1306" spans="17:23" x14ac:dyDescent="0.3">
      <c r="Q1306"/>
      <c r="T1306"/>
      <c r="W1306"/>
    </row>
    <row r="1307" spans="17:23" x14ac:dyDescent="0.3">
      <c r="Q1307"/>
      <c r="T1307"/>
      <c r="W1307"/>
    </row>
    <row r="1308" spans="17:23" x14ac:dyDescent="0.3">
      <c r="Q1308"/>
      <c r="T1308"/>
      <c r="W1308"/>
    </row>
    <row r="1309" spans="17:23" x14ac:dyDescent="0.3">
      <c r="Q1309"/>
      <c r="T1309"/>
      <c r="W1309"/>
    </row>
    <row r="1310" spans="17:23" x14ac:dyDescent="0.3">
      <c r="Q1310"/>
      <c r="T1310"/>
      <c r="W1310"/>
    </row>
    <row r="1311" spans="17:23" x14ac:dyDescent="0.3">
      <c r="Q1311"/>
      <c r="T1311"/>
      <c r="W1311"/>
    </row>
    <row r="1312" spans="17:23" x14ac:dyDescent="0.3">
      <c r="Q1312"/>
      <c r="T1312"/>
      <c r="W1312"/>
    </row>
    <row r="1313" spans="17:23" x14ac:dyDescent="0.3">
      <c r="Q1313"/>
      <c r="T1313"/>
      <c r="W1313"/>
    </row>
    <row r="1314" spans="17:23" x14ac:dyDescent="0.3">
      <c r="Q1314"/>
      <c r="T1314"/>
      <c r="W1314"/>
    </row>
    <row r="1315" spans="17:23" x14ac:dyDescent="0.3">
      <c r="Q1315"/>
      <c r="T1315"/>
      <c r="W1315"/>
    </row>
    <row r="1316" spans="17:23" x14ac:dyDescent="0.3">
      <c r="Q1316"/>
      <c r="T1316"/>
      <c r="W1316"/>
    </row>
    <row r="1317" spans="17:23" x14ac:dyDescent="0.3">
      <c r="Q1317"/>
      <c r="T1317"/>
      <c r="W1317"/>
    </row>
    <row r="1318" spans="17:23" x14ac:dyDescent="0.3">
      <c r="Q1318"/>
      <c r="T1318"/>
      <c r="W1318"/>
    </row>
    <row r="1319" spans="17:23" x14ac:dyDescent="0.3">
      <c r="Q1319"/>
      <c r="T1319"/>
      <c r="W1319"/>
    </row>
    <row r="1320" spans="17:23" x14ac:dyDescent="0.3">
      <c r="Q1320"/>
      <c r="T1320"/>
      <c r="W1320"/>
    </row>
    <row r="1321" spans="17:23" x14ac:dyDescent="0.3">
      <c r="Q1321"/>
      <c r="T1321"/>
      <c r="W1321"/>
    </row>
    <row r="1322" spans="17:23" x14ac:dyDescent="0.3">
      <c r="Q1322"/>
      <c r="T1322"/>
      <c r="W1322"/>
    </row>
    <row r="1323" spans="17:23" x14ac:dyDescent="0.3">
      <c r="Q1323"/>
      <c r="T1323"/>
      <c r="W1323"/>
    </row>
    <row r="1324" spans="17:23" x14ac:dyDescent="0.3">
      <c r="Q1324"/>
      <c r="T1324"/>
      <c r="W1324"/>
    </row>
    <row r="1325" spans="17:23" x14ac:dyDescent="0.3">
      <c r="Q1325"/>
      <c r="T1325"/>
      <c r="W1325"/>
    </row>
    <row r="1326" spans="17:23" x14ac:dyDescent="0.3">
      <c r="Q1326"/>
      <c r="T1326"/>
      <c r="W1326"/>
    </row>
    <row r="1327" spans="17:23" x14ac:dyDescent="0.3">
      <c r="Q1327"/>
      <c r="T1327"/>
      <c r="W1327"/>
    </row>
    <row r="1328" spans="17:23" x14ac:dyDescent="0.3">
      <c r="Q1328"/>
      <c r="T1328"/>
      <c r="W1328"/>
    </row>
    <row r="1329" spans="17:23" x14ac:dyDescent="0.3">
      <c r="Q1329"/>
      <c r="T1329"/>
      <c r="W1329"/>
    </row>
    <row r="1330" spans="17:23" x14ac:dyDescent="0.3">
      <c r="Q1330"/>
      <c r="T1330"/>
      <c r="W1330"/>
    </row>
    <row r="1331" spans="17:23" x14ac:dyDescent="0.3">
      <c r="Q1331"/>
      <c r="T1331"/>
      <c r="W1331"/>
    </row>
    <row r="1332" spans="17:23" x14ac:dyDescent="0.3">
      <c r="Q1332"/>
      <c r="T1332"/>
      <c r="W1332"/>
    </row>
    <row r="1333" spans="17:23" x14ac:dyDescent="0.3">
      <c r="Q1333"/>
      <c r="T1333"/>
      <c r="W1333"/>
    </row>
    <row r="1334" spans="17:23" x14ac:dyDescent="0.3">
      <c r="Q1334"/>
      <c r="T1334"/>
      <c r="W1334"/>
    </row>
    <row r="1335" spans="17:23" x14ac:dyDescent="0.3">
      <c r="Q1335"/>
      <c r="T1335"/>
      <c r="W1335"/>
    </row>
    <row r="1336" spans="17:23" x14ac:dyDescent="0.3">
      <c r="Q1336"/>
      <c r="T1336"/>
      <c r="W1336"/>
    </row>
    <row r="1337" spans="17:23" x14ac:dyDescent="0.3">
      <c r="Q1337"/>
      <c r="T1337"/>
      <c r="W1337"/>
    </row>
    <row r="1338" spans="17:23" x14ac:dyDescent="0.3">
      <c r="Q1338"/>
      <c r="T1338"/>
      <c r="W1338"/>
    </row>
    <row r="1339" spans="17:23" x14ac:dyDescent="0.3">
      <c r="Q1339"/>
      <c r="T1339"/>
      <c r="W1339"/>
    </row>
    <row r="1340" spans="17:23" x14ac:dyDescent="0.3">
      <c r="Q1340"/>
      <c r="T1340"/>
      <c r="W1340"/>
    </row>
    <row r="1341" spans="17:23" x14ac:dyDescent="0.3">
      <c r="Q1341"/>
      <c r="T1341"/>
      <c r="W1341"/>
    </row>
    <row r="1342" spans="17:23" x14ac:dyDescent="0.3">
      <c r="Q1342"/>
      <c r="T1342"/>
      <c r="W1342"/>
    </row>
    <row r="1343" spans="17:23" x14ac:dyDescent="0.3">
      <c r="Q1343"/>
      <c r="T1343"/>
      <c r="W1343"/>
    </row>
    <row r="1344" spans="17:23" x14ac:dyDescent="0.3">
      <c r="Q1344"/>
      <c r="T1344"/>
      <c r="W1344"/>
    </row>
    <row r="1345" spans="17:23" x14ac:dyDescent="0.3">
      <c r="Q1345"/>
      <c r="T1345"/>
      <c r="W1345"/>
    </row>
    <row r="1346" spans="17:23" x14ac:dyDescent="0.3">
      <c r="Q1346"/>
      <c r="T1346"/>
      <c r="W1346"/>
    </row>
    <row r="1347" spans="17:23" x14ac:dyDescent="0.3">
      <c r="Q1347"/>
      <c r="T1347"/>
      <c r="W1347"/>
    </row>
    <row r="1348" spans="17:23" x14ac:dyDescent="0.3">
      <c r="Q1348"/>
      <c r="T1348"/>
      <c r="W1348"/>
    </row>
    <row r="1349" spans="17:23" x14ac:dyDescent="0.3">
      <c r="Q1349"/>
      <c r="T1349"/>
      <c r="W1349"/>
    </row>
    <row r="1350" spans="17:23" x14ac:dyDescent="0.3">
      <c r="Q1350"/>
      <c r="T1350"/>
      <c r="W1350"/>
    </row>
    <row r="1351" spans="17:23" x14ac:dyDescent="0.3">
      <c r="Q1351"/>
      <c r="T1351"/>
      <c r="W1351"/>
    </row>
    <row r="1352" spans="17:23" x14ac:dyDescent="0.3">
      <c r="Q1352"/>
      <c r="T1352"/>
      <c r="W1352"/>
    </row>
    <row r="1353" spans="17:23" x14ac:dyDescent="0.3">
      <c r="Q1353"/>
      <c r="T1353"/>
      <c r="W1353"/>
    </row>
    <row r="1354" spans="17:23" x14ac:dyDescent="0.3">
      <c r="Q1354"/>
      <c r="T1354"/>
      <c r="W1354"/>
    </row>
    <row r="1355" spans="17:23" x14ac:dyDescent="0.3">
      <c r="Q1355"/>
      <c r="T1355"/>
      <c r="W1355"/>
    </row>
    <row r="1356" spans="17:23" x14ac:dyDescent="0.3">
      <c r="Q1356"/>
      <c r="T1356"/>
      <c r="W1356"/>
    </row>
    <row r="1357" spans="17:23" x14ac:dyDescent="0.3">
      <c r="Q1357"/>
      <c r="T1357"/>
      <c r="W1357"/>
    </row>
    <row r="1358" spans="17:23" x14ac:dyDescent="0.3">
      <c r="Q1358"/>
      <c r="T1358"/>
      <c r="W1358"/>
    </row>
    <row r="1359" spans="17:23" x14ac:dyDescent="0.3">
      <c r="Q1359"/>
      <c r="T1359"/>
      <c r="W1359"/>
    </row>
    <row r="1360" spans="17:23" x14ac:dyDescent="0.3">
      <c r="Q1360"/>
      <c r="T1360"/>
      <c r="W1360"/>
    </row>
    <row r="1361" spans="17:23" x14ac:dyDescent="0.3">
      <c r="Q1361"/>
      <c r="T1361"/>
      <c r="W1361"/>
    </row>
    <row r="1362" spans="17:23" x14ac:dyDescent="0.3">
      <c r="Q1362"/>
      <c r="T1362"/>
      <c r="W1362"/>
    </row>
    <row r="1363" spans="17:23" x14ac:dyDescent="0.3">
      <c r="Q1363"/>
      <c r="T1363"/>
      <c r="W1363"/>
    </row>
    <row r="1364" spans="17:23" x14ac:dyDescent="0.3">
      <c r="Q1364"/>
      <c r="T1364"/>
      <c r="W1364"/>
    </row>
    <row r="1365" spans="17:23" x14ac:dyDescent="0.3">
      <c r="Q1365"/>
      <c r="T1365"/>
      <c r="W1365"/>
    </row>
    <row r="1366" spans="17:23" x14ac:dyDescent="0.3">
      <c r="Q1366"/>
      <c r="T1366"/>
      <c r="W1366"/>
    </row>
    <row r="1367" spans="17:23" x14ac:dyDescent="0.3">
      <c r="Q1367"/>
      <c r="T1367"/>
      <c r="W1367"/>
    </row>
    <row r="1368" spans="17:23" x14ac:dyDescent="0.3">
      <c r="Q1368"/>
      <c r="T1368"/>
      <c r="W1368"/>
    </row>
    <row r="1369" spans="17:23" x14ac:dyDescent="0.3">
      <c r="Q1369"/>
      <c r="T1369"/>
      <c r="W1369"/>
    </row>
    <row r="1370" spans="17:23" x14ac:dyDescent="0.3">
      <c r="Q1370"/>
      <c r="T1370"/>
      <c r="W1370"/>
    </row>
    <row r="1371" spans="17:23" x14ac:dyDescent="0.3">
      <c r="Q1371"/>
      <c r="T1371"/>
      <c r="W1371"/>
    </row>
    <row r="1372" spans="17:23" x14ac:dyDescent="0.3">
      <c r="Q1372"/>
      <c r="T1372"/>
      <c r="W1372"/>
    </row>
    <row r="1373" spans="17:23" x14ac:dyDescent="0.3">
      <c r="Q1373"/>
      <c r="T1373"/>
      <c r="W1373"/>
    </row>
    <row r="1374" spans="17:23" x14ac:dyDescent="0.3">
      <c r="Q1374"/>
      <c r="T1374"/>
      <c r="W1374"/>
    </row>
    <row r="1375" spans="17:23" x14ac:dyDescent="0.3">
      <c r="Q1375"/>
      <c r="T1375"/>
      <c r="W1375"/>
    </row>
    <row r="1376" spans="17:23" x14ac:dyDescent="0.3">
      <c r="Q1376"/>
      <c r="T1376"/>
      <c r="W1376"/>
    </row>
    <row r="1377" spans="17:23" x14ac:dyDescent="0.3">
      <c r="Q1377"/>
      <c r="T1377"/>
      <c r="W1377"/>
    </row>
    <row r="1378" spans="17:23" x14ac:dyDescent="0.3">
      <c r="Q1378"/>
      <c r="T1378"/>
      <c r="W1378"/>
    </row>
    <row r="1379" spans="17:23" x14ac:dyDescent="0.3">
      <c r="Q1379"/>
      <c r="T1379"/>
      <c r="W1379"/>
    </row>
    <row r="1380" spans="17:23" x14ac:dyDescent="0.3">
      <c r="Q1380"/>
      <c r="T1380"/>
      <c r="W1380"/>
    </row>
    <row r="1381" spans="17:23" x14ac:dyDescent="0.3">
      <c r="Q1381"/>
      <c r="T1381"/>
      <c r="W1381"/>
    </row>
    <row r="1382" spans="17:23" x14ac:dyDescent="0.3">
      <c r="Q1382"/>
      <c r="T1382"/>
      <c r="W1382"/>
    </row>
    <row r="1383" spans="17:23" x14ac:dyDescent="0.3">
      <c r="Q1383"/>
      <c r="T1383"/>
      <c r="W1383"/>
    </row>
    <row r="1384" spans="17:23" x14ac:dyDescent="0.3">
      <c r="Q1384"/>
      <c r="T1384"/>
      <c r="W1384"/>
    </row>
    <row r="1385" spans="17:23" x14ac:dyDescent="0.3">
      <c r="Q1385"/>
      <c r="T1385"/>
      <c r="W1385"/>
    </row>
    <row r="1386" spans="17:23" x14ac:dyDescent="0.3">
      <c r="Q1386"/>
      <c r="T1386"/>
      <c r="W1386"/>
    </row>
    <row r="1387" spans="17:23" x14ac:dyDescent="0.3">
      <c r="Q1387"/>
      <c r="T1387"/>
      <c r="W1387"/>
    </row>
    <row r="1388" spans="17:23" x14ac:dyDescent="0.3">
      <c r="Q1388"/>
      <c r="T1388"/>
      <c r="W1388"/>
    </row>
    <row r="1389" spans="17:23" x14ac:dyDescent="0.3">
      <c r="Q1389"/>
      <c r="T1389"/>
      <c r="W1389"/>
    </row>
    <row r="1390" spans="17:23" x14ac:dyDescent="0.3">
      <c r="Q1390"/>
      <c r="T1390"/>
      <c r="W1390"/>
    </row>
    <row r="1391" spans="17:23" x14ac:dyDescent="0.3">
      <c r="Q1391"/>
      <c r="T1391"/>
      <c r="W1391"/>
    </row>
    <row r="1392" spans="17:23" x14ac:dyDescent="0.3">
      <c r="Q1392"/>
      <c r="T1392"/>
      <c r="W1392"/>
    </row>
    <row r="1393" spans="17:23" x14ac:dyDescent="0.3">
      <c r="Q1393"/>
      <c r="T1393"/>
      <c r="W1393"/>
    </row>
    <row r="1394" spans="17:23" x14ac:dyDescent="0.3">
      <c r="Q1394"/>
      <c r="T1394"/>
      <c r="W1394"/>
    </row>
    <row r="1395" spans="17:23" x14ac:dyDescent="0.3">
      <c r="Q1395"/>
      <c r="T1395"/>
      <c r="W1395"/>
    </row>
    <row r="1396" spans="17:23" x14ac:dyDescent="0.3">
      <c r="Q1396"/>
      <c r="T1396"/>
      <c r="W1396"/>
    </row>
    <row r="1397" spans="17:23" x14ac:dyDescent="0.3">
      <c r="Q1397"/>
      <c r="T1397"/>
      <c r="W1397"/>
    </row>
    <row r="1398" spans="17:23" x14ac:dyDescent="0.3">
      <c r="Q1398"/>
      <c r="T1398"/>
      <c r="W1398"/>
    </row>
    <row r="1399" spans="17:23" x14ac:dyDescent="0.3">
      <c r="Q1399"/>
      <c r="T1399"/>
      <c r="W1399"/>
    </row>
    <row r="1400" spans="17:23" x14ac:dyDescent="0.3">
      <c r="Q1400"/>
      <c r="T1400"/>
      <c r="W1400"/>
    </row>
    <row r="1401" spans="17:23" x14ac:dyDescent="0.3">
      <c r="Q1401"/>
      <c r="T1401"/>
      <c r="W1401"/>
    </row>
    <row r="1402" spans="17:23" x14ac:dyDescent="0.3">
      <c r="Q1402"/>
      <c r="T1402"/>
      <c r="W1402"/>
    </row>
    <row r="1403" spans="17:23" x14ac:dyDescent="0.3">
      <c r="Q1403"/>
      <c r="T1403"/>
      <c r="W1403"/>
    </row>
    <row r="1404" spans="17:23" x14ac:dyDescent="0.3">
      <c r="Q1404"/>
      <c r="T1404"/>
      <c r="W1404"/>
    </row>
    <row r="1405" spans="17:23" x14ac:dyDescent="0.3">
      <c r="Q1405"/>
      <c r="T1405"/>
      <c r="W1405"/>
    </row>
    <row r="1406" spans="17:23" x14ac:dyDescent="0.3">
      <c r="Q1406"/>
      <c r="T1406"/>
      <c r="W1406"/>
    </row>
    <row r="1407" spans="17:23" x14ac:dyDescent="0.3">
      <c r="Q1407"/>
      <c r="T1407"/>
      <c r="W1407"/>
    </row>
    <row r="1408" spans="17:23" x14ac:dyDescent="0.3">
      <c r="Q1408"/>
      <c r="T1408"/>
      <c r="W1408"/>
    </row>
    <row r="1409" spans="17:23" x14ac:dyDescent="0.3">
      <c r="Q1409"/>
      <c r="T1409"/>
      <c r="W1409"/>
    </row>
    <row r="1410" spans="17:23" x14ac:dyDescent="0.3">
      <c r="Q1410"/>
      <c r="T1410"/>
      <c r="W1410"/>
    </row>
    <row r="1411" spans="17:23" x14ac:dyDescent="0.3">
      <c r="Q1411"/>
      <c r="T1411"/>
      <c r="W1411"/>
    </row>
    <row r="1412" spans="17:23" x14ac:dyDescent="0.3">
      <c r="Q1412"/>
      <c r="T1412"/>
      <c r="W1412"/>
    </row>
    <row r="1413" spans="17:23" x14ac:dyDescent="0.3">
      <c r="Q1413"/>
      <c r="T1413"/>
      <c r="W1413"/>
    </row>
    <row r="1414" spans="17:23" x14ac:dyDescent="0.3">
      <c r="Q1414"/>
      <c r="T1414"/>
      <c r="W1414"/>
    </row>
    <row r="1415" spans="17:23" x14ac:dyDescent="0.3">
      <c r="Q1415"/>
      <c r="T1415"/>
      <c r="W1415"/>
    </row>
    <row r="1416" spans="17:23" x14ac:dyDescent="0.3">
      <c r="Q1416"/>
      <c r="T1416"/>
      <c r="W1416"/>
    </row>
    <row r="1417" spans="17:23" x14ac:dyDescent="0.3">
      <c r="Q1417"/>
      <c r="T1417"/>
      <c r="W1417"/>
    </row>
    <row r="1418" spans="17:23" x14ac:dyDescent="0.3">
      <c r="Q1418"/>
      <c r="T1418"/>
      <c r="W1418"/>
    </row>
    <row r="1419" spans="17:23" x14ac:dyDescent="0.3">
      <c r="Q1419"/>
      <c r="T1419"/>
      <c r="W1419"/>
    </row>
    <row r="1420" spans="17:23" x14ac:dyDescent="0.3">
      <c r="Q1420"/>
      <c r="T1420"/>
      <c r="W1420"/>
    </row>
    <row r="1421" spans="17:23" x14ac:dyDescent="0.3">
      <c r="Q1421"/>
      <c r="T1421"/>
      <c r="W1421"/>
    </row>
    <row r="1422" spans="17:23" x14ac:dyDescent="0.3">
      <c r="Q1422"/>
      <c r="T1422"/>
      <c r="W1422"/>
    </row>
    <row r="1423" spans="17:23" x14ac:dyDescent="0.3">
      <c r="Q1423"/>
      <c r="T1423"/>
      <c r="W1423"/>
    </row>
    <row r="1424" spans="17:23" x14ac:dyDescent="0.3">
      <c r="Q1424"/>
      <c r="T1424"/>
      <c r="W1424"/>
    </row>
    <row r="1425" spans="17:23" x14ac:dyDescent="0.3">
      <c r="Q1425"/>
      <c r="T1425"/>
      <c r="W1425"/>
    </row>
    <row r="1426" spans="17:23" x14ac:dyDescent="0.3">
      <c r="Q1426"/>
      <c r="T1426"/>
      <c r="W1426"/>
    </row>
    <row r="1427" spans="17:23" x14ac:dyDescent="0.3">
      <c r="Q1427"/>
      <c r="T1427"/>
      <c r="W1427"/>
    </row>
    <row r="1428" spans="17:23" x14ac:dyDescent="0.3">
      <c r="Q1428"/>
      <c r="T1428"/>
      <c r="W1428"/>
    </row>
    <row r="1429" spans="17:23" x14ac:dyDescent="0.3">
      <c r="Q1429"/>
      <c r="T1429"/>
      <c r="W1429"/>
    </row>
    <row r="1430" spans="17:23" x14ac:dyDescent="0.3">
      <c r="Q1430"/>
      <c r="T1430"/>
      <c r="W1430"/>
    </row>
    <row r="1431" spans="17:23" x14ac:dyDescent="0.3">
      <c r="Q1431"/>
      <c r="T1431"/>
      <c r="W1431"/>
    </row>
    <row r="1432" spans="17:23" x14ac:dyDescent="0.3">
      <c r="Q1432"/>
      <c r="T1432"/>
      <c r="W1432"/>
    </row>
    <row r="1433" spans="17:23" x14ac:dyDescent="0.3">
      <c r="Q1433"/>
      <c r="T1433"/>
      <c r="W1433"/>
    </row>
    <row r="1434" spans="17:23" x14ac:dyDescent="0.3">
      <c r="Q1434"/>
      <c r="T1434"/>
      <c r="W1434"/>
    </row>
    <row r="1435" spans="17:23" x14ac:dyDescent="0.3">
      <c r="Q1435"/>
      <c r="T1435"/>
      <c r="W1435"/>
    </row>
    <row r="1436" spans="17:23" x14ac:dyDescent="0.3">
      <c r="Q1436"/>
      <c r="T1436"/>
      <c r="W1436"/>
    </row>
    <row r="1437" spans="17:23" x14ac:dyDescent="0.3">
      <c r="Q1437"/>
      <c r="T1437"/>
      <c r="W1437"/>
    </row>
    <row r="1438" spans="17:23" x14ac:dyDescent="0.3">
      <c r="Q1438"/>
      <c r="T1438"/>
      <c r="W1438"/>
    </row>
    <row r="1439" spans="17:23" x14ac:dyDescent="0.3">
      <c r="Q1439"/>
      <c r="T1439"/>
      <c r="W1439"/>
    </row>
    <row r="1440" spans="17:23" x14ac:dyDescent="0.3">
      <c r="Q1440"/>
      <c r="T1440"/>
      <c r="W1440"/>
    </row>
    <row r="1441" spans="17:23" x14ac:dyDescent="0.3">
      <c r="Q1441"/>
      <c r="T1441"/>
      <c r="W1441"/>
    </row>
    <row r="1442" spans="17:23" x14ac:dyDescent="0.3">
      <c r="Q1442"/>
      <c r="T1442"/>
      <c r="W1442"/>
    </row>
    <row r="1443" spans="17:23" x14ac:dyDescent="0.3">
      <c r="Q1443"/>
      <c r="T1443"/>
      <c r="W1443"/>
    </row>
    <row r="1444" spans="17:23" x14ac:dyDescent="0.3">
      <c r="Q1444"/>
      <c r="T1444"/>
      <c r="W1444"/>
    </row>
    <row r="1445" spans="17:23" x14ac:dyDescent="0.3">
      <c r="Q1445"/>
      <c r="T1445"/>
      <c r="W1445"/>
    </row>
    <row r="1446" spans="17:23" x14ac:dyDescent="0.3">
      <c r="Q1446"/>
      <c r="T1446"/>
      <c r="W1446"/>
    </row>
    <row r="1447" spans="17:23" x14ac:dyDescent="0.3">
      <c r="Q1447"/>
      <c r="T1447"/>
      <c r="W1447"/>
    </row>
    <row r="1448" spans="17:23" x14ac:dyDescent="0.3">
      <c r="Q1448"/>
      <c r="T1448"/>
      <c r="W1448"/>
    </row>
    <row r="1449" spans="17:23" x14ac:dyDescent="0.3">
      <c r="Q1449"/>
      <c r="T1449"/>
      <c r="W1449"/>
    </row>
    <row r="1450" spans="17:23" x14ac:dyDescent="0.3">
      <c r="Q1450"/>
      <c r="T1450"/>
      <c r="W1450"/>
    </row>
    <row r="1451" spans="17:23" x14ac:dyDescent="0.3">
      <c r="Q1451"/>
      <c r="T1451"/>
      <c r="W1451"/>
    </row>
    <row r="1452" spans="17:23" x14ac:dyDescent="0.3">
      <c r="Q1452"/>
      <c r="T1452"/>
      <c r="W1452"/>
    </row>
    <row r="1453" spans="17:23" x14ac:dyDescent="0.3">
      <c r="Q1453"/>
      <c r="T1453"/>
      <c r="W1453"/>
    </row>
    <row r="1454" spans="17:23" x14ac:dyDescent="0.3">
      <c r="Q1454"/>
      <c r="T1454"/>
      <c r="W1454"/>
    </row>
    <row r="1455" spans="17:23" x14ac:dyDescent="0.3">
      <c r="Q1455"/>
      <c r="T1455"/>
      <c r="W1455"/>
    </row>
    <row r="1456" spans="17:23" x14ac:dyDescent="0.3">
      <c r="Q1456"/>
      <c r="T1456"/>
      <c r="W1456"/>
    </row>
    <row r="1457" spans="17:23" x14ac:dyDescent="0.3">
      <c r="Q1457"/>
      <c r="T1457"/>
      <c r="W1457"/>
    </row>
    <row r="1458" spans="17:23" x14ac:dyDescent="0.3">
      <c r="Q1458"/>
      <c r="T1458"/>
      <c r="W1458"/>
    </row>
    <row r="1459" spans="17:23" x14ac:dyDescent="0.3">
      <c r="Q1459"/>
      <c r="T1459"/>
      <c r="W1459"/>
    </row>
    <row r="1460" spans="17:23" x14ac:dyDescent="0.3">
      <c r="Q1460"/>
      <c r="T1460"/>
      <c r="W1460"/>
    </row>
    <row r="1461" spans="17:23" x14ac:dyDescent="0.3">
      <c r="Q1461"/>
      <c r="T1461"/>
      <c r="W1461"/>
    </row>
    <row r="1462" spans="17:23" x14ac:dyDescent="0.3">
      <c r="Q1462"/>
      <c r="T1462"/>
      <c r="W1462"/>
    </row>
    <row r="1463" spans="17:23" x14ac:dyDescent="0.3">
      <c r="Q1463"/>
      <c r="T1463"/>
      <c r="W1463"/>
    </row>
    <row r="1464" spans="17:23" x14ac:dyDescent="0.3">
      <c r="Q1464"/>
      <c r="T1464"/>
      <c r="W1464"/>
    </row>
    <row r="1465" spans="17:23" x14ac:dyDescent="0.3">
      <c r="Q1465"/>
      <c r="T1465"/>
      <c r="W1465"/>
    </row>
    <row r="1466" spans="17:23" x14ac:dyDescent="0.3">
      <c r="Q1466"/>
      <c r="T1466"/>
      <c r="W1466"/>
    </row>
    <row r="1467" spans="17:23" x14ac:dyDescent="0.3">
      <c r="Q1467"/>
      <c r="T1467"/>
      <c r="W1467"/>
    </row>
    <row r="1468" spans="17:23" x14ac:dyDescent="0.3">
      <c r="Q1468"/>
      <c r="T1468"/>
      <c r="W1468"/>
    </row>
    <row r="1469" spans="17:23" x14ac:dyDescent="0.3">
      <c r="Q1469"/>
      <c r="T1469"/>
      <c r="W1469"/>
    </row>
    <row r="1470" spans="17:23" x14ac:dyDescent="0.3">
      <c r="Q1470"/>
      <c r="T1470"/>
      <c r="W1470"/>
    </row>
    <row r="1471" spans="17:23" x14ac:dyDescent="0.3">
      <c r="Q1471"/>
      <c r="T1471"/>
      <c r="W1471"/>
    </row>
    <row r="1472" spans="17:23" x14ac:dyDescent="0.3">
      <c r="Q1472"/>
      <c r="T1472"/>
      <c r="W1472"/>
    </row>
    <row r="1473" spans="17:23" x14ac:dyDescent="0.3">
      <c r="Q1473"/>
      <c r="T1473"/>
      <c r="W1473"/>
    </row>
    <row r="1474" spans="17:23" x14ac:dyDescent="0.3">
      <c r="Q1474"/>
      <c r="T1474"/>
      <c r="W1474"/>
    </row>
    <row r="1475" spans="17:23" x14ac:dyDescent="0.3">
      <c r="Q1475"/>
      <c r="T1475"/>
      <c r="W1475"/>
    </row>
    <row r="1476" spans="17:23" x14ac:dyDescent="0.3">
      <c r="Q1476"/>
      <c r="T1476"/>
      <c r="W1476"/>
    </row>
    <row r="1477" spans="17:23" x14ac:dyDescent="0.3">
      <c r="Q1477"/>
      <c r="T1477"/>
      <c r="W1477"/>
    </row>
    <row r="1478" spans="17:23" x14ac:dyDescent="0.3">
      <c r="Q1478"/>
      <c r="T1478"/>
      <c r="W1478"/>
    </row>
    <row r="1479" spans="17:23" x14ac:dyDescent="0.3">
      <c r="Q1479"/>
      <c r="T1479"/>
      <c r="W1479"/>
    </row>
    <row r="1480" spans="17:23" x14ac:dyDescent="0.3">
      <c r="Q1480"/>
      <c r="T1480"/>
      <c r="W1480"/>
    </row>
    <row r="1481" spans="17:23" x14ac:dyDescent="0.3">
      <c r="Q1481"/>
      <c r="T1481"/>
      <c r="W1481"/>
    </row>
    <row r="1482" spans="17:23" x14ac:dyDescent="0.3">
      <c r="Q1482"/>
      <c r="T1482"/>
      <c r="W1482"/>
    </row>
    <row r="1483" spans="17:23" x14ac:dyDescent="0.3">
      <c r="Q1483"/>
      <c r="T1483"/>
      <c r="W1483"/>
    </row>
    <row r="1484" spans="17:23" x14ac:dyDescent="0.3">
      <c r="Q1484"/>
      <c r="T1484"/>
      <c r="W1484"/>
    </row>
    <row r="1485" spans="17:23" x14ac:dyDescent="0.3">
      <c r="Q1485"/>
      <c r="T1485"/>
      <c r="W1485"/>
    </row>
    <row r="1486" spans="17:23" x14ac:dyDescent="0.3">
      <c r="Q1486"/>
      <c r="T1486"/>
      <c r="W1486"/>
    </row>
    <row r="1487" spans="17:23" x14ac:dyDescent="0.3">
      <c r="Q1487"/>
      <c r="T1487"/>
      <c r="W1487"/>
    </row>
    <row r="1488" spans="17:23" x14ac:dyDescent="0.3">
      <c r="Q1488"/>
      <c r="T1488"/>
      <c r="W1488"/>
    </row>
    <row r="1489" spans="17:23" x14ac:dyDescent="0.3">
      <c r="Q1489"/>
      <c r="T1489"/>
      <c r="W1489"/>
    </row>
    <row r="1490" spans="17:23" x14ac:dyDescent="0.3">
      <c r="Q1490"/>
      <c r="T1490"/>
      <c r="W1490"/>
    </row>
    <row r="1491" spans="17:23" x14ac:dyDescent="0.3">
      <c r="Q1491"/>
      <c r="T1491"/>
      <c r="W1491"/>
    </row>
    <row r="1492" spans="17:23" x14ac:dyDescent="0.3">
      <c r="Q1492"/>
      <c r="T1492"/>
      <c r="W1492"/>
    </row>
    <row r="1493" spans="17:23" x14ac:dyDescent="0.3">
      <c r="Q1493"/>
      <c r="T1493"/>
      <c r="W1493"/>
    </row>
    <row r="1494" spans="17:23" x14ac:dyDescent="0.3">
      <c r="Q1494"/>
      <c r="T1494"/>
      <c r="W1494"/>
    </row>
    <row r="1495" spans="17:23" x14ac:dyDescent="0.3">
      <c r="Q1495"/>
      <c r="T1495"/>
      <c r="W1495"/>
    </row>
    <row r="1496" spans="17:23" x14ac:dyDescent="0.3">
      <c r="Q1496"/>
      <c r="T1496"/>
      <c r="W1496"/>
    </row>
    <row r="1497" spans="17:23" x14ac:dyDescent="0.3">
      <c r="Q1497"/>
      <c r="T1497"/>
      <c r="W1497"/>
    </row>
    <row r="1498" spans="17:23" x14ac:dyDescent="0.3">
      <c r="Q1498"/>
      <c r="T1498"/>
      <c r="W1498"/>
    </row>
    <row r="1499" spans="17:23" x14ac:dyDescent="0.3">
      <c r="Q1499"/>
      <c r="T1499"/>
      <c r="W1499"/>
    </row>
    <row r="1500" spans="17:23" x14ac:dyDescent="0.3">
      <c r="Q1500"/>
      <c r="T1500"/>
      <c r="W1500"/>
    </row>
    <row r="1501" spans="17:23" x14ac:dyDescent="0.3">
      <c r="Q1501"/>
      <c r="T1501"/>
      <c r="W1501"/>
    </row>
    <row r="1502" spans="17:23" x14ac:dyDescent="0.3">
      <c r="Q1502"/>
      <c r="T1502"/>
      <c r="W1502"/>
    </row>
    <row r="1503" spans="17:23" x14ac:dyDescent="0.3">
      <c r="Q1503"/>
      <c r="T1503"/>
      <c r="W1503"/>
    </row>
    <row r="1504" spans="17:23" x14ac:dyDescent="0.3">
      <c r="Q1504"/>
      <c r="T1504"/>
      <c r="W1504"/>
    </row>
    <row r="1505" spans="17:23" x14ac:dyDescent="0.3">
      <c r="Q1505"/>
      <c r="T1505"/>
      <c r="W1505"/>
    </row>
    <row r="1506" spans="17:23" x14ac:dyDescent="0.3">
      <c r="Q1506"/>
      <c r="T1506"/>
      <c r="W1506"/>
    </row>
    <row r="1507" spans="17:23" x14ac:dyDescent="0.3">
      <c r="Q1507"/>
      <c r="T1507"/>
      <c r="W1507"/>
    </row>
    <row r="1508" spans="17:23" x14ac:dyDescent="0.3">
      <c r="Q1508"/>
      <c r="T1508"/>
      <c r="W1508"/>
    </row>
    <row r="1509" spans="17:23" x14ac:dyDescent="0.3">
      <c r="Q1509"/>
      <c r="T1509"/>
      <c r="W1509"/>
    </row>
    <row r="1510" spans="17:23" x14ac:dyDescent="0.3">
      <c r="Q1510"/>
      <c r="T1510"/>
      <c r="W1510"/>
    </row>
    <row r="1511" spans="17:23" x14ac:dyDescent="0.3">
      <c r="Q1511"/>
      <c r="T1511"/>
      <c r="W1511"/>
    </row>
    <row r="1512" spans="17:23" x14ac:dyDescent="0.3">
      <c r="Q1512"/>
      <c r="T1512"/>
      <c r="W1512"/>
    </row>
    <row r="1513" spans="17:23" x14ac:dyDescent="0.3">
      <c r="Q1513"/>
      <c r="T1513"/>
      <c r="W1513"/>
    </row>
    <row r="1514" spans="17:23" x14ac:dyDescent="0.3">
      <c r="Q1514"/>
      <c r="T1514"/>
      <c r="W1514"/>
    </row>
    <row r="1515" spans="17:23" x14ac:dyDescent="0.3">
      <c r="Q1515"/>
      <c r="T1515"/>
      <c r="W1515"/>
    </row>
    <row r="1516" spans="17:23" x14ac:dyDescent="0.3">
      <c r="Q1516"/>
      <c r="T1516"/>
      <c r="W1516"/>
    </row>
    <row r="1517" spans="17:23" x14ac:dyDescent="0.3">
      <c r="Q1517"/>
      <c r="T1517"/>
      <c r="W1517"/>
    </row>
    <row r="1518" spans="17:23" x14ac:dyDescent="0.3">
      <c r="Q1518"/>
      <c r="T1518"/>
      <c r="W1518"/>
    </row>
    <row r="1519" spans="17:23" x14ac:dyDescent="0.3">
      <c r="Q1519"/>
      <c r="T1519"/>
      <c r="W1519"/>
    </row>
    <row r="1520" spans="17:23" x14ac:dyDescent="0.3">
      <c r="Q1520"/>
      <c r="T1520"/>
      <c r="W1520"/>
    </row>
    <row r="1521" spans="17:23" x14ac:dyDescent="0.3">
      <c r="Q1521"/>
      <c r="T1521"/>
      <c r="W1521"/>
    </row>
    <row r="1522" spans="17:23" x14ac:dyDescent="0.3">
      <c r="Q1522"/>
      <c r="T1522"/>
      <c r="W1522"/>
    </row>
    <row r="1523" spans="17:23" x14ac:dyDescent="0.3">
      <c r="Q1523"/>
      <c r="T1523"/>
      <c r="W1523"/>
    </row>
    <row r="1524" spans="17:23" x14ac:dyDescent="0.3">
      <c r="Q1524"/>
      <c r="T1524"/>
      <c r="W1524"/>
    </row>
    <row r="1525" spans="17:23" x14ac:dyDescent="0.3">
      <c r="Q1525"/>
      <c r="T1525"/>
      <c r="W1525"/>
    </row>
    <row r="1526" spans="17:23" x14ac:dyDescent="0.3">
      <c r="Q1526"/>
      <c r="T1526"/>
      <c r="W1526"/>
    </row>
    <row r="1527" spans="17:23" x14ac:dyDescent="0.3">
      <c r="Q1527"/>
      <c r="T1527"/>
      <c r="W1527"/>
    </row>
    <row r="1528" spans="17:23" x14ac:dyDescent="0.3">
      <c r="Q1528"/>
      <c r="T1528"/>
      <c r="W1528"/>
    </row>
    <row r="1529" spans="17:23" x14ac:dyDescent="0.3">
      <c r="Q1529"/>
      <c r="T1529"/>
      <c r="W1529"/>
    </row>
    <row r="1530" spans="17:23" x14ac:dyDescent="0.3">
      <c r="Q1530"/>
      <c r="T1530"/>
      <c r="W1530"/>
    </row>
    <row r="1531" spans="17:23" x14ac:dyDescent="0.3">
      <c r="Q1531"/>
      <c r="T1531"/>
      <c r="W1531"/>
    </row>
    <row r="1532" spans="17:23" x14ac:dyDescent="0.3">
      <c r="Q1532"/>
      <c r="T1532"/>
      <c r="W1532"/>
    </row>
    <row r="1533" spans="17:23" x14ac:dyDescent="0.3">
      <c r="Q1533"/>
      <c r="T1533"/>
      <c r="W1533"/>
    </row>
    <row r="1534" spans="17:23" x14ac:dyDescent="0.3">
      <c r="Q1534"/>
      <c r="T1534"/>
      <c r="W1534"/>
    </row>
    <row r="1535" spans="17:23" x14ac:dyDescent="0.3">
      <c r="Q1535"/>
      <c r="T1535"/>
      <c r="W1535"/>
    </row>
    <row r="1536" spans="17:23" x14ac:dyDescent="0.3">
      <c r="Q1536"/>
      <c r="T1536"/>
      <c r="W1536"/>
    </row>
    <row r="1537" spans="17:23" x14ac:dyDescent="0.3">
      <c r="Q1537"/>
      <c r="T1537"/>
      <c r="W1537"/>
    </row>
    <row r="1538" spans="17:23" x14ac:dyDescent="0.3">
      <c r="Q1538"/>
      <c r="T1538"/>
      <c r="W1538"/>
    </row>
    <row r="1539" spans="17:23" x14ac:dyDescent="0.3">
      <c r="Q1539"/>
      <c r="T1539"/>
      <c r="W1539"/>
    </row>
    <row r="1540" spans="17:23" x14ac:dyDescent="0.3">
      <c r="Q1540"/>
      <c r="T1540"/>
      <c r="W1540"/>
    </row>
    <row r="1541" spans="17:23" x14ac:dyDescent="0.3">
      <c r="Q1541"/>
      <c r="T1541"/>
      <c r="W1541"/>
    </row>
    <row r="1542" spans="17:23" x14ac:dyDescent="0.3">
      <c r="Q1542"/>
      <c r="T1542"/>
      <c r="W1542"/>
    </row>
    <row r="1543" spans="17:23" x14ac:dyDescent="0.3">
      <c r="Q1543"/>
      <c r="T1543"/>
      <c r="W1543"/>
    </row>
    <row r="1544" spans="17:23" x14ac:dyDescent="0.3">
      <c r="Q1544"/>
      <c r="T1544"/>
      <c r="W1544"/>
    </row>
    <row r="1545" spans="17:23" x14ac:dyDescent="0.3">
      <c r="Q1545"/>
      <c r="T1545"/>
      <c r="W1545"/>
    </row>
    <row r="1546" spans="17:23" x14ac:dyDescent="0.3">
      <c r="Q1546"/>
      <c r="T1546"/>
      <c r="W1546"/>
    </row>
    <row r="1547" spans="17:23" x14ac:dyDescent="0.3">
      <c r="Q1547"/>
      <c r="T1547"/>
      <c r="W1547"/>
    </row>
    <row r="1548" spans="17:23" x14ac:dyDescent="0.3">
      <c r="Q1548"/>
      <c r="T1548"/>
      <c r="W1548"/>
    </row>
    <row r="1549" spans="17:23" x14ac:dyDescent="0.3">
      <c r="Q1549"/>
      <c r="T1549"/>
      <c r="W1549"/>
    </row>
    <row r="1550" spans="17:23" x14ac:dyDescent="0.3">
      <c r="Q1550"/>
      <c r="T1550"/>
      <c r="W1550"/>
    </row>
    <row r="1551" spans="17:23" x14ac:dyDescent="0.3">
      <c r="Q1551"/>
      <c r="T1551"/>
      <c r="W1551"/>
    </row>
    <row r="1552" spans="17:23" x14ac:dyDescent="0.3">
      <c r="Q1552"/>
      <c r="T1552"/>
      <c r="W1552"/>
    </row>
    <row r="1553" spans="17:23" x14ac:dyDescent="0.3">
      <c r="Q1553"/>
      <c r="T1553"/>
      <c r="W1553"/>
    </row>
    <row r="1554" spans="17:23" x14ac:dyDescent="0.3">
      <c r="Q1554"/>
      <c r="T1554"/>
      <c r="W1554"/>
    </row>
    <row r="1555" spans="17:23" x14ac:dyDescent="0.3">
      <c r="Q1555"/>
      <c r="T1555"/>
      <c r="W1555"/>
    </row>
    <row r="1556" spans="17:23" x14ac:dyDescent="0.3">
      <c r="Q1556"/>
      <c r="T1556"/>
      <c r="W1556"/>
    </row>
    <row r="1557" spans="17:23" x14ac:dyDescent="0.3">
      <c r="Q1557"/>
      <c r="T1557"/>
      <c r="W1557"/>
    </row>
    <row r="1558" spans="17:23" x14ac:dyDescent="0.3">
      <c r="Q1558"/>
      <c r="T1558"/>
      <c r="W1558"/>
    </row>
    <row r="1559" spans="17:23" x14ac:dyDescent="0.3">
      <c r="Q1559"/>
      <c r="T1559"/>
      <c r="W1559"/>
    </row>
    <row r="1560" spans="17:23" x14ac:dyDescent="0.3">
      <c r="Q1560"/>
      <c r="T1560"/>
      <c r="W1560"/>
    </row>
    <row r="1561" spans="17:23" x14ac:dyDescent="0.3">
      <c r="Q1561"/>
      <c r="T1561"/>
      <c r="W1561"/>
    </row>
    <row r="1562" spans="17:23" x14ac:dyDescent="0.3">
      <c r="Q1562"/>
      <c r="T1562"/>
      <c r="W1562"/>
    </row>
    <row r="1563" spans="17:23" x14ac:dyDescent="0.3">
      <c r="Q1563"/>
      <c r="T1563"/>
      <c r="W1563"/>
    </row>
    <row r="1564" spans="17:23" x14ac:dyDescent="0.3">
      <c r="Q1564"/>
      <c r="T1564"/>
      <c r="W1564"/>
    </row>
    <row r="1565" spans="17:23" x14ac:dyDescent="0.3">
      <c r="Q1565"/>
      <c r="T1565"/>
      <c r="W1565"/>
    </row>
    <row r="1566" spans="17:23" x14ac:dyDescent="0.3">
      <c r="Q1566"/>
      <c r="T1566"/>
      <c r="W1566"/>
    </row>
    <row r="1567" spans="17:23" x14ac:dyDescent="0.3">
      <c r="Q1567"/>
      <c r="T1567"/>
      <c r="W1567"/>
    </row>
    <row r="1568" spans="17:23" x14ac:dyDescent="0.3">
      <c r="Q1568"/>
      <c r="T1568"/>
      <c r="W1568"/>
    </row>
    <row r="1569" spans="17:23" x14ac:dyDescent="0.3">
      <c r="Q1569"/>
      <c r="T1569"/>
      <c r="W1569"/>
    </row>
    <row r="1570" spans="17:23" x14ac:dyDescent="0.3">
      <c r="Q1570"/>
      <c r="T1570"/>
      <c r="W1570"/>
    </row>
    <row r="1571" spans="17:23" x14ac:dyDescent="0.3">
      <c r="Q1571"/>
      <c r="T1571"/>
      <c r="W1571"/>
    </row>
    <row r="1572" spans="17:23" x14ac:dyDescent="0.3">
      <c r="Q1572"/>
      <c r="T1572"/>
      <c r="W1572"/>
    </row>
    <row r="1573" spans="17:23" x14ac:dyDescent="0.3">
      <c r="Q1573"/>
      <c r="T1573"/>
      <c r="W1573"/>
    </row>
    <row r="1574" spans="17:23" x14ac:dyDescent="0.3">
      <c r="Q1574"/>
      <c r="T1574"/>
      <c r="W1574"/>
    </row>
    <row r="1575" spans="17:23" x14ac:dyDescent="0.3">
      <c r="Q1575"/>
      <c r="T1575"/>
      <c r="W1575"/>
    </row>
    <row r="1576" spans="17:23" x14ac:dyDescent="0.3">
      <c r="Q1576"/>
      <c r="T1576"/>
      <c r="W1576"/>
    </row>
    <row r="1577" spans="17:23" x14ac:dyDescent="0.3">
      <c r="Q1577"/>
      <c r="T1577"/>
      <c r="W1577"/>
    </row>
    <row r="1578" spans="17:23" x14ac:dyDescent="0.3">
      <c r="Q1578"/>
      <c r="T1578"/>
      <c r="W1578"/>
    </row>
    <row r="1579" spans="17:23" x14ac:dyDescent="0.3">
      <c r="Q1579"/>
      <c r="T1579"/>
      <c r="W1579"/>
    </row>
    <row r="1580" spans="17:23" x14ac:dyDescent="0.3">
      <c r="Q1580"/>
      <c r="T1580"/>
      <c r="W1580"/>
    </row>
    <row r="1581" spans="17:23" x14ac:dyDescent="0.3">
      <c r="Q1581"/>
      <c r="T1581"/>
      <c r="W1581"/>
    </row>
    <row r="1582" spans="17:23" x14ac:dyDescent="0.3">
      <c r="Q1582"/>
      <c r="T1582"/>
      <c r="W1582"/>
    </row>
    <row r="1583" spans="17:23" x14ac:dyDescent="0.3">
      <c r="Q1583"/>
      <c r="T1583"/>
      <c r="W1583"/>
    </row>
    <row r="1584" spans="17:23" x14ac:dyDescent="0.3">
      <c r="Q1584"/>
      <c r="T1584"/>
      <c r="W1584"/>
    </row>
    <row r="1585" spans="17:23" x14ac:dyDescent="0.3">
      <c r="Q1585"/>
      <c r="T1585"/>
      <c r="W1585"/>
    </row>
    <row r="1586" spans="17:23" x14ac:dyDescent="0.3">
      <c r="Q1586"/>
      <c r="T1586"/>
      <c r="W1586"/>
    </row>
    <row r="1587" spans="17:23" x14ac:dyDescent="0.3">
      <c r="Q1587"/>
      <c r="T1587"/>
      <c r="W1587"/>
    </row>
    <row r="1588" spans="17:23" x14ac:dyDescent="0.3">
      <c r="Q1588"/>
      <c r="T1588"/>
      <c r="W1588"/>
    </row>
    <row r="1589" spans="17:23" x14ac:dyDescent="0.3">
      <c r="Q1589"/>
      <c r="T1589"/>
      <c r="W1589"/>
    </row>
    <row r="1590" spans="17:23" x14ac:dyDescent="0.3">
      <c r="Q1590"/>
      <c r="T1590"/>
      <c r="W1590"/>
    </row>
    <row r="1591" spans="17:23" x14ac:dyDescent="0.3">
      <c r="Q1591"/>
      <c r="T1591"/>
      <c r="W1591"/>
    </row>
    <row r="1592" spans="17:23" x14ac:dyDescent="0.3">
      <c r="Q1592"/>
      <c r="T1592"/>
      <c r="W1592"/>
    </row>
    <row r="1593" spans="17:23" x14ac:dyDescent="0.3">
      <c r="Q1593"/>
      <c r="T1593"/>
      <c r="W1593"/>
    </row>
    <row r="1594" spans="17:23" x14ac:dyDescent="0.3">
      <c r="Q1594"/>
      <c r="T1594"/>
      <c r="W1594"/>
    </row>
    <row r="1595" spans="17:23" x14ac:dyDescent="0.3">
      <c r="Q1595"/>
      <c r="T1595"/>
      <c r="W1595"/>
    </row>
    <row r="1596" spans="17:23" x14ac:dyDescent="0.3">
      <c r="Q1596"/>
      <c r="T1596"/>
      <c r="W1596"/>
    </row>
    <row r="1597" spans="17:23" x14ac:dyDescent="0.3">
      <c r="Q1597"/>
      <c r="T1597"/>
      <c r="W1597"/>
    </row>
    <row r="1598" spans="17:23" x14ac:dyDescent="0.3">
      <c r="Q1598"/>
      <c r="T1598"/>
      <c r="W1598"/>
    </row>
    <row r="1599" spans="17:23" x14ac:dyDescent="0.3">
      <c r="Q1599"/>
      <c r="T1599"/>
      <c r="W1599"/>
    </row>
    <row r="1600" spans="17:23" x14ac:dyDescent="0.3">
      <c r="Q1600"/>
      <c r="T1600"/>
      <c r="W1600"/>
    </row>
    <row r="1601" spans="17:23" x14ac:dyDescent="0.3">
      <c r="Q1601"/>
      <c r="T1601"/>
      <c r="W1601"/>
    </row>
    <row r="1602" spans="17:23" x14ac:dyDescent="0.3">
      <c r="Q1602"/>
      <c r="T1602"/>
      <c r="W1602"/>
    </row>
    <row r="1603" spans="17:23" x14ac:dyDescent="0.3">
      <c r="Q1603"/>
      <c r="T1603"/>
      <c r="W1603"/>
    </row>
    <row r="1604" spans="17:23" x14ac:dyDescent="0.3">
      <c r="Q1604"/>
      <c r="T1604"/>
      <c r="W1604"/>
    </row>
    <row r="1605" spans="17:23" x14ac:dyDescent="0.3">
      <c r="Q1605"/>
      <c r="T1605"/>
      <c r="W1605"/>
    </row>
    <row r="1606" spans="17:23" x14ac:dyDescent="0.3">
      <c r="Q1606"/>
      <c r="T1606"/>
      <c r="W1606"/>
    </row>
    <row r="1607" spans="17:23" x14ac:dyDescent="0.3">
      <c r="Q1607"/>
      <c r="T1607"/>
      <c r="W1607"/>
    </row>
    <row r="1608" spans="17:23" x14ac:dyDescent="0.3">
      <c r="Q1608"/>
      <c r="T1608"/>
      <c r="W1608"/>
    </row>
    <row r="1609" spans="17:23" x14ac:dyDescent="0.3">
      <c r="Q1609"/>
      <c r="T1609"/>
      <c r="W1609"/>
    </row>
    <row r="1610" spans="17:23" x14ac:dyDescent="0.3">
      <c r="Q1610"/>
      <c r="T1610"/>
      <c r="W1610"/>
    </row>
    <row r="1611" spans="17:23" x14ac:dyDescent="0.3">
      <c r="Q1611"/>
      <c r="T1611"/>
      <c r="W1611"/>
    </row>
    <row r="1612" spans="17:23" x14ac:dyDescent="0.3">
      <c r="Q1612"/>
      <c r="T1612"/>
      <c r="W1612"/>
    </row>
    <row r="1613" spans="17:23" x14ac:dyDescent="0.3">
      <c r="Q1613"/>
      <c r="T1613"/>
      <c r="W1613"/>
    </row>
    <row r="1614" spans="17:23" x14ac:dyDescent="0.3">
      <c r="Q1614"/>
      <c r="T1614"/>
      <c r="W1614"/>
    </row>
    <row r="1615" spans="17:23" x14ac:dyDescent="0.3">
      <c r="Q1615"/>
      <c r="T1615"/>
      <c r="W1615"/>
    </row>
    <row r="1616" spans="17:23" x14ac:dyDescent="0.3">
      <c r="Q1616"/>
      <c r="T1616"/>
      <c r="W1616"/>
    </row>
    <row r="1617" spans="17:23" x14ac:dyDescent="0.3">
      <c r="Q1617"/>
      <c r="T1617"/>
      <c r="W1617"/>
    </row>
    <row r="1618" spans="17:23" x14ac:dyDescent="0.3">
      <c r="Q1618"/>
      <c r="T1618"/>
      <c r="W1618"/>
    </row>
    <row r="1619" spans="17:23" x14ac:dyDescent="0.3">
      <c r="Q1619"/>
      <c r="T1619"/>
      <c r="W1619"/>
    </row>
    <row r="1620" spans="17:23" x14ac:dyDescent="0.3">
      <c r="Q1620"/>
      <c r="T1620"/>
      <c r="W1620"/>
    </row>
    <row r="1621" spans="17:23" x14ac:dyDescent="0.3">
      <c r="Q1621"/>
      <c r="T1621"/>
      <c r="W1621"/>
    </row>
    <row r="1622" spans="17:23" x14ac:dyDescent="0.3">
      <c r="Q1622"/>
      <c r="T1622"/>
      <c r="W1622"/>
    </row>
    <row r="1623" spans="17:23" x14ac:dyDescent="0.3">
      <c r="Q1623"/>
      <c r="T1623"/>
      <c r="W1623"/>
    </row>
    <row r="1624" spans="17:23" x14ac:dyDescent="0.3">
      <c r="Q1624"/>
      <c r="T1624"/>
      <c r="W1624"/>
    </row>
    <row r="1625" spans="17:23" x14ac:dyDescent="0.3">
      <c r="Q1625"/>
      <c r="T1625"/>
      <c r="W1625"/>
    </row>
    <row r="1626" spans="17:23" x14ac:dyDescent="0.3">
      <c r="Q1626"/>
      <c r="T1626"/>
      <c r="W1626"/>
    </row>
    <row r="1627" spans="17:23" x14ac:dyDescent="0.3">
      <c r="Q1627"/>
      <c r="T1627"/>
      <c r="W1627"/>
    </row>
    <row r="1628" spans="17:23" x14ac:dyDescent="0.3">
      <c r="Q1628"/>
      <c r="T1628"/>
      <c r="W1628"/>
    </row>
    <row r="1629" spans="17:23" x14ac:dyDescent="0.3">
      <c r="Q1629"/>
      <c r="T1629"/>
      <c r="W1629"/>
    </row>
    <row r="1630" spans="17:23" x14ac:dyDescent="0.3">
      <c r="Q1630"/>
      <c r="T1630"/>
      <c r="W1630"/>
    </row>
    <row r="1631" spans="17:23" x14ac:dyDescent="0.3">
      <c r="Q1631"/>
      <c r="T1631"/>
      <c r="W1631"/>
    </row>
    <row r="1632" spans="17:23" x14ac:dyDescent="0.3">
      <c r="Q1632"/>
      <c r="T1632"/>
      <c r="W1632"/>
    </row>
    <row r="1633" spans="17:23" x14ac:dyDescent="0.3">
      <c r="Q1633"/>
      <c r="T1633"/>
      <c r="W1633"/>
    </row>
    <row r="1634" spans="17:23" x14ac:dyDescent="0.3">
      <c r="Q1634"/>
      <c r="T1634"/>
      <c r="W1634"/>
    </row>
    <row r="1635" spans="17:23" x14ac:dyDescent="0.3">
      <c r="Q1635"/>
      <c r="T1635"/>
      <c r="W1635"/>
    </row>
    <row r="1636" spans="17:23" x14ac:dyDescent="0.3">
      <c r="Q1636"/>
      <c r="T1636"/>
      <c r="W1636"/>
    </row>
    <row r="1637" spans="17:23" x14ac:dyDescent="0.3">
      <c r="Q1637"/>
      <c r="T1637"/>
      <c r="W1637"/>
    </row>
    <row r="1638" spans="17:23" x14ac:dyDescent="0.3">
      <c r="Q1638"/>
      <c r="T1638"/>
      <c r="W1638"/>
    </row>
    <row r="1639" spans="17:23" x14ac:dyDescent="0.3">
      <c r="Q1639"/>
      <c r="T1639"/>
      <c r="W1639"/>
    </row>
    <row r="1640" spans="17:23" x14ac:dyDescent="0.3">
      <c r="Q1640"/>
      <c r="T1640"/>
      <c r="W1640"/>
    </row>
    <row r="1641" spans="17:23" x14ac:dyDescent="0.3">
      <c r="Q1641"/>
      <c r="T1641"/>
      <c r="W1641"/>
    </row>
    <row r="1642" spans="17:23" x14ac:dyDescent="0.3">
      <c r="Q1642"/>
      <c r="T1642"/>
      <c r="W1642"/>
    </row>
    <row r="1643" spans="17:23" x14ac:dyDescent="0.3">
      <c r="Q1643"/>
      <c r="T1643"/>
      <c r="W1643"/>
    </row>
    <row r="1644" spans="17:23" x14ac:dyDescent="0.3">
      <c r="Q1644"/>
      <c r="T1644"/>
      <c r="W1644"/>
    </row>
    <row r="1645" spans="17:23" x14ac:dyDescent="0.3">
      <c r="Q1645"/>
      <c r="T1645"/>
      <c r="W1645"/>
    </row>
    <row r="1646" spans="17:23" x14ac:dyDescent="0.3">
      <c r="Q1646"/>
      <c r="T1646"/>
      <c r="W1646"/>
    </row>
    <row r="1647" spans="17:23" x14ac:dyDescent="0.3">
      <c r="Q1647"/>
      <c r="T1647"/>
      <c r="W1647"/>
    </row>
    <row r="1648" spans="17:23" x14ac:dyDescent="0.3">
      <c r="Q1648"/>
      <c r="T1648"/>
      <c r="W1648"/>
    </row>
    <row r="1649" spans="17:23" x14ac:dyDescent="0.3">
      <c r="Q1649"/>
      <c r="T1649"/>
      <c r="W1649"/>
    </row>
    <row r="1650" spans="17:23" x14ac:dyDescent="0.3">
      <c r="Q1650"/>
      <c r="T1650"/>
      <c r="W1650"/>
    </row>
    <row r="1651" spans="17:23" x14ac:dyDescent="0.3">
      <c r="Q1651"/>
      <c r="T1651"/>
      <c r="W1651"/>
    </row>
    <row r="1652" spans="17:23" x14ac:dyDescent="0.3">
      <c r="Q1652"/>
      <c r="T1652"/>
      <c r="W1652"/>
    </row>
    <row r="1653" spans="17:23" x14ac:dyDescent="0.3">
      <c r="Q1653"/>
      <c r="T1653"/>
      <c r="W1653"/>
    </row>
    <row r="1654" spans="17:23" x14ac:dyDescent="0.3">
      <c r="Q1654"/>
      <c r="T1654"/>
      <c r="W1654"/>
    </row>
    <row r="1655" spans="17:23" x14ac:dyDescent="0.3">
      <c r="Q1655"/>
      <c r="T1655"/>
      <c r="W1655"/>
    </row>
    <row r="1656" spans="17:23" x14ac:dyDescent="0.3">
      <c r="Q1656"/>
      <c r="T1656"/>
      <c r="W1656"/>
    </row>
    <row r="1657" spans="17:23" x14ac:dyDescent="0.3">
      <c r="Q1657"/>
      <c r="T1657"/>
      <c r="W1657"/>
    </row>
    <row r="1658" spans="17:23" x14ac:dyDescent="0.3">
      <c r="Q1658"/>
      <c r="T1658"/>
      <c r="W1658"/>
    </row>
    <row r="1659" spans="17:23" x14ac:dyDescent="0.3">
      <c r="Q1659"/>
      <c r="T1659"/>
      <c r="W1659"/>
    </row>
    <row r="1660" spans="17:23" x14ac:dyDescent="0.3">
      <c r="Q1660"/>
      <c r="T1660"/>
      <c r="W1660"/>
    </row>
    <row r="1661" spans="17:23" x14ac:dyDescent="0.3">
      <c r="Q1661"/>
      <c r="T1661"/>
      <c r="W1661"/>
    </row>
    <row r="1662" spans="17:23" x14ac:dyDescent="0.3">
      <c r="Q1662"/>
      <c r="T1662"/>
      <c r="W1662"/>
    </row>
    <row r="1663" spans="17:23" x14ac:dyDescent="0.3">
      <c r="Q1663"/>
      <c r="T1663"/>
      <c r="W1663"/>
    </row>
    <row r="1664" spans="17:23" x14ac:dyDescent="0.3">
      <c r="Q1664"/>
      <c r="T1664"/>
      <c r="W1664"/>
    </row>
    <row r="1665" spans="17:23" x14ac:dyDescent="0.3">
      <c r="Q1665"/>
      <c r="T1665"/>
      <c r="W1665"/>
    </row>
    <row r="1666" spans="17:23" x14ac:dyDescent="0.3">
      <c r="Q1666"/>
      <c r="T1666"/>
      <c r="W1666"/>
    </row>
    <row r="1667" spans="17:23" x14ac:dyDescent="0.3">
      <c r="Q1667"/>
      <c r="T1667"/>
      <c r="W1667"/>
    </row>
    <row r="1668" spans="17:23" x14ac:dyDescent="0.3">
      <c r="Q1668"/>
      <c r="T1668"/>
      <c r="W1668"/>
    </row>
    <row r="1669" spans="17:23" x14ac:dyDescent="0.3">
      <c r="Q1669"/>
      <c r="T1669"/>
      <c r="W1669"/>
    </row>
    <row r="1670" spans="17:23" x14ac:dyDescent="0.3">
      <c r="Q1670"/>
      <c r="T1670"/>
      <c r="W1670"/>
    </row>
    <row r="1671" spans="17:23" x14ac:dyDescent="0.3">
      <c r="Q1671"/>
      <c r="T1671"/>
      <c r="W1671"/>
    </row>
    <row r="1672" spans="17:23" x14ac:dyDescent="0.3">
      <c r="Q1672"/>
      <c r="T1672"/>
      <c r="W1672"/>
    </row>
    <row r="1673" spans="17:23" x14ac:dyDescent="0.3">
      <c r="Q1673"/>
      <c r="T1673"/>
      <c r="W1673"/>
    </row>
    <row r="1674" spans="17:23" x14ac:dyDescent="0.3">
      <c r="Q1674"/>
      <c r="T1674"/>
      <c r="W1674"/>
    </row>
    <row r="1675" spans="17:23" x14ac:dyDescent="0.3">
      <c r="Q1675"/>
      <c r="T1675"/>
      <c r="W1675"/>
    </row>
    <row r="1676" spans="17:23" x14ac:dyDescent="0.3">
      <c r="Q1676"/>
      <c r="T1676"/>
      <c r="W1676"/>
    </row>
    <row r="1677" spans="17:23" x14ac:dyDescent="0.3">
      <c r="Q1677"/>
      <c r="T1677"/>
      <c r="W1677"/>
    </row>
    <row r="1678" spans="17:23" x14ac:dyDescent="0.3">
      <c r="Q1678"/>
      <c r="T1678"/>
      <c r="W1678"/>
    </row>
    <row r="1679" spans="17:23" x14ac:dyDescent="0.3">
      <c r="Q1679"/>
      <c r="T1679"/>
      <c r="W1679"/>
    </row>
    <row r="1680" spans="17:23" x14ac:dyDescent="0.3">
      <c r="Q1680"/>
      <c r="T1680"/>
      <c r="W1680"/>
    </row>
    <row r="1681" spans="17:23" x14ac:dyDescent="0.3">
      <c r="Q1681"/>
      <c r="T1681"/>
      <c r="W1681"/>
    </row>
    <row r="1682" spans="17:23" x14ac:dyDescent="0.3">
      <c r="Q1682"/>
      <c r="T1682"/>
      <c r="W1682"/>
    </row>
    <row r="1683" spans="17:23" x14ac:dyDescent="0.3">
      <c r="Q1683"/>
      <c r="T1683"/>
      <c r="W1683"/>
    </row>
    <row r="1684" spans="17:23" x14ac:dyDescent="0.3">
      <c r="Q1684"/>
      <c r="T1684"/>
      <c r="W1684"/>
    </row>
    <row r="1685" spans="17:23" x14ac:dyDescent="0.3">
      <c r="Q1685"/>
      <c r="T1685"/>
      <c r="W1685"/>
    </row>
    <row r="1686" spans="17:23" x14ac:dyDescent="0.3">
      <c r="Q1686"/>
      <c r="T1686"/>
      <c r="W1686"/>
    </row>
    <row r="1687" spans="17:23" x14ac:dyDescent="0.3">
      <c r="Q1687"/>
      <c r="T1687"/>
      <c r="W1687"/>
    </row>
    <row r="1688" spans="17:23" x14ac:dyDescent="0.3">
      <c r="Q1688"/>
      <c r="T1688"/>
      <c r="W1688"/>
    </row>
    <row r="1689" spans="17:23" x14ac:dyDescent="0.3">
      <c r="Q1689"/>
      <c r="T1689"/>
      <c r="W1689"/>
    </row>
    <row r="1690" spans="17:23" x14ac:dyDescent="0.3">
      <c r="Q1690"/>
      <c r="T1690"/>
      <c r="W1690"/>
    </row>
    <row r="1691" spans="17:23" x14ac:dyDescent="0.3">
      <c r="Q1691"/>
      <c r="T1691"/>
      <c r="W1691"/>
    </row>
    <row r="1692" spans="17:23" x14ac:dyDescent="0.3">
      <c r="Q1692"/>
      <c r="T1692"/>
      <c r="W1692"/>
    </row>
    <row r="1693" spans="17:23" x14ac:dyDescent="0.3">
      <c r="Q1693"/>
      <c r="T1693"/>
      <c r="W1693"/>
    </row>
    <row r="1694" spans="17:23" x14ac:dyDescent="0.3">
      <c r="Q1694"/>
      <c r="T1694"/>
      <c r="W1694"/>
    </row>
    <row r="1695" spans="17:23" x14ac:dyDescent="0.3">
      <c r="Q1695"/>
      <c r="T1695"/>
      <c r="W1695"/>
    </row>
    <row r="1696" spans="17:23" x14ac:dyDescent="0.3">
      <c r="Q1696"/>
      <c r="T1696"/>
      <c r="W1696"/>
    </row>
    <row r="1697" spans="17:23" x14ac:dyDescent="0.3">
      <c r="Q1697"/>
      <c r="T1697"/>
      <c r="W1697"/>
    </row>
    <row r="1698" spans="17:23" x14ac:dyDescent="0.3">
      <c r="Q1698"/>
      <c r="T1698"/>
      <c r="W1698"/>
    </row>
    <row r="1699" spans="17:23" x14ac:dyDescent="0.3">
      <c r="Q1699"/>
      <c r="T1699"/>
      <c r="W1699"/>
    </row>
    <row r="1700" spans="17:23" x14ac:dyDescent="0.3">
      <c r="Q1700"/>
      <c r="T1700"/>
      <c r="W1700"/>
    </row>
    <row r="1701" spans="17:23" x14ac:dyDescent="0.3">
      <c r="Q1701"/>
      <c r="T1701"/>
      <c r="W1701"/>
    </row>
    <row r="1702" spans="17:23" x14ac:dyDescent="0.3">
      <c r="Q1702"/>
      <c r="T1702"/>
      <c r="W1702"/>
    </row>
    <row r="1703" spans="17:23" x14ac:dyDescent="0.3">
      <c r="Q1703"/>
      <c r="T1703"/>
      <c r="W1703"/>
    </row>
    <row r="1704" spans="17:23" x14ac:dyDescent="0.3">
      <c r="Q1704"/>
      <c r="T1704"/>
      <c r="W1704"/>
    </row>
    <row r="1705" spans="17:23" x14ac:dyDescent="0.3">
      <c r="Q1705"/>
      <c r="T1705"/>
      <c r="W1705"/>
    </row>
    <row r="1706" spans="17:23" x14ac:dyDescent="0.3">
      <c r="Q1706"/>
      <c r="T1706"/>
      <c r="W1706"/>
    </row>
    <row r="1707" spans="17:23" x14ac:dyDescent="0.3">
      <c r="Q1707"/>
      <c r="T1707"/>
      <c r="W1707"/>
    </row>
    <row r="1708" spans="17:23" x14ac:dyDescent="0.3">
      <c r="Q1708"/>
      <c r="T1708"/>
      <c r="W1708"/>
    </row>
    <row r="1709" spans="17:23" x14ac:dyDescent="0.3">
      <c r="Q1709"/>
      <c r="T1709"/>
      <c r="W1709"/>
    </row>
    <row r="1710" spans="17:23" x14ac:dyDescent="0.3">
      <c r="Q1710"/>
      <c r="T1710"/>
      <c r="W1710"/>
    </row>
    <row r="1711" spans="17:23" x14ac:dyDescent="0.3">
      <c r="Q1711"/>
      <c r="T1711"/>
      <c r="W1711"/>
    </row>
    <row r="1712" spans="17:23" x14ac:dyDescent="0.3">
      <c r="Q1712"/>
      <c r="T1712"/>
      <c r="W1712"/>
    </row>
    <row r="1713" spans="17:23" x14ac:dyDescent="0.3">
      <c r="Q1713"/>
      <c r="T1713"/>
      <c r="W1713"/>
    </row>
    <row r="1714" spans="17:23" x14ac:dyDescent="0.3">
      <c r="Q1714"/>
      <c r="T1714"/>
      <c r="W1714"/>
    </row>
    <row r="1715" spans="17:23" x14ac:dyDescent="0.3">
      <c r="Q1715"/>
      <c r="T1715"/>
      <c r="W1715"/>
    </row>
    <row r="1716" spans="17:23" x14ac:dyDescent="0.3">
      <c r="Q1716"/>
      <c r="T1716"/>
      <c r="W1716"/>
    </row>
    <row r="1717" spans="17:23" x14ac:dyDescent="0.3">
      <c r="Q1717"/>
      <c r="T1717"/>
      <c r="W1717"/>
    </row>
    <row r="1718" spans="17:23" x14ac:dyDescent="0.3">
      <c r="Q1718"/>
      <c r="T1718"/>
      <c r="W1718"/>
    </row>
    <row r="1719" spans="17:23" x14ac:dyDescent="0.3">
      <c r="Q1719"/>
      <c r="T1719"/>
      <c r="W1719"/>
    </row>
    <row r="1720" spans="17:23" x14ac:dyDescent="0.3">
      <c r="Q1720"/>
      <c r="T1720"/>
      <c r="W1720"/>
    </row>
    <row r="1721" spans="17:23" x14ac:dyDescent="0.3">
      <c r="Q1721"/>
      <c r="T1721"/>
      <c r="W1721"/>
    </row>
    <row r="1722" spans="17:23" x14ac:dyDescent="0.3">
      <c r="Q1722"/>
      <c r="T1722"/>
      <c r="W1722"/>
    </row>
    <row r="1723" spans="17:23" x14ac:dyDescent="0.3">
      <c r="Q1723"/>
      <c r="T1723"/>
      <c r="W1723"/>
    </row>
    <row r="1724" spans="17:23" x14ac:dyDescent="0.3">
      <c r="Q1724"/>
      <c r="T1724"/>
      <c r="W1724"/>
    </row>
    <row r="1725" spans="17:23" x14ac:dyDescent="0.3">
      <c r="Q1725"/>
      <c r="T1725"/>
      <c r="W1725"/>
    </row>
    <row r="1726" spans="17:23" x14ac:dyDescent="0.3">
      <c r="Q1726"/>
      <c r="T1726"/>
      <c r="W1726"/>
    </row>
    <row r="1727" spans="17:23" x14ac:dyDescent="0.3">
      <c r="Q1727"/>
      <c r="T1727"/>
      <c r="W1727"/>
    </row>
    <row r="1728" spans="17:23" x14ac:dyDescent="0.3">
      <c r="Q1728"/>
      <c r="T1728"/>
      <c r="W1728"/>
    </row>
    <row r="1729" spans="17:23" x14ac:dyDescent="0.3">
      <c r="Q1729"/>
      <c r="T1729"/>
      <c r="W1729"/>
    </row>
    <row r="1730" spans="17:23" x14ac:dyDescent="0.3">
      <c r="Q1730"/>
      <c r="T1730"/>
      <c r="W1730"/>
    </row>
    <row r="1731" spans="17:23" x14ac:dyDescent="0.3">
      <c r="Q1731"/>
      <c r="T1731"/>
      <c r="W1731"/>
    </row>
    <row r="1732" spans="17:23" x14ac:dyDescent="0.3">
      <c r="Q1732"/>
      <c r="T1732"/>
      <c r="W1732"/>
    </row>
    <row r="1733" spans="17:23" x14ac:dyDescent="0.3">
      <c r="Q1733"/>
      <c r="T1733"/>
      <c r="W1733"/>
    </row>
    <row r="1734" spans="17:23" x14ac:dyDescent="0.3">
      <c r="Q1734"/>
      <c r="T1734"/>
      <c r="W1734"/>
    </row>
    <row r="1735" spans="17:23" x14ac:dyDescent="0.3">
      <c r="Q1735"/>
      <c r="T1735"/>
      <c r="W1735"/>
    </row>
    <row r="1736" spans="17:23" x14ac:dyDescent="0.3">
      <c r="Q1736"/>
      <c r="T1736"/>
      <c r="W1736"/>
    </row>
    <row r="1737" spans="17:23" x14ac:dyDescent="0.3">
      <c r="Q1737"/>
      <c r="T1737"/>
      <c r="W1737"/>
    </row>
    <row r="1738" spans="17:23" x14ac:dyDescent="0.3">
      <c r="Q1738"/>
      <c r="T1738"/>
      <c r="W1738"/>
    </row>
    <row r="1739" spans="17:23" x14ac:dyDescent="0.3">
      <c r="Q1739"/>
      <c r="T1739"/>
      <c r="W1739"/>
    </row>
    <row r="1740" spans="17:23" x14ac:dyDescent="0.3">
      <c r="Q1740"/>
      <c r="T1740"/>
      <c r="W1740"/>
    </row>
    <row r="1741" spans="17:23" x14ac:dyDescent="0.3">
      <c r="Q1741"/>
      <c r="T1741"/>
      <c r="W1741"/>
    </row>
    <row r="1742" spans="17:23" x14ac:dyDescent="0.3">
      <c r="Q1742"/>
      <c r="T1742"/>
      <c r="W1742"/>
    </row>
    <row r="1743" spans="17:23" x14ac:dyDescent="0.3">
      <c r="Q1743"/>
      <c r="T1743"/>
      <c r="W1743"/>
    </row>
    <row r="1744" spans="17:23" x14ac:dyDescent="0.3">
      <c r="Q1744"/>
      <c r="T1744"/>
      <c r="W1744"/>
    </row>
    <row r="1745" spans="17:23" x14ac:dyDescent="0.3">
      <c r="Q1745"/>
      <c r="T1745"/>
      <c r="W1745"/>
    </row>
    <row r="1746" spans="17:23" x14ac:dyDescent="0.3">
      <c r="Q1746"/>
      <c r="T1746"/>
      <c r="W1746"/>
    </row>
    <row r="1747" spans="17:23" x14ac:dyDescent="0.3">
      <c r="Q1747"/>
      <c r="T1747"/>
      <c r="W1747"/>
    </row>
    <row r="1748" spans="17:23" x14ac:dyDescent="0.3">
      <c r="Q1748"/>
      <c r="T1748"/>
      <c r="W1748"/>
    </row>
    <row r="1749" spans="17:23" x14ac:dyDescent="0.3">
      <c r="Q1749"/>
      <c r="T1749"/>
      <c r="W1749"/>
    </row>
    <row r="1750" spans="17:23" x14ac:dyDescent="0.3">
      <c r="Q1750"/>
      <c r="T1750"/>
      <c r="W1750"/>
    </row>
    <row r="1751" spans="17:23" x14ac:dyDescent="0.3">
      <c r="Q1751"/>
      <c r="T1751"/>
      <c r="W1751"/>
    </row>
    <row r="1752" spans="17:23" x14ac:dyDescent="0.3">
      <c r="Q1752"/>
      <c r="T1752"/>
      <c r="W1752"/>
    </row>
    <row r="1753" spans="17:23" x14ac:dyDescent="0.3">
      <c r="Q1753"/>
      <c r="T1753"/>
      <c r="W1753"/>
    </row>
    <row r="1754" spans="17:23" x14ac:dyDescent="0.3">
      <c r="Q1754"/>
      <c r="T1754"/>
      <c r="W1754"/>
    </row>
    <row r="1755" spans="17:23" x14ac:dyDescent="0.3">
      <c r="Q1755"/>
      <c r="T1755"/>
      <c r="W1755"/>
    </row>
    <row r="1756" spans="17:23" x14ac:dyDescent="0.3">
      <c r="Q1756"/>
      <c r="T1756"/>
      <c r="W1756"/>
    </row>
    <row r="1757" spans="17:23" x14ac:dyDescent="0.3">
      <c r="Q1757"/>
      <c r="T1757"/>
      <c r="W1757"/>
    </row>
    <row r="1758" spans="17:23" x14ac:dyDescent="0.3">
      <c r="Q1758"/>
      <c r="T1758"/>
      <c r="W1758"/>
    </row>
    <row r="1759" spans="17:23" x14ac:dyDescent="0.3">
      <c r="Q1759"/>
      <c r="T1759"/>
      <c r="W1759"/>
    </row>
    <row r="1760" spans="17:23" x14ac:dyDescent="0.3">
      <c r="Q1760"/>
      <c r="T1760"/>
      <c r="W1760"/>
    </row>
    <row r="1761" spans="17:23" x14ac:dyDescent="0.3">
      <c r="Q1761"/>
      <c r="T1761"/>
      <c r="W1761"/>
    </row>
    <row r="1762" spans="17:23" x14ac:dyDescent="0.3">
      <c r="Q1762"/>
      <c r="T1762"/>
      <c r="W1762"/>
    </row>
    <row r="1763" spans="17:23" x14ac:dyDescent="0.3">
      <c r="Q1763"/>
      <c r="T1763"/>
      <c r="W1763"/>
    </row>
    <row r="1764" spans="17:23" x14ac:dyDescent="0.3">
      <c r="Q1764"/>
      <c r="T1764"/>
      <c r="W1764"/>
    </row>
    <row r="1765" spans="17:23" x14ac:dyDescent="0.3">
      <c r="Q1765"/>
      <c r="T1765"/>
      <c r="W1765"/>
    </row>
    <row r="1766" spans="17:23" x14ac:dyDescent="0.3">
      <c r="Q1766"/>
      <c r="T1766"/>
      <c r="W1766"/>
    </row>
    <row r="1767" spans="17:23" x14ac:dyDescent="0.3">
      <c r="Q1767"/>
      <c r="T1767"/>
      <c r="W1767"/>
    </row>
    <row r="1768" spans="17:23" x14ac:dyDescent="0.3">
      <c r="Q1768"/>
      <c r="T1768"/>
      <c r="W1768"/>
    </row>
    <row r="1769" spans="17:23" x14ac:dyDescent="0.3">
      <c r="Q1769"/>
      <c r="T1769"/>
      <c r="W1769"/>
    </row>
    <row r="1770" spans="17:23" x14ac:dyDescent="0.3">
      <c r="Q1770"/>
      <c r="T1770"/>
      <c r="W1770"/>
    </row>
    <row r="1771" spans="17:23" x14ac:dyDescent="0.3">
      <c r="Q1771"/>
      <c r="T1771"/>
      <c r="W1771"/>
    </row>
    <row r="1772" spans="17:23" x14ac:dyDescent="0.3">
      <c r="Q1772"/>
      <c r="T1772"/>
      <c r="W1772"/>
    </row>
    <row r="1773" spans="17:23" x14ac:dyDescent="0.3">
      <c r="Q1773"/>
      <c r="T1773"/>
      <c r="W1773"/>
    </row>
    <row r="1774" spans="17:23" x14ac:dyDescent="0.3">
      <c r="Q1774"/>
      <c r="T1774"/>
      <c r="W1774"/>
    </row>
    <row r="1775" spans="17:23" x14ac:dyDescent="0.3">
      <c r="Q1775"/>
      <c r="T1775"/>
      <c r="W1775"/>
    </row>
    <row r="1776" spans="17:23" x14ac:dyDescent="0.3">
      <c r="Q1776"/>
      <c r="T1776"/>
      <c r="W1776"/>
    </row>
    <row r="1777" spans="17:23" x14ac:dyDescent="0.3">
      <c r="Q1777"/>
      <c r="T1777"/>
      <c r="W1777"/>
    </row>
    <row r="1778" spans="17:23" x14ac:dyDescent="0.3">
      <c r="Q1778"/>
      <c r="T1778"/>
      <c r="W1778"/>
    </row>
    <row r="1779" spans="17:23" x14ac:dyDescent="0.3">
      <c r="Q1779"/>
      <c r="T1779"/>
      <c r="W1779"/>
    </row>
    <row r="1780" spans="17:23" x14ac:dyDescent="0.3">
      <c r="Q1780"/>
      <c r="T1780"/>
      <c r="W1780"/>
    </row>
    <row r="1781" spans="17:23" x14ac:dyDescent="0.3">
      <c r="Q1781"/>
      <c r="T1781"/>
      <c r="W1781"/>
    </row>
    <row r="1782" spans="17:23" x14ac:dyDescent="0.3">
      <c r="Q1782"/>
      <c r="T1782"/>
      <c r="W1782"/>
    </row>
    <row r="1783" spans="17:23" x14ac:dyDescent="0.3">
      <c r="Q1783"/>
      <c r="T1783"/>
      <c r="W1783"/>
    </row>
    <row r="1784" spans="17:23" x14ac:dyDescent="0.3">
      <c r="Q1784"/>
      <c r="T1784"/>
      <c r="W1784"/>
    </row>
    <row r="1785" spans="17:23" x14ac:dyDescent="0.3">
      <c r="Q1785"/>
      <c r="T1785"/>
      <c r="W1785"/>
    </row>
    <row r="1786" spans="17:23" x14ac:dyDescent="0.3">
      <c r="Q1786"/>
      <c r="T1786"/>
      <c r="W1786"/>
    </row>
    <row r="1787" spans="17:23" x14ac:dyDescent="0.3">
      <c r="Q1787"/>
      <c r="T1787"/>
      <c r="W1787"/>
    </row>
    <row r="1788" spans="17:23" x14ac:dyDescent="0.3">
      <c r="Q1788"/>
      <c r="T1788"/>
      <c r="W1788"/>
    </row>
    <row r="1789" spans="17:23" x14ac:dyDescent="0.3">
      <c r="Q1789"/>
      <c r="T1789"/>
      <c r="W1789"/>
    </row>
    <row r="1790" spans="17:23" x14ac:dyDescent="0.3">
      <c r="Q1790"/>
      <c r="T1790"/>
      <c r="W1790"/>
    </row>
    <row r="1791" spans="17:23" x14ac:dyDescent="0.3">
      <c r="Q1791"/>
      <c r="T1791"/>
      <c r="W1791"/>
    </row>
    <row r="1792" spans="17:23" x14ac:dyDescent="0.3">
      <c r="Q1792"/>
      <c r="T1792"/>
      <c r="W1792"/>
    </row>
    <row r="1793" spans="17:23" x14ac:dyDescent="0.3">
      <c r="Q1793"/>
      <c r="T1793"/>
      <c r="W1793"/>
    </row>
    <row r="1794" spans="17:23" x14ac:dyDescent="0.3">
      <c r="Q1794"/>
      <c r="T1794"/>
      <c r="W1794"/>
    </row>
    <row r="1795" spans="17:23" x14ac:dyDescent="0.3">
      <c r="Q1795"/>
      <c r="T1795"/>
      <c r="W1795"/>
    </row>
    <row r="1796" spans="17:23" x14ac:dyDescent="0.3">
      <c r="Q1796"/>
      <c r="T1796"/>
      <c r="W1796"/>
    </row>
    <row r="1797" spans="17:23" x14ac:dyDescent="0.3">
      <c r="Q1797"/>
      <c r="T1797"/>
      <c r="W1797"/>
    </row>
    <row r="1798" spans="17:23" x14ac:dyDescent="0.3">
      <c r="Q1798"/>
      <c r="T1798"/>
      <c r="W1798"/>
    </row>
    <row r="1799" spans="17:23" x14ac:dyDescent="0.3">
      <c r="Q1799"/>
      <c r="T1799"/>
      <c r="W1799"/>
    </row>
    <row r="1800" spans="17:23" x14ac:dyDescent="0.3">
      <c r="Q1800"/>
      <c r="T1800"/>
      <c r="W1800"/>
    </row>
    <row r="1801" spans="17:23" x14ac:dyDescent="0.3">
      <c r="Q1801"/>
      <c r="T1801"/>
      <c r="W1801"/>
    </row>
    <row r="1802" spans="17:23" x14ac:dyDescent="0.3">
      <c r="Q1802"/>
      <c r="T1802"/>
      <c r="W1802"/>
    </row>
    <row r="1803" spans="17:23" x14ac:dyDescent="0.3">
      <c r="Q1803"/>
      <c r="T1803"/>
      <c r="W1803"/>
    </row>
    <row r="1804" spans="17:23" x14ac:dyDescent="0.3">
      <c r="Q1804"/>
      <c r="T1804"/>
      <c r="W1804"/>
    </row>
    <row r="1805" spans="17:23" x14ac:dyDescent="0.3">
      <c r="Q1805"/>
      <c r="T1805"/>
      <c r="W1805"/>
    </row>
    <row r="1806" spans="17:23" x14ac:dyDescent="0.3">
      <c r="Q1806"/>
      <c r="T1806"/>
      <c r="W1806"/>
    </row>
    <row r="1807" spans="17:23" x14ac:dyDescent="0.3">
      <c r="Q1807"/>
      <c r="T1807"/>
      <c r="W1807"/>
    </row>
    <row r="1808" spans="17:23" x14ac:dyDescent="0.3">
      <c r="Q1808"/>
      <c r="T1808"/>
      <c r="W1808"/>
    </row>
    <row r="1809" spans="17:23" x14ac:dyDescent="0.3">
      <c r="Q1809"/>
      <c r="T1809"/>
      <c r="W1809"/>
    </row>
    <row r="1810" spans="17:23" x14ac:dyDescent="0.3">
      <c r="Q1810"/>
      <c r="T1810"/>
      <c r="W1810"/>
    </row>
    <row r="1811" spans="17:23" x14ac:dyDescent="0.3">
      <c r="Q1811"/>
      <c r="T1811"/>
      <c r="W1811"/>
    </row>
    <row r="1812" spans="17:23" x14ac:dyDescent="0.3">
      <c r="Q1812"/>
      <c r="T1812"/>
      <c r="W1812"/>
    </row>
    <row r="1813" spans="17:23" x14ac:dyDescent="0.3">
      <c r="Q1813"/>
      <c r="T1813"/>
      <c r="W1813"/>
    </row>
    <row r="1814" spans="17:23" x14ac:dyDescent="0.3">
      <c r="Q1814"/>
      <c r="T1814"/>
      <c r="W1814"/>
    </row>
    <row r="1815" spans="17:23" x14ac:dyDescent="0.3">
      <c r="Q1815"/>
      <c r="T1815"/>
      <c r="W1815"/>
    </row>
    <row r="1816" spans="17:23" x14ac:dyDescent="0.3">
      <c r="Q1816"/>
      <c r="T1816"/>
      <c r="W1816"/>
    </row>
    <row r="1817" spans="17:23" x14ac:dyDescent="0.3">
      <c r="Q1817"/>
      <c r="T1817"/>
      <c r="W1817"/>
    </row>
    <row r="1818" spans="17:23" x14ac:dyDescent="0.3">
      <c r="Q1818"/>
      <c r="T1818"/>
      <c r="W1818"/>
    </row>
    <row r="1819" spans="17:23" x14ac:dyDescent="0.3">
      <c r="Q1819"/>
      <c r="T1819"/>
      <c r="W1819"/>
    </row>
    <row r="1820" spans="17:23" x14ac:dyDescent="0.3">
      <c r="Q1820"/>
      <c r="T1820"/>
      <c r="W1820"/>
    </row>
    <row r="1821" spans="17:23" x14ac:dyDescent="0.3">
      <c r="Q1821"/>
      <c r="T1821"/>
      <c r="W1821"/>
    </row>
    <row r="1822" spans="17:23" x14ac:dyDescent="0.3">
      <c r="Q1822"/>
      <c r="T1822"/>
      <c r="W1822"/>
    </row>
    <row r="1823" spans="17:23" x14ac:dyDescent="0.3">
      <c r="Q1823"/>
      <c r="T1823"/>
      <c r="W1823"/>
    </row>
    <row r="1824" spans="17:23" x14ac:dyDescent="0.3">
      <c r="Q1824"/>
      <c r="T1824"/>
      <c r="W1824"/>
    </row>
    <row r="1825" spans="17:23" x14ac:dyDescent="0.3">
      <c r="Q1825"/>
      <c r="T1825"/>
      <c r="W1825"/>
    </row>
    <row r="1826" spans="17:23" x14ac:dyDescent="0.3">
      <c r="Q1826"/>
      <c r="T1826"/>
      <c r="W1826"/>
    </row>
    <row r="1827" spans="17:23" x14ac:dyDescent="0.3">
      <c r="Q1827"/>
      <c r="T1827"/>
      <c r="W1827"/>
    </row>
    <row r="1828" spans="17:23" x14ac:dyDescent="0.3">
      <c r="Q1828"/>
      <c r="T1828"/>
      <c r="W1828"/>
    </row>
    <row r="1829" spans="17:23" x14ac:dyDescent="0.3">
      <c r="Q1829"/>
      <c r="T1829"/>
      <c r="W1829"/>
    </row>
    <row r="1830" spans="17:23" x14ac:dyDescent="0.3">
      <c r="Q1830"/>
      <c r="T1830"/>
      <c r="W1830"/>
    </row>
    <row r="1831" spans="17:23" x14ac:dyDescent="0.3">
      <c r="Q1831"/>
      <c r="T1831"/>
      <c r="W1831"/>
    </row>
    <row r="1832" spans="17:23" x14ac:dyDescent="0.3">
      <c r="Q1832"/>
      <c r="T1832"/>
      <c r="W1832"/>
    </row>
    <row r="1833" spans="17:23" x14ac:dyDescent="0.3">
      <c r="Q1833"/>
      <c r="T1833"/>
      <c r="W1833"/>
    </row>
    <row r="1834" spans="17:23" x14ac:dyDescent="0.3">
      <c r="Q1834"/>
      <c r="T1834"/>
      <c r="W1834"/>
    </row>
    <row r="1835" spans="17:23" x14ac:dyDescent="0.3">
      <c r="Q1835"/>
      <c r="T1835"/>
      <c r="W1835"/>
    </row>
    <row r="1836" spans="17:23" x14ac:dyDescent="0.3">
      <c r="Q1836"/>
      <c r="T1836"/>
      <c r="W1836"/>
    </row>
    <row r="1837" spans="17:23" x14ac:dyDescent="0.3">
      <c r="Q1837"/>
      <c r="T1837"/>
      <c r="W1837"/>
    </row>
    <row r="1838" spans="17:23" x14ac:dyDescent="0.3">
      <c r="Q1838"/>
      <c r="T1838"/>
      <c r="W1838"/>
    </row>
    <row r="1839" spans="17:23" x14ac:dyDescent="0.3">
      <c r="Q1839"/>
      <c r="T1839"/>
      <c r="W1839"/>
    </row>
    <row r="1840" spans="17:23" x14ac:dyDescent="0.3">
      <c r="Q1840"/>
      <c r="T1840"/>
      <c r="W1840"/>
    </row>
    <row r="1841" spans="17:23" x14ac:dyDescent="0.3">
      <c r="Q1841"/>
      <c r="T1841"/>
      <c r="W1841"/>
    </row>
    <row r="1842" spans="17:23" x14ac:dyDescent="0.3">
      <c r="Q1842"/>
      <c r="T1842"/>
      <c r="W1842"/>
    </row>
    <row r="1843" spans="17:23" x14ac:dyDescent="0.3">
      <c r="Q1843"/>
      <c r="T1843"/>
      <c r="W1843"/>
    </row>
    <row r="1844" spans="17:23" x14ac:dyDescent="0.3">
      <c r="Q1844"/>
      <c r="T1844"/>
      <c r="W1844"/>
    </row>
    <row r="1845" spans="17:23" x14ac:dyDescent="0.3">
      <c r="Q1845"/>
      <c r="T1845"/>
      <c r="W1845"/>
    </row>
    <row r="1846" spans="17:23" x14ac:dyDescent="0.3">
      <c r="Q1846"/>
      <c r="T1846"/>
      <c r="W1846"/>
    </row>
    <row r="1847" spans="17:23" x14ac:dyDescent="0.3">
      <c r="Q1847"/>
      <c r="T1847"/>
      <c r="W1847"/>
    </row>
    <row r="1848" spans="17:23" x14ac:dyDescent="0.3">
      <c r="Q1848"/>
      <c r="T1848"/>
      <c r="W1848"/>
    </row>
    <row r="1849" spans="17:23" x14ac:dyDescent="0.3">
      <c r="Q1849"/>
      <c r="T1849"/>
      <c r="W1849"/>
    </row>
    <row r="1850" spans="17:23" x14ac:dyDescent="0.3">
      <c r="Q1850"/>
      <c r="T1850"/>
      <c r="W1850"/>
    </row>
    <row r="1851" spans="17:23" x14ac:dyDescent="0.3">
      <c r="Q1851"/>
      <c r="T1851"/>
      <c r="W1851"/>
    </row>
    <row r="1852" spans="17:23" x14ac:dyDescent="0.3">
      <c r="Q1852"/>
      <c r="T1852"/>
      <c r="W1852"/>
    </row>
    <row r="1853" spans="17:23" x14ac:dyDescent="0.3">
      <c r="Q1853"/>
      <c r="T1853"/>
      <c r="W1853"/>
    </row>
    <row r="1854" spans="17:23" x14ac:dyDescent="0.3">
      <c r="Q1854"/>
      <c r="T1854"/>
      <c r="W1854"/>
    </row>
    <row r="1855" spans="17:23" x14ac:dyDescent="0.3">
      <c r="Q1855"/>
      <c r="T1855"/>
      <c r="W1855"/>
    </row>
    <row r="1856" spans="17:23" x14ac:dyDescent="0.3">
      <c r="Q1856"/>
      <c r="T1856"/>
      <c r="W1856"/>
    </row>
    <row r="1857" spans="17:23" x14ac:dyDescent="0.3">
      <c r="Q1857"/>
      <c r="T1857"/>
      <c r="W1857"/>
    </row>
    <row r="1858" spans="17:23" x14ac:dyDescent="0.3">
      <c r="Q1858"/>
      <c r="T1858"/>
      <c r="W1858"/>
    </row>
    <row r="1859" spans="17:23" x14ac:dyDescent="0.3">
      <c r="Q1859"/>
      <c r="T1859"/>
      <c r="W1859"/>
    </row>
    <row r="1860" spans="17:23" x14ac:dyDescent="0.3">
      <c r="Q1860"/>
      <c r="T1860"/>
      <c r="W1860"/>
    </row>
    <row r="1861" spans="17:23" x14ac:dyDescent="0.3">
      <c r="Q1861"/>
      <c r="T1861"/>
      <c r="W1861"/>
    </row>
    <row r="1862" spans="17:23" x14ac:dyDescent="0.3">
      <c r="Q1862"/>
      <c r="T1862"/>
      <c r="W1862"/>
    </row>
    <row r="1863" spans="17:23" x14ac:dyDescent="0.3">
      <c r="Q1863"/>
      <c r="T1863"/>
      <c r="W1863"/>
    </row>
    <row r="1864" spans="17:23" x14ac:dyDescent="0.3">
      <c r="Q1864"/>
      <c r="T1864"/>
      <c r="W1864"/>
    </row>
    <row r="1865" spans="17:23" x14ac:dyDescent="0.3">
      <c r="Q1865"/>
      <c r="T1865"/>
      <c r="W1865"/>
    </row>
    <row r="1866" spans="17:23" x14ac:dyDescent="0.3">
      <c r="Q1866"/>
      <c r="T1866"/>
      <c r="W1866"/>
    </row>
    <row r="1867" spans="17:23" x14ac:dyDescent="0.3">
      <c r="Q1867"/>
      <c r="T1867"/>
      <c r="W1867"/>
    </row>
    <row r="1868" spans="17:23" x14ac:dyDescent="0.3">
      <c r="Q1868"/>
      <c r="T1868"/>
      <c r="W1868"/>
    </row>
    <row r="1869" spans="17:23" x14ac:dyDescent="0.3">
      <c r="Q1869"/>
      <c r="T1869"/>
      <c r="W1869"/>
    </row>
    <row r="1870" spans="17:23" x14ac:dyDescent="0.3">
      <c r="Q1870"/>
      <c r="T1870"/>
      <c r="W1870"/>
    </row>
    <row r="1871" spans="17:23" x14ac:dyDescent="0.3">
      <c r="Q1871"/>
      <c r="T1871"/>
      <c r="W1871"/>
    </row>
    <row r="1872" spans="17:23" x14ac:dyDescent="0.3">
      <c r="Q1872"/>
      <c r="T1872"/>
      <c r="W1872"/>
    </row>
    <row r="1873" spans="17:23" x14ac:dyDescent="0.3">
      <c r="Q1873"/>
      <c r="T1873"/>
      <c r="W1873"/>
    </row>
    <row r="1874" spans="17:23" x14ac:dyDescent="0.3">
      <c r="Q1874"/>
      <c r="T1874"/>
      <c r="W1874"/>
    </row>
    <row r="1875" spans="17:23" x14ac:dyDescent="0.3">
      <c r="Q1875"/>
      <c r="T1875"/>
      <c r="W1875"/>
    </row>
    <row r="1876" spans="17:23" x14ac:dyDescent="0.3">
      <c r="Q1876"/>
      <c r="T1876"/>
      <c r="W1876"/>
    </row>
    <row r="1877" spans="17:23" x14ac:dyDescent="0.3">
      <c r="Q1877"/>
      <c r="T1877"/>
      <c r="W1877"/>
    </row>
    <row r="1878" spans="17:23" x14ac:dyDescent="0.3">
      <c r="Q1878"/>
      <c r="T1878"/>
      <c r="W1878"/>
    </row>
    <row r="1879" spans="17:23" x14ac:dyDescent="0.3">
      <c r="Q1879"/>
      <c r="T1879"/>
      <c r="W1879"/>
    </row>
    <row r="1880" spans="17:23" x14ac:dyDescent="0.3">
      <c r="Q1880"/>
      <c r="T1880"/>
      <c r="W1880"/>
    </row>
    <row r="1881" spans="17:23" x14ac:dyDescent="0.3">
      <c r="Q1881"/>
      <c r="T1881"/>
      <c r="W1881"/>
    </row>
    <row r="1882" spans="17:23" x14ac:dyDescent="0.3">
      <c r="Q1882"/>
      <c r="T1882"/>
      <c r="W1882"/>
    </row>
    <row r="1883" spans="17:23" x14ac:dyDescent="0.3">
      <c r="Q1883"/>
      <c r="T1883"/>
      <c r="W1883"/>
    </row>
    <row r="1884" spans="17:23" x14ac:dyDescent="0.3">
      <c r="Q1884"/>
      <c r="T1884"/>
      <c r="W1884"/>
    </row>
    <row r="1885" spans="17:23" x14ac:dyDescent="0.3">
      <c r="Q1885"/>
      <c r="T1885"/>
      <c r="W1885"/>
    </row>
    <row r="1886" spans="17:23" x14ac:dyDescent="0.3">
      <c r="Q1886"/>
      <c r="T1886"/>
      <c r="W1886"/>
    </row>
    <row r="1887" spans="17:23" x14ac:dyDescent="0.3">
      <c r="Q1887"/>
      <c r="T1887"/>
      <c r="W1887"/>
    </row>
    <row r="1888" spans="17:23" x14ac:dyDescent="0.3">
      <c r="Q1888"/>
      <c r="T1888"/>
      <c r="W1888"/>
    </row>
    <row r="1889" spans="17:23" x14ac:dyDescent="0.3">
      <c r="Q1889"/>
      <c r="T1889"/>
      <c r="W1889"/>
    </row>
    <row r="1890" spans="17:23" x14ac:dyDescent="0.3">
      <c r="Q1890"/>
      <c r="T1890"/>
      <c r="W1890"/>
    </row>
    <row r="1891" spans="17:23" x14ac:dyDescent="0.3">
      <c r="Q1891"/>
      <c r="T1891"/>
      <c r="W1891"/>
    </row>
    <row r="1892" spans="17:23" x14ac:dyDescent="0.3">
      <c r="Q1892"/>
      <c r="T1892"/>
      <c r="W1892"/>
    </row>
    <row r="1893" spans="17:23" x14ac:dyDescent="0.3">
      <c r="Q1893"/>
      <c r="T1893"/>
      <c r="W1893"/>
    </row>
    <row r="1894" spans="17:23" x14ac:dyDescent="0.3">
      <c r="Q1894"/>
      <c r="T1894"/>
      <c r="W1894"/>
    </row>
    <row r="1895" spans="17:23" x14ac:dyDescent="0.3">
      <c r="Q1895"/>
      <c r="T1895"/>
      <c r="W1895"/>
    </row>
    <row r="1896" spans="17:23" x14ac:dyDescent="0.3">
      <c r="Q1896"/>
      <c r="T1896"/>
      <c r="W1896"/>
    </row>
    <row r="1897" spans="17:23" x14ac:dyDescent="0.3">
      <c r="Q1897"/>
      <c r="T1897"/>
      <c r="W1897"/>
    </row>
    <row r="1898" spans="17:23" x14ac:dyDescent="0.3">
      <c r="Q1898"/>
      <c r="T1898"/>
      <c r="W1898"/>
    </row>
    <row r="1899" spans="17:23" x14ac:dyDescent="0.3">
      <c r="Q1899"/>
      <c r="T1899"/>
      <c r="W1899"/>
    </row>
    <row r="1900" spans="17:23" x14ac:dyDescent="0.3">
      <c r="Q1900"/>
      <c r="T1900"/>
      <c r="W1900"/>
    </row>
    <row r="1901" spans="17:23" x14ac:dyDescent="0.3">
      <c r="Q1901"/>
      <c r="T1901"/>
      <c r="W1901"/>
    </row>
    <row r="1902" spans="17:23" x14ac:dyDescent="0.3">
      <c r="Q1902"/>
      <c r="T1902"/>
      <c r="W1902"/>
    </row>
    <row r="1903" spans="17:23" x14ac:dyDescent="0.3">
      <c r="Q1903"/>
      <c r="T1903"/>
      <c r="W1903"/>
    </row>
    <row r="1904" spans="17:23" x14ac:dyDescent="0.3">
      <c r="Q1904"/>
      <c r="T1904"/>
      <c r="W1904"/>
    </row>
    <row r="1905" spans="17:23" x14ac:dyDescent="0.3">
      <c r="Q1905"/>
      <c r="T1905"/>
      <c r="W1905"/>
    </row>
    <row r="1906" spans="17:23" x14ac:dyDescent="0.3">
      <c r="Q1906"/>
      <c r="T1906"/>
      <c r="W1906"/>
    </row>
    <row r="1907" spans="17:23" x14ac:dyDescent="0.3">
      <c r="Q1907"/>
      <c r="T1907"/>
      <c r="W1907"/>
    </row>
    <row r="1908" spans="17:23" x14ac:dyDescent="0.3">
      <c r="Q1908"/>
      <c r="T1908"/>
      <c r="W1908"/>
    </row>
    <row r="1909" spans="17:23" x14ac:dyDescent="0.3">
      <c r="Q1909"/>
      <c r="T1909"/>
      <c r="W1909"/>
    </row>
    <row r="1910" spans="17:23" x14ac:dyDescent="0.3">
      <c r="Q1910"/>
      <c r="T1910"/>
      <c r="W1910"/>
    </row>
    <row r="1911" spans="17:23" x14ac:dyDescent="0.3">
      <c r="Q1911"/>
      <c r="T1911"/>
      <c r="W1911"/>
    </row>
    <row r="1912" spans="17:23" x14ac:dyDescent="0.3">
      <c r="Q1912"/>
      <c r="T1912"/>
      <c r="W1912"/>
    </row>
    <row r="1913" spans="17:23" x14ac:dyDescent="0.3">
      <c r="Q1913"/>
      <c r="T1913"/>
      <c r="W1913"/>
    </row>
    <row r="1914" spans="17:23" x14ac:dyDescent="0.3">
      <c r="Q1914"/>
      <c r="T1914"/>
      <c r="W1914"/>
    </row>
    <row r="1915" spans="17:23" x14ac:dyDescent="0.3">
      <c r="Q1915"/>
      <c r="T1915"/>
      <c r="W1915"/>
    </row>
    <row r="1916" spans="17:23" x14ac:dyDescent="0.3">
      <c r="Q1916"/>
      <c r="T1916"/>
      <c r="W1916"/>
    </row>
    <row r="1917" spans="17:23" x14ac:dyDescent="0.3">
      <c r="Q1917"/>
      <c r="T1917"/>
      <c r="W1917"/>
    </row>
    <row r="1918" spans="17:23" x14ac:dyDescent="0.3">
      <c r="Q1918"/>
      <c r="T1918"/>
      <c r="W1918"/>
    </row>
    <row r="1919" spans="17:23" x14ac:dyDescent="0.3">
      <c r="Q1919"/>
      <c r="T1919"/>
      <c r="W1919"/>
    </row>
    <row r="1920" spans="17:23" x14ac:dyDescent="0.3">
      <c r="Q1920"/>
      <c r="T1920"/>
      <c r="W1920"/>
    </row>
    <row r="1921" spans="17:23" x14ac:dyDescent="0.3">
      <c r="Q1921"/>
      <c r="T1921"/>
      <c r="W1921"/>
    </row>
    <row r="1922" spans="17:23" x14ac:dyDescent="0.3">
      <c r="Q1922"/>
      <c r="T1922"/>
      <c r="W1922"/>
    </row>
    <row r="1923" spans="17:23" x14ac:dyDescent="0.3">
      <c r="Q1923"/>
      <c r="T1923"/>
      <c r="W1923"/>
    </row>
    <row r="1924" spans="17:23" x14ac:dyDescent="0.3">
      <c r="Q1924"/>
      <c r="T1924"/>
      <c r="W1924"/>
    </row>
    <row r="1925" spans="17:23" x14ac:dyDescent="0.3">
      <c r="Q1925"/>
      <c r="T1925"/>
      <c r="W1925"/>
    </row>
    <row r="1926" spans="17:23" x14ac:dyDescent="0.3">
      <c r="Q1926"/>
      <c r="T1926"/>
      <c r="W1926"/>
    </row>
    <row r="1927" spans="17:23" x14ac:dyDescent="0.3">
      <c r="Q1927"/>
      <c r="T1927"/>
      <c r="W1927"/>
    </row>
    <row r="1928" spans="17:23" x14ac:dyDescent="0.3">
      <c r="Q1928"/>
      <c r="T1928"/>
      <c r="W1928"/>
    </row>
    <row r="1929" spans="17:23" x14ac:dyDescent="0.3">
      <c r="Q1929"/>
      <c r="T1929"/>
      <c r="W1929"/>
    </row>
    <row r="1930" spans="17:23" x14ac:dyDescent="0.3">
      <c r="Q1930"/>
      <c r="T1930"/>
      <c r="W1930"/>
    </row>
    <row r="1931" spans="17:23" x14ac:dyDescent="0.3">
      <c r="Q1931"/>
      <c r="T1931"/>
      <c r="W1931"/>
    </row>
    <row r="1932" spans="17:23" x14ac:dyDescent="0.3">
      <c r="Q1932"/>
      <c r="T1932"/>
      <c r="W1932"/>
    </row>
    <row r="1933" spans="17:23" x14ac:dyDescent="0.3">
      <c r="Q1933"/>
      <c r="T1933"/>
      <c r="W1933"/>
    </row>
    <row r="1934" spans="17:23" x14ac:dyDescent="0.3">
      <c r="Q1934"/>
      <c r="T1934"/>
      <c r="W1934"/>
    </row>
    <row r="1935" spans="17:23" x14ac:dyDescent="0.3">
      <c r="Q1935"/>
      <c r="T1935"/>
      <c r="W1935"/>
    </row>
    <row r="1936" spans="17:23" x14ac:dyDescent="0.3">
      <c r="Q1936"/>
      <c r="T1936"/>
      <c r="W1936"/>
    </row>
    <row r="1937" spans="17:23" x14ac:dyDescent="0.3">
      <c r="Q1937"/>
      <c r="T1937"/>
      <c r="W1937"/>
    </row>
    <row r="1938" spans="17:23" x14ac:dyDescent="0.3">
      <c r="Q1938"/>
      <c r="T1938"/>
      <c r="W1938"/>
    </row>
    <row r="1939" spans="17:23" x14ac:dyDescent="0.3">
      <c r="Q1939"/>
      <c r="T1939"/>
      <c r="W1939"/>
    </row>
    <row r="1940" spans="17:23" x14ac:dyDescent="0.3">
      <c r="Q1940"/>
      <c r="T1940"/>
      <c r="W1940"/>
    </row>
    <row r="1941" spans="17:23" x14ac:dyDescent="0.3">
      <c r="Q1941"/>
      <c r="T1941"/>
      <c r="W1941"/>
    </row>
    <row r="1942" spans="17:23" x14ac:dyDescent="0.3">
      <c r="Q1942"/>
      <c r="T1942"/>
      <c r="W1942"/>
    </row>
    <row r="1943" spans="17:23" x14ac:dyDescent="0.3">
      <c r="Q1943"/>
      <c r="T1943"/>
      <c r="W1943"/>
    </row>
    <row r="1944" spans="17:23" x14ac:dyDescent="0.3">
      <c r="Q1944"/>
      <c r="T1944"/>
      <c r="W1944"/>
    </row>
    <row r="1945" spans="17:23" x14ac:dyDescent="0.3">
      <c r="Q1945"/>
      <c r="T1945"/>
      <c r="W1945"/>
    </row>
    <row r="1946" spans="17:23" x14ac:dyDescent="0.3">
      <c r="Q1946"/>
      <c r="T1946"/>
      <c r="W1946"/>
    </row>
    <row r="1947" spans="17:23" x14ac:dyDescent="0.3">
      <c r="Q1947"/>
      <c r="T1947"/>
      <c r="W1947"/>
    </row>
    <row r="1948" spans="17:23" x14ac:dyDescent="0.3">
      <c r="Q1948"/>
      <c r="T1948"/>
      <c r="W1948"/>
    </row>
    <row r="1949" spans="17:23" x14ac:dyDescent="0.3">
      <c r="Q1949"/>
      <c r="T1949"/>
      <c r="W1949"/>
    </row>
    <row r="1950" spans="17:23" x14ac:dyDescent="0.3">
      <c r="Q1950"/>
      <c r="T1950"/>
      <c r="W1950"/>
    </row>
    <row r="1951" spans="17:23" x14ac:dyDescent="0.3">
      <c r="Q1951"/>
      <c r="T1951"/>
      <c r="W1951"/>
    </row>
    <row r="1952" spans="17:23" x14ac:dyDescent="0.3">
      <c r="Q1952"/>
      <c r="T1952"/>
      <c r="W1952"/>
    </row>
    <row r="1953" spans="17:23" x14ac:dyDescent="0.3">
      <c r="Q1953"/>
      <c r="T1953"/>
      <c r="W1953"/>
    </row>
    <row r="1954" spans="17:23" x14ac:dyDescent="0.3">
      <c r="Q1954"/>
      <c r="T1954"/>
      <c r="W1954"/>
    </row>
    <row r="1955" spans="17:23" x14ac:dyDescent="0.3">
      <c r="Q1955"/>
      <c r="T1955"/>
      <c r="W1955"/>
    </row>
    <row r="1956" spans="17:23" x14ac:dyDescent="0.3">
      <c r="Q1956"/>
      <c r="T1956"/>
      <c r="W1956"/>
    </row>
    <row r="1957" spans="17:23" x14ac:dyDescent="0.3">
      <c r="Q1957"/>
      <c r="T1957"/>
      <c r="W1957"/>
    </row>
    <row r="1958" spans="17:23" x14ac:dyDescent="0.3">
      <c r="Q1958"/>
      <c r="T1958"/>
      <c r="W1958"/>
    </row>
    <row r="1959" spans="17:23" x14ac:dyDescent="0.3">
      <c r="Q1959"/>
      <c r="T1959"/>
      <c r="W1959"/>
    </row>
    <row r="1960" spans="17:23" x14ac:dyDescent="0.3">
      <c r="Q1960"/>
      <c r="T1960"/>
      <c r="W1960"/>
    </row>
    <row r="1961" spans="17:23" x14ac:dyDescent="0.3">
      <c r="Q1961"/>
      <c r="T1961"/>
      <c r="W1961"/>
    </row>
    <row r="1962" spans="17:23" x14ac:dyDescent="0.3">
      <c r="Q1962"/>
      <c r="T1962"/>
      <c r="W1962"/>
    </row>
    <row r="1963" spans="17:23" x14ac:dyDescent="0.3">
      <c r="Q1963"/>
      <c r="T1963"/>
      <c r="W1963"/>
    </row>
    <row r="1964" spans="17:23" x14ac:dyDescent="0.3">
      <c r="Q1964"/>
      <c r="T1964"/>
      <c r="W1964"/>
    </row>
    <row r="1965" spans="17:23" x14ac:dyDescent="0.3">
      <c r="Q1965"/>
      <c r="T1965"/>
      <c r="W1965"/>
    </row>
    <row r="1966" spans="17:23" x14ac:dyDescent="0.3">
      <c r="Q1966"/>
      <c r="T1966"/>
      <c r="W1966"/>
    </row>
    <row r="1967" spans="17:23" x14ac:dyDescent="0.3">
      <c r="Q1967"/>
      <c r="T1967"/>
      <c r="W1967"/>
    </row>
    <row r="1968" spans="17:23" x14ac:dyDescent="0.3">
      <c r="Q1968"/>
      <c r="T1968"/>
      <c r="W1968"/>
    </row>
    <row r="1969" spans="17:23" x14ac:dyDescent="0.3">
      <c r="Q1969"/>
      <c r="T1969"/>
      <c r="W1969"/>
    </row>
    <row r="1970" spans="17:23" x14ac:dyDescent="0.3">
      <c r="Q1970"/>
      <c r="T1970"/>
      <c r="W1970"/>
    </row>
    <row r="1971" spans="17:23" x14ac:dyDescent="0.3">
      <c r="Q1971"/>
      <c r="T1971"/>
      <c r="W1971"/>
    </row>
    <row r="1972" spans="17:23" x14ac:dyDescent="0.3">
      <c r="Q1972"/>
      <c r="T1972"/>
      <c r="W1972"/>
    </row>
    <row r="1973" spans="17:23" x14ac:dyDescent="0.3">
      <c r="Q1973"/>
      <c r="T1973"/>
      <c r="W1973"/>
    </row>
    <row r="1974" spans="17:23" x14ac:dyDescent="0.3">
      <c r="Q1974"/>
      <c r="T1974"/>
      <c r="W1974"/>
    </row>
    <row r="1975" spans="17:23" x14ac:dyDescent="0.3">
      <c r="Q1975"/>
      <c r="T1975"/>
      <c r="W1975"/>
    </row>
    <row r="1976" spans="17:23" x14ac:dyDescent="0.3">
      <c r="Q1976"/>
      <c r="T1976"/>
      <c r="W1976"/>
    </row>
    <row r="1977" spans="17:23" x14ac:dyDescent="0.3">
      <c r="Q1977"/>
      <c r="T1977"/>
      <c r="W1977"/>
    </row>
    <row r="1978" spans="17:23" x14ac:dyDescent="0.3">
      <c r="Q1978"/>
      <c r="T1978"/>
      <c r="W1978"/>
    </row>
    <row r="1979" spans="17:23" x14ac:dyDescent="0.3">
      <c r="Q1979"/>
      <c r="T1979"/>
      <c r="W1979"/>
    </row>
    <row r="1980" spans="17:23" x14ac:dyDescent="0.3">
      <c r="Q1980"/>
      <c r="T1980"/>
      <c r="W1980"/>
    </row>
    <row r="1981" spans="17:23" x14ac:dyDescent="0.3">
      <c r="Q1981"/>
      <c r="T1981"/>
      <c r="W1981"/>
    </row>
    <row r="1982" spans="17:23" x14ac:dyDescent="0.3">
      <c r="Q1982"/>
      <c r="T1982"/>
      <c r="W1982"/>
    </row>
    <row r="1983" spans="17:23" x14ac:dyDescent="0.3">
      <c r="Q1983"/>
      <c r="T1983"/>
      <c r="W1983"/>
    </row>
    <row r="1984" spans="17:23" x14ac:dyDescent="0.3">
      <c r="Q1984"/>
      <c r="T1984"/>
      <c r="W1984"/>
    </row>
    <row r="1985" spans="17:23" x14ac:dyDescent="0.3">
      <c r="Q1985"/>
      <c r="T1985"/>
      <c r="W1985"/>
    </row>
    <row r="1986" spans="17:23" x14ac:dyDescent="0.3">
      <c r="Q1986"/>
      <c r="T1986"/>
      <c r="W1986"/>
    </row>
    <row r="1987" spans="17:23" x14ac:dyDescent="0.3">
      <c r="Q1987"/>
      <c r="T1987"/>
      <c r="W1987"/>
    </row>
    <row r="1988" spans="17:23" x14ac:dyDescent="0.3">
      <c r="Q1988"/>
      <c r="T1988"/>
      <c r="W1988"/>
    </row>
    <row r="1989" spans="17:23" x14ac:dyDescent="0.3">
      <c r="Q1989"/>
      <c r="T1989"/>
      <c r="W1989"/>
    </row>
    <row r="1990" spans="17:23" x14ac:dyDescent="0.3">
      <c r="Q1990"/>
      <c r="T1990"/>
      <c r="W1990"/>
    </row>
    <row r="1991" spans="17:23" x14ac:dyDescent="0.3">
      <c r="Q1991"/>
      <c r="T1991"/>
      <c r="W1991"/>
    </row>
    <row r="1992" spans="17:23" x14ac:dyDescent="0.3">
      <c r="Q1992"/>
      <c r="T1992"/>
      <c r="W1992"/>
    </row>
    <row r="1993" spans="17:23" x14ac:dyDescent="0.3">
      <c r="Q1993"/>
      <c r="T1993"/>
      <c r="W1993"/>
    </row>
    <row r="1994" spans="17:23" x14ac:dyDescent="0.3">
      <c r="Q1994"/>
      <c r="T1994"/>
      <c r="W1994"/>
    </row>
    <row r="1995" spans="17:23" x14ac:dyDescent="0.3">
      <c r="Q1995"/>
      <c r="T1995"/>
      <c r="W1995"/>
    </row>
    <row r="1996" spans="17:23" x14ac:dyDescent="0.3">
      <c r="Q1996"/>
      <c r="T1996"/>
      <c r="W1996"/>
    </row>
    <row r="1997" spans="17:23" x14ac:dyDescent="0.3">
      <c r="Q1997"/>
      <c r="T1997"/>
      <c r="W1997"/>
    </row>
    <row r="1998" spans="17:23" x14ac:dyDescent="0.3">
      <c r="Q1998"/>
      <c r="T1998"/>
      <c r="W1998"/>
    </row>
    <row r="1999" spans="17:23" x14ac:dyDescent="0.3">
      <c r="Q1999"/>
      <c r="T1999"/>
      <c r="W1999"/>
    </row>
    <row r="2000" spans="17:23" x14ac:dyDescent="0.3">
      <c r="Q2000"/>
      <c r="T2000"/>
      <c r="W2000"/>
    </row>
    <row r="2001" spans="17:23" x14ac:dyDescent="0.3">
      <c r="Q2001"/>
      <c r="T2001"/>
      <c r="W2001"/>
    </row>
    <row r="2002" spans="17:23" x14ac:dyDescent="0.3">
      <c r="Q2002"/>
      <c r="T2002"/>
      <c r="W2002"/>
    </row>
    <row r="2003" spans="17:23" x14ac:dyDescent="0.3">
      <c r="Q2003"/>
      <c r="T2003"/>
      <c r="W2003"/>
    </row>
    <row r="2004" spans="17:23" x14ac:dyDescent="0.3">
      <c r="Q2004"/>
      <c r="T2004"/>
      <c r="W2004"/>
    </row>
    <row r="2005" spans="17:23" x14ac:dyDescent="0.3">
      <c r="Q2005"/>
      <c r="T2005"/>
      <c r="W2005"/>
    </row>
    <row r="2006" spans="17:23" x14ac:dyDescent="0.3">
      <c r="Q2006"/>
      <c r="T2006"/>
      <c r="W2006"/>
    </row>
    <row r="2007" spans="17:23" x14ac:dyDescent="0.3">
      <c r="Q2007"/>
      <c r="T2007"/>
      <c r="W2007"/>
    </row>
    <row r="2008" spans="17:23" x14ac:dyDescent="0.3">
      <c r="Q2008"/>
      <c r="T2008"/>
      <c r="W2008"/>
    </row>
    <row r="2009" spans="17:23" x14ac:dyDescent="0.3">
      <c r="Q2009"/>
      <c r="T2009"/>
      <c r="W2009"/>
    </row>
    <row r="2010" spans="17:23" x14ac:dyDescent="0.3">
      <c r="Q2010"/>
      <c r="T2010"/>
      <c r="W2010"/>
    </row>
    <row r="2011" spans="17:23" x14ac:dyDescent="0.3">
      <c r="Q2011"/>
      <c r="T2011"/>
      <c r="W2011"/>
    </row>
    <row r="2012" spans="17:23" x14ac:dyDescent="0.3">
      <c r="Q2012"/>
      <c r="T2012"/>
      <c r="W2012"/>
    </row>
    <row r="2013" spans="17:23" x14ac:dyDescent="0.3">
      <c r="Q2013"/>
      <c r="T2013"/>
      <c r="W2013"/>
    </row>
    <row r="2014" spans="17:23" x14ac:dyDescent="0.3">
      <c r="Q2014"/>
      <c r="T2014"/>
      <c r="W2014"/>
    </row>
    <row r="2015" spans="17:23" x14ac:dyDescent="0.3">
      <c r="Q2015"/>
      <c r="T2015"/>
      <c r="W2015"/>
    </row>
    <row r="2016" spans="17:23" x14ac:dyDescent="0.3">
      <c r="Q2016"/>
      <c r="T2016"/>
      <c r="W2016"/>
    </row>
    <row r="2017" spans="17:23" x14ac:dyDescent="0.3">
      <c r="Q2017"/>
      <c r="T2017"/>
      <c r="W2017"/>
    </row>
    <row r="2018" spans="17:23" x14ac:dyDescent="0.3">
      <c r="Q2018"/>
      <c r="T2018"/>
      <c r="W2018"/>
    </row>
    <row r="2019" spans="17:23" x14ac:dyDescent="0.3">
      <c r="Q2019"/>
      <c r="T2019"/>
      <c r="W2019"/>
    </row>
    <row r="2020" spans="17:23" x14ac:dyDescent="0.3">
      <c r="Q2020"/>
      <c r="T2020"/>
      <c r="W2020"/>
    </row>
    <row r="2021" spans="17:23" x14ac:dyDescent="0.3">
      <c r="Q2021"/>
      <c r="T2021"/>
      <c r="W2021"/>
    </row>
    <row r="2022" spans="17:23" x14ac:dyDescent="0.3">
      <c r="Q2022"/>
      <c r="T2022"/>
      <c r="W2022"/>
    </row>
    <row r="2023" spans="17:23" x14ac:dyDescent="0.3">
      <c r="Q2023"/>
      <c r="T2023"/>
      <c r="W2023"/>
    </row>
    <row r="2024" spans="17:23" x14ac:dyDescent="0.3">
      <c r="Q2024"/>
      <c r="T2024"/>
      <c r="W2024"/>
    </row>
    <row r="2025" spans="17:23" x14ac:dyDescent="0.3">
      <c r="Q2025"/>
      <c r="T2025"/>
      <c r="W2025"/>
    </row>
    <row r="2026" spans="17:23" x14ac:dyDescent="0.3">
      <c r="Q2026"/>
      <c r="T2026"/>
      <c r="W2026"/>
    </row>
    <row r="2027" spans="17:23" x14ac:dyDescent="0.3">
      <c r="Q2027"/>
      <c r="T2027"/>
      <c r="W2027"/>
    </row>
    <row r="2028" spans="17:23" x14ac:dyDescent="0.3">
      <c r="Q2028"/>
      <c r="T2028"/>
      <c r="W2028"/>
    </row>
    <row r="2029" spans="17:23" x14ac:dyDescent="0.3">
      <c r="Q2029"/>
      <c r="T2029"/>
      <c r="W2029"/>
    </row>
    <row r="2030" spans="17:23" x14ac:dyDescent="0.3">
      <c r="Q2030"/>
      <c r="T2030"/>
      <c r="W2030"/>
    </row>
    <row r="2031" spans="17:23" x14ac:dyDescent="0.3">
      <c r="Q2031"/>
      <c r="T2031"/>
      <c r="W2031"/>
    </row>
    <row r="2032" spans="17:23" x14ac:dyDescent="0.3">
      <c r="Q2032"/>
      <c r="T2032"/>
      <c r="W2032"/>
    </row>
    <row r="2033" spans="17:23" x14ac:dyDescent="0.3">
      <c r="Q2033"/>
      <c r="T2033"/>
      <c r="W2033"/>
    </row>
    <row r="2034" spans="17:23" x14ac:dyDescent="0.3">
      <c r="Q2034"/>
      <c r="T2034"/>
      <c r="W2034"/>
    </row>
    <row r="2035" spans="17:23" x14ac:dyDescent="0.3">
      <c r="Q2035"/>
      <c r="T2035"/>
      <c r="W2035"/>
    </row>
    <row r="2036" spans="17:23" x14ac:dyDescent="0.3">
      <c r="Q2036"/>
      <c r="T2036"/>
      <c r="W2036"/>
    </row>
    <row r="2037" spans="17:23" x14ac:dyDescent="0.3">
      <c r="Q2037"/>
      <c r="T2037"/>
      <c r="W2037"/>
    </row>
    <row r="2038" spans="17:23" x14ac:dyDescent="0.3">
      <c r="Q2038"/>
      <c r="T2038"/>
      <c r="W2038"/>
    </row>
    <row r="2039" spans="17:23" x14ac:dyDescent="0.3">
      <c r="Q2039"/>
      <c r="T2039"/>
      <c r="W2039"/>
    </row>
    <row r="2040" spans="17:23" x14ac:dyDescent="0.3">
      <c r="Q2040"/>
      <c r="T2040"/>
      <c r="W2040"/>
    </row>
    <row r="2041" spans="17:23" x14ac:dyDescent="0.3">
      <c r="Q2041"/>
      <c r="T2041"/>
      <c r="W2041"/>
    </row>
    <row r="2042" spans="17:23" x14ac:dyDescent="0.3">
      <c r="Q2042"/>
      <c r="T2042"/>
      <c r="W2042"/>
    </row>
    <row r="2043" spans="17:23" x14ac:dyDescent="0.3">
      <c r="Q2043"/>
      <c r="T2043"/>
      <c r="W2043"/>
    </row>
    <row r="2044" spans="17:23" x14ac:dyDescent="0.3">
      <c r="Q2044"/>
      <c r="T2044"/>
      <c r="W2044"/>
    </row>
    <row r="2045" spans="17:23" x14ac:dyDescent="0.3">
      <c r="Q2045"/>
      <c r="T2045"/>
      <c r="W2045"/>
    </row>
    <row r="2046" spans="17:23" x14ac:dyDescent="0.3">
      <c r="Q2046"/>
      <c r="T2046"/>
      <c r="W2046"/>
    </row>
    <row r="2047" spans="17:23" x14ac:dyDescent="0.3">
      <c r="Q2047"/>
      <c r="T2047"/>
      <c r="W2047"/>
    </row>
    <row r="2048" spans="17:23" x14ac:dyDescent="0.3">
      <c r="Q2048"/>
      <c r="T2048"/>
      <c r="W2048"/>
    </row>
    <row r="2049" spans="17:23" x14ac:dyDescent="0.3">
      <c r="Q2049"/>
      <c r="T2049"/>
      <c r="W2049"/>
    </row>
    <row r="2050" spans="17:23" x14ac:dyDescent="0.3">
      <c r="Q2050"/>
      <c r="T2050"/>
      <c r="W2050"/>
    </row>
    <row r="2051" spans="17:23" x14ac:dyDescent="0.3">
      <c r="Q2051"/>
      <c r="T2051"/>
      <c r="W2051"/>
    </row>
    <row r="2052" spans="17:23" x14ac:dyDescent="0.3">
      <c r="Q2052"/>
      <c r="T2052"/>
      <c r="W2052"/>
    </row>
    <row r="2053" spans="17:23" x14ac:dyDescent="0.3">
      <c r="Q2053"/>
      <c r="T2053"/>
      <c r="W2053"/>
    </row>
    <row r="2054" spans="17:23" x14ac:dyDescent="0.3">
      <c r="Q2054"/>
      <c r="T2054"/>
      <c r="W2054"/>
    </row>
    <row r="2055" spans="17:23" x14ac:dyDescent="0.3">
      <c r="Q2055"/>
      <c r="T2055"/>
      <c r="W2055"/>
    </row>
    <row r="2056" spans="17:23" x14ac:dyDescent="0.3">
      <c r="Q2056"/>
      <c r="T2056"/>
      <c r="W2056"/>
    </row>
    <row r="2057" spans="17:23" x14ac:dyDescent="0.3">
      <c r="Q2057"/>
      <c r="T2057"/>
      <c r="W2057"/>
    </row>
    <row r="2058" spans="17:23" x14ac:dyDescent="0.3">
      <c r="Q2058"/>
      <c r="T2058"/>
      <c r="W2058"/>
    </row>
    <row r="2059" spans="17:23" x14ac:dyDescent="0.3">
      <c r="Q2059"/>
      <c r="T2059"/>
      <c r="W2059"/>
    </row>
    <row r="2060" spans="17:23" x14ac:dyDescent="0.3">
      <c r="Q2060"/>
      <c r="T2060"/>
      <c r="W2060"/>
    </row>
    <row r="2061" spans="17:23" x14ac:dyDescent="0.3">
      <c r="Q2061"/>
      <c r="T2061"/>
      <c r="W2061"/>
    </row>
    <row r="2062" spans="17:23" x14ac:dyDescent="0.3">
      <c r="Q2062"/>
      <c r="T2062"/>
      <c r="W2062"/>
    </row>
    <row r="2063" spans="17:23" x14ac:dyDescent="0.3">
      <c r="Q2063"/>
      <c r="T2063"/>
      <c r="W2063"/>
    </row>
    <row r="2064" spans="17:23" x14ac:dyDescent="0.3">
      <c r="Q2064"/>
      <c r="T2064"/>
      <c r="W2064"/>
    </row>
    <row r="2065" spans="17:23" x14ac:dyDescent="0.3">
      <c r="Q2065"/>
      <c r="T2065"/>
      <c r="W2065"/>
    </row>
    <row r="2066" spans="17:23" x14ac:dyDescent="0.3">
      <c r="Q2066"/>
      <c r="T2066"/>
      <c r="W2066"/>
    </row>
    <row r="2067" spans="17:23" x14ac:dyDescent="0.3">
      <c r="Q2067"/>
      <c r="T2067"/>
      <c r="W2067"/>
    </row>
    <row r="2068" spans="17:23" x14ac:dyDescent="0.3">
      <c r="Q2068"/>
      <c r="T2068"/>
      <c r="W2068"/>
    </row>
    <row r="2069" spans="17:23" x14ac:dyDescent="0.3">
      <c r="Q2069"/>
      <c r="T2069"/>
      <c r="W2069"/>
    </row>
    <row r="2070" spans="17:23" x14ac:dyDescent="0.3">
      <c r="Q2070"/>
      <c r="T2070"/>
      <c r="W2070"/>
    </row>
    <row r="2071" spans="17:23" x14ac:dyDescent="0.3">
      <c r="Q2071"/>
      <c r="T2071"/>
      <c r="W2071"/>
    </row>
    <row r="2072" spans="17:23" x14ac:dyDescent="0.3">
      <c r="Q2072"/>
      <c r="T2072"/>
      <c r="W2072"/>
    </row>
    <row r="2073" spans="17:23" x14ac:dyDescent="0.3">
      <c r="Q2073"/>
      <c r="T2073"/>
      <c r="W2073"/>
    </row>
    <row r="2074" spans="17:23" x14ac:dyDescent="0.3">
      <c r="Q2074"/>
      <c r="T2074"/>
      <c r="W2074"/>
    </row>
    <row r="2075" spans="17:23" x14ac:dyDescent="0.3">
      <c r="Q2075"/>
      <c r="T2075"/>
      <c r="W2075"/>
    </row>
    <row r="2076" spans="17:23" x14ac:dyDescent="0.3">
      <c r="Q2076"/>
      <c r="T2076"/>
      <c r="W2076"/>
    </row>
    <row r="2077" spans="17:23" x14ac:dyDescent="0.3">
      <c r="Q2077"/>
      <c r="T2077"/>
      <c r="W2077"/>
    </row>
    <row r="2078" spans="17:23" x14ac:dyDescent="0.3">
      <c r="Q2078"/>
      <c r="T2078"/>
      <c r="W2078"/>
    </row>
    <row r="2079" spans="17:23" x14ac:dyDescent="0.3">
      <c r="Q2079"/>
      <c r="T2079"/>
      <c r="W2079"/>
    </row>
    <row r="2080" spans="17:23" x14ac:dyDescent="0.3">
      <c r="Q2080"/>
      <c r="T2080"/>
      <c r="W2080"/>
    </row>
    <row r="2081" spans="17:23" x14ac:dyDescent="0.3">
      <c r="Q2081"/>
      <c r="T2081"/>
      <c r="W2081"/>
    </row>
    <row r="2082" spans="17:23" x14ac:dyDescent="0.3">
      <c r="Q2082"/>
      <c r="T2082"/>
      <c r="W2082"/>
    </row>
    <row r="2083" spans="17:23" x14ac:dyDescent="0.3">
      <c r="Q2083"/>
      <c r="T2083"/>
      <c r="W2083"/>
    </row>
    <row r="2084" spans="17:23" x14ac:dyDescent="0.3">
      <c r="Q2084"/>
      <c r="T2084"/>
      <c r="W2084"/>
    </row>
    <row r="2085" spans="17:23" x14ac:dyDescent="0.3">
      <c r="Q2085"/>
      <c r="T2085"/>
      <c r="W2085"/>
    </row>
    <row r="2086" spans="17:23" x14ac:dyDescent="0.3">
      <c r="Q2086"/>
      <c r="T2086"/>
      <c r="W2086"/>
    </row>
    <row r="2087" spans="17:23" x14ac:dyDescent="0.3">
      <c r="Q2087"/>
      <c r="T2087"/>
      <c r="W2087"/>
    </row>
    <row r="2088" spans="17:23" x14ac:dyDescent="0.3">
      <c r="Q2088"/>
      <c r="T2088"/>
      <c r="W2088"/>
    </row>
    <row r="2089" spans="17:23" x14ac:dyDescent="0.3">
      <c r="Q2089"/>
      <c r="T2089"/>
      <c r="W2089"/>
    </row>
    <row r="2090" spans="17:23" x14ac:dyDescent="0.3">
      <c r="Q2090"/>
      <c r="T2090"/>
      <c r="W2090"/>
    </row>
    <row r="2091" spans="17:23" x14ac:dyDescent="0.3">
      <c r="Q2091"/>
      <c r="T2091"/>
      <c r="W2091"/>
    </row>
    <row r="2092" spans="17:23" x14ac:dyDescent="0.3">
      <c r="Q2092"/>
      <c r="T2092"/>
      <c r="W2092"/>
    </row>
    <row r="2093" spans="17:23" x14ac:dyDescent="0.3">
      <c r="Q2093"/>
      <c r="T2093"/>
      <c r="W2093"/>
    </row>
    <row r="2094" spans="17:23" x14ac:dyDescent="0.3">
      <c r="Q2094"/>
      <c r="T2094"/>
      <c r="W2094"/>
    </row>
    <row r="2095" spans="17:23" x14ac:dyDescent="0.3">
      <c r="Q2095"/>
      <c r="T2095"/>
      <c r="W2095"/>
    </row>
    <row r="2096" spans="17:23" x14ac:dyDescent="0.3">
      <c r="Q2096"/>
      <c r="T2096"/>
      <c r="W2096"/>
    </row>
    <row r="2097" spans="17:23" x14ac:dyDescent="0.3">
      <c r="Q2097"/>
      <c r="T2097"/>
      <c r="W2097"/>
    </row>
    <row r="2098" spans="17:23" x14ac:dyDescent="0.3">
      <c r="Q2098"/>
      <c r="T2098"/>
      <c r="W2098"/>
    </row>
    <row r="2099" spans="17:23" x14ac:dyDescent="0.3">
      <c r="Q2099"/>
      <c r="T2099"/>
      <c r="W2099"/>
    </row>
    <row r="2100" spans="17:23" x14ac:dyDescent="0.3">
      <c r="Q2100"/>
      <c r="T2100"/>
      <c r="W2100"/>
    </row>
    <row r="2101" spans="17:23" x14ac:dyDescent="0.3">
      <c r="Q2101"/>
      <c r="T2101"/>
      <c r="W2101"/>
    </row>
    <row r="2102" spans="17:23" x14ac:dyDescent="0.3">
      <c r="Q2102"/>
      <c r="T2102"/>
      <c r="W2102"/>
    </row>
    <row r="2103" spans="17:23" x14ac:dyDescent="0.3">
      <c r="Q2103"/>
      <c r="T2103"/>
      <c r="W2103"/>
    </row>
    <row r="2104" spans="17:23" x14ac:dyDescent="0.3">
      <c r="Q2104"/>
      <c r="T2104"/>
      <c r="W2104"/>
    </row>
  </sheetData>
  <pageMargins left="0.7" right="0.7" top="0.75" bottom="0.75" header="0.3" footer="0.3"/>
  <pageSetup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23D6-ECE2-4D76-95CD-CF67A3594BF1}">
  <sheetPr filterMode="1"/>
  <dimension ref="A1:AU949"/>
  <sheetViews>
    <sheetView topLeftCell="AF1" zoomScale="77" zoomScaleNormal="77" workbookViewId="0">
      <pane ySplit="1" topLeftCell="A707" activePane="bottomLeft" state="frozen"/>
      <selection pane="bottomLeft" activeCell="AS710" sqref="AS710"/>
    </sheetView>
  </sheetViews>
  <sheetFormatPr baseColWidth="10" defaultColWidth="10.88671875" defaultRowHeight="24.9" customHeight="1" x14ac:dyDescent="0.3"/>
  <cols>
    <col min="1" max="1" width="10.88671875" style="136"/>
    <col min="2" max="3" width="22.88671875" style="136" customWidth="1"/>
    <col min="4" max="4" width="10.88671875" style="136" customWidth="1"/>
    <col min="5" max="5" width="23.6640625" style="137" customWidth="1"/>
    <col min="6" max="6" width="15" style="136" customWidth="1"/>
    <col min="7" max="9" width="16.44140625" style="137" customWidth="1"/>
    <col min="10" max="10" width="67.33203125" style="137" customWidth="1"/>
    <col min="11" max="11" width="14.88671875" style="137" customWidth="1"/>
    <col min="12" max="12" width="37.88671875" style="137" customWidth="1"/>
    <col min="13" max="13" width="13.109375" style="136" customWidth="1"/>
    <col min="14" max="14" width="9.109375" style="136" customWidth="1"/>
    <col min="15" max="15" width="18" style="138" customWidth="1"/>
    <col min="16" max="16" width="15.109375" style="137" customWidth="1"/>
    <col min="17" max="17" width="38.109375" style="137" customWidth="1"/>
    <col min="18" max="18" width="10.44140625" style="137" customWidth="1"/>
    <col min="19" max="19" width="10.5546875" style="137" customWidth="1"/>
    <col min="20" max="20" width="28.6640625" style="137" customWidth="1"/>
    <col min="21" max="21" width="8.5546875" style="144" customWidth="1"/>
    <col min="22" max="28" width="10.88671875" style="136" customWidth="1"/>
    <col min="29" max="29" width="26.5546875" style="137" customWidth="1"/>
    <col min="30" max="30" width="10.88671875" style="137" customWidth="1"/>
    <col min="31" max="31" width="25.88671875" style="136" customWidth="1"/>
    <col min="32" max="32" width="25.88671875" style="137" customWidth="1"/>
    <col min="33" max="33" width="26.88671875" style="136" customWidth="1"/>
    <col min="34" max="34" width="7.88671875" style="144" customWidth="1"/>
    <col min="35" max="36" width="10.88671875" style="140" customWidth="1"/>
    <col min="37" max="37" width="10.88671875" style="148" customWidth="1"/>
    <col min="38" max="38" width="10.88671875" style="201" customWidth="1"/>
    <col min="39" max="39" width="16.44140625" style="139" customWidth="1"/>
    <col min="40" max="40" width="10.88671875" style="204" customWidth="1"/>
    <col min="41" max="41" width="25.33203125" style="204" customWidth="1"/>
    <col min="42" max="42" width="18.6640625" style="139" customWidth="1"/>
    <col min="43" max="43" width="12.109375" style="139" customWidth="1"/>
    <col min="44" max="44" width="10.88671875" style="139" customWidth="1"/>
    <col min="45" max="45" width="15" style="139" customWidth="1"/>
    <col min="46" max="16384" width="10.88671875" style="140"/>
  </cols>
  <sheetData>
    <row r="1" spans="1:47" s="135" customFormat="1" ht="82.5" customHeight="1" x14ac:dyDescent="0.3">
      <c r="A1" s="132" t="s">
        <v>609</v>
      </c>
      <c r="B1" s="133" t="s">
        <v>0</v>
      </c>
      <c r="C1" s="133" t="s">
        <v>756</v>
      </c>
      <c r="D1" s="133" t="s">
        <v>51</v>
      </c>
      <c r="E1" s="133" t="s">
        <v>15</v>
      </c>
      <c r="F1" s="133" t="s">
        <v>390</v>
      </c>
      <c r="G1" s="133" t="s">
        <v>610</v>
      </c>
      <c r="H1" s="133" t="s">
        <v>757</v>
      </c>
      <c r="I1" s="133" t="s">
        <v>758</v>
      </c>
      <c r="J1" s="133" t="s">
        <v>611</v>
      </c>
      <c r="K1" s="133" t="s">
        <v>612</v>
      </c>
      <c r="L1" s="133" t="s">
        <v>613</v>
      </c>
      <c r="M1" s="133" t="s">
        <v>52</v>
      </c>
      <c r="N1" s="133" t="s">
        <v>392</v>
      </c>
      <c r="O1" s="133" t="s">
        <v>614</v>
      </c>
      <c r="P1" s="133" t="s">
        <v>1</v>
      </c>
      <c r="Q1" s="133" t="s">
        <v>391</v>
      </c>
      <c r="R1" s="133" t="s">
        <v>615</v>
      </c>
      <c r="S1" s="133" t="s">
        <v>616</v>
      </c>
      <c r="T1" s="133" t="s">
        <v>400</v>
      </c>
      <c r="U1" s="212" t="s">
        <v>2</v>
      </c>
      <c r="V1" s="133" t="s">
        <v>617</v>
      </c>
      <c r="W1" s="133" t="s">
        <v>618</v>
      </c>
      <c r="X1" s="133" t="s">
        <v>619</v>
      </c>
      <c r="Y1" s="133" t="s">
        <v>3</v>
      </c>
      <c r="Z1" s="133" t="s">
        <v>393</v>
      </c>
      <c r="AA1" s="133" t="s">
        <v>620</v>
      </c>
      <c r="AB1" s="133" t="s">
        <v>394</v>
      </c>
      <c r="AC1" s="133" t="s">
        <v>395</v>
      </c>
      <c r="AD1" s="133" t="s">
        <v>1857</v>
      </c>
      <c r="AE1" s="133" t="s">
        <v>396</v>
      </c>
      <c r="AF1" s="133" t="s">
        <v>397</v>
      </c>
      <c r="AG1" s="132" t="s">
        <v>1802</v>
      </c>
      <c r="AH1" s="212" t="s">
        <v>621</v>
      </c>
      <c r="AI1" s="134" t="s">
        <v>1726</v>
      </c>
      <c r="AJ1" s="134" t="s">
        <v>1725</v>
      </c>
      <c r="AK1" s="213" t="s">
        <v>1724</v>
      </c>
      <c r="AL1" s="202" t="s">
        <v>4862</v>
      </c>
      <c r="AM1" s="134" t="s">
        <v>1723</v>
      </c>
      <c r="AN1" s="203" t="s">
        <v>1809</v>
      </c>
      <c r="AO1" s="203" t="s">
        <v>1858</v>
      </c>
      <c r="AP1" s="134" t="s">
        <v>1859</v>
      </c>
      <c r="AQ1" s="134" t="s">
        <v>1808</v>
      </c>
      <c r="AR1" s="134" t="s">
        <v>1860</v>
      </c>
      <c r="AS1" s="134" t="s">
        <v>1861</v>
      </c>
    </row>
    <row r="2" spans="1:47" ht="24.9" hidden="1" customHeight="1" x14ac:dyDescent="0.3">
      <c r="A2" s="136">
        <v>14004</v>
      </c>
      <c r="B2" s="136" t="s">
        <v>37</v>
      </c>
      <c r="C2" s="136" t="s">
        <v>94</v>
      </c>
      <c r="D2" s="136">
        <v>2024</v>
      </c>
      <c r="E2" s="137" t="s">
        <v>625</v>
      </c>
      <c r="F2" s="136" t="s">
        <v>1862</v>
      </c>
      <c r="G2" s="137" t="s">
        <v>626</v>
      </c>
      <c r="I2" s="137" t="s">
        <v>21</v>
      </c>
      <c r="J2" s="137" t="s">
        <v>638</v>
      </c>
      <c r="K2" s="137" t="s">
        <v>1863</v>
      </c>
      <c r="L2" s="137" t="s">
        <v>21</v>
      </c>
      <c r="N2" s="136">
        <v>6</v>
      </c>
      <c r="O2" s="138" t="s">
        <v>1321</v>
      </c>
      <c r="P2" s="137" t="s">
        <v>1374</v>
      </c>
      <c r="Q2" s="137" t="s">
        <v>1864</v>
      </c>
      <c r="R2" s="137" t="s">
        <v>401</v>
      </c>
      <c r="S2" s="137" t="s">
        <v>22</v>
      </c>
      <c r="T2" s="137" t="s">
        <v>1865</v>
      </c>
      <c r="U2" s="144">
        <v>20</v>
      </c>
      <c r="V2" s="136">
        <v>24</v>
      </c>
      <c r="W2" s="136">
        <v>0</v>
      </c>
      <c r="X2" s="136">
        <v>24</v>
      </c>
      <c r="Y2" s="136">
        <v>3</v>
      </c>
      <c r="Z2" s="136" t="s">
        <v>20</v>
      </c>
      <c r="AA2" s="136" t="s">
        <v>20</v>
      </c>
      <c r="AB2" s="136" t="s">
        <v>18</v>
      </c>
      <c r="AD2" s="137" t="s">
        <v>1866</v>
      </c>
      <c r="AE2" s="136" t="s">
        <v>20</v>
      </c>
      <c r="AF2" s="137" t="s">
        <v>1867</v>
      </c>
      <c r="AG2" s="136" t="s">
        <v>1868</v>
      </c>
      <c r="AH2" s="136">
        <v>2</v>
      </c>
      <c r="AI2" s="139">
        <v>5400</v>
      </c>
      <c r="AJ2" s="140">
        <v>15.666666666666666</v>
      </c>
      <c r="AK2" s="148">
        <v>16</v>
      </c>
      <c r="AL2" s="201">
        <f>+(U2*X2)</f>
        <v>480</v>
      </c>
      <c r="AM2" s="139">
        <v>40000</v>
      </c>
      <c r="AN2" s="204">
        <v>1280000</v>
      </c>
      <c r="AO2" s="204">
        <v>1600000</v>
      </c>
      <c r="AP2" s="139">
        <v>0</v>
      </c>
      <c r="AQ2" s="139">
        <v>2592000</v>
      </c>
      <c r="AR2" s="139">
        <v>800000</v>
      </c>
      <c r="AS2" s="139">
        <v>6272000</v>
      </c>
    </row>
    <row r="3" spans="1:47" ht="24.9" hidden="1" customHeight="1" x14ac:dyDescent="0.3">
      <c r="A3" s="136">
        <v>14005</v>
      </c>
      <c r="B3" s="136" t="s">
        <v>37</v>
      </c>
      <c r="C3" s="136" t="s">
        <v>94</v>
      </c>
      <c r="D3" s="136">
        <v>2024</v>
      </c>
      <c r="E3" s="137" t="s">
        <v>625</v>
      </c>
      <c r="F3" s="136" t="s">
        <v>1862</v>
      </c>
      <c r="G3" s="137" t="s">
        <v>626</v>
      </c>
      <c r="I3" s="137" t="s">
        <v>21</v>
      </c>
      <c r="J3" s="137" t="s">
        <v>638</v>
      </c>
      <c r="K3" s="137" t="s">
        <v>1863</v>
      </c>
      <c r="L3" s="137" t="s">
        <v>21</v>
      </c>
      <c r="N3" s="136">
        <v>6</v>
      </c>
      <c r="O3" s="138" t="s">
        <v>1321</v>
      </c>
      <c r="P3" s="137" t="s">
        <v>1374</v>
      </c>
      <c r="Q3" s="137" t="s">
        <v>1864</v>
      </c>
      <c r="R3" s="137" t="s">
        <v>401</v>
      </c>
      <c r="S3" s="137" t="s">
        <v>22</v>
      </c>
      <c r="T3" s="137" t="s">
        <v>1869</v>
      </c>
      <c r="U3" s="144">
        <v>20</v>
      </c>
      <c r="V3" s="136">
        <v>24</v>
      </c>
      <c r="W3" s="136">
        <v>0</v>
      </c>
      <c r="X3" s="136">
        <v>24</v>
      </c>
      <c r="Y3" s="136">
        <v>3</v>
      </c>
      <c r="Z3" s="136" t="s">
        <v>20</v>
      </c>
      <c r="AA3" s="136" t="s">
        <v>20</v>
      </c>
      <c r="AB3" s="136" t="s">
        <v>18</v>
      </c>
      <c r="AD3" s="137" t="s">
        <v>1870</v>
      </c>
      <c r="AE3" s="136" t="s">
        <v>20</v>
      </c>
      <c r="AF3" s="137" t="s">
        <v>1867</v>
      </c>
      <c r="AG3" s="136" t="s">
        <v>1868</v>
      </c>
      <c r="AH3" s="136">
        <v>2</v>
      </c>
      <c r="AI3" s="139">
        <v>5400</v>
      </c>
      <c r="AJ3" s="140">
        <v>15.666666666666666</v>
      </c>
      <c r="AK3" s="148">
        <v>16</v>
      </c>
      <c r="AL3" s="201">
        <f t="shared" ref="AL3:AL66" si="0">+(U3*X3)</f>
        <v>480</v>
      </c>
      <c r="AM3" s="139">
        <v>40000</v>
      </c>
      <c r="AN3" s="204">
        <v>1280000</v>
      </c>
      <c r="AO3" s="204">
        <v>1600000</v>
      </c>
      <c r="AP3" s="139">
        <v>0</v>
      </c>
      <c r="AQ3" s="139">
        <v>2592000</v>
      </c>
      <c r="AR3" s="139">
        <v>800000</v>
      </c>
      <c r="AS3" s="139">
        <v>6272000</v>
      </c>
    </row>
    <row r="4" spans="1:47" ht="24.9" hidden="1" customHeight="1" x14ac:dyDescent="0.3">
      <c r="A4" s="136">
        <v>14003</v>
      </c>
      <c r="B4" s="136" t="s">
        <v>37</v>
      </c>
      <c r="C4" s="136" t="s">
        <v>94</v>
      </c>
      <c r="D4" s="136">
        <v>2024</v>
      </c>
      <c r="E4" s="137" t="s">
        <v>625</v>
      </c>
      <c r="F4" s="136" t="s">
        <v>1862</v>
      </c>
      <c r="G4" s="137" t="s">
        <v>626</v>
      </c>
      <c r="I4" s="137" t="s">
        <v>21</v>
      </c>
      <c r="J4" s="137" t="s">
        <v>638</v>
      </c>
      <c r="K4" s="137" t="s">
        <v>1863</v>
      </c>
      <c r="L4" s="137" t="s">
        <v>632</v>
      </c>
      <c r="M4" s="136" t="s">
        <v>633</v>
      </c>
      <c r="N4" s="136">
        <v>6</v>
      </c>
      <c r="O4" s="138" t="s">
        <v>1321</v>
      </c>
      <c r="P4" s="137" t="s">
        <v>1374</v>
      </c>
      <c r="Q4" s="137" t="s">
        <v>1871</v>
      </c>
      <c r="R4" s="137" t="s">
        <v>401</v>
      </c>
      <c r="S4" s="137" t="s">
        <v>22</v>
      </c>
      <c r="T4" s="137" t="s">
        <v>1869</v>
      </c>
      <c r="U4" s="144">
        <v>20</v>
      </c>
      <c r="V4" s="136">
        <v>24</v>
      </c>
      <c r="W4" s="136">
        <v>8</v>
      </c>
      <c r="X4" s="136">
        <v>33</v>
      </c>
      <c r="Y4" s="136">
        <v>3</v>
      </c>
      <c r="Z4" s="136" t="s">
        <v>20</v>
      </c>
      <c r="AA4" s="136" t="s">
        <v>20</v>
      </c>
      <c r="AB4" s="136" t="s">
        <v>18</v>
      </c>
      <c r="AD4" s="137" t="s">
        <v>1870</v>
      </c>
      <c r="AE4" s="136" t="s">
        <v>20</v>
      </c>
      <c r="AF4" s="137" t="s">
        <v>1872</v>
      </c>
      <c r="AG4" s="136" t="s">
        <v>1873</v>
      </c>
      <c r="AH4" s="136">
        <v>3</v>
      </c>
      <c r="AI4" s="139">
        <v>6300</v>
      </c>
      <c r="AJ4" s="140">
        <v>18.333333333333332</v>
      </c>
      <c r="AK4" s="148">
        <v>19</v>
      </c>
      <c r="AL4" s="201">
        <f t="shared" si="0"/>
        <v>660</v>
      </c>
      <c r="AM4" s="139">
        <v>40000</v>
      </c>
      <c r="AN4" s="204">
        <v>1520000</v>
      </c>
      <c r="AO4" s="204">
        <v>1900000</v>
      </c>
      <c r="AP4" s="139">
        <v>0</v>
      </c>
      <c r="AQ4" s="139">
        <v>4158000</v>
      </c>
      <c r="AR4" s="139">
        <v>800000</v>
      </c>
      <c r="AS4" s="139">
        <v>8378000</v>
      </c>
    </row>
    <row r="5" spans="1:47" s="136" customFormat="1" ht="24.9" hidden="1" customHeight="1" x14ac:dyDescent="0.3">
      <c r="A5" s="136">
        <v>14000</v>
      </c>
      <c r="B5" s="136" t="s">
        <v>37</v>
      </c>
      <c r="C5" s="136" t="s">
        <v>94</v>
      </c>
      <c r="D5" s="136">
        <v>2024</v>
      </c>
      <c r="E5" s="137" t="s">
        <v>625</v>
      </c>
      <c r="F5" s="136" t="s">
        <v>1862</v>
      </c>
      <c r="G5" s="137" t="s">
        <v>626</v>
      </c>
      <c r="H5" s="137"/>
      <c r="I5" s="137" t="s">
        <v>21</v>
      </c>
      <c r="J5" s="137" t="s">
        <v>1874</v>
      </c>
      <c r="K5" s="137" t="s">
        <v>1875</v>
      </c>
      <c r="L5" s="137" t="s">
        <v>21</v>
      </c>
      <c r="N5" s="136">
        <v>6</v>
      </c>
      <c r="O5" s="138" t="s">
        <v>1321</v>
      </c>
      <c r="P5" s="137" t="s">
        <v>1374</v>
      </c>
      <c r="Q5" s="137" t="s">
        <v>1864</v>
      </c>
      <c r="R5" s="137" t="s">
        <v>401</v>
      </c>
      <c r="S5" s="137" t="s">
        <v>22</v>
      </c>
      <c r="T5" s="137" t="s">
        <v>1869</v>
      </c>
      <c r="U5" s="144">
        <v>20</v>
      </c>
      <c r="V5" s="136">
        <v>240</v>
      </c>
      <c r="W5" s="136">
        <v>0</v>
      </c>
      <c r="X5" s="136">
        <v>240</v>
      </c>
      <c r="Y5" s="136">
        <v>3</v>
      </c>
      <c r="Z5" s="136" t="s">
        <v>1876</v>
      </c>
      <c r="AA5" s="136" t="s">
        <v>1876</v>
      </c>
      <c r="AB5" s="136" t="s">
        <v>18</v>
      </c>
      <c r="AC5" s="137"/>
      <c r="AD5" s="137" t="s">
        <v>1877</v>
      </c>
      <c r="AE5" s="136" t="s">
        <v>18</v>
      </c>
      <c r="AF5" s="137" t="s">
        <v>1878</v>
      </c>
      <c r="AG5" s="136" t="s">
        <v>1868</v>
      </c>
      <c r="AH5" s="136">
        <v>3</v>
      </c>
      <c r="AI5" s="139">
        <v>6300</v>
      </c>
      <c r="AJ5" s="140">
        <v>80</v>
      </c>
      <c r="AK5" s="148">
        <v>80</v>
      </c>
      <c r="AL5" s="201">
        <f t="shared" si="0"/>
        <v>4800</v>
      </c>
      <c r="AM5" s="139"/>
      <c r="AN5" s="204">
        <v>6400000</v>
      </c>
      <c r="AO5" s="204">
        <v>8000000</v>
      </c>
      <c r="AP5" s="139">
        <v>0</v>
      </c>
      <c r="AQ5" s="139">
        <v>30240000</v>
      </c>
      <c r="AR5" s="139">
        <v>0</v>
      </c>
      <c r="AS5" s="139">
        <v>44640000</v>
      </c>
      <c r="AT5" s="140"/>
      <c r="AU5" s="140"/>
    </row>
    <row r="6" spans="1:47" ht="24.9" hidden="1" customHeight="1" x14ac:dyDescent="0.3">
      <c r="A6" s="136">
        <v>14001</v>
      </c>
      <c r="B6" s="136" t="s">
        <v>37</v>
      </c>
      <c r="C6" s="136" t="s">
        <v>94</v>
      </c>
      <c r="D6" s="136">
        <v>2024</v>
      </c>
      <c r="E6" s="137" t="s">
        <v>625</v>
      </c>
      <c r="F6" s="136" t="s">
        <v>1862</v>
      </c>
      <c r="G6" s="137" t="s">
        <v>626</v>
      </c>
      <c r="I6" s="137" t="s">
        <v>21</v>
      </c>
      <c r="J6" s="137" t="s">
        <v>1199</v>
      </c>
      <c r="K6" s="137" t="s">
        <v>424</v>
      </c>
      <c r="L6" s="137" t="s">
        <v>21</v>
      </c>
      <c r="N6" s="136">
        <v>6</v>
      </c>
      <c r="O6" s="138" t="s">
        <v>1321</v>
      </c>
      <c r="P6" s="137" t="s">
        <v>1374</v>
      </c>
      <c r="Q6" s="137" t="s">
        <v>1864</v>
      </c>
      <c r="R6" s="137" t="s">
        <v>401</v>
      </c>
      <c r="S6" s="137" t="s">
        <v>22</v>
      </c>
      <c r="T6" s="137" t="s">
        <v>1869</v>
      </c>
      <c r="U6" s="144">
        <v>20</v>
      </c>
      <c r="V6" s="136">
        <v>90</v>
      </c>
      <c r="W6" s="136">
        <v>0</v>
      </c>
      <c r="X6" s="136">
        <v>90</v>
      </c>
      <c r="Y6" s="136">
        <v>3</v>
      </c>
      <c r="Z6" s="136" t="s">
        <v>20</v>
      </c>
      <c r="AA6" s="136" t="s">
        <v>20</v>
      </c>
      <c r="AB6" s="136" t="s">
        <v>18</v>
      </c>
      <c r="AD6" s="137" t="s">
        <v>1879</v>
      </c>
      <c r="AE6" s="136" t="s">
        <v>20</v>
      </c>
      <c r="AF6" s="137" t="s">
        <v>1197</v>
      </c>
      <c r="AG6" s="136" t="s">
        <v>1868</v>
      </c>
      <c r="AH6" s="136">
        <v>1</v>
      </c>
      <c r="AI6" s="139">
        <v>4300</v>
      </c>
      <c r="AJ6" s="140">
        <v>30</v>
      </c>
      <c r="AK6" s="148">
        <v>30</v>
      </c>
      <c r="AL6" s="201">
        <f t="shared" si="0"/>
        <v>1800</v>
      </c>
      <c r="AM6" s="139">
        <v>38000</v>
      </c>
      <c r="AN6" s="204">
        <v>2400000</v>
      </c>
      <c r="AO6" s="204">
        <v>3000000</v>
      </c>
      <c r="AP6" s="139">
        <v>0</v>
      </c>
      <c r="AQ6" s="139">
        <v>7740000</v>
      </c>
      <c r="AR6" s="139">
        <v>760000</v>
      </c>
      <c r="AS6" s="139">
        <v>13900000</v>
      </c>
    </row>
    <row r="7" spans="1:47" ht="24.9" hidden="1" customHeight="1" x14ac:dyDescent="0.3">
      <c r="A7" s="136">
        <v>14002</v>
      </c>
      <c r="B7" s="136" t="s">
        <v>37</v>
      </c>
      <c r="C7" s="136" t="s">
        <v>94</v>
      </c>
      <c r="D7" s="136">
        <v>2024</v>
      </c>
      <c r="E7" s="137" t="s">
        <v>625</v>
      </c>
      <c r="F7" s="136" t="s">
        <v>1862</v>
      </c>
      <c r="G7" s="137" t="s">
        <v>626</v>
      </c>
      <c r="I7" s="137" t="s">
        <v>21</v>
      </c>
      <c r="J7" s="137" t="s">
        <v>1199</v>
      </c>
      <c r="K7" s="137" t="s">
        <v>424</v>
      </c>
      <c r="L7" s="137" t="s">
        <v>21</v>
      </c>
      <c r="N7" s="136">
        <v>6</v>
      </c>
      <c r="O7" s="138" t="s">
        <v>1321</v>
      </c>
      <c r="P7" s="137" t="s">
        <v>1374</v>
      </c>
      <c r="Q7" s="137" t="s">
        <v>1864</v>
      </c>
      <c r="R7" s="137" t="s">
        <v>401</v>
      </c>
      <c r="S7" s="137" t="s">
        <v>22</v>
      </c>
      <c r="T7" s="137" t="s">
        <v>1869</v>
      </c>
      <c r="U7" s="144">
        <v>20</v>
      </c>
      <c r="V7" s="136">
        <v>90</v>
      </c>
      <c r="W7" s="136">
        <v>0</v>
      </c>
      <c r="X7" s="136">
        <v>90</v>
      </c>
      <c r="Y7" s="136">
        <v>3</v>
      </c>
      <c r="Z7" s="136" t="s">
        <v>20</v>
      </c>
      <c r="AA7" s="136" t="s">
        <v>20</v>
      </c>
      <c r="AB7" s="136" t="s">
        <v>18</v>
      </c>
      <c r="AD7" s="137" t="s">
        <v>1879</v>
      </c>
      <c r="AE7" s="136" t="s">
        <v>20</v>
      </c>
      <c r="AF7" s="137" t="s">
        <v>1197</v>
      </c>
      <c r="AG7" s="136" t="s">
        <v>1868</v>
      </c>
      <c r="AH7" s="136">
        <v>1</v>
      </c>
      <c r="AI7" s="139">
        <v>4300</v>
      </c>
      <c r="AJ7" s="140">
        <v>30</v>
      </c>
      <c r="AK7" s="148">
        <v>30</v>
      </c>
      <c r="AL7" s="201">
        <f t="shared" si="0"/>
        <v>1800</v>
      </c>
      <c r="AM7" s="139">
        <v>38000</v>
      </c>
      <c r="AN7" s="204">
        <v>2400000</v>
      </c>
      <c r="AO7" s="204">
        <v>3000000</v>
      </c>
      <c r="AP7" s="139">
        <v>0</v>
      </c>
      <c r="AQ7" s="139">
        <v>7740000</v>
      </c>
      <c r="AR7" s="139">
        <v>760000</v>
      </c>
      <c r="AS7" s="139">
        <v>13900000</v>
      </c>
    </row>
    <row r="8" spans="1:47" ht="24.9" hidden="1" customHeight="1" x14ac:dyDescent="0.3">
      <c r="A8" s="136">
        <v>14006</v>
      </c>
      <c r="B8" s="136" t="s">
        <v>29</v>
      </c>
      <c r="C8" s="136" t="s">
        <v>86</v>
      </c>
      <c r="D8" s="136">
        <v>2024</v>
      </c>
      <c r="E8" s="137" t="s">
        <v>625</v>
      </c>
      <c r="F8" s="136" t="s">
        <v>1862</v>
      </c>
      <c r="G8" s="137" t="s">
        <v>626</v>
      </c>
      <c r="I8" s="137" t="s">
        <v>21</v>
      </c>
      <c r="J8" s="137" t="s">
        <v>1880</v>
      </c>
      <c r="K8" s="137" t="s">
        <v>1881</v>
      </c>
      <c r="L8" s="137" t="s">
        <v>21</v>
      </c>
      <c r="N8" s="136">
        <v>11</v>
      </c>
      <c r="O8" s="138" t="s">
        <v>1882</v>
      </c>
      <c r="P8" s="137" t="s">
        <v>1775</v>
      </c>
      <c r="Q8" s="137" t="s">
        <v>1864</v>
      </c>
      <c r="R8" s="137" t="s">
        <v>401</v>
      </c>
      <c r="S8" s="137" t="s">
        <v>19</v>
      </c>
      <c r="T8" s="137" t="s">
        <v>1883</v>
      </c>
      <c r="U8" s="144">
        <v>12</v>
      </c>
      <c r="V8" s="136">
        <v>276</v>
      </c>
      <c r="W8" s="136">
        <v>0</v>
      </c>
      <c r="X8" s="136">
        <v>276</v>
      </c>
      <c r="Y8" s="136">
        <v>5</v>
      </c>
      <c r="Z8" s="136" t="s">
        <v>20</v>
      </c>
      <c r="AA8" s="136" t="s">
        <v>20</v>
      </c>
      <c r="AB8" s="136" t="s">
        <v>18</v>
      </c>
      <c r="AC8" s="137" t="s">
        <v>1884</v>
      </c>
      <c r="AD8" s="137" t="s">
        <v>1885</v>
      </c>
      <c r="AE8" s="136" t="s">
        <v>20</v>
      </c>
      <c r="AF8" s="137" t="s">
        <v>1771</v>
      </c>
      <c r="AG8" s="136" t="s">
        <v>1873</v>
      </c>
      <c r="AH8" s="136">
        <v>3</v>
      </c>
      <c r="AI8" s="139">
        <v>6300</v>
      </c>
      <c r="AJ8" s="140">
        <v>55.2</v>
      </c>
      <c r="AK8" s="148">
        <v>56</v>
      </c>
      <c r="AL8" s="201">
        <f t="shared" si="0"/>
        <v>3312</v>
      </c>
      <c r="AM8" s="141">
        <v>60000</v>
      </c>
      <c r="AN8" s="204">
        <v>2688000</v>
      </c>
      <c r="AO8" s="204">
        <v>3360000</v>
      </c>
      <c r="AP8" s="139">
        <v>0</v>
      </c>
      <c r="AQ8" s="139">
        <v>20865600</v>
      </c>
      <c r="AR8" s="139">
        <v>720000</v>
      </c>
      <c r="AS8" s="139">
        <v>27633600</v>
      </c>
    </row>
    <row r="9" spans="1:47" ht="24.9" hidden="1" customHeight="1" x14ac:dyDescent="0.3">
      <c r="A9" s="136">
        <v>14007</v>
      </c>
      <c r="B9" s="136" t="s">
        <v>29</v>
      </c>
      <c r="C9" s="136" t="s">
        <v>86</v>
      </c>
      <c r="D9" s="136">
        <v>2024</v>
      </c>
      <c r="E9" s="137" t="s">
        <v>625</v>
      </c>
      <c r="F9" s="136" t="s">
        <v>1862</v>
      </c>
      <c r="G9" s="137" t="s">
        <v>626</v>
      </c>
      <c r="I9" s="137" t="s">
        <v>21</v>
      </c>
      <c r="J9" s="137" t="s">
        <v>1880</v>
      </c>
      <c r="K9" s="137" t="s">
        <v>1881</v>
      </c>
      <c r="L9" s="137" t="s">
        <v>21</v>
      </c>
      <c r="N9" s="136">
        <v>11</v>
      </c>
      <c r="O9" s="138" t="s">
        <v>1882</v>
      </c>
      <c r="P9" s="137" t="s">
        <v>1886</v>
      </c>
      <c r="Q9" s="137" t="s">
        <v>1864</v>
      </c>
      <c r="R9" s="137" t="s">
        <v>401</v>
      </c>
      <c r="S9" s="137" t="s">
        <v>19</v>
      </c>
      <c r="T9" s="137" t="s">
        <v>1883</v>
      </c>
      <c r="U9" s="144">
        <v>13</v>
      </c>
      <c r="V9" s="136">
        <v>276</v>
      </c>
      <c r="W9" s="136">
        <v>0</v>
      </c>
      <c r="X9" s="136">
        <v>276</v>
      </c>
      <c r="Y9" s="136">
        <v>5</v>
      </c>
      <c r="Z9" s="136" t="s">
        <v>20</v>
      </c>
      <c r="AA9" s="136" t="s">
        <v>20</v>
      </c>
      <c r="AB9" s="136" t="s">
        <v>18</v>
      </c>
      <c r="AC9" s="137" t="s">
        <v>1884</v>
      </c>
      <c r="AD9" s="137" t="s">
        <v>1887</v>
      </c>
      <c r="AE9" s="136" t="s">
        <v>20</v>
      </c>
      <c r="AF9" s="137" t="s">
        <v>1771</v>
      </c>
      <c r="AG9" s="136" t="s">
        <v>1873</v>
      </c>
      <c r="AH9" s="136">
        <v>3</v>
      </c>
      <c r="AI9" s="139">
        <v>6300</v>
      </c>
      <c r="AJ9" s="140">
        <v>55.2</v>
      </c>
      <c r="AK9" s="148">
        <v>56</v>
      </c>
      <c r="AL9" s="201">
        <f t="shared" si="0"/>
        <v>3588</v>
      </c>
      <c r="AM9" s="141">
        <v>60000</v>
      </c>
      <c r="AN9" s="204">
        <v>2912000</v>
      </c>
      <c r="AO9" s="204">
        <v>3640000</v>
      </c>
      <c r="AP9" s="139">
        <v>0</v>
      </c>
      <c r="AQ9" s="139">
        <v>22604400</v>
      </c>
      <c r="AR9" s="139">
        <v>780000</v>
      </c>
      <c r="AS9" s="139">
        <v>29936400</v>
      </c>
    </row>
    <row r="10" spans="1:47" ht="24.9" hidden="1" customHeight="1" x14ac:dyDescent="0.3">
      <c r="A10" s="136">
        <v>14008</v>
      </c>
      <c r="B10" s="136" t="s">
        <v>29</v>
      </c>
      <c r="C10" s="136" t="s">
        <v>86</v>
      </c>
      <c r="D10" s="136">
        <v>2024</v>
      </c>
      <c r="E10" s="137" t="s">
        <v>625</v>
      </c>
      <c r="F10" s="136" t="s">
        <v>1862</v>
      </c>
      <c r="G10" s="137" t="s">
        <v>626</v>
      </c>
      <c r="I10" s="137" t="s">
        <v>21</v>
      </c>
      <c r="J10" s="137" t="s">
        <v>1880</v>
      </c>
      <c r="K10" s="137" t="s">
        <v>1881</v>
      </c>
      <c r="L10" s="137" t="s">
        <v>21</v>
      </c>
      <c r="N10" s="136">
        <v>11</v>
      </c>
      <c r="O10" s="138" t="s">
        <v>1882</v>
      </c>
      <c r="P10" s="137" t="s">
        <v>1773</v>
      </c>
      <c r="Q10" s="137" t="s">
        <v>1864</v>
      </c>
      <c r="R10" s="137" t="s">
        <v>401</v>
      </c>
      <c r="S10" s="137" t="s">
        <v>19</v>
      </c>
      <c r="T10" s="137" t="s">
        <v>1883</v>
      </c>
      <c r="U10" s="144">
        <v>15</v>
      </c>
      <c r="V10" s="136">
        <v>276</v>
      </c>
      <c r="W10" s="136">
        <v>0</v>
      </c>
      <c r="X10" s="136">
        <v>276</v>
      </c>
      <c r="Y10" s="136">
        <v>5</v>
      </c>
      <c r="Z10" s="136" t="s">
        <v>20</v>
      </c>
      <c r="AA10" s="136" t="s">
        <v>20</v>
      </c>
      <c r="AB10" s="136" t="s">
        <v>18</v>
      </c>
      <c r="AC10" s="137" t="s">
        <v>1884</v>
      </c>
      <c r="AD10" s="137" t="s">
        <v>1888</v>
      </c>
      <c r="AE10" s="136" t="s">
        <v>20</v>
      </c>
      <c r="AF10" s="137" t="s">
        <v>1771</v>
      </c>
      <c r="AG10" s="136" t="s">
        <v>1873</v>
      </c>
      <c r="AH10" s="136">
        <v>3</v>
      </c>
      <c r="AI10" s="139">
        <v>6300</v>
      </c>
      <c r="AJ10" s="140">
        <v>55.2</v>
      </c>
      <c r="AK10" s="148">
        <v>56</v>
      </c>
      <c r="AL10" s="201">
        <f t="shared" si="0"/>
        <v>4140</v>
      </c>
      <c r="AM10" s="139">
        <v>60000</v>
      </c>
      <c r="AN10" s="204">
        <v>3360000</v>
      </c>
      <c r="AO10" s="204">
        <v>4200000</v>
      </c>
      <c r="AP10" s="139">
        <v>0</v>
      </c>
      <c r="AQ10" s="139">
        <v>26082000</v>
      </c>
      <c r="AR10" s="139">
        <v>900000</v>
      </c>
      <c r="AS10" s="139">
        <v>34542000</v>
      </c>
    </row>
    <row r="11" spans="1:47" ht="24.9" hidden="1" customHeight="1" x14ac:dyDescent="0.3">
      <c r="A11" s="136">
        <v>14009</v>
      </c>
      <c r="B11" s="136" t="s">
        <v>29</v>
      </c>
      <c r="C11" s="136" t="s">
        <v>86</v>
      </c>
      <c r="D11" s="136">
        <v>2024</v>
      </c>
      <c r="E11" s="137" t="s">
        <v>625</v>
      </c>
      <c r="F11" s="136" t="s">
        <v>1862</v>
      </c>
      <c r="G11" s="137" t="s">
        <v>626</v>
      </c>
      <c r="I11" s="137" t="s">
        <v>21</v>
      </c>
      <c r="J11" s="137" t="s">
        <v>1880</v>
      </c>
      <c r="K11" s="137" t="s">
        <v>1881</v>
      </c>
      <c r="L11" s="137" t="s">
        <v>21</v>
      </c>
      <c r="N11" s="136">
        <v>11</v>
      </c>
      <c r="O11" s="138" t="s">
        <v>1882</v>
      </c>
      <c r="P11" s="137" t="s">
        <v>1889</v>
      </c>
      <c r="Q11" s="137" t="s">
        <v>1864</v>
      </c>
      <c r="R11" s="137" t="s">
        <v>401</v>
      </c>
      <c r="S11" s="137" t="s">
        <v>19</v>
      </c>
      <c r="T11" s="137" t="s">
        <v>1883</v>
      </c>
      <c r="U11" s="144">
        <v>15</v>
      </c>
      <c r="V11" s="136">
        <v>276</v>
      </c>
      <c r="W11" s="136">
        <v>0</v>
      </c>
      <c r="X11" s="136">
        <v>276</v>
      </c>
      <c r="Y11" s="136">
        <v>5</v>
      </c>
      <c r="Z11" s="136" t="s">
        <v>20</v>
      </c>
      <c r="AA11" s="136" t="s">
        <v>20</v>
      </c>
      <c r="AB11" s="136" t="s">
        <v>18</v>
      </c>
      <c r="AC11" s="137" t="s">
        <v>1884</v>
      </c>
      <c r="AD11" s="137" t="s">
        <v>1890</v>
      </c>
      <c r="AE11" s="136" t="s">
        <v>20</v>
      </c>
      <c r="AF11" s="137" t="s">
        <v>1771</v>
      </c>
      <c r="AG11" s="136" t="s">
        <v>1873</v>
      </c>
      <c r="AH11" s="136">
        <v>3</v>
      </c>
      <c r="AI11" s="139">
        <v>6300</v>
      </c>
      <c r="AJ11" s="140">
        <v>55.2</v>
      </c>
      <c r="AK11" s="148">
        <v>56</v>
      </c>
      <c r="AL11" s="201">
        <f t="shared" si="0"/>
        <v>4140</v>
      </c>
      <c r="AM11" s="139">
        <v>60000</v>
      </c>
      <c r="AN11" s="204">
        <v>3360000</v>
      </c>
      <c r="AO11" s="204">
        <v>4200000</v>
      </c>
      <c r="AP11" s="139">
        <v>0</v>
      </c>
      <c r="AQ11" s="139">
        <v>26082000</v>
      </c>
      <c r="AR11" s="139">
        <v>900000</v>
      </c>
      <c r="AS11" s="139">
        <v>34542000</v>
      </c>
    </row>
    <row r="12" spans="1:47" ht="24.9" hidden="1" customHeight="1" x14ac:dyDescent="0.3">
      <c r="A12" s="136">
        <v>14010</v>
      </c>
      <c r="B12" s="136" t="s">
        <v>29</v>
      </c>
      <c r="C12" s="136" t="s">
        <v>86</v>
      </c>
      <c r="D12" s="136">
        <v>2024</v>
      </c>
      <c r="E12" s="137" t="s">
        <v>625</v>
      </c>
      <c r="F12" s="136" t="s">
        <v>1862</v>
      </c>
      <c r="G12" s="137" t="s">
        <v>626</v>
      </c>
      <c r="I12" s="137" t="s">
        <v>21</v>
      </c>
      <c r="J12" s="137" t="s">
        <v>1880</v>
      </c>
      <c r="K12" s="137" t="s">
        <v>1881</v>
      </c>
      <c r="L12" s="137" t="s">
        <v>21</v>
      </c>
      <c r="M12" s="137"/>
      <c r="N12" s="136">
        <v>11</v>
      </c>
      <c r="O12" s="138" t="s">
        <v>1882</v>
      </c>
      <c r="P12" s="137" t="s">
        <v>1596</v>
      </c>
      <c r="Q12" s="137" t="s">
        <v>1864</v>
      </c>
      <c r="R12" s="137" t="s">
        <v>401</v>
      </c>
      <c r="S12" s="137" t="s">
        <v>19</v>
      </c>
      <c r="T12" s="137" t="s">
        <v>1883</v>
      </c>
      <c r="U12" s="144">
        <v>13</v>
      </c>
      <c r="V12" s="136">
        <v>276</v>
      </c>
      <c r="W12" s="136">
        <v>0</v>
      </c>
      <c r="X12" s="136">
        <v>276</v>
      </c>
      <c r="Y12" s="136">
        <v>5</v>
      </c>
      <c r="Z12" s="136" t="s">
        <v>20</v>
      </c>
      <c r="AA12" s="136" t="s">
        <v>20</v>
      </c>
      <c r="AB12" s="136" t="s">
        <v>18</v>
      </c>
      <c r="AC12" s="137" t="s">
        <v>1884</v>
      </c>
      <c r="AD12" s="137" t="s">
        <v>1891</v>
      </c>
      <c r="AE12" s="136" t="s">
        <v>20</v>
      </c>
      <c r="AF12" s="137" t="s">
        <v>1771</v>
      </c>
      <c r="AG12" s="136" t="s">
        <v>1873</v>
      </c>
      <c r="AH12" s="136">
        <v>3</v>
      </c>
      <c r="AI12" s="139">
        <v>6300</v>
      </c>
      <c r="AJ12" s="140">
        <v>55.2</v>
      </c>
      <c r="AK12" s="148">
        <v>56</v>
      </c>
      <c r="AL12" s="201">
        <f t="shared" si="0"/>
        <v>3588</v>
      </c>
      <c r="AM12" s="139">
        <v>60000</v>
      </c>
      <c r="AN12" s="204">
        <v>2912000</v>
      </c>
      <c r="AO12" s="204">
        <v>3640000</v>
      </c>
      <c r="AP12" s="139">
        <v>0</v>
      </c>
      <c r="AQ12" s="139">
        <v>22604400</v>
      </c>
      <c r="AR12" s="139">
        <v>780000</v>
      </c>
      <c r="AS12" s="139">
        <v>29936400</v>
      </c>
    </row>
    <row r="13" spans="1:47" ht="24.9" hidden="1" customHeight="1" x14ac:dyDescent="0.3">
      <c r="A13" s="136">
        <v>14023</v>
      </c>
      <c r="B13" s="136" t="s">
        <v>29</v>
      </c>
      <c r="C13" s="136" t="s">
        <v>86</v>
      </c>
      <c r="D13" s="136">
        <v>2024</v>
      </c>
      <c r="E13" s="137" t="s">
        <v>625</v>
      </c>
      <c r="F13" s="136" t="s">
        <v>1862</v>
      </c>
      <c r="G13" s="137" t="s">
        <v>626</v>
      </c>
      <c r="I13" s="137" t="s">
        <v>21</v>
      </c>
      <c r="J13" s="137" t="s">
        <v>1892</v>
      </c>
      <c r="K13" s="137" t="s">
        <v>1200</v>
      </c>
      <c r="L13" s="137" t="s">
        <v>21</v>
      </c>
      <c r="N13" s="136">
        <v>14</v>
      </c>
      <c r="O13" s="138" t="s">
        <v>1346</v>
      </c>
      <c r="P13" s="137" t="s">
        <v>1893</v>
      </c>
      <c r="Q13" s="137" t="s">
        <v>1864</v>
      </c>
      <c r="R13" s="137" t="s">
        <v>401</v>
      </c>
      <c r="S13" s="137" t="s">
        <v>22</v>
      </c>
      <c r="T13" s="137" t="s">
        <v>1894</v>
      </c>
      <c r="U13" s="144">
        <v>20</v>
      </c>
      <c r="V13" s="136">
        <v>150</v>
      </c>
      <c r="W13" s="136">
        <v>0</v>
      </c>
      <c r="X13" s="136">
        <v>150</v>
      </c>
      <c r="Y13" s="136">
        <v>4</v>
      </c>
      <c r="Z13" s="136" t="s">
        <v>20</v>
      </c>
      <c r="AA13" s="136" t="s">
        <v>20</v>
      </c>
      <c r="AB13" s="136" t="s">
        <v>18</v>
      </c>
      <c r="AD13" s="137" t="s">
        <v>1895</v>
      </c>
      <c r="AE13" s="136" t="s">
        <v>20</v>
      </c>
      <c r="AF13" s="137" t="s">
        <v>1896</v>
      </c>
      <c r="AG13" s="136" t="s">
        <v>1873</v>
      </c>
      <c r="AH13" s="136">
        <v>3</v>
      </c>
      <c r="AI13" s="139">
        <v>6300</v>
      </c>
      <c r="AJ13" s="140">
        <v>50.25</v>
      </c>
      <c r="AK13" s="148">
        <v>51</v>
      </c>
      <c r="AL13" s="201">
        <f t="shared" si="0"/>
        <v>3000</v>
      </c>
      <c r="AM13" s="139">
        <v>35000</v>
      </c>
      <c r="AN13" s="204">
        <v>4080000</v>
      </c>
      <c r="AO13" s="204">
        <v>5100000</v>
      </c>
      <c r="AP13" s="139">
        <v>0</v>
      </c>
      <c r="AQ13" s="139">
        <v>18900000</v>
      </c>
      <c r="AR13" s="139">
        <v>700000</v>
      </c>
      <c r="AS13" s="139">
        <v>28780000</v>
      </c>
    </row>
    <row r="14" spans="1:47" ht="24.9" hidden="1" customHeight="1" x14ac:dyDescent="0.3">
      <c r="A14" s="136">
        <v>14024</v>
      </c>
      <c r="B14" s="136" t="s">
        <v>29</v>
      </c>
      <c r="C14" s="136" t="s">
        <v>86</v>
      </c>
      <c r="D14" s="136">
        <v>2024</v>
      </c>
      <c r="E14" s="137" t="s">
        <v>625</v>
      </c>
      <c r="F14" s="136" t="s">
        <v>1862</v>
      </c>
      <c r="G14" s="137" t="s">
        <v>626</v>
      </c>
      <c r="I14" s="137" t="s">
        <v>21</v>
      </c>
      <c r="J14" s="137" t="s">
        <v>1892</v>
      </c>
      <c r="K14" s="137" t="s">
        <v>1200</v>
      </c>
      <c r="L14" s="137" t="s">
        <v>21</v>
      </c>
      <c r="N14" s="136">
        <v>14</v>
      </c>
      <c r="O14" s="138" t="s">
        <v>1346</v>
      </c>
      <c r="P14" s="137" t="s">
        <v>1893</v>
      </c>
      <c r="Q14" s="137" t="s">
        <v>1864</v>
      </c>
      <c r="R14" s="137" t="s">
        <v>401</v>
      </c>
      <c r="S14" s="137" t="s">
        <v>22</v>
      </c>
      <c r="T14" s="137" t="s">
        <v>1894</v>
      </c>
      <c r="U14" s="144">
        <v>20</v>
      </c>
      <c r="V14" s="136">
        <v>150</v>
      </c>
      <c r="W14" s="136">
        <v>0</v>
      </c>
      <c r="X14" s="136">
        <v>150</v>
      </c>
      <c r="Y14" s="136">
        <v>4</v>
      </c>
      <c r="Z14" s="136" t="s">
        <v>20</v>
      </c>
      <c r="AA14" s="136" t="s">
        <v>20</v>
      </c>
      <c r="AB14" s="136" t="s">
        <v>18</v>
      </c>
      <c r="AD14" s="137" t="s">
        <v>1895</v>
      </c>
      <c r="AE14" s="136" t="s">
        <v>20</v>
      </c>
      <c r="AF14" s="137" t="s">
        <v>1896</v>
      </c>
      <c r="AG14" s="136" t="s">
        <v>1873</v>
      </c>
      <c r="AH14" s="136">
        <v>3</v>
      </c>
      <c r="AI14" s="139">
        <v>6300</v>
      </c>
      <c r="AJ14" s="140">
        <v>50.25</v>
      </c>
      <c r="AK14" s="148">
        <v>51</v>
      </c>
      <c r="AL14" s="201">
        <f t="shared" si="0"/>
        <v>3000</v>
      </c>
      <c r="AM14" s="139">
        <v>35000</v>
      </c>
      <c r="AN14" s="204">
        <v>4080000</v>
      </c>
      <c r="AO14" s="204">
        <v>5100000</v>
      </c>
      <c r="AP14" s="139">
        <v>0</v>
      </c>
      <c r="AQ14" s="139">
        <v>18900000</v>
      </c>
      <c r="AR14" s="139">
        <v>700000</v>
      </c>
      <c r="AS14" s="139">
        <v>28780000</v>
      </c>
    </row>
    <row r="15" spans="1:47" ht="24.9" hidden="1" customHeight="1" x14ac:dyDescent="0.3">
      <c r="A15" s="136">
        <v>14025</v>
      </c>
      <c r="B15" s="136" t="s">
        <v>29</v>
      </c>
      <c r="C15" s="136" t="s">
        <v>86</v>
      </c>
      <c r="D15" s="136">
        <v>2024</v>
      </c>
      <c r="E15" s="137" t="s">
        <v>625</v>
      </c>
      <c r="F15" s="136" t="s">
        <v>1862</v>
      </c>
      <c r="G15" s="137" t="s">
        <v>626</v>
      </c>
      <c r="I15" s="137" t="s">
        <v>21</v>
      </c>
      <c r="J15" s="137" t="s">
        <v>1892</v>
      </c>
      <c r="K15" s="137" t="s">
        <v>1200</v>
      </c>
      <c r="L15" s="137" t="s">
        <v>21</v>
      </c>
      <c r="N15" s="136">
        <v>14</v>
      </c>
      <c r="O15" s="138" t="s">
        <v>1346</v>
      </c>
      <c r="P15" s="137" t="s">
        <v>1893</v>
      </c>
      <c r="Q15" s="137" t="s">
        <v>1864</v>
      </c>
      <c r="R15" s="137" t="s">
        <v>401</v>
      </c>
      <c r="S15" s="137" t="s">
        <v>22</v>
      </c>
      <c r="T15" s="137" t="s">
        <v>1894</v>
      </c>
      <c r="U15" s="144">
        <v>20</v>
      </c>
      <c r="V15" s="136">
        <v>150</v>
      </c>
      <c r="W15" s="136">
        <v>0</v>
      </c>
      <c r="X15" s="136">
        <v>150</v>
      </c>
      <c r="Y15" s="136">
        <v>4</v>
      </c>
      <c r="Z15" s="136" t="s">
        <v>20</v>
      </c>
      <c r="AA15" s="136" t="s">
        <v>20</v>
      </c>
      <c r="AB15" s="136" t="s">
        <v>18</v>
      </c>
      <c r="AD15" s="137" t="s">
        <v>1895</v>
      </c>
      <c r="AE15" s="136" t="s">
        <v>20</v>
      </c>
      <c r="AF15" s="137" t="s">
        <v>1896</v>
      </c>
      <c r="AG15" s="136" t="s">
        <v>1873</v>
      </c>
      <c r="AH15" s="136">
        <v>3</v>
      </c>
      <c r="AI15" s="139">
        <v>6300</v>
      </c>
      <c r="AJ15" s="140">
        <v>50.25</v>
      </c>
      <c r="AK15" s="148">
        <v>51</v>
      </c>
      <c r="AL15" s="201">
        <f t="shared" si="0"/>
        <v>3000</v>
      </c>
      <c r="AM15" s="139">
        <v>35000</v>
      </c>
      <c r="AN15" s="204">
        <v>4080000</v>
      </c>
      <c r="AO15" s="204">
        <v>5100000</v>
      </c>
      <c r="AP15" s="139">
        <v>0</v>
      </c>
      <c r="AQ15" s="139">
        <v>18900000</v>
      </c>
      <c r="AR15" s="139">
        <v>700000</v>
      </c>
      <c r="AS15" s="139">
        <v>28780000</v>
      </c>
    </row>
    <row r="16" spans="1:47" ht="24.9" hidden="1" customHeight="1" x14ac:dyDescent="0.3">
      <c r="A16" s="136">
        <v>14026</v>
      </c>
      <c r="B16" s="136" t="s">
        <v>29</v>
      </c>
      <c r="C16" s="136" t="s">
        <v>86</v>
      </c>
      <c r="D16" s="136">
        <v>2024</v>
      </c>
      <c r="E16" s="137" t="s">
        <v>625</v>
      </c>
      <c r="F16" s="136" t="s">
        <v>1862</v>
      </c>
      <c r="G16" s="137" t="s">
        <v>626</v>
      </c>
      <c r="I16" s="137" t="s">
        <v>21</v>
      </c>
      <c r="J16" s="137" t="s">
        <v>1892</v>
      </c>
      <c r="K16" s="137" t="s">
        <v>1200</v>
      </c>
      <c r="L16" s="137" t="s">
        <v>21</v>
      </c>
      <c r="N16" s="136">
        <v>14</v>
      </c>
      <c r="O16" s="138" t="s">
        <v>1346</v>
      </c>
      <c r="P16" s="137" t="s">
        <v>1893</v>
      </c>
      <c r="Q16" s="137" t="s">
        <v>1864</v>
      </c>
      <c r="R16" s="137" t="s">
        <v>401</v>
      </c>
      <c r="S16" s="137" t="s">
        <v>22</v>
      </c>
      <c r="T16" s="137" t="s">
        <v>1894</v>
      </c>
      <c r="U16" s="144">
        <v>20</v>
      </c>
      <c r="V16" s="136">
        <v>150</v>
      </c>
      <c r="W16" s="136">
        <v>0</v>
      </c>
      <c r="X16" s="136">
        <v>150</v>
      </c>
      <c r="Y16" s="136">
        <v>4</v>
      </c>
      <c r="Z16" s="136" t="s">
        <v>20</v>
      </c>
      <c r="AA16" s="136" t="s">
        <v>20</v>
      </c>
      <c r="AB16" s="136" t="s">
        <v>18</v>
      </c>
      <c r="AD16" s="137" t="s">
        <v>1895</v>
      </c>
      <c r="AE16" s="136" t="s">
        <v>20</v>
      </c>
      <c r="AF16" s="137" t="s">
        <v>1896</v>
      </c>
      <c r="AG16" s="136" t="s">
        <v>1873</v>
      </c>
      <c r="AH16" s="136">
        <v>3</v>
      </c>
      <c r="AI16" s="139">
        <v>6300</v>
      </c>
      <c r="AJ16" s="140">
        <v>50.25</v>
      </c>
      <c r="AK16" s="148">
        <v>51</v>
      </c>
      <c r="AL16" s="201">
        <f t="shared" si="0"/>
        <v>3000</v>
      </c>
      <c r="AM16" s="141">
        <v>35000</v>
      </c>
      <c r="AN16" s="204">
        <v>4080000</v>
      </c>
      <c r="AO16" s="204">
        <v>5100000</v>
      </c>
      <c r="AP16" s="139">
        <v>0</v>
      </c>
      <c r="AQ16" s="139">
        <v>18900000</v>
      </c>
      <c r="AR16" s="139">
        <v>700000</v>
      </c>
      <c r="AS16" s="139">
        <v>28780000</v>
      </c>
    </row>
    <row r="17" spans="1:47" ht="24.9" hidden="1" customHeight="1" x14ac:dyDescent="0.3">
      <c r="A17" s="136">
        <v>14027</v>
      </c>
      <c r="B17" s="136" t="s">
        <v>29</v>
      </c>
      <c r="C17" s="136" t="s">
        <v>86</v>
      </c>
      <c r="D17" s="136">
        <v>2024</v>
      </c>
      <c r="E17" s="137" t="s">
        <v>625</v>
      </c>
      <c r="F17" s="136" t="s">
        <v>1862</v>
      </c>
      <c r="G17" s="137" t="s">
        <v>626</v>
      </c>
      <c r="I17" s="137" t="s">
        <v>21</v>
      </c>
      <c r="J17" s="137" t="s">
        <v>1892</v>
      </c>
      <c r="K17" s="137" t="s">
        <v>1200</v>
      </c>
      <c r="L17" s="137" t="s">
        <v>21</v>
      </c>
      <c r="N17" s="136">
        <v>14</v>
      </c>
      <c r="O17" s="138" t="s">
        <v>1346</v>
      </c>
      <c r="P17" s="137" t="s">
        <v>1893</v>
      </c>
      <c r="Q17" s="137" t="s">
        <v>1864</v>
      </c>
      <c r="R17" s="137" t="s">
        <v>401</v>
      </c>
      <c r="S17" s="137" t="s">
        <v>22</v>
      </c>
      <c r="T17" s="137" t="s">
        <v>1894</v>
      </c>
      <c r="U17" s="144">
        <v>20</v>
      </c>
      <c r="V17" s="136">
        <v>150</v>
      </c>
      <c r="W17" s="136">
        <v>0</v>
      </c>
      <c r="X17" s="136">
        <v>150</v>
      </c>
      <c r="Y17" s="136">
        <v>4</v>
      </c>
      <c r="Z17" s="136" t="s">
        <v>20</v>
      </c>
      <c r="AA17" s="136" t="s">
        <v>20</v>
      </c>
      <c r="AB17" s="136" t="s">
        <v>18</v>
      </c>
      <c r="AD17" s="137" t="s">
        <v>1895</v>
      </c>
      <c r="AE17" s="136" t="s">
        <v>20</v>
      </c>
      <c r="AF17" s="137" t="s">
        <v>1896</v>
      </c>
      <c r="AG17" s="136" t="s">
        <v>1873</v>
      </c>
      <c r="AH17" s="136">
        <v>3</v>
      </c>
      <c r="AI17" s="139">
        <v>6300</v>
      </c>
      <c r="AJ17" s="140">
        <v>50.25</v>
      </c>
      <c r="AK17" s="148">
        <v>51</v>
      </c>
      <c r="AL17" s="201">
        <f t="shared" si="0"/>
        <v>3000</v>
      </c>
      <c r="AM17" s="139">
        <v>35000</v>
      </c>
      <c r="AN17" s="204">
        <v>4080000</v>
      </c>
      <c r="AO17" s="204">
        <v>5100000</v>
      </c>
      <c r="AP17" s="139">
        <v>0</v>
      </c>
      <c r="AQ17" s="139">
        <v>18900000</v>
      </c>
      <c r="AR17" s="139">
        <v>700000</v>
      </c>
      <c r="AS17" s="139">
        <v>28780000</v>
      </c>
    </row>
    <row r="18" spans="1:47" ht="24.9" hidden="1" customHeight="1" x14ac:dyDescent="0.3">
      <c r="A18" s="136">
        <v>14011</v>
      </c>
      <c r="B18" s="136" t="s">
        <v>17</v>
      </c>
      <c r="C18" s="136" t="s">
        <v>80</v>
      </c>
      <c r="D18" s="136">
        <v>2024</v>
      </c>
      <c r="E18" s="137" t="s">
        <v>625</v>
      </c>
      <c r="F18" s="136" t="s">
        <v>1862</v>
      </c>
      <c r="G18" s="137" t="s">
        <v>626</v>
      </c>
      <c r="I18" s="137" t="s">
        <v>21</v>
      </c>
      <c r="J18" s="137" t="s">
        <v>1897</v>
      </c>
      <c r="K18" s="137" t="s">
        <v>1273</v>
      </c>
      <c r="L18" s="137" t="s">
        <v>408</v>
      </c>
      <c r="M18" s="136" t="s">
        <v>409</v>
      </c>
      <c r="N18" s="136">
        <v>14</v>
      </c>
      <c r="O18" s="138" t="s">
        <v>1346</v>
      </c>
      <c r="P18" s="137" t="s">
        <v>656</v>
      </c>
      <c r="Q18" s="137" t="s">
        <v>1864</v>
      </c>
      <c r="R18" s="137" t="s">
        <v>401</v>
      </c>
      <c r="S18" s="137" t="s">
        <v>19</v>
      </c>
      <c r="T18" s="137" t="s">
        <v>1894</v>
      </c>
      <c r="U18" s="144">
        <v>20</v>
      </c>
      <c r="V18" s="136">
        <v>180</v>
      </c>
      <c r="W18" s="136">
        <v>12</v>
      </c>
      <c r="X18" s="136">
        <v>192</v>
      </c>
      <c r="Y18" s="136">
        <v>4</v>
      </c>
      <c r="Z18" s="136" t="s">
        <v>20</v>
      </c>
      <c r="AA18" s="136" t="s">
        <v>20</v>
      </c>
      <c r="AB18" s="136" t="s">
        <v>20</v>
      </c>
      <c r="AD18" s="137" t="s">
        <v>1898</v>
      </c>
      <c r="AE18" s="136" t="s">
        <v>18</v>
      </c>
      <c r="AF18" s="137" t="s">
        <v>1878</v>
      </c>
      <c r="AG18" s="136" t="s">
        <v>1873</v>
      </c>
      <c r="AH18" s="136">
        <v>2</v>
      </c>
      <c r="AI18" s="139">
        <v>5400</v>
      </c>
      <c r="AJ18" s="140">
        <v>48</v>
      </c>
      <c r="AK18" s="148">
        <v>48</v>
      </c>
      <c r="AL18" s="201">
        <f t="shared" si="0"/>
        <v>3840</v>
      </c>
      <c r="AN18" s="204">
        <v>3840000</v>
      </c>
      <c r="AO18" s="204">
        <v>4800000</v>
      </c>
      <c r="AP18" s="139">
        <v>5000000</v>
      </c>
      <c r="AQ18" s="139">
        <v>20736000</v>
      </c>
      <c r="AR18" s="139">
        <v>0</v>
      </c>
      <c r="AS18" s="139">
        <v>34376000</v>
      </c>
    </row>
    <row r="19" spans="1:47" ht="24.9" hidden="1" customHeight="1" x14ac:dyDescent="0.3">
      <c r="A19" s="136">
        <v>14012</v>
      </c>
      <c r="B19" s="136" t="s">
        <v>17</v>
      </c>
      <c r="C19" s="136" t="s">
        <v>80</v>
      </c>
      <c r="D19" s="136">
        <v>2024</v>
      </c>
      <c r="E19" s="137" t="s">
        <v>625</v>
      </c>
      <c r="F19" s="136" t="s">
        <v>1862</v>
      </c>
      <c r="G19" s="137" t="s">
        <v>626</v>
      </c>
      <c r="I19" s="137" t="s">
        <v>21</v>
      </c>
      <c r="J19" s="137" t="s">
        <v>1899</v>
      </c>
      <c r="K19" s="137" t="s">
        <v>1513</v>
      </c>
      <c r="L19" s="137" t="s">
        <v>408</v>
      </c>
      <c r="M19" s="136" t="s">
        <v>409</v>
      </c>
      <c r="N19" s="136">
        <v>14</v>
      </c>
      <c r="O19" s="138" t="s">
        <v>1346</v>
      </c>
      <c r="P19" s="137" t="s">
        <v>1409</v>
      </c>
      <c r="Q19" s="137" t="s">
        <v>1864</v>
      </c>
      <c r="R19" s="137" t="s">
        <v>401</v>
      </c>
      <c r="S19" s="137" t="s">
        <v>19</v>
      </c>
      <c r="T19" s="137" t="s">
        <v>1894</v>
      </c>
      <c r="U19" s="144">
        <v>20</v>
      </c>
      <c r="V19" s="136">
        <v>110</v>
      </c>
      <c r="W19" s="136">
        <v>12</v>
      </c>
      <c r="X19" s="136">
        <v>122</v>
      </c>
      <c r="Y19" s="136">
        <v>4</v>
      </c>
      <c r="Z19" s="136" t="s">
        <v>1876</v>
      </c>
      <c r="AA19" s="136" t="s">
        <v>20</v>
      </c>
      <c r="AB19" s="136" t="s">
        <v>20</v>
      </c>
      <c r="AD19" s="137" t="s">
        <v>1900</v>
      </c>
      <c r="AE19" s="136" t="s">
        <v>18</v>
      </c>
      <c r="AF19" s="137" t="s">
        <v>1878</v>
      </c>
      <c r="AG19" s="136" t="s">
        <v>1873</v>
      </c>
      <c r="AH19" s="136">
        <v>3</v>
      </c>
      <c r="AI19" s="139">
        <v>6300</v>
      </c>
      <c r="AJ19" s="140">
        <v>30.5</v>
      </c>
      <c r="AK19" s="148">
        <v>31</v>
      </c>
      <c r="AL19" s="201">
        <f t="shared" si="0"/>
        <v>2440</v>
      </c>
      <c r="AN19" s="204">
        <v>2480000</v>
      </c>
      <c r="AO19" s="204">
        <v>3100000</v>
      </c>
      <c r="AP19" s="139">
        <v>5000000</v>
      </c>
      <c r="AQ19" s="139">
        <v>15372000</v>
      </c>
      <c r="AR19" s="139">
        <v>0</v>
      </c>
      <c r="AS19" s="139">
        <v>25952000</v>
      </c>
    </row>
    <row r="20" spans="1:47" ht="24.9" hidden="1" customHeight="1" x14ac:dyDescent="0.3">
      <c r="A20" s="136">
        <v>14013</v>
      </c>
      <c r="B20" s="136" t="s">
        <v>29</v>
      </c>
      <c r="C20" s="136" t="s">
        <v>86</v>
      </c>
      <c r="D20" s="136">
        <v>2024</v>
      </c>
      <c r="E20" s="137" t="s">
        <v>625</v>
      </c>
      <c r="F20" s="136" t="s">
        <v>1862</v>
      </c>
      <c r="G20" s="137" t="s">
        <v>626</v>
      </c>
      <c r="I20" s="137" t="s">
        <v>21</v>
      </c>
      <c r="J20" s="137" t="s">
        <v>1899</v>
      </c>
      <c r="K20" s="137" t="s">
        <v>1513</v>
      </c>
      <c r="L20" s="137" t="s">
        <v>408</v>
      </c>
      <c r="M20" s="136" t="s">
        <v>409</v>
      </c>
      <c r="N20" s="136">
        <v>14</v>
      </c>
      <c r="O20" s="138" t="s">
        <v>1346</v>
      </c>
      <c r="P20" s="137" t="s">
        <v>1415</v>
      </c>
      <c r="Q20" s="137" t="s">
        <v>1864</v>
      </c>
      <c r="R20" s="137" t="s">
        <v>401</v>
      </c>
      <c r="S20" s="137" t="s">
        <v>19</v>
      </c>
      <c r="T20" s="137" t="s">
        <v>1894</v>
      </c>
      <c r="U20" s="144">
        <v>15</v>
      </c>
      <c r="V20" s="136">
        <v>110</v>
      </c>
      <c r="W20" s="136">
        <v>12</v>
      </c>
      <c r="X20" s="136">
        <v>122</v>
      </c>
      <c r="Y20" s="136">
        <v>4</v>
      </c>
      <c r="Z20" s="136" t="s">
        <v>1876</v>
      </c>
      <c r="AA20" s="136" t="s">
        <v>20</v>
      </c>
      <c r="AB20" s="136" t="s">
        <v>20</v>
      </c>
      <c r="AD20" s="137" t="s">
        <v>1901</v>
      </c>
      <c r="AE20" s="136" t="s">
        <v>18</v>
      </c>
      <c r="AF20" s="137" t="s">
        <v>1878</v>
      </c>
      <c r="AG20" s="136" t="s">
        <v>1873</v>
      </c>
      <c r="AH20" s="136">
        <v>3</v>
      </c>
      <c r="AI20" s="139">
        <v>6300</v>
      </c>
      <c r="AJ20" s="140">
        <v>30.5</v>
      </c>
      <c r="AK20" s="148">
        <v>31</v>
      </c>
      <c r="AL20" s="201">
        <f t="shared" si="0"/>
        <v>1830</v>
      </c>
      <c r="AN20" s="204">
        <v>1860000</v>
      </c>
      <c r="AO20" s="204">
        <v>2325000</v>
      </c>
      <c r="AP20" s="139">
        <v>3750000</v>
      </c>
      <c r="AQ20" s="139">
        <v>11529000</v>
      </c>
      <c r="AR20" s="139">
        <v>0</v>
      </c>
      <c r="AS20" s="139">
        <v>19464000</v>
      </c>
    </row>
    <row r="21" spans="1:47" ht="24.9" hidden="1" customHeight="1" x14ac:dyDescent="0.3">
      <c r="A21" s="136">
        <v>14014</v>
      </c>
      <c r="B21" s="136" t="s">
        <v>17</v>
      </c>
      <c r="C21" s="136" t="s">
        <v>80</v>
      </c>
      <c r="D21" s="136">
        <v>2024</v>
      </c>
      <c r="E21" s="137" t="s">
        <v>625</v>
      </c>
      <c r="F21" s="136" t="s">
        <v>1862</v>
      </c>
      <c r="G21" s="137" t="s">
        <v>626</v>
      </c>
      <c r="I21" s="137" t="s">
        <v>21</v>
      </c>
      <c r="J21" s="137" t="s">
        <v>1902</v>
      </c>
      <c r="K21" s="137" t="s">
        <v>1903</v>
      </c>
      <c r="L21" s="137" t="s">
        <v>21</v>
      </c>
      <c r="N21" s="136">
        <v>14</v>
      </c>
      <c r="O21" s="138" t="s">
        <v>1346</v>
      </c>
      <c r="P21" s="137" t="s">
        <v>1541</v>
      </c>
      <c r="Q21" s="137" t="s">
        <v>1864</v>
      </c>
      <c r="R21" s="137" t="s">
        <v>401</v>
      </c>
      <c r="S21" s="137" t="s">
        <v>22</v>
      </c>
      <c r="T21" s="137" t="s">
        <v>1894</v>
      </c>
      <c r="U21" s="144">
        <v>20</v>
      </c>
      <c r="V21" s="136">
        <v>125</v>
      </c>
      <c r="W21" s="136">
        <v>0</v>
      </c>
      <c r="X21" s="136">
        <v>125</v>
      </c>
      <c r="Y21" s="136">
        <v>4</v>
      </c>
      <c r="Z21" s="136" t="s">
        <v>20</v>
      </c>
      <c r="AA21" s="136" t="s">
        <v>20</v>
      </c>
      <c r="AB21" s="136" t="s">
        <v>18</v>
      </c>
      <c r="AD21" s="137" t="s">
        <v>1904</v>
      </c>
      <c r="AE21" s="136" t="s">
        <v>18</v>
      </c>
      <c r="AF21" s="137" t="s">
        <v>1878</v>
      </c>
      <c r="AG21" s="136" t="s">
        <v>1873</v>
      </c>
      <c r="AH21" s="136">
        <v>3</v>
      </c>
      <c r="AI21" s="139">
        <v>6300</v>
      </c>
      <c r="AJ21" s="140">
        <v>31.25</v>
      </c>
      <c r="AK21" s="148">
        <v>32</v>
      </c>
      <c r="AL21" s="201">
        <f t="shared" si="0"/>
        <v>2500</v>
      </c>
      <c r="AN21" s="204">
        <v>2560000</v>
      </c>
      <c r="AO21" s="204">
        <v>3200000</v>
      </c>
      <c r="AP21" s="139">
        <v>0</v>
      </c>
      <c r="AQ21" s="139">
        <v>15750000</v>
      </c>
      <c r="AR21" s="139">
        <v>0</v>
      </c>
      <c r="AS21" s="139">
        <v>21510000</v>
      </c>
    </row>
    <row r="22" spans="1:47" ht="24.9" hidden="1" customHeight="1" x14ac:dyDescent="0.3">
      <c r="A22" s="136">
        <v>14015</v>
      </c>
      <c r="B22" s="136" t="s">
        <v>17</v>
      </c>
      <c r="C22" s="136" t="s">
        <v>80</v>
      </c>
      <c r="D22" s="136">
        <v>2024</v>
      </c>
      <c r="E22" s="137" t="s">
        <v>625</v>
      </c>
      <c r="F22" s="136" t="s">
        <v>1862</v>
      </c>
      <c r="G22" s="137" t="s">
        <v>626</v>
      </c>
      <c r="I22" s="137" t="s">
        <v>21</v>
      </c>
      <c r="J22" s="137" t="s">
        <v>1902</v>
      </c>
      <c r="K22" s="137" t="s">
        <v>1903</v>
      </c>
      <c r="L22" s="137" t="s">
        <v>21</v>
      </c>
      <c r="N22" s="136">
        <v>14</v>
      </c>
      <c r="O22" s="138" t="s">
        <v>1346</v>
      </c>
      <c r="P22" s="137" t="s">
        <v>1905</v>
      </c>
      <c r="Q22" s="137" t="s">
        <v>1864</v>
      </c>
      <c r="R22" s="137" t="s">
        <v>401</v>
      </c>
      <c r="S22" s="137" t="s">
        <v>22</v>
      </c>
      <c r="T22" s="137" t="s">
        <v>1894</v>
      </c>
      <c r="U22" s="144">
        <v>20</v>
      </c>
      <c r="V22" s="136">
        <v>125</v>
      </c>
      <c r="W22" s="136">
        <v>0</v>
      </c>
      <c r="X22" s="136">
        <v>125</v>
      </c>
      <c r="Y22" s="136">
        <v>4</v>
      </c>
      <c r="Z22" s="136" t="s">
        <v>20</v>
      </c>
      <c r="AA22" s="136" t="s">
        <v>20</v>
      </c>
      <c r="AB22" s="136" t="s">
        <v>18</v>
      </c>
      <c r="AD22" s="137" t="s">
        <v>1906</v>
      </c>
      <c r="AE22" s="136" t="s">
        <v>18</v>
      </c>
      <c r="AF22" s="137" t="s">
        <v>1878</v>
      </c>
      <c r="AG22" s="136" t="s">
        <v>1873</v>
      </c>
      <c r="AH22" s="136">
        <v>3</v>
      </c>
      <c r="AI22" s="139">
        <v>6300</v>
      </c>
      <c r="AJ22" s="140">
        <v>31.25</v>
      </c>
      <c r="AK22" s="148">
        <v>32</v>
      </c>
      <c r="AL22" s="201">
        <f t="shared" si="0"/>
        <v>2500</v>
      </c>
      <c r="AN22" s="204">
        <v>2560000</v>
      </c>
      <c r="AO22" s="204">
        <v>3200000</v>
      </c>
      <c r="AP22" s="139">
        <v>0</v>
      </c>
      <c r="AQ22" s="139">
        <v>15750000</v>
      </c>
      <c r="AR22" s="139">
        <v>0</v>
      </c>
      <c r="AS22" s="139">
        <v>21510000</v>
      </c>
    </row>
    <row r="23" spans="1:47" ht="24.9" hidden="1" customHeight="1" x14ac:dyDescent="0.3">
      <c r="A23" s="136">
        <v>14016</v>
      </c>
      <c r="B23" s="136" t="s">
        <v>17</v>
      </c>
      <c r="C23" s="136" t="s">
        <v>80</v>
      </c>
      <c r="D23" s="136">
        <v>2024</v>
      </c>
      <c r="E23" s="137" t="s">
        <v>625</v>
      </c>
      <c r="F23" s="136" t="s">
        <v>1862</v>
      </c>
      <c r="G23" s="137" t="s">
        <v>626</v>
      </c>
      <c r="I23" s="137" t="s">
        <v>21</v>
      </c>
      <c r="J23" s="137" t="s">
        <v>1902</v>
      </c>
      <c r="K23" s="137" t="s">
        <v>1903</v>
      </c>
      <c r="L23" s="137" t="s">
        <v>21</v>
      </c>
      <c r="N23" s="136">
        <v>14</v>
      </c>
      <c r="O23" s="138" t="s">
        <v>1346</v>
      </c>
      <c r="P23" s="137" t="s">
        <v>1418</v>
      </c>
      <c r="Q23" s="137" t="s">
        <v>1864</v>
      </c>
      <c r="R23" s="137" t="s">
        <v>401</v>
      </c>
      <c r="S23" s="137" t="s">
        <v>22</v>
      </c>
      <c r="T23" s="137" t="s">
        <v>1894</v>
      </c>
      <c r="U23" s="144">
        <v>15</v>
      </c>
      <c r="V23" s="136">
        <v>125</v>
      </c>
      <c r="W23" s="136">
        <v>0</v>
      </c>
      <c r="X23" s="136">
        <v>125</v>
      </c>
      <c r="Y23" s="136">
        <v>4</v>
      </c>
      <c r="Z23" s="136" t="s">
        <v>20</v>
      </c>
      <c r="AA23" s="136" t="s">
        <v>20</v>
      </c>
      <c r="AB23" s="136" t="s">
        <v>18</v>
      </c>
      <c r="AD23" s="137" t="s">
        <v>1907</v>
      </c>
      <c r="AE23" s="136" t="s">
        <v>18</v>
      </c>
      <c r="AF23" s="137" t="s">
        <v>1878</v>
      </c>
      <c r="AG23" s="136" t="s">
        <v>1873</v>
      </c>
      <c r="AH23" s="136">
        <v>3</v>
      </c>
      <c r="AI23" s="139">
        <v>6300</v>
      </c>
      <c r="AJ23" s="140">
        <v>31.25</v>
      </c>
      <c r="AK23" s="148">
        <v>32</v>
      </c>
      <c r="AL23" s="201">
        <f t="shared" si="0"/>
        <v>1875</v>
      </c>
      <c r="AN23" s="204">
        <v>1920000</v>
      </c>
      <c r="AO23" s="204">
        <v>2400000</v>
      </c>
      <c r="AP23" s="139">
        <v>0</v>
      </c>
      <c r="AQ23" s="139">
        <v>11812500</v>
      </c>
      <c r="AR23" s="139">
        <v>0</v>
      </c>
      <c r="AS23" s="139">
        <v>16132500</v>
      </c>
    </row>
    <row r="24" spans="1:47" ht="24.9" hidden="1" customHeight="1" x14ac:dyDescent="0.3">
      <c r="A24" s="136">
        <v>14017</v>
      </c>
      <c r="B24" s="136" t="s">
        <v>17</v>
      </c>
      <c r="C24" s="136" t="s">
        <v>80</v>
      </c>
      <c r="D24" s="136">
        <v>2024</v>
      </c>
      <c r="E24" s="137" t="s">
        <v>625</v>
      </c>
      <c r="F24" s="136" t="s">
        <v>1862</v>
      </c>
      <c r="G24" s="137" t="s">
        <v>626</v>
      </c>
      <c r="I24" s="137" t="s">
        <v>21</v>
      </c>
      <c r="J24" s="137" t="s">
        <v>1902</v>
      </c>
      <c r="K24" s="137" t="s">
        <v>1903</v>
      </c>
      <c r="L24" s="137" t="s">
        <v>21</v>
      </c>
      <c r="N24" s="136">
        <v>14</v>
      </c>
      <c r="O24" s="138" t="s">
        <v>1346</v>
      </c>
      <c r="P24" s="137" t="s">
        <v>1469</v>
      </c>
      <c r="Q24" s="137" t="s">
        <v>1864</v>
      </c>
      <c r="R24" s="137" t="s">
        <v>401</v>
      </c>
      <c r="S24" s="137" t="s">
        <v>22</v>
      </c>
      <c r="T24" s="137" t="s">
        <v>1894</v>
      </c>
      <c r="U24" s="144">
        <v>20</v>
      </c>
      <c r="V24" s="136">
        <v>125</v>
      </c>
      <c r="W24" s="136">
        <v>0</v>
      </c>
      <c r="X24" s="136">
        <v>125</v>
      </c>
      <c r="Y24" s="136">
        <v>4</v>
      </c>
      <c r="Z24" s="136" t="s">
        <v>20</v>
      </c>
      <c r="AA24" s="136" t="s">
        <v>20</v>
      </c>
      <c r="AB24" s="136" t="s">
        <v>18</v>
      </c>
      <c r="AD24" s="137" t="s">
        <v>1908</v>
      </c>
      <c r="AE24" s="136" t="s">
        <v>18</v>
      </c>
      <c r="AF24" s="137" t="s">
        <v>1878</v>
      </c>
      <c r="AG24" s="136" t="s">
        <v>1873</v>
      </c>
      <c r="AH24" s="136">
        <v>3</v>
      </c>
      <c r="AI24" s="139">
        <v>6300</v>
      </c>
      <c r="AJ24" s="140">
        <v>31.25</v>
      </c>
      <c r="AK24" s="148">
        <v>32</v>
      </c>
      <c r="AL24" s="201">
        <f t="shared" si="0"/>
        <v>2500</v>
      </c>
      <c r="AN24" s="204">
        <v>2560000</v>
      </c>
      <c r="AO24" s="204">
        <v>3200000</v>
      </c>
      <c r="AP24" s="139">
        <v>0</v>
      </c>
      <c r="AQ24" s="139">
        <v>15750000</v>
      </c>
      <c r="AR24" s="139">
        <v>0</v>
      </c>
      <c r="AS24" s="139">
        <v>21510000</v>
      </c>
    </row>
    <row r="25" spans="1:47" s="142" customFormat="1" ht="24.9" hidden="1" customHeight="1" x14ac:dyDescent="0.3">
      <c r="A25" s="136">
        <v>14018</v>
      </c>
      <c r="B25" s="136" t="s">
        <v>29</v>
      </c>
      <c r="C25" s="136" t="s">
        <v>86</v>
      </c>
      <c r="D25" s="136">
        <v>2024</v>
      </c>
      <c r="E25" s="137" t="s">
        <v>625</v>
      </c>
      <c r="F25" s="136" t="s">
        <v>1862</v>
      </c>
      <c r="G25" s="137" t="s">
        <v>626</v>
      </c>
      <c r="H25" s="137"/>
      <c r="I25" s="137" t="s">
        <v>21</v>
      </c>
      <c r="J25" s="137" t="s">
        <v>1208</v>
      </c>
      <c r="K25" s="137" t="s">
        <v>1207</v>
      </c>
      <c r="L25" s="137" t="s">
        <v>408</v>
      </c>
      <c r="M25" s="136" t="s">
        <v>409</v>
      </c>
      <c r="N25" s="136">
        <v>14</v>
      </c>
      <c r="O25" s="138" t="s">
        <v>1346</v>
      </c>
      <c r="P25" s="137" t="s">
        <v>1415</v>
      </c>
      <c r="Q25" s="137" t="s">
        <v>1864</v>
      </c>
      <c r="R25" s="137" t="s">
        <v>401</v>
      </c>
      <c r="S25" s="137" t="s">
        <v>19</v>
      </c>
      <c r="T25" s="137" t="s">
        <v>1894</v>
      </c>
      <c r="U25" s="144">
        <v>20</v>
      </c>
      <c r="V25" s="136">
        <v>240</v>
      </c>
      <c r="W25" s="136">
        <v>12</v>
      </c>
      <c r="X25" s="136">
        <v>252</v>
      </c>
      <c r="Y25" s="136">
        <v>4</v>
      </c>
      <c r="Z25" s="136" t="s">
        <v>20</v>
      </c>
      <c r="AA25" s="136" t="s">
        <v>20</v>
      </c>
      <c r="AB25" s="136" t="s">
        <v>20</v>
      </c>
      <c r="AC25" s="137"/>
      <c r="AD25" s="137" t="s">
        <v>1909</v>
      </c>
      <c r="AE25" s="136" t="s">
        <v>18</v>
      </c>
      <c r="AF25" s="137" t="s">
        <v>1878</v>
      </c>
      <c r="AG25" s="136" t="s">
        <v>1873</v>
      </c>
      <c r="AH25" s="136">
        <v>2</v>
      </c>
      <c r="AI25" s="139">
        <v>5400</v>
      </c>
      <c r="AJ25" s="140">
        <v>63</v>
      </c>
      <c r="AK25" s="148">
        <v>63</v>
      </c>
      <c r="AL25" s="201">
        <f t="shared" si="0"/>
        <v>5040</v>
      </c>
      <c r="AM25" s="139"/>
      <c r="AN25" s="204">
        <v>5040000</v>
      </c>
      <c r="AO25" s="204">
        <v>6300000</v>
      </c>
      <c r="AP25" s="139">
        <v>5000000</v>
      </c>
      <c r="AQ25" s="139">
        <v>27216000</v>
      </c>
      <c r="AR25" s="139">
        <v>0</v>
      </c>
      <c r="AS25" s="139">
        <v>43556000</v>
      </c>
      <c r="AT25" s="140"/>
      <c r="AU25" s="140"/>
    </row>
    <row r="26" spans="1:47" ht="24.9" hidden="1" customHeight="1" x14ac:dyDescent="0.3">
      <c r="A26" s="136">
        <v>14019</v>
      </c>
      <c r="B26" s="136" t="s">
        <v>29</v>
      </c>
      <c r="C26" s="136" t="s">
        <v>86</v>
      </c>
      <c r="D26" s="136">
        <v>2024</v>
      </c>
      <c r="E26" s="137" t="s">
        <v>625</v>
      </c>
      <c r="F26" s="136" t="s">
        <v>1862</v>
      </c>
      <c r="G26" s="137" t="s">
        <v>626</v>
      </c>
      <c r="I26" s="137" t="s">
        <v>21</v>
      </c>
      <c r="J26" s="137" t="s">
        <v>1208</v>
      </c>
      <c r="K26" s="137" t="s">
        <v>1207</v>
      </c>
      <c r="L26" s="137" t="s">
        <v>408</v>
      </c>
      <c r="M26" s="136" t="s">
        <v>409</v>
      </c>
      <c r="N26" s="136">
        <v>14</v>
      </c>
      <c r="O26" s="138" t="s">
        <v>1346</v>
      </c>
      <c r="P26" s="137" t="s">
        <v>1418</v>
      </c>
      <c r="Q26" s="137" t="s">
        <v>1864</v>
      </c>
      <c r="R26" s="137" t="s">
        <v>401</v>
      </c>
      <c r="S26" s="137" t="s">
        <v>19</v>
      </c>
      <c r="T26" s="137" t="s">
        <v>1894</v>
      </c>
      <c r="U26" s="144">
        <v>20</v>
      </c>
      <c r="V26" s="136">
        <v>240</v>
      </c>
      <c r="W26" s="136">
        <v>12</v>
      </c>
      <c r="X26" s="136">
        <v>252</v>
      </c>
      <c r="Y26" s="136">
        <v>4</v>
      </c>
      <c r="Z26" s="136" t="s">
        <v>20</v>
      </c>
      <c r="AA26" s="136" t="s">
        <v>20</v>
      </c>
      <c r="AB26" s="136" t="s">
        <v>20</v>
      </c>
      <c r="AD26" s="137" t="s">
        <v>1910</v>
      </c>
      <c r="AE26" s="136" t="s">
        <v>18</v>
      </c>
      <c r="AF26" s="137" t="s">
        <v>1878</v>
      </c>
      <c r="AG26" s="136" t="s">
        <v>1873</v>
      </c>
      <c r="AH26" s="136">
        <v>2</v>
      </c>
      <c r="AI26" s="139">
        <v>5400</v>
      </c>
      <c r="AJ26" s="140">
        <v>63</v>
      </c>
      <c r="AK26" s="148">
        <v>63</v>
      </c>
      <c r="AL26" s="201">
        <f t="shared" si="0"/>
        <v>5040</v>
      </c>
      <c r="AN26" s="204">
        <v>5040000</v>
      </c>
      <c r="AO26" s="204">
        <v>6300000</v>
      </c>
      <c r="AP26" s="139">
        <v>5000000</v>
      </c>
      <c r="AQ26" s="139">
        <v>27216000</v>
      </c>
      <c r="AR26" s="139">
        <v>0</v>
      </c>
      <c r="AS26" s="139">
        <v>43556000</v>
      </c>
    </row>
    <row r="27" spans="1:47" ht="24.9" hidden="1" customHeight="1" x14ac:dyDescent="0.3">
      <c r="A27" s="136">
        <v>14020</v>
      </c>
      <c r="B27" s="136" t="s">
        <v>17</v>
      </c>
      <c r="C27" s="136" t="s">
        <v>80</v>
      </c>
      <c r="D27" s="136">
        <v>2024</v>
      </c>
      <c r="E27" s="137" t="s">
        <v>625</v>
      </c>
      <c r="F27" s="136" t="s">
        <v>1862</v>
      </c>
      <c r="G27" s="137" t="s">
        <v>626</v>
      </c>
      <c r="I27" s="137" t="s">
        <v>21</v>
      </c>
      <c r="J27" s="137" t="s">
        <v>1208</v>
      </c>
      <c r="K27" s="137" t="s">
        <v>1207</v>
      </c>
      <c r="L27" s="137" t="s">
        <v>408</v>
      </c>
      <c r="M27" s="136" t="s">
        <v>409</v>
      </c>
      <c r="N27" s="136">
        <v>14</v>
      </c>
      <c r="O27" s="138" t="s">
        <v>1346</v>
      </c>
      <c r="P27" s="137" t="s">
        <v>1409</v>
      </c>
      <c r="Q27" s="137" t="s">
        <v>1864</v>
      </c>
      <c r="R27" s="137" t="s">
        <v>401</v>
      </c>
      <c r="S27" s="137" t="s">
        <v>19</v>
      </c>
      <c r="T27" s="137" t="s">
        <v>1894</v>
      </c>
      <c r="U27" s="144">
        <v>20</v>
      </c>
      <c r="V27" s="136">
        <v>240</v>
      </c>
      <c r="W27" s="136">
        <v>12</v>
      </c>
      <c r="X27" s="136">
        <v>252</v>
      </c>
      <c r="Y27" s="136">
        <v>4</v>
      </c>
      <c r="Z27" s="136" t="s">
        <v>20</v>
      </c>
      <c r="AA27" s="136" t="s">
        <v>20</v>
      </c>
      <c r="AB27" s="136" t="s">
        <v>20</v>
      </c>
      <c r="AD27" s="137" t="s">
        <v>1911</v>
      </c>
      <c r="AE27" s="136" t="s">
        <v>18</v>
      </c>
      <c r="AF27" s="137" t="s">
        <v>1878</v>
      </c>
      <c r="AG27" s="136" t="s">
        <v>1873</v>
      </c>
      <c r="AH27" s="136">
        <v>2</v>
      </c>
      <c r="AI27" s="139">
        <v>5400</v>
      </c>
      <c r="AJ27" s="140">
        <v>63</v>
      </c>
      <c r="AK27" s="148">
        <v>63</v>
      </c>
      <c r="AL27" s="201">
        <f t="shared" si="0"/>
        <v>5040</v>
      </c>
      <c r="AN27" s="204">
        <v>5040000</v>
      </c>
      <c r="AO27" s="204">
        <v>6300000</v>
      </c>
      <c r="AP27" s="139">
        <v>5000000</v>
      </c>
      <c r="AQ27" s="139">
        <v>27216000</v>
      </c>
      <c r="AR27" s="139">
        <v>0</v>
      </c>
      <c r="AS27" s="139">
        <v>43556000</v>
      </c>
    </row>
    <row r="28" spans="1:47" ht="24.9" hidden="1" customHeight="1" x14ac:dyDescent="0.3">
      <c r="A28" s="136">
        <v>14021</v>
      </c>
      <c r="B28" s="136" t="s">
        <v>17</v>
      </c>
      <c r="C28" s="136" t="s">
        <v>80</v>
      </c>
      <c r="D28" s="136">
        <v>2024</v>
      </c>
      <c r="E28" s="137" t="s">
        <v>625</v>
      </c>
      <c r="F28" s="136" t="s">
        <v>1862</v>
      </c>
      <c r="G28" s="137" t="s">
        <v>626</v>
      </c>
      <c r="I28" s="137" t="s">
        <v>21</v>
      </c>
      <c r="J28" s="137" t="s">
        <v>1208</v>
      </c>
      <c r="K28" s="137" t="s">
        <v>1207</v>
      </c>
      <c r="L28" s="137" t="s">
        <v>408</v>
      </c>
      <c r="M28" s="136" t="s">
        <v>409</v>
      </c>
      <c r="N28" s="136">
        <v>14</v>
      </c>
      <c r="O28" s="138" t="s">
        <v>1346</v>
      </c>
      <c r="P28" s="137" t="s">
        <v>656</v>
      </c>
      <c r="Q28" s="137" t="s">
        <v>1864</v>
      </c>
      <c r="R28" s="137" t="s">
        <v>401</v>
      </c>
      <c r="S28" s="137" t="s">
        <v>19</v>
      </c>
      <c r="T28" s="137" t="s">
        <v>1894</v>
      </c>
      <c r="U28" s="144">
        <v>20</v>
      </c>
      <c r="V28" s="136">
        <v>240</v>
      </c>
      <c r="W28" s="136">
        <v>12</v>
      </c>
      <c r="X28" s="136">
        <v>252</v>
      </c>
      <c r="Y28" s="136">
        <v>4</v>
      </c>
      <c r="Z28" s="136" t="s">
        <v>20</v>
      </c>
      <c r="AA28" s="136" t="s">
        <v>20</v>
      </c>
      <c r="AB28" s="136" t="s">
        <v>20</v>
      </c>
      <c r="AD28" s="137" t="s">
        <v>1912</v>
      </c>
      <c r="AE28" s="136" t="s">
        <v>18</v>
      </c>
      <c r="AF28" s="137" t="s">
        <v>1878</v>
      </c>
      <c r="AG28" s="136" t="s">
        <v>1873</v>
      </c>
      <c r="AH28" s="136">
        <v>2</v>
      </c>
      <c r="AI28" s="139">
        <v>5400</v>
      </c>
      <c r="AJ28" s="140">
        <v>63</v>
      </c>
      <c r="AK28" s="148">
        <v>63</v>
      </c>
      <c r="AL28" s="201">
        <f t="shared" si="0"/>
        <v>5040</v>
      </c>
      <c r="AN28" s="204">
        <v>5040000</v>
      </c>
      <c r="AO28" s="204">
        <v>6300000</v>
      </c>
      <c r="AP28" s="139">
        <v>5000000</v>
      </c>
      <c r="AQ28" s="139">
        <v>27216000</v>
      </c>
      <c r="AR28" s="139">
        <v>0</v>
      </c>
      <c r="AS28" s="139">
        <v>43556000</v>
      </c>
    </row>
    <row r="29" spans="1:47" ht="24.9" hidden="1" customHeight="1" x14ac:dyDescent="0.3">
      <c r="A29" s="136">
        <v>14022</v>
      </c>
      <c r="B29" s="136" t="s">
        <v>29</v>
      </c>
      <c r="C29" s="136" t="s">
        <v>86</v>
      </c>
      <c r="D29" s="136">
        <v>2024</v>
      </c>
      <c r="E29" s="137" t="s">
        <v>625</v>
      </c>
      <c r="F29" s="136" t="s">
        <v>1862</v>
      </c>
      <c r="G29" s="137" t="s">
        <v>626</v>
      </c>
      <c r="I29" s="137" t="s">
        <v>21</v>
      </c>
      <c r="J29" s="137" t="s">
        <v>1913</v>
      </c>
      <c r="K29" s="137" t="s">
        <v>630</v>
      </c>
      <c r="L29" s="137" t="s">
        <v>408</v>
      </c>
      <c r="M29" s="136" t="s">
        <v>409</v>
      </c>
      <c r="N29" s="136">
        <v>14</v>
      </c>
      <c r="O29" s="138" t="s">
        <v>1346</v>
      </c>
      <c r="P29" s="137" t="s">
        <v>1415</v>
      </c>
      <c r="Q29" s="137" t="s">
        <v>1864</v>
      </c>
      <c r="R29" s="137" t="s">
        <v>401</v>
      </c>
      <c r="S29" s="137" t="s">
        <v>19</v>
      </c>
      <c r="T29" s="137" t="s">
        <v>1894</v>
      </c>
      <c r="U29" s="144">
        <v>20</v>
      </c>
      <c r="V29" s="136">
        <v>150</v>
      </c>
      <c r="W29" s="136">
        <v>12</v>
      </c>
      <c r="X29" s="136">
        <v>162</v>
      </c>
      <c r="Y29" s="136">
        <v>4</v>
      </c>
      <c r="Z29" s="136" t="s">
        <v>1876</v>
      </c>
      <c r="AA29" s="136" t="s">
        <v>1876</v>
      </c>
      <c r="AB29" s="136" t="s">
        <v>1876</v>
      </c>
      <c r="AD29" s="137" t="s">
        <v>1914</v>
      </c>
      <c r="AE29" s="136" t="s">
        <v>18</v>
      </c>
      <c r="AF29" s="137" t="s">
        <v>1878</v>
      </c>
      <c r="AG29" s="136" t="s">
        <v>1873</v>
      </c>
      <c r="AH29" s="136">
        <v>2</v>
      </c>
      <c r="AI29" s="139">
        <v>5400</v>
      </c>
      <c r="AJ29" s="140">
        <v>40.5</v>
      </c>
      <c r="AK29" s="148">
        <v>41</v>
      </c>
      <c r="AL29" s="201">
        <f t="shared" si="0"/>
        <v>3240</v>
      </c>
      <c r="AN29" s="204">
        <v>3280000</v>
      </c>
      <c r="AO29" s="204">
        <v>4100000</v>
      </c>
      <c r="AP29" s="139">
        <v>5000000</v>
      </c>
      <c r="AQ29" s="139">
        <v>17496000</v>
      </c>
      <c r="AR29" s="139">
        <v>0</v>
      </c>
      <c r="AS29" s="139">
        <v>29876000</v>
      </c>
    </row>
    <row r="30" spans="1:47" ht="24.9" hidden="1" customHeight="1" x14ac:dyDescent="0.3">
      <c r="A30" s="136">
        <v>14028</v>
      </c>
      <c r="B30" s="136" t="s">
        <v>17</v>
      </c>
      <c r="C30" s="136" t="s">
        <v>80</v>
      </c>
      <c r="D30" s="136">
        <v>2024</v>
      </c>
      <c r="E30" s="137" t="s">
        <v>625</v>
      </c>
      <c r="F30" s="136" t="s">
        <v>1862</v>
      </c>
      <c r="G30" s="137" t="s">
        <v>626</v>
      </c>
      <c r="I30" s="137" t="s">
        <v>21</v>
      </c>
      <c r="J30" s="137" t="s">
        <v>1915</v>
      </c>
      <c r="K30" s="137" t="s">
        <v>1157</v>
      </c>
      <c r="L30" s="137" t="s">
        <v>408</v>
      </c>
      <c r="M30" s="136" t="s">
        <v>409</v>
      </c>
      <c r="N30" s="136">
        <v>14</v>
      </c>
      <c r="O30" s="138" t="s">
        <v>1346</v>
      </c>
      <c r="P30" s="137" t="s">
        <v>1179</v>
      </c>
      <c r="Q30" s="137" t="s">
        <v>1864</v>
      </c>
      <c r="R30" s="137" t="s">
        <v>401</v>
      </c>
      <c r="S30" s="137" t="s">
        <v>19</v>
      </c>
      <c r="T30" s="137" t="s">
        <v>1894</v>
      </c>
      <c r="U30" s="144">
        <v>20</v>
      </c>
      <c r="V30" s="136">
        <v>190</v>
      </c>
      <c r="W30" s="136">
        <v>12</v>
      </c>
      <c r="X30" s="136">
        <v>202</v>
      </c>
      <c r="Y30" s="136">
        <v>4</v>
      </c>
      <c r="Z30" s="136" t="s">
        <v>20</v>
      </c>
      <c r="AA30" s="136" t="s">
        <v>20</v>
      </c>
      <c r="AB30" s="136" t="s">
        <v>20</v>
      </c>
      <c r="AD30" s="137" t="s">
        <v>1916</v>
      </c>
      <c r="AE30" s="136" t="s">
        <v>18</v>
      </c>
      <c r="AF30" s="137" t="s">
        <v>1878</v>
      </c>
      <c r="AG30" s="136" t="s">
        <v>1873</v>
      </c>
      <c r="AH30" s="136">
        <v>2</v>
      </c>
      <c r="AI30" s="139">
        <v>5400</v>
      </c>
      <c r="AJ30" s="140">
        <v>50.5</v>
      </c>
      <c r="AK30" s="148">
        <v>51</v>
      </c>
      <c r="AL30" s="201">
        <f t="shared" si="0"/>
        <v>4040</v>
      </c>
      <c r="AN30" s="204">
        <v>4080000</v>
      </c>
      <c r="AO30" s="204">
        <v>5100000</v>
      </c>
      <c r="AP30" s="139">
        <v>5000000</v>
      </c>
      <c r="AQ30" s="139">
        <v>21816000</v>
      </c>
      <c r="AR30" s="139">
        <v>0</v>
      </c>
      <c r="AS30" s="139">
        <v>35996000</v>
      </c>
    </row>
    <row r="31" spans="1:47" ht="24.9" hidden="1" customHeight="1" x14ac:dyDescent="0.3">
      <c r="A31" s="136">
        <v>14029</v>
      </c>
      <c r="B31" s="136" t="s">
        <v>17</v>
      </c>
      <c r="C31" s="136" t="s">
        <v>80</v>
      </c>
      <c r="D31" s="136">
        <v>2024</v>
      </c>
      <c r="E31" s="137" t="s">
        <v>625</v>
      </c>
      <c r="F31" s="136" t="s">
        <v>1862</v>
      </c>
      <c r="G31" s="137" t="s">
        <v>626</v>
      </c>
      <c r="I31" s="137" t="s">
        <v>21</v>
      </c>
      <c r="J31" s="137" t="s">
        <v>1915</v>
      </c>
      <c r="K31" s="137" t="s">
        <v>1157</v>
      </c>
      <c r="L31" s="137" t="s">
        <v>408</v>
      </c>
      <c r="M31" s="136" t="s">
        <v>409</v>
      </c>
      <c r="N31" s="136">
        <v>14</v>
      </c>
      <c r="O31" s="138" t="s">
        <v>1346</v>
      </c>
      <c r="P31" s="137" t="s">
        <v>1409</v>
      </c>
      <c r="Q31" s="137" t="s">
        <v>1864</v>
      </c>
      <c r="R31" s="137" t="s">
        <v>401</v>
      </c>
      <c r="S31" s="137" t="s">
        <v>19</v>
      </c>
      <c r="T31" s="137" t="s">
        <v>1894</v>
      </c>
      <c r="U31" s="144">
        <v>20</v>
      </c>
      <c r="V31" s="136">
        <v>190</v>
      </c>
      <c r="W31" s="136">
        <v>12</v>
      </c>
      <c r="X31" s="136">
        <v>202</v>
      </c>
      <c r="Y31" s="136">
        <v>4</v>
      </c>
      <c r="Z31" s="136" t="s">
        <v>20</v>
      </c>
      <c r="AA31" s="136" t="s">
        <v>20</v>
      </c>
      <c r="AB31" s="136" t="s">
        <v>20</v>
      </c>
      <c r="AD31" s="137" t="s">
        <v>1917</v>
      </c>
      <c r="AE31" s="136" t="s">
        <v>18</v>
      </c>
      <c r="AF31" s="137" t="s">
        <v>1878</v>
      </c>
      <c r="AG31" s="136" t="s">
        <v>1873</v>
      </c>
      <c r="AH31" s="136">
        <v>2</v>
      </c>
      <c r="AI31" s="139">
        <v>5400</v>
      </c>
      <c r="AJ31" s="140">
        <v>50.5</v>
      </c>
      <c r="AK31" s="148">
        <v>51</v>
      </c>
      <c r="AL31" s="201">
        <f t="shared" si="0"/>
        <v>4040</v>
      </c>
      <c r="AN31" s="204">
        <v>4080000</v>
      </c>
      <c r="AO31" s="204">
        <v>5100000</v>
      </c>
      <c r="AP31" s="139">
        <v>5000000</v>
      </c>
      <c r="AQ31" s="139">
        <v>21816000</v>
      </c>
      <c r="AR31" s="139">
        <v>0</v>
      </c>
      <c r="AS31" s="139">
        <v>35996000</v>
      </c>
    </row>
    <row r="32" spans="1:47" ht="24.9" hidden="1" customHeight="1" x14ac:dyDescent="0.3">
      <c r="A32" s="136">
        <v>14030</v>
      </c>
      <c r="B32" s="136" t="s">
        <v>17</v>
      </c>
      <c r="C32" s="136" t="s">
        <v>80</v>
      </c>
      <c r="D32" s="136">
        <v>2024</v>
      </c>
      <c r="E32" s="137" t="s">
        <v>625</v>
      </c>
      <c r="F32" s="136" t="s">
        <v>1862</v>
      </c>
      <c r="G32" s="137" t="s">
        <v>626</v>
      </c>
      <c r="I32" s="137" t="s">
        <v>21</v>
      </c>
      <c r="J32" s="137" t="s">
        <v>1915</v>
      </c>
      <c r="K32" s="137" t="s">
        <v>1157</v>
      </c>
      <c r="L32" s="137" t="s">
        <v>408</v>
      </c>
      <c r="M32" s="136" t="s">
        <v>409</v>
      </c>
      <c r="N32" s="136">
        <v>14</v>
      </c>
      <c r="O32" s="138" t="s">
        <v>1346</v>
      </c>
      <c r="P32" s="137" t="s">
        <v>656</v>
      </c>
      <c r="Q32" s="137" t="s">
        <v>1864</v>
      </c>
      <c r="R32" s="137" t="s">
        <v>401</v>
      </c>
      <c r="S32" s="137" t="s">
        <v>19</v>
      </c>
      <c r="T32" s="137" t="s">
        <v>1894</v>
      </c>
      <c r="U32" s="144">
        <v>20</v>
      </c>
      <c r="V32" s="136">
        <v>190</v>
      </c>
      <c r="W32" s="136">
        <v>12</v>
      </c>
      <c r="X32" s="136">
        <v>202</v>
      </c>
      <c r="Y32" s="136">
        <v>4</v>
      </c>
      <c r="Z32" s="136" t="s">
        <v>20</v>
      </c>
      <c r="AA32" s="136" t="s">
        <v>20</v>
      </c>
      <c r="AB32" s="136" t="s">
        <v>20</v>
      </c>
      <c r="AD32" s="137" t="s">
        <v>1918</v>
      </c>
      <c r="AE32" s="136" t="s">
        <v>18</v>
      </c>
      <c r="AF32" s="137" t="s">
        <v>1878</v>
      </c>
      <c r="AG32" s="136" t="s">
        <v>1873</v>
      </c>
      <c r="AH32" s="136">
        <v>2</v>
      </c>
      <c r="AI32" s="139">
        <v>5400</v>
      </c>
      <c r="AJ32" s="140">
        <v>50.5</v>
      </c>
      <c r="AK32" s="148">
        <v>51</v>
      </c>
      <c r="AL32" s="201">
        <f t="shared" si="0"/>
        <v>4040</v>
      </c>
      <c r="AN32" s="204">
        <v>4080000</v>
      </c>
      <c r="AO32" s="204">
        <v>5100000</v>
      </c>
      <c r="AP32" s="139">
        <v>5000000</v>
      </c>
      <c r="AQ32" s="139">
        <v>21816000</v>
      </c>
      <c r="AR32" s="139">
        <v>0</v>
      </c>
      <c r="AS32" s="139">
        <v>35996000</v>
      </c>
    </row>
    <row r="33" spans="1:45" ht="24.9" hidden="1" customHeight="1" x14ac:dyDescent="0.3">
      <c r="A33" s="136">
        <v>14031</v>
      </c>
      <c r="B33" s="136" t="s">
        <v>29</v>
      </c>
      <c r="C33" s="136" t="s">
        <v>86</v>
      </c>
      <c r="D33" s="136">
        <v>2024</v>
      </c>
      <c r="E33" s="137" t="s">
        <v>625</v>
      </c>
      <c r="F33" s="136" t="s">
        <v>1862</v>
      </c>
      <c r="G33" s="137" t="s">
        <v>626</v>
      </c>
      <c r="I33" s="137" t="s">
        <v>21</v>
      </c>
      <c r="J33" s="137" t="s">
        <v>1919</v>
      </c>
      <c r="K33" s="137" t="s">
        <v>683</v>
      </c>
      <c r="L33" s="137" t="s">
        <v>408</v>
      </c>
      <c r="M33" s="136" t="s">
        <v>409</v>
      </c>
      <c r="N33" s="136">
        <v>14</v>
      </c>
      <c r="O33" s="138" t="s">
        <v>1346</v>
      </c>
      <c r="P33" s="137" t="s">
        <v>1415</v>
      </c>
      <c r="Q33" s="137" t="s">
        <v>1864</v>
      </c>
      <c r="R33" s="137" t="s">
        <v>401</v>
      </c>
      <c r="S33" s="137" t="s">
        <v>19</v>
      </c>
      <c r="T33" s="137" t="s">
        <v>1894</v>
      </c>
      <c r="U33" s="144">
        <v>20</v>
      </c>
      <c r="V33" s="136">
        <v>260</v>
      </c>
      <c r="W33" s="136">
        <v>12</v>
      </c>
      <c r="X33" s="136">
        <v>272</v>
      </c>
      <c r="Y33" s="136">
        <v>4</v>
      </c>
      <c r="Z33" s="136" t="s">
        <v>1876</v>
      </c>
      <c r="AA33" s="136" t="s">
        <v>1876</v>
      </c>
      <c r="AB33" s="136" t="s">
        <v>1876</v>
      </c>
      <c r="AD33" s="137" t="s">
        <v>1920</v>
      </c>
      <c r="AE33" s="136" t="s">
        <v>20</v>
      </c>
      <c r="AF33" s="137" t="s">
        <v>1921</v>
      </c>
      <c r="AG33" s="136" t="s">
        <v>1873</v>
      </c>
      <c r="AH33" s="136">
        <v>3</v>
      </c>
      <c r="AI33" s="139">
        <v>6300</v>
      </c>
      <c r="AJ33" s="140">
        <v>68</v>
      </c>
      <c r="AK33" s="148">
        <v>68</v>
      </c>
      <c r="AL33" s="201">
        <f t="shared" si="0"/>
        <v>5440</v>
      </c>
      <c r="AM33" s="139">
        <v>300000</v>
      </c>
      <c r="AN33" s="204">
        <v>5440000</v>
      </c>
      <c r="AO33" s="204">
        <v>6800000</v>
      </c>
      <c r="AP33" s="139">
        <v>5000000</v>
      </c>
      <c r="AQ33" s="139">
        <v>34272000</v>
      </c>
      <c r="AR33" s="139">
        <v>6000000</v>
      </c>
      <c r="AS33" s="139">
        <v>57512000</v>
      </c>
    </row>
    <row r="34" spans="1:45" ht="24.9" hidden="1" customHeight="1" x14ac:dyDescent="0.3">
      <c r="A34" s="136">
        <v>14032</v>
      </c>
      <c r="B34" s="136" t="s">
        <v>29</v>
      </c>
      <c r="C34" s="136" t="s">
        <v>86</v>
      </c>
      <c r="D34" s="136">
        <v>2024</v>
      </c>
      <c r="E34" s="137" t="s">
        <v>625</v>
      </c>
      <c r="F34" s="136" t="s">
        <v>1862</v>
      </c>
      <c r="G34" s="137" t="s">
        <v>626</v>
      </c>
      <c r="I34" s="137" t="s">
        <v>21</v>
      </c>
      <c r="J34" s="137" t="s">
        <v>1919</v>
      </c>
      <c r="K34" s="137" t="s">
        <v>683</v>
      </c>
      <c r="L34" s="137" t="s">
        <v>408</v>
      </c>
      <c r="M34" s="136" t="s">
        <v>409</v>
      </c>
      <c r="N34" s="136">
        <v>14</v>
      </c>
      <c r="O34" s="138" t="s">
        <v>1346</v>
      </c>
      <c r="P34" s="137" t="s">
        <v>1661</v>
      </c>
      <c r="Q34" s="137" t="s">
        <v>1864</v>
      </c>
      <c r="R34" s="137" t="s">
        <v>401</v>
      </c>
      <c r="S34" s="137" t="s">
        <v>19</v>
      </c>
      <c r="T34" s="137" t="s">
        <v>1894</v>
      </c>
      <c r="U34" s="144">
        <v>15</v>
      </c>
      <c r="V34" s="136">
        <v>260</v>
      </c>
      <c r="W34" s="136">
        <v>12</v>
      </c>
      <c r="X34" s="136">
        <v>272</v>
      </c>
      <c r="Y34" s="136">
        <v>4</v>
      </c>
      <c r="Z34" s="136" t="s">
        <v>1876</v>
      </c>
      <c r="AA34" s="136" t="s">
        <v>1876</v>
      </c>
      <c r="AB34" s="136" t="s">
        <v>1876</v>
      </c>
      <c r="AD34" s="137" t="s">
        <v>1922</v>
      </c>
      <c r="AE34" s="136" t="s">
        <v>20</v>
      </c>
      <c r="AF34" s="137" t="s">
        <v>1921</v>
      </c>
      <c r="AG34" s="136" t="s">
        <v>1873</v>
      </c>
      <c r="AH34" s="136">
        <v>3</v>
      </c>
      <c r="AI34" s="139">
        <v>6300</v>
      </c>
      <c r="AJ34" s="140">
        <v>68</v>
      </c>
      <c r="AK34" s="148">
        <v>68</v>
      </c>
      <c r="AL34" s="201">
        <f t="shared" si="0"/>
        <v>4080</v>
      </c>
      <c r="AM34" s="139">
        <v>300000</v>
      </c>
      <c r="AN34" s="204">
        <v>4080000</v>
      </c>
      <c r="AO34" s="204">
        <v>5100000</v>
      </c>
      <c r="AP34" s="139">
        <v>3750000</v>
      </c>
      <c r="AQ34" s="139">
        <v>25704000</v>
      </c>
      <c r="AR34" s="139">
        <v>4500000</v>
      </c>
      <c r="AS34" s="139">
        <v>43134000</v>
      </c>
    </row>
    <row r="35" spans="1:45" ht="24.9" hidden="1" customHeight="1" x14ac:dyDescent="0.3">
      <c r="A35" s="136">
        <v>14033</v>
      </c>
      <c r="B35" s="136" t="s">
        <v>17</v>
      </c>
      <c r="C35" s="136" t="s">
        <v>80</v>
      </c>
      <c r="D35" s="136">
        <v>2024</v>
      </c>
      <c r="E35" s="137" t="s">
        <v>625</v>
      </c>
      <c r="F35" s="136" t="s">
        <v>1862</v>
      </c>
      <c r="G35" s="137" t="s">
        <v>626</v>
      </c>
      <c r="I35" s="137" t="s">
        <v>21</v>
      </c>
      <c r="J35" s="137" t="s">
        <v>1333</v>
      </c>
      <c r="K35" s="137" t="s">
        <v>1332</v>
      </c>
      <c r="L35" s="137" t="s">
        <v>408</v>
      </c>
      <c r="M35" s="136" t="s">
        <v>409</v>
      </c>
      <c r="N35" s="136">
        <v>14</v>
      </c>
      <c r="O35" s="138" t="s">
        <v>1346</v>
      </c>
      <c r="P35" s="137" t="s">
        <v>1409</v>
      </c>
      <c r="Q35" s="137" t="s">
        <v>1864</v>
      </c>
      <c r="R35" s="137" t="s">
        <v>401</v>
      </c>
      <c r="S35" s="137" t="s">
        <v>19</v>
      </c>
      <c r="T35" s="137" t="s">
        <v>1894</v>
      </c>
      <c r="U35" s="144">
        <v>20</v>
      </c>
      <c r="V35" s="136">
        <v>110</v>
      </c>
      <c r="W35" s="136">
        <v>12</v>
      </c>
      <c r="X35" s="136">
        <v>122</v>
      </c>
      <c r="Y35" s="136">
        <v>4</v>
      </c>
      <c r="Z35" s="136" t="s">
        <v>20</v>
      </c>
      <c r="AA35" s="136" t="s">
        <v>20</v>
      </c>
      <c r="AB35" s="136" t="s">
        <v>20</v>
      </c>
      <c r="AD35" s="137" t="s">
        <v>1923</v>
      </c>
      <c r="AE35" s="136" t="s">
        <v>18</v>
      </c>
      <c r="AF35" s="137" t="s">
        <v>1878</v>
      </c>
      <c r="AG35" s="136" t="s">
        <v>1873</v>
      </c>
      <c r="AH35" s="136">
        <v>3</v>
      </c>
      <c r="AI35" s="139">
        <v>6300</v>
      </c>
      <c r="AJ35" s="140">
        <v>30.5</v>
      </c>
      <c r="AK35" s="148">
        <v>31</v>
      </c>
      <c r="AL35" s="201">
        <f t="shared" si="0"/>
        <v>2440</v>
      </c>
      <c r="AN35" s="204">
        <v>2480000</v>
      </c>
      <c r="AO35" s="204">
        <v>3100000</v>
      </c>
      <c r="AP35" s="139">
        <v>5000000</v>
      </c>
      <c r="AQ35" s="139">
        <v>15372000</v>
      </c>
      <c r="AR35" s="139">
        <v>0</v>
      </c>
      <c r="AS35" s="139">
        <v>25952000</v>
      </c>
    </row>
    <row r="36" spans="1:45" ht="24.9" hidden="1" customHeight="1" x14ac:dyDescent="0.3">
      <c r="A36" s="136">
        <v>14034</v>
      </c>
      <c r="B36" s="136" t="s">
        <v>29</v>
      </c>
      <c r="C36" s="136" t="s">
        <v>86</v>
      </c>
      <c r="D36" s="136">
        <v>2024</v>
      </c>
      <c r="E36" s="137" t="s">
        <v>625</v>
      </c>
      <c r="F36" s="136" t="s">
        <v>1862</v>
      </c>
      <c r="G36" s="137" t="s">
        <v>626</v>
      </c>
      <c r="I36" s="137" t="s">
        <v>21</v>
      </c>
      <c r="J36" s="137" t="s">
        <v>1333</v>
      </c>
      <c r="K36" s="137" t="s">
        <v>1332</v>
      </c>
      <c r="L36" s="137" t="s">
        <v>408</v>
      </c>
      <c r="M36" s="136" t="s">
        <v>409</v>
      </c>
      <c r="N36" s="136">
        <v>14</v>
      </c>
      <c r="O36" s="138" t="s">
        <v>1346</v>
      </c>
      <c r="P36" s="137" t="s">
        <v>1924</v>
      </c>
      <c r="Q36" s="137" t="s">
        <v>1864</v>
      </c>
      <c r="R36" s="137" t="s">
        <v>401</v>
      </c>
      <c r="S36" s="137" t="s">
        <v>19</v>
      </c>
      <c r="T36" s="137" t="s">
        <v>1894</v>
      </c>
      <c r="U36" s="144">
        <v>20</v>
      </c>
      <c r="V36" s="136">
        <v>110</v>
      </c>
      <c r="W36" s="136">
        <v>12</v>
      </c>
      <c r="X36" s="136">
        <v>122</v>
      </c>
      <c r="Y36" s="136">
        <v>4</v>
      </c>
      <c r="Z36" s="136" t="s">
        <v>20</v>
      </c>
      <c r="AA36" s="136" t="s">
        <v>20</v>
      </c>
      <c r="AB36" s="136" t="s">
        <v>20</v>
      </c>
      <c r="AD36" s="137" t="s">
        <v>1925</v>
      </c>
      <c r="AE36" s="136" t="s">
        <v>18</v>
      </c>
      <c r="AF36" s="137" t="s">
        <v>1878</v>
      </c>
      <c r="AG36" s="136" t="s">
        <v>1873</v>
      </c>
      <c r="AH36" s="136">
        <v>3</v>
      </c>
      <c r="AI36" s="139">
        <v>6300</v>
      </c>
      <c r="AJ36" s="140">
        <v>30.5</v>
      </c>
      <c r="AK36" s="148">
        <v>31</v>
      </c>
      <c r="AL36" s="201">
        <f t="shared" si="0"/>
        <v>2440</v>
      </c>
      <c r="AN36" s="204">
        <v>2480000</v>
      </c>
      <c r="AO36" s="204">
        <v>3100000</v>
      </c>
      <c r="AP36" s="139">
        <v>5000000</v>
      </c>
      <c r="AQ36" s="139">
        <v>15372000</v>
      </c>
      <c r="AR36" s="139">
        <v>0</v>
      </c>
      <c r="AS36" s="139">
        <v>25952000</v>
      </c>
    </row>
    <row r="37" spans="1:45" ht="24.9" hidden="1" customHeight="1" x14ac:dyDescent="0.3">
      <c r="A37" s="136">
        <v>14035</v>
      </c>
      <c r="B37" s="136" t="s">
        <v>29</v>
      </c>
      <c r="C37" s="136" t="s">
        <v>86</v>
      </c>
      <c r="D37" s="136">
        <v>2024</v>
      </c>
      <c r="E37" s="137" t="s">
        <v>625</v>
      </c>
      <c r="F37" s="136" t="s">
        <v>1862</v>
      </c>
      <c r="G37" s="137" t="s">
        <v>626</v>
      </c>
      <c r="I37" s="137" t="s">
        <v>21</v>
      </c>
      <c r="J37" s="137" t="s">
        <v>1333</v>
      </c>
      <c r="K37" s="137" t="s">
        <v>1332</v>
      </c>
      <c r="L37" s="137" t="s">
        <v>408</v>
      </c>
      <c r="M37" s="136" t="s">
        <v>409</v>
      </c>
      <c r="N37" s="136">
        <v>14</v>
      </c>
      <c r="O37" s="138" t="s">
        <v>1346</v>
      </c>
      <c r="P37" s="137" t="s">
        <v>1415</v>
      </c>
      <c r="Q37" s="137" t="s">
        <v>1864</v>
      </c>
      <c r="R37" s="137" t="s">
        <v>401</v>
      </c>
      <c r="S37" s="137" t="s">
        <v>19</v>
      </c>
      <c r="T37" s="137" t="s">
        <v>1894</v>
      </c>
      <c r="U37" s="144">
        <v>20</v>
      </c>
      <c r="V37" s="136">
        <v>110</v>
      </c>
      <c r="W37" s="136">
        <v>12</v>
      </c>
      <c r="X37" s="136">
        <v>122</v>
      </c>
      <c r="Y37" s="136">
        <v>4</v>
      </c>
      <c r="Z37" s="136" t="s">
        <v>20</v>
      </c>
      <c r="AA37" s="136" t="s">
        <v>20</v>
      </c>
      <c r="AB37" s="136" t="s">
        <v>20</v>
      </c>
      <c r="AD37" s="137" t="s">
        <v>1901</v>
      </c>
      <c r="AE37" s="136" t="s">
        <v>18</v>
      </c>
      <c r="AF37" s="137" t="s">
        <v>1878</v>
      </c>
      <c r="AG37" s="136" t="s">
        <v>1873</v>
      </c>
      <c r="AH37" s="136">
        <v>3</v>
      </c>
      <c r="AI37" s="139">
        <v>6300</v>
      </c>
      <c r="AJ37" s="140">
        <v>30.5</v>
      </c>
      <c r="AK37" s="148">
        <v>31</v>
      </c>
      <c r="AL37" s="201">
        <f t="shared" si="0"/>
        <v>2440</v>
      </c>
      <c r="AN37" s="204">
        <v>2480000</v>
      </c>
      <c r="AO37" s="204">
        <v>3100000</v>
      </c>
      <c r="AP37" s="139">
        <v>5000000</v>
      </c>
      <c r="AQ37" s="139">
        <v>15372000</v>
      </c>
      <c r="AR37" s="139">
        <v>0</v>
      </c>
      <c r="AS37" s="139">
        <v>25952000</v>
      </c>
    </row>
    <row r="38" spans="1:45" ht="24.9" hidden="1" customHeight="1" x14ac:dyDescent="0.3">
      <c r="A38" s="136">
        <v>14036</v>
      </c>
      <c r="B38" s="136" t="s">
        <v>17</v>
      </c>
      <c r="C38" s="136" t="s">
        <v>80</v>
      </c>
      <c r="D38" s="136">
        <v>2024</v>
      </c>
      <c r="E38" s="137" t="s">
        <v>625</v>
      </c>
      <c r="F38" s="136" t="s">
        <v>1862</v>
      </c>
      <c r="G38" s="137" t="s">
        <v>626</v>
      </c>
      <c r="I38" s="137" t="s">
        <v>21</v>
      </c>
      <c r="J38" s="137" t="s">
        <v>1333</v>
      </c>
      <c r="K38" s="137" t="s">
        <v>1332</v>
      </c>
      <c r="L38" s="137" t="s">
        <v>408</v>
      </c>
      <c r="M38" s="136" t="s">
        <v>409</v>
      </c>
      <c r="N38" s="136">
        <v>14</v>
      </c>
      <c r="O38" s="138" t="s">
        <v>1346</v>
      </c>
      <c r="P38" s="137" t="s">
        <v>1409</v>
      </c>
      <c r="Q38" s="137" t="s">
        <v>1864</v>
      </c>
      <c r="R38" s="137" t="s">
        <v>401</v>
      </c>
      <c r="S38" s="137" t="s">
        <v>19</v>
      </c>
      <c r="T38" s="137" t="s">
        <v>1894</v>
      </c>
      <c r="U38" s="144">
        <v>20</v>
      </c>
      <c r="V38" s="136">
        <v>110</v>
      </c>
      <c r="W38" s="136">
        <v>12</v>
      </c>
      <c r="X38" s="136">
        <v>122</v>
      </c>
      <c r="Y38" s="136">
        <v>4</v>
      </c>
      <c r="Z38" s="136" t="s">
        <v>1876</v>
      </c>
      <c r="AA38" s="136" t="s">
        <v>20</v>
      </c>
      <c r="AB38" s="136" t="s">
        <v>20</v>
      </c>
      <c r="AD38" s="137" t="s">
        <v>1900</v>
      </c>
      <c r="AE38" s="136" t="s">
        <v>18</v>
      </c>
      <c r="AF38" s="137" t="s">
        <v>1878</v>
      </c>
      <c r="AG38" s="136" t="s">
        <v>1873</v>
      </c>
      <c r="AH38" s="136">
        <v>3</v>
      </c>
      <c r="AI38" s="139">
        <v>6300</v>
      </c>
      <c r="AJ38" s="140">
        <v>30.5</v>
      </c>
      <c r="AK38" s="148">
        <v>31</v>
      </c>
      <c r="AL38" s="201">
        <f t="shared" si="0"/>
        <v>2440</v>
      </c>
      <c r="AN38" s="204">
        <v>2480000</v>
      </c>
      <c r="AO38" s="204">
        <v>3100000</v>
      </c>
      <c r="AP38" s="139">
        <v>5000000</v>
      </c>
      <c r="AQ38" s="139">
        <v>15372000</v>
      </c>
      <c r="AR38" s="139">
        <v>0</v>
      </c>
      <c r="AS38" s="139">
        <v>25952000</v>
      </c>
    </row>
    <row r="39" spans="1:45" ht="24.9" hidden="1" customHeight="1" x14ac:dyDescent="0.3">
      <c r="A39" s="136">
        <v>14043</v>
      </c>
      <c r="B39" s="136" t="s">
        <v>29</v>
      </c>
      <c r="C39" s="136" t="s">
        <v>86</v>
      </c>
      <c r="D39" s="136">
        <v>2024</v>
      </c>
      <c r="E39" s="137" t="s">
        <v>625</v>
      </c>
      <c r="F39" s="136" t="s">
        <v>1862</v>
      </c>
      <c r="G39" s="137" t="s">
        <v>626</v>
      </c>
      <c r="I39" s="137" t="s">
        <v>21</v>
      </c>
      <c r="J39" s="137" t="s">
        <v>1926</v>
      </c>
      <c r="K39" s="137" t="s">
        <v>1927</v>
      </c>
      <c r="L39" s="137" t="s">
        <v>21</v>
      </c>
      <c r="N39" s="136">
        <v>14</v>
      </c>
      <c r="O39" s="138" t="s">
        <v>1346</v>
      </c>
      <c r="P39" s="137" t="s">
        <v>1541</v>
      </c>
      <c r="Q39" s="137" t="s">
        <v>1864</v>
      </c>
      <c r="R39" s="137" t="s">
        <v>401</v>
      </c>
      <c r="S39" s="137" t="s">
        <v>22</v>
      </c>
      <c r="T39" s="137" t="s">
        <v>1894</v>
      </c>
      <c r="U39" s="144">
        <v>15</v>
      </c>
      <c r="V39" s="136">
        <v>100</v>
      </c>
      <c r="W39" s="136">
        <v>0</v>
      </c>
      <c r="X39" s="136">
        <v>100</v>
      </c>
      <c r="Y39" s="136">
        <v>4</v>
      </c>
      <c r="Z39" s="136" t="s">
        <v>20</v>
      </c>
      <c r="AA39" s="136" t="s">
        <v>20</v>
      </c>
      <c r="AB39" s="136" t="s">
        <v>18</v>
      </c>
      <c r="AC39" s="137" t="s">
        <v>1928</v>
      </c>
      <c r="AE39" s="136" t="s">
        <v>18</v>
      </c>
      <c r="AF39" s="137" t="s">
        <v>1878</v>
      </c>
      <c r="AG39" s="136" t="s">
        <v>1873</v>
      </c>
      <c r="AH39" s="136">
        <v>3</v>
      </c>
      <c r="AI39" s="139">
        <v>6300</v>
      </c>
      <c r="AJ39" s="140">
        <v>25</v>
      </c>
      <c r="AK39" s="148">
        <v>25</v>
      </c>
      <c r="AL39" s="201">
        <f t="shared" si="0"/>
        <v>1500</v>
      </c>
      <c r="AM39" s="141"/>
      <c r="AN39" s="204">
        <v>1500000</v>
      </c>
      <c r="AO39" s="204">
        <v>1875000</v>
      </c>
      <c r="AP39" s="139">
        <v>0</v>
      </c>
      <c r="AQ39" s="139">
        <v>9450000</v>
      </c>
      <c r="AR39" s="139">
        <v>0</v>
      </c>
      <c r="AS39" s="139">
        <v>12825000</v>
      </c>
    </row>
    <row r="40" spans="1:45" ht="24.9" hidden="1" customHeight="1" x14ac:dyDescent="0.3">
      <c r="A40" s="136">
        <v>14044</v>
      </c>
      <c r="B40" s="136" t="s">
        <v>29</v>
      </c>
      <c r="C40" s="136" t="s">
        <v>86</v>
      </c>
      <c r="D40" s="136">
        <v>2024</v>
      </c>
      <c r="E40" s="137" t="s">
        <v>625</v>
      </c>
      <c r="F40" s="136" t="s">
        <v>1862</v>
      </c>
      <c r="G40" s="137" t="s">
        <v>626</v>
      </c>
      <c r="I40" s="137" t="s">
        <v>21</v>
      </c>
      <c r="J40" s="137" t="s">
        <v>1926</v>
      </c>
      <c r="K40" s="137" t="s">
        <v>1927</v>
      </c>
      <c r="L40" s="137" t="s">
        <v>21</v>
      </c>
      <c r="N40" s="136">
        <v>14</v>
      </c>
      <c r="O40" s="138" t="s">
        <v>1346</v>
      </c>
      <c r="P40" s="137" t="s">
        <v>1929</v>
      </c>
      <c r="Q40" s="137" t="s">
        <v>1864</v>
      </c>
      <c r="R40" s="137" t="s">
        <v>401</v>
      </c>
      <c r="S40" s="137" t="s">
        <v>22</v>
      </c>
      <c r="T40" s="137" t="s">
        <v>1894</v>
      </c>
      <c r="U40" s="144">
        <v>15</v>
      </c>
      <c r="V40" s="136">
        <v>100</v>
      </c>
      <c r="W40" s="136">
        <v>0</v>
      </c>
      <c r="X40" s="136">
        <v>100</v>
      </c>
      <c r="Y40" s="136">
        <v>4</v>
      </c>
      <c r="Z40" s="136" t="s">
        <v>20</v>
      </c>
      <c r="AA40" s="136" t="s">
        <v>20</v>
      </c>
      <c r="AB40" s="136" t="s">
        <v>18</v>
      </c>
      <c r="AC40" s="137" t="s">
        <v>1928</v>
      </c>
      <c r="AE40" s="136" t="s">
        <v>18</v>
      </c>
      <c r="AF40" s="137" t="s">
        <v>1878</v>
      </c>
      <c r="AG40" s="136" t="s">
        <v>1873</v>
      </c>
      <c r="AH40" s="136">
        <v>3</v>
      </c>
      <c r="AI40" s="139">
        <v>6300</v>
      </c>
      <c r="AJ40" s="140">
        <v>25</v>
      </c>
      <c r="AK40" s="148">
        <v>25</v>
      </c>
      <c r="AL40" s="201">
        <f t="shared" si="0"/>
        <v>1500</v>
      </c>
      <c r="AN40" s="204">
        <v>1500000</v>
      </c>
      <c r="AO40" s="204">
        <v>1875000</v>
      </c>
      <c r="AP40" s="139">
        <v>0</v>
      </c>
      <c r="AQ40" s="139">
        <v>9450000</v>
      </c>
      <c r="AR40" s="139">
        <v>0</v>
      </c>
      <c r="AS40" s="139">
        <v>12825000</v>
      </c>
    </row>
    <row r="41" spans="1:45" ht="24.9" hidden="1" customHeight="1" x14ac:dyDescent="0.3">
      <c r="A41" s="136">
        <v>14045</v>
      </c>
      <c r="B41" s="136" t="s">
        <v>29</v>
      </c>
      <c r="C41" s="136" t="s">
        <v>86</v>
      </c>
      <c r="D41" s="136">
        <v>2024</v>
      </c>
      <c r="E41" s="137" t="s">
        <v>625</v>
      </c>
      <c r="F41" s="136" t="s">
        <v>1862</v>
      </c>
      <c r="G41" s="137" t="s">
        <v>626</v>
      </c>
      <c r="I41" s="137" t="s">
        <v>21</v>
      </c>
      <c r="J41" s="137" t="s">
        <v>1926</v>
      </c>
      <c r="K41" s="137" t="s">
        <v>1927</v>
      </c>
      <c r="L41" s="137" t="s">
        <v>21</v>
      </c>
      <c r="N41" s="136">
        <v>14</v>
      </c>
      <c r="O41" s="138" t="s">
        <v>1346</v>
      </c>
      <c r="P41" s="137" t="s">
        <v>1179</v>
      </c>
      <c r="Q41" s="137" t="s">
        <v>1864</v>
      </c>
      <c r="R41" s="137" t="s">
        <v>401</v>
      </c>
      <c r="S41" s="137" t="s">
        <v>22</v>
      </c>
      <c r="T41" s="137" t="s">
        <v>1894</v>
      </c>
      <c r="U41" s="144">
        <v>15</v>
      </c>
      <c r="V41" s="136">
        <v>100</v>
      </c>
      <c r="W41" s="136">
        <v>0</v>
      </c>
      <c r="X41" s="136">
        <v>100</v>
      </c>
      <c r="Y41" s="136">
        <v>4</v>
      </c>
      <c r="Z41" s="136" t="s">
        <v>20</v>
      </c>
      <c r="AA41" s="136" t="s">
        <v>20</v>
      </c>
      <c r="AB41" s="136" t="s">
        <v>18</v>
      </c>
      <c r="AC41" s="137" t="s">
        <v>1928</v>
      </c>
      <c r="AE41" s="136" t="s">
        <v>18</v>
      </c>
      <c r="AF41" s="137" t="s">
        <v>1878</v>
      </c>
      <c r="AG41" s="136" t="s">
        <v>1873</v>
      </c>
      <c r="AH41" s="136">
        <v>3</v>
      </c>
      <c r="AI41" s="139">
        <v>6300</v>
      </c>
      <c r="AJ41" s="140">
        <v>25</v>
      </c>
      <c r="AK41" s="148">
        <v>25</v>
      </c>
      <c r="AL41" s="201">
        <f t="shared" si="0"/>
        <v>1500</v>
      </c>
      <c r="AN41" s="204">
        <v>1500000</v>
      </c>
      <c r="AO41" s="204">
        <v>1875000</v>
      </c>
      <c r="AP41" s="139">
        <v>0</v>
      </c>
      <c r="AQ41" s="139">
        <v>9450000</v>
      </c>
      <c r="AR41" s="139">
        <v>0</v>
      </c>
      <c r="AS41" s="139">
        <v>12825000</v>
      </c>
    </row>
    <row r="42" spans="1:45" ht="24.9" hidden="1" customHeight="1" x14ac:dyDescent="0.3">
      <c r="A42" s="136">
        <v>14046</v>
      </c>
      <c r="B42" s="136" t="s">
        <v>29</v>
      </c>
      <c r="C42" s="136" t="s">
        <v>86</v>
      </c>
      <c r="D42" s="136">
        <v>2024</v>
      </c>
      <c r="E42" s="137" t="s">
        <v>625</v>
      </c>
      <c r="F42" s="136" t="s">
        <v>1862</v>
      </c>
      <c r="G42" s="137" t="s">
        <v>626</v>
      </c>
      <c r="I42" s="137" t="s">
        <v>21</v>
      </c>
      <c r="J42" s="137" t="s">
        <v>1930</v>
      </c>
      <c r="K42" s="137" t="s">
        <v>686</v>
      </c>
      <c r="L42" s="137" t="s">
        <v>1931</v>
      </c>
      <c r="M42" s="136" t="s">
        <v>409</v>
      </c>
      <c r="N42" s="136">
        <v>14</v>
      </c>
      <c r="O42" s="138" t="s">
        <v>1410</v>
      </c>
      <c r="P42" s="137" t="s">
        <v>1541</v>
      </c>
      <c r="Q42" s="137" t="s">
        <v>1932</v>
      </c>
      <c r="S42" s="137" t="s">
        <v>1933</v>
      </c>
      <c r="T42" s="137" t="s">
        <v>1894</v>
      </c>
      <c r="U42" s="144">
        <v>20</v>
      </c>
      <c r="V42" s="136">
        <v>100</v>
      </c>
      <c r="W42" s="136">
        <v>12</v>
      </c>
      <c r="X42" s="136">
        <v>112</v>
      </c>
      <c r="Y42" s="136">
        <v>4</v>
      </c>
      <c r="Z42" s="136" t="s">
        <v>20</v>
      </c>
      <c r="AA42" s="136" t="s">
        <v>20</v>
      </c>
      <c r="AB42" s="136" t="s">
        <v>20</v>
      </c>
      <c r="AD42" s="137" t="s">
        <v>1898</v>
      </c>
      <c r="AE42" s="136" t="s">
        <v>18</v>
      </c>
      <c r="AF42" s="137" t="s">
        <v>1878</v>
      </c>
      <c r="AG42" s="136" t="s">
        <v>1934</v>
      </c>
      <c r="AH42" s="136">
        <v>1</v>
      </c>
      <c r="AI42" s="139">
        <v>4300</v>
      </c>
      <c r="AJ42" s="140">
        <v>28</v>
      </c>
      <c r="AK42" s="148">
        <v>28</v>
      </c>
      <c r="AL42" s="201">
        <f t="shared" si="0"/>
        <v>2240</v>
      </c>
      <c r="AN42" s="204">
        <v>2240000</v>
      </c>
      <c r="AO42" s="204">
        <v>2800000</v>
      </c>
      <c r="AP42" s="139">
        <v>5000000</v>
      </c>
      <c r="AQ42" s="139">
        <v>9632000</v>
      </c>
      <c r="AR42" s="139">
        <v>0</v>
      </c>
      <c r="AS42" s="139">
        <v>19672000</v>
      </c>
    </row>
    <row r="43" spans="1:45" ht="24.9" hidden="1" customHeight="1" x14ac:dyDescent="0.3">
      <c r="A43" s="136">
        <v>11857</v>
      </c>
      <c r="B43" s="136" t="s">
        <v>39</v>
      </c>
      <c r="C43" s="136" t="s">
        <v>96</v>
      </c>
      <c r="D43" s="136">
        <v>2024</v>
      </c>
      <c r="E43" s="137" t="s">
        <v>600</v>
      </c>
      <c r="F43" s="136" t="s">
        <v>1509</v>
      </c>
      <c r="G43" s="137" t="s">
        <v>1508</v>
      </c>
      <c r="I43" s="137" t="s">
        <v>21</v>
      </c>
      <c r="J43" s="137" t="s">
        <v>1350</v>
      </c>
      <c r="K43" s="137" t="s">
        <v>1349</v>
      </c>
      <c r="L43" s="137" t="s">
        <v>1162</v>
      </c>
      <c r="M43" s="136" t="s">
        <v>1163</v>
      </c>
      <c r="N43" s="136">
        <v>14</v>
      </c>
      <c r="O43" s="138" t="s">
        <v>1346</v>
      </c>
      <c r="P43" s="137" t="s">
        <v>656</v>
      </c>
      <c r="Q43" s="137" t="s">
        <v>642</v>
      </c>
      <c r="R43" s="137" t="s">
        <v>401</v>
      </c>
      <c r="S43" s="137" t="s">
        <v>19</v>
      </c>
      <c r="T43" s="137" t="s">
        <v>399</v>
      </c>
      <c r="U43" s="144">
        <v>20</v>
      </c>
      <c r="V43" s="136">
        <v>190</v>
      </c>
      <c r="W43" s="136">
        <v>15</v>
      </c>
      <c r="X43" s="136">
        <v>205</v>
      </c>
      <c r="Y43" s="136">
        <v>5</v>
      </c>
      <c r="Z43" s="136" t="s">
        <v>20</v>
      </c>
      <c r="AA43" s="136" t="s">
        <v>20</v>
      </c>
      <c r="AB43" s="136" t="s">
        <v>18</v>
      </c>
      <c r="AC43" s="137" t="s">
        <v>21</v>
      </c>
      <c r="AD43" s="137" t="s">
        <v>1935</v>
      </c>
      <c r="AE43" s="136" t="s">
        <v>18</v>
      </c>
      <c r="AF43" s="137" t="s">
        <v>1878</v>
      </c>
      <c r="AG43" s="136" t="s">
        <v>1873</v>
      </c>
      <c r="AH43" s="136">
        <v>2</v>
      </c>
      <c r="AI43" s="139">
        <v>5400</v>
      </c>
      <c r="AJ43" s="140">
        <v>41</v>
      </c>
      <c r="AK43" s="148">
        <v>41</v>
      </c>
      <c r="AL43" s="201">
        <f t="shared" si="0"/>
        <v>4100</v>
      </c>
      <c r="AN43" s="204">
        <v>3280000</v>
      </c>
      <c r="AO43" s="204">
        <v>4100000</v>
      </c>
      <c r="AP43" s="139">
        <v>0</v>
      </c>
      <c r="AQ43" s="139">
        <v>22140000</v>
      </c>
      <c r="AR43" s="139">
        <v>0</v>
      </c>
      <c r="AS43" s="139">
        <v>29520000</v>
      </c>
    </row>
    <row r="44" spans="1:45" ht="24.9" hidden="1" customHeight="1" x14ac:dyDescent="0.3">
      <c r="A44" s="136">
        <v>11876</v>
      </c>
      <c r="B44" s="136" t="s">
        <v>39</v>
      </c>
      <c r="C44" s="136" t="s">
        <v>96</v>
      </c>
      <c r="D44" s="136">
        <v>2024</v>
      </c>
      <c r="E44" s="137" t="s">
        <v>600</v>
      </c>
      <c r="F44" s="136" t="s">
        <v>1620</v>
      </c>
      <c r="G44" s="137" t="s">
        <v>1619</v>
      </c>
      <c r="I44" s="137" t="s">
        <v>21</v>
      </c>
      <c r="J44" s="137" t="s">
        <v>1274</v>
      </c>
      <c r="K44" s="137" t="s">
        <v>1273</v>
      </c>
      <c r="L44" s="137" t="s">
        <v>408</v>
      </c>
      <c r="M44" s="136" t="s">
        <v>409</v>
      </c>
      <c r="N44" s="136">
        <v>14</v>
      </c>
      <c r="O44" s="138" t="s">
        <v>1346</v>
      </c>
      <c r="P44" s="137" t="s">
        <v>696</v>
      </c>
      <c r="Q44" s="137" t="s">
        <v>642</v>
      </c>
      <c r="R44" s="137" t="s">
        <v>401</v>
      </c>
      <c r="S44" s="137" t="s">
        <v>19</v>
      </c>
      <c r="T44" s="137" t="s">
        <v>399</v>
      </c>
      <c r="U44" s="144">
        <v>15</v>
      </c>
      <c r="V44" s="136">
        <v>180</v>
      </c>
      <c r="W44" s="136">
        <v>12</v>
      </c>
      <c r="X44" s="136">
        <v>192</v>
      </c>
      <c r="Y44" s="136">
        <v>5</v>
      </c>
      <c r="Z44" s="136" t="s">
        <v>20</v>
      </c>
      <c r="AA44" s="136" t="s">
        <v>18</v>
      </c>
      <c r="AB44" s="136" t="s">
        <v>20</v>
      </c>
      <c r="AC44" s="137" t="s">
        <v>21</v>
      </c>
      <c r="AD44" s="137" t="s">
        <v>1936</v>
      </c>
      <c r="AE44" s="136" t="s">
        <v>18</v>
      </c>
      <c r="AF44" s="137" t="s">
        <v>1878</v>
      </c>
      <c r="AG44" s="136" t="s">
        <v>1873</v>
      </c>
      <c r="AH44" s="136">
        <v>2</v>
      </c>
      <c r="AI44" s="139">
        <v>5400</v>
      </c>
      <c r="AJ44" s="140">
        <v>38.4</v>
      </c>
      <c r="AK44" s="148">
        <v>39</v>
      </c>
      <c r="AL44" s="201">
        <f t="shared" si="0"/>
        <v>2880</v>
      </c>
      <c r="AN44" s="204">
        <v>2340000</v>
      </c>
      <c r="AO44" s="204">
        <v>0</v>
      </c>
      <c r="AP44" s="139">
        <v>3750000</v>
      </c>
      <c r="AQ44" s="139">
        <v>15552000</v>
      </c>
      <c r="AR44" s="139">
        <v>0</v>
      </c>
      <c r="AS44" s="139">
        <v>21642000</v>
      </c>
    </row>
    <row r="45" spans="1:45" ht="24.9" hidden="1" customHeight="1" x14ac:dyDescent="0.3">
      <c r="A45" s="136">
        <v>11093</v>
      </c>
      <c r="B45" s="136" t="s">
        <v>39</v>
      </c>
      <c r="C45" s="136" t="s">
        <v>96</v>
      </c>
      <c r="D45" s="136">
        <v>2024</v>
      </c>
      <c r="E45" s="137" t="s">
        <v>600</v>
      </c>
      <c r="F45" s="136" t="s">
        <v>1465</v>
      </c>
      <c r="G45" s="137" t="s">
        <v>1464</v>
      </c>
      <c r="I45" s="137" t="s">
        <v>21</v>
      </c>
      <c r="J45" s="137" t="s">
        <v>1255</v>
      </c>
      <c r="K45" s="137" t="s">
        <v>1254</v>
      </c>
      <c r="L45" s="137" t="s">
        <v>408</v>
      </c>
      <c r="M45" s="136" t="s">
        <v>409</v>
      </c>
      <c r="N45" s="136">
        <v>14</v>
      </c>
      <c r="O45" s="138" t="s">
        <v>1346</v>
      </c>
      <c r="P45" s="137" t="s">
        <v>1463</v>
      </c>
      <c r="Q45" s="137" t="s">
        <v>628</v>
      </c>
      <c r="R45" s="137" t="s">
        <v>401</v>
      </c>
      <c r="S45" s="137" t="s">
        <v>19</v>
      </c>
      <c r="T45" s="137" t="s">
        <v>1143</v>
      </c>
      <c r="U45" s="144">
        <v>15</v>
      </c>
      <c r="V45" s="136">
        <v>100</v>
      </c>
      <c r="W45" s="136">
        <v>12</v>
      </c>
      <c r="X45" s="136">
        <v>112</v>
      </c>
      <c r="Y45" s="136">
        <v>4</v>
      </c>
      <c r="Z45" s="136" t="s">
        <v>20</v>
      </c>
      <c r="AA45" s="136" t="s">
        <v>20</v>
      </c>
      <c r="AB45" s="136" t="s">
        <v>20</v>
      </c>
      <c r="AC45" s="137" t="s">
        <v>21</v>
      </c>
      <c r="AD45" s="137" t="s">
        <v>1937</v>
      </c>
      <c r="AE45" s="136" t="s">
        <v>18</v>
      </c>
      <c r="AF45" s="137" t="s">
        <v>1878</v>
      </c>
      <c r="AG45" s="136" t="s">
        <v>1873</v>
      </c>
      <c r="AH45" s="136">
        <v>2</v>
      </c>
      <c r="AI45" s="139">
        <v>5400</v>
      </c>
      <c r="AJ45" s="140">
        <v>28</v>
      </c>
      <c r="AK45" s="148">
        <v>28</v>
      </c>
      <c r="AL45" s="201">
        <f t="shared" si="0"/>
        <v>1680</v>
      </c>
      <c r="AN45" s="204">
        <v>1680000</v>
      </c>
      <c r="AO45" s="204">
        <v>2100000</v>
      </c>
      <c r="AP45" s="139">
        <v>3750000</v>
      </c>
      <c r="AQ45" s="139">
        <v>9072000</v>
      </c>
      <c r="AR45" s="139">
        <v>0</v>
      </c>
      <c r="AS45" s="139">
        <v>16602000</v>
      </c>
    </row>
    <row r="46" spans="1:45" ht="24.9" hidden="1" customHeight="1" x14ac:dyDescent="0.3">
      <c r="A46" s="136">
        <v>11489</v>
      </c>
      <c r="B46" s="136" t="s">
        <v>39</v>
      </c>
      <c r="C46" s="136" t="s">
        <v>96</v>
      </c>
      <c r="D46" s="136">
        <v>2024</v>
      </c>
      <c r="E46" s="137" t="s">
        <v>600</v>
      </c>
      <c r="F46" s="136" t="s">
        <v>1348</v>
      </c>
      <c r="G46" s="137" t="s">
        <v>1347</v>
      </c>
      <c r="I46" s="137" t="s">
        <v>21</v>
      </c>
      <c r="J46" s="137" t="s">
        <v>1255</v>
      </c>
      <c r="K46" s="137" t="s">
        <v>1254</v>
      </c>
      <c r="L46" s="137" t="s">
        <v>408</v>
      </c>
      <c r="M46" s="136" t="s">
        <v>409</v>
      </c>
      <c r="N46" s="136">
        <v>14</v>
      </c>
      <c r="O46" s="138" t="s">
        <v>1346</v>
      </c>
      <c r="P46" s="137" t="s">
        <v>1345</v>
      </c>
      <c r="Q46" s="137" t="s">
        <v>642</v>
      </c>
      <c r="R46" s="137" t="s">
        <v>401</v>
      </c>
      <c r="S46" s="137" t="s">
        <v>19</v>
      </c>
      <c r="T46" s="137" t="s">
        <v>1599</v>
      </c>
      <c r="U46" s="144">
        <v>15</v>
      </c>
      <c r="V46" s="136">
        <v>100</v>
      </c>
      <c r="W46" s="136">
        <v>12</v>
      </c>
      <c r="X46" s="136">
        <v>112</v>
      </c>
      <c r="Y46" s="136">
        <v>4</v>
      </c>
      <c r="Z46" s="136" t="s">
        <v>20</v>
      </c>
      <c r="AA46" s="136" t="s">
        <v>20</v>
      </c>
      <c r="AB46" s="136" t="s">
        <v>20</v>
      </c>
      <c r="AC46" s="137" t="s">
        <v>21</v>
      </c>
      <c r="AD46" s="137" t="s">
        <v>1938</v>
      </c>
      <c r="AE46" s="136" t="s">
        <v>18</v>
      </c>
      <c r="AF46" s="137" t="s">
        <v>1878</v>
      </c>
      <c r="AG46" s="136" t="s">
        <v>1873</v>
      </c>
      <c r="AH46" s="136">
        <v>2</v>
      </c>
      <c r="AI46" s="139">
        <v>5400</v>
      </c>
      <c r="AJ46" s="140">
        <v>28</v>
      </c>
      <c r="AK46" s="148">
        <v>28</v>
      </c>
      <c r="AL46" s="201">
        <f t="shared" si="0"/>
        <v>1680</v>
      </c>
      <c r="AN46" s="204">
        <v>1680000</v>
      </c>
      <c r="AO46" s="204">
        <v>2100000</v>
      </c>
      <c r="AP46" s="139">
        <v>3750000</v>
      </c>
      <c r="AQ46" s="139">
        <v>9072000</v>
      </c>
      <c r="AR46" s="139">
        <v>0</v>
      </c>
      <c r="AS46" s="139">
        <v>16602000</v>
      </c>
    </row>
    <row r="47" spans="1:45" ht="24.9" hidden="1" customHeight="1" x14ac:dyDescent="0.3">
      <c r="A47" s="136">
        <v>12137</v>
      </c>
      <c r="B47" s="136" t="s">
        <v>39</v>
      </c>
      <c r="C47" s="136" t="s">
        <v>96</v>
      </c>
      <c r="D47" s="136">
        <v>2024</v>
      </c>
      <c r="E47" s="137" t="s">
        <v>600</v>
      </c>
      <c r="F47" s="136" t="s">
        <v>1139</v>
      </c>
      <c r="G47" s="137" t="s">
        <v>1140</v>
      </c>
      <c r="I47" s="137" t="s">
        <v>21</v>
      </c>
      <c r="J47" s="137" t="s">
        <v>1531</v>
      </c>
      <c r="K47" s="137" t="s">
        <v>1530</v>
      </c>
      <c r="L47" s="137" t="s">
        <v>408</v>
      </c>
      <c r="M47" s="136" t="s">
        <v>409</v>
      </c>
      <c r="N47" s="136">
        <v>14</v>
      </c>
      <c r="O47" s="138" t="s">
        <v>1346</v>
      </c>
      <c r="P47" s="137" t="s">
        <v>1179</v>
      </c>
      <c r="Q47" s="137" t="s">
        <v>628</v>
      </c>
      <c r="R47" s="137" t="s">
        <v>401</v>
      </c>
      <c r="S47" s="137" t="s">
        <v>19</v>
      </c>
      <c r="T47" s="137" t="s">
        <v>652</v>
      </c>
      <c r="U47" s="144">
        <v>15</v>
      </c>
      <c r="V47" s="136">
        <v>150</v>
      </c>
      <c r="W47" s="136">
        <v>12</v>
      </c>
      <c r="X47" s="136">
        <v>162</v>
      </c>
      <c r="Y47" s="136">
        <v>4</v>
      </c>
      <c r="Z47" s="136" t="s">
        <v>20</v>
      </c>
      <c r="AA47" s="136" t="s">
        <v>20</v>
      </c>
      <c r="AB47" s="136" t="s">
        <v>20</v>
      </c>
      <c r="AC47" s="137" t="s">
        <v>21</v>
      </c>
      <c r="AD47" s="137" t="s">
        <v>1939</v>
      </c>
      <c r="AE47" s="136" t="s">
        <v>18</v>
      </c>
      <c r="AF47" s="137" t="s">
        <v>1878</v>
      </c>
      <c r="AG47" s="136" t="s">
        <v>1873</v>
      </c>
      <c r="AH47" s="136">
        <v>3</v>
      </c>
      <c r="AI47" s="139">
        <v>6300</v>
      </c>
      <c r="AJ47" s="140">
        <v>40.5</v>
      </c>
      <c r="AK47" s="148">
        <v>41</v>
      </c>
      <c r="AL47" s="201">
        <f t="shared" si="0"/>
        <v>2430</v>
      </c>
      <c r="AN47" s="204">
        <v>2460000</v>
      </c>
      <c r="AO47" s="204">
        <v>3075000</v>
      </c>
      <c r="AP47" s="139">
        <v>3750000</v>
      </c>
      <c r="AQ47" s="139">
        <v>15309000</v>
      </c>
      <c r="AR47" s="139">
        <v>0</v>
      </c>
      <c r="AS47" s="139">
        <v>24594000</v>
      </c>
    </row>
    <row r="48" spans="1:45" ht="24.9" hidden="1" customHeight="1" x14ac:dyDescent="0.3">
      <c r="A48" s="136">
        <v>12138</v>
      </c>
      <c r="B48" s="136" t="s">
        <v>39</v>
      </c>
      <c r="C48" s="136" t="s">
        <v>96</v>
      </c>
      <c r="D48" s="136">
        <v>2024</v>
      </c>
      <c r="E48" s="137" t="s">
        <v>600</v>
      </c>
      <c r="F48" s="136" t="s">
        <v>1441</v>
      </c>
      <c r="G48" s="137" t="s">
        <v>1440</v>
      </c>
      <c r="I48" s="137" t="s">
        <v>21</v>
      </c>
      <c r="J48" s="137" t="s">
        <v>1249</v>
      </c>
      <c r="K48" s="137" t="s">
        <v>1248</v>
      </c>
      <c r="L48" s="137" t="s">
        <v>408</v>
      </c>
      <c r="M48" s="136" t="s">
        <v>409</v>
      </c>
      <c r="N48" s="136">
        <v>14</v>
      </c>
      <c r="O48" s="138" t="s">
        <v>1346</v>
      </c>
      <c r="P48" s="137" t="s">
        <v>1409</v>
      </c>
      <c r="Q48" s="137" t="s">
        <v>642</v>
      </c>
      <c r="R48" s="137" t="s">
        <v>401</v>
      </c>
      <c r="S48" s="137" t="s">
        <v>19</v>
      </c>
      <c r="T48" s="137" t="s">
        <v>652</v>
      </c>
      <c r="U48" s="144">
        <v>15</v>
      </c>
      <c r="V48" s="136">
        <v>100</v>
      </c>
      <c r="W48" s="136">
        <v>12</v>
      </c>
      <c r="X48" s="136">
        <v>112</v>
      </c>
      <c r="Y48" s="136">
        <v>3</v>
      </c>
      <c r="Z48" s="136" t="s">
        <v>20</v>
      </c>
      <c r="AA48" s="136" t="s">
        <v>20</v>
      </c>
      <c r="AB48" s="136" t="s">
        <v>20</v>
      </c>
      <c r="AC48" s="137" t="s">
        <v>21</v>
      </c>
      <c r="AD48" s="137" t="s">
        <v>1940</v>
      </c>
      <c r="AE48" s="136" t="s">
        <v>18</v>
      </c>
      <c r="AF48" s="137" t="s">
        <v>1878</v>
      </c>
      <c r="AG48" s="136" t="s">
        <v>1873</v>
      </c>
      <c r="AH48" s="136">
        <v>2</v>
      </c>
      <c r="AI48" s="139">
        <v>5400</v>
      </c>
      <c r="AJ48" s="140">
        <v>37.333333333333336</v>
      </c>
      <c r="AK48" s="148">
        <v>38</v>
      </c>
      <c r="AL48" s="201">
        <f t="shared" si="0"/>
        <v>1680</v>
      </c>
      <c r="AN48" s="204">
        <v>2280000</v>
      </c>
      <c r="AO48" s="204">
        <v>2850000</v>
      </c>
      <c r="AP48" s="139">
        <v>3750000</v>
      </c>
      <c r="AQ48" s="139">
        <v>9072000</v>
      </c>
      <c r="AR48" s="139">
        <v>0</v>
      </c>
      <c r="AS48" s="139">
        <v>17952000</v>
      </c>
    </row>
    <row r="49" spans="1:45" ht="24.9" hidden="1" customHeight="1" x14ac:dyDescent="0.3">
      <c r="A49" s="136">
        <v>13150</v>
      </c>
      <c r="B49" s="136" t="s">
        <v>39</v>
      </c>
      <c r="C49" s="136" t="s">
        <v>96</v>
      </c>
      <c r="D49" s="136">
        <v>2024</v>
      </c>
      <c r="E49" s="137" t="s">
        <v>600</v>
      </c>
      <c r="F49" s="136" t="s">
        <v>143</v>
      </c>
      <c r="G49" s="137" t="s">
        <v>1529</v>
      </c>
      <c r="I49" s="137" t="s">
        <v>21</v>
      </c>
      <c r="J49" s="137" t="s">
        <v>1331</v>
      </c>
      <c r="K49" s="137" t="s">
        <v>1330</v>
      </c>
      <c r="L49" s="137" t="s">
        <v>1162</v>
      </c>
      <c r="M49" s="136" t="s">
        <v>1163</v>
      </c>
      <c r="N49" s="136">
        <v>14</v>
      </c>
      <c r="O49" s="138" t="s">
        <v>1346</v>
      </c>
      <c r="P49" s="137" t="s">
        <v>1178</v>
      </c>
      <c r="Q49" s="137" t="s">
        <v>642</v>
      </c>
      <c r="R49" s="137" t="s">
        <v>401</v>
      </c>
      <c r="S49" s="137" t="s">
        <v>19</v>
      </c>
      <c r="T49" s="137" t="s">
        <v>399</v>
      </c>
      <c r="U49" s="144">
        <v>20</v>
      </c>
      <c r="V49" s="136">
        <v>172</v>
      </c>
      <c r="W49" s="136">
        <v>15</v>
      </c>
      <c r="X49" s="136">
        <v>187</v>
      </c>
      <c r="Y49" s="136">
        <v>5</v>
      </c>
      <c r="Z49" s="136" t="s">
        <v>20</v>
      </c>
      <c r="AA49" s="136" t="s">
        <v>20</v>
      </c>
      <c r="AB49" s="136" t="s">
        <v>18</v>
      </c>
      <c r="AC49" s="137" t="s">
        <v>21</v>
      </c>
      <c r="AD49" s="137" t="s">
        <v>1941</v>
      </c>
      <c r="AE49" s="136" t="s">
        <v>18</v>
      </c>
      <c r="AF49" s="137" t="s">
        <v>1878</v>
      </c>
      <c r="AG49" s="136" t="s">
        <v>1873</v>
      </c>
      <c r="AH49" s="136">
        <v>2</v>
      </c>
      <c r="AI49" s="139">
        <v>5400</v>
      </c>
      <c r="AJ49" s="140">
        <v>37.4</v>
      </c>
      <c r="AK49" s="148">
        <v>38</v>
      </c>
      <c r="AL49" s="201">
        <f t="shared" si="0"/>
        <v>3740</v>
      </c>
      <c r="AN49" s="204">
        <v>3040000</v>
      </c>
      <c r="AO49" s="204">
        <v>3800000</v>
      </c>
      <c r="AP49" s="139">
        <v>0</v>
      </c>
      <c r="AQ49" s="139">
        <v>20196000</v>
      </c>
      <c r="AR49" s="139">
        <v>0</v>
      </c>
      <c r="AS49" s="139">
        <v>27036000</v>
      </c>
    </row>
    <row r="50" spans="1:45" ht="24.9" hidden="1" customHeight="1" x14ac:dyDescent="0.3">
      <c r="A50" s="136">
        <v>12061</v>
      </c>
      <c r="B50" s="136" t="s">
        <v>39</v>
      </c>
      <c r="C50" s="136" t="s">
        <v>96</v>
      </c>
      <c r="D50" s="136">
        <v>2024</v>
      </c>
      <c r="E50" s="137" t="s">
        <v>600</v>
      </c>
      <c r="F50" s="136" t="s">
        <v>912</v>
      </c>
      <c r="G50" s="137" t="s">
        <v>1470</v>
      </c>
      <c r="I50" s="137" t="s">
        <v>21</v>
      </c>
      <c r="J50" s="137" t="s">
        <v>1406</v>
      </c>
      <c r="K50" s="137" t="s">
        <v>1405</v>
      </c>
      <c r="L50" s="137" t="s">
        <v>408</v>
      </c>
      <c r="M50" s="136" t="s">
        <v>409</v>
      </c>
      <c r="N50" s="136">
        <v>14</v>
      </c>
      <c r="O50" s="138" t="s">
        <v>1346</v>
      </c>
      <c r="P50" s="137" t="s">
        <v>1469</v>
      </c>
      <c r="Q50" s="137" t="s">
        <v>642</v>
      </c>
      <c r="R50" s="137" t="s">
        <v>401</v>
      </c>
      <c r="S50" s="137" t="s">
        <v>19</v>
      </c>
      <c r="T50" s="137" t="s">
        <v>399</v>
      </c>
      <c r="U50" s="144">
        <v>20</v>
      </c>
      <c r="V50" s="136">
        <v>100</v>
      </c>
      <c r="W50" s="136">
        <v>12</v>
      </c>
      <c r="X50" s="136">
        <v>112</v>
      </c>
      <c r="Y50" s="136">
        <v>4</v>
      </c>
      <c r="Z50" s="136" t="s">
        <v>20</v>
      </c>
      <c r="AA50" s="136" t="s">
        <v>18</v>
      </c>
      <c r="AB50" s="136" t="s">
        <v>20</v>
      </c>
      <c r="AC50" s="137" t="s">
        <v>21</v>
      </c>
      <c r="AD50" s="137" t="s">
        <v>1942</v>
      </c>
      <c r="AE50" s="136" t="s">
        <v>18</v>
      </c>
      <c r="AF50" s="137" t="s">
        <v>1878</v>
      </c>
      <c r="AG50" s="136" t="s">
        <v>1873</v>
      </c>
      <c r="AH50" s="136">
        <v>2</v>
      </c>
      <c r="AI50" s="139">
        <v>5400</v>
      </c>
      <c r="AJ50" s="140">
        <v>28</v>
      </c>
      <c r="AK50" s="148">
        <v>28</v>
      </c>
      <c r="AL50" s="201">
        <f t="shared" si="0"/>
        <v>2240</v>
      </c>
      <c r="AN50" s="204">
        <v>2240000</v>
      </c>
      <c r="AO50" s="204">
        <v>0</v>
      </c>
      <c r="AP50" s="139">
        <v>5000000</v>
      </c>
      <c r="AQ50" s="139">
        <v>12096000</v>
      </c>
      <c r="AR50" s="139">
        <v>0</v>
      </c>
      <c r="AS50" s="139">
        <v>19336000</v>
      </c>
    </row>
    <row r="51" spans="1:45" ht="24.9" hidden="1" customHeight="1" x14ac:dyDescent="0.3">
      <c r="A51" s="136">
        <v>12154</v>
      </c>
      <c r="B51" s="136" t="s">
        <v>39</v>
      </c>
      <c r="C51" s="136" t="s">
        <v>96</v>
      </c>
      <c r="D51" s="136">
        <v>2024</v>
      </c>
      <c r="E51" s="137" t="s">
        <v>600</v>
      </c>
      <c r="F51" s="136" t="s">
        <v>1441</v>
      </c>
      <c r="G51" s="137" t="s">
        <v>1440</v>
      </c>
      <c r="I51" s="137" t="s">
        <v>21</v>
      </c>
      <c r="J51" s="137" t="s">
        <v>1394</v>
      </c>
      <c r="K51" s="137" t="s">
        <v>1393</v>
      </c>
      <c r="L51" s="137" t="s">
        <v>408</v>
      </c>
      <c r="M51" s="136" t="s">
        <v>409</v>
      </c>
      <c r="N51" s="136">
        <v>14</v>
      </c>
      <c r="O51" s="138" t="s">
        <v>1346</v>
      </c>
      <c r="P51" s="137" t="s">
        <v>1409</v>
      </c>
      <c r="Q51" s="137" t="s">
        <v>642</v>
      </c>
      <c r="R51" s="137" t="s">
        <v>401</v>
      </c>
      <c r="S51" s="137" t="s">
        <v>19</v>
      </c>
      <c r="T51" s="137" t="s">
        <v>1132</v>
      </c>
      <c r="U51" s="144">
        <v>15</v>
      </c>
      <c r="V51" s="136">
        <v>110</v>
      </c>
      <c r="W51" s="136">
        <v>12</v>
      </c>
      <c r="X51" s="136">
        <v>122</v>
      </c>
      <c r="Y51" s="136">
        <v>3</v>
      </c>
      <c r="Z51" s="136" t="s">
        <v>20</v>
      </c>
      <c r="AA51" s="136" t="s">
        <v>20</v>
      </c>
      <c r="AB51" s="136" t="s">
        <v>20</v>
      </c>
      <c r="AC51" s="137" t="s">
        <v>21</v>
      </c>
      <c r="AD51" s="137" t="s">
        <v>1943</v>
      </c>
      <c r="AE51" s="136" t="s">
        <v>18</v>
      </c>
      <c r="AF51" s="137" t="s">
        <v>1878</v>
      </c>
      <c r="AG51" s="136" t="s">
        <v>1873</v>
      </c>
      <c r="AH51" s="136">
        <v>2</v>
      </c>
      <c r="AI51" s="139">
        <v>5400</v>
      </c>
      <c r="AJ51" s="140">
        <v>40.666666666666664</v>
      </c>
      <c r="AK51" s="148">
        <v>41</v>
      </c>
      <c r="AL51" s="201">
        <f t="shared" si="0"/>
        <v>1830</v>
      </c>
      <c r="AN51" s="204">
        <v>2460000</v>
      </c>
      <c r="AO51" s="204">
        <v>3075000</v>
      </c>
      <c r="AP51" s="139">
        <v>3750000</v>
      </c>
      <c r="AQ51" s="139">
        <v>9882000</v>
      </c>
      <c r="AR51" s="139">
        <v>0</v>
      </c>
      <c r="AS51" s="139">
        <v>19167000</v>
      </c>
    </row>
    <row r="52" spans="1:45" ht="24.9" hidden="1" customHeight="1" x14ac:dyDescent="0.3">
      <c r="A52" s="136">
        <v>11918</v>
      </c>
      <c r="B52" s="136" t="s">
        <v>39</v>
      </c>
      <c r="C52" s="136" t="s">
        <v>96</v>
      </c>
      <c r="D52" s="136">
        <v>2024</v>
      </c>
      <c r="E52" s="137" t="s">
        <v>600</v>
      </c>
      <c r="F52" s="136" t="s">
        <v>1944</v>
      </c>
      <c r="G52" s="137" t="s">
        <v>1945</v>
      </c>
      <c r="I52" s="137" t="s">
        <v>21</v>
      </c>
      <c r="J52" s="137" t="s">
        <v>665</v>
      </c>
      <c r="K52" s="137" t="s">
        <v>666</v>
      </c>
      <c r="L52" s="137" t="s">
        <v>1946</v>
      </c>
      <c r="M52" s="136" t="s">
        <v>1275</v>
      </c>
      <c r="N52" s="136">
        <v>14</v>
      </c>
      <c r="O52" s="138" t="s">
        <v>1346</v>
      </c>
      <c r="P52" s="137" t="s">
        <v>1661</v>
      </c>
      <c r="Q52" s="137" t="s">
        <v>1864</v>
      </c>
      <c r="R52" s="137" t="s">
        <v>401</v>
      </c>
      <c r="S52" s="137" t="s">
        <v>19</v>
      </c>
      <c r="T52" s="137" t="s">
        <v>652</v>
      </c>
      <c r="U52" s="144">
        <v>15</v>
      </c>
      <c r="V52" s="136">
        <v>195</v>
      </c>
      <c r="W52" s="136">
        <v>5</v>
      </c>
      <c r="X52" s="136">
        <v>200</v>
      </c>
      <c r="Y52" s="136">
        <v>5</v>
      </c>
      <c r="Z52" s="136" t="s">
        <v>20</v>
      </c>
      <c r="AA52" s="136" t="s">
        <v>20</v>
      </c>
      <c r="AB52" s="136" t="s">
        <v>18</v>
      </c>
      <c r="AC52" s="137" t="s">
        <v>21</v>
      </c>
      <c r="AD52" s="137" t="s">
        <v>1947</v>
      </c>
      <c r="AE52" s="136" t="s">
        <v>18</v>
      </c>
      <c r="AF52" s="137" t="s">
        <v>1878</v>
      </c>
      <c r="AG52" s="136" t="s">
        <v>1873</v>
      </c>
      <c r="AH52" s="136">
        <v>2</v>
      </c>
      <c r="AI52" s="139">
        <v>5400</v>
      </c>
      <c r="AJ52" s="140">
        <v>40</v>
      </c>
      <c r="AK52" s="148">
        <v>40</v>
      </c>
      <c r="AL52" s="201">
        <f t="shared" si="0"/>
        <v>3000</v>
      </c>
      <c r="AN52" s="204">
        <v>2400000</v>
      </c>
      <c r="AO52" s="204">
        <v>3000000</v>
      </c>
      <c r="AP52" s="139">
        <v>0</v>
      </c>
      <c r="AQ52" s="139">
        <v>16200000</v>
      </c>
      <c r="AR52" s="139">
        <v>0</v>
      </c>
      <c r="AS52" s="139">
        <v>21600000</v>
      </c>
    </row>
    <row r="53" spans="1:45" ht="24.9" hidden="1" customHeight="1" x14ac:dyDescent="0.3">
      <c r="A53" s="136">
        <v>12140</v>
      </c>
      <c r="B53" s="136" t="s">
        <v>39</v>
      </c>
      <c r="C53" s="136" t="s">
        <v>96</v>
      </c>
      <c r="D53" s="136">
        <v>2024</v>
      </c>
      <c r="E53" s="137" t="s">
        <v>600</v>
      </c>
      <c r="F53" s="136" t="s">
        <v>1603</v>
      </c>
      <c r="G53" s="137" t="s">
        <v>1602</v>
      </c>
      <c r="I53" s="137" t="s">
        <v>21</v>
      </c>
      <c r="J53" s="137" t="s">
        <v>1417</v>
      </c>
      <c r="K53" s="137" t="s">
        <v>1416</v>
      </c>
      <c r="L53" s="137" t="s">
        <v>408</v>
      </c>
      <c r="M53" s="136" t="s">
        <v>409</v>
      </c>
      <c r="N53" s="136">
        <v>14</v>
      </c>
      <c r="O53" s="138" t="s">
        <v>1346</v>
      </c>
      <c r="P53" s="137" t="s">
        <v>1418</v>
      </c>
      <c r="Q53" s="137" t="s">
        <v>697</v>
      </c>
      <c r="R53" s="137" t="s">
        <v>401</v>
      </c>
      <c r="S53" s="137" t="s">
        <v>19</v>
      </c>
      <c r="T53" s="137" t="s">
        <v>399</v>
      </c>
      <c r="U53" s="144">
        <v>15</v>
      </c>
      <c r="V53" s="136">
        <v>128</v>
      </c>
      <c r="W53" s="136">
        <v>12</v>
      </c>
      <c r="X53" s="136">
        <v>140</v>
      </c>
      <c r="Y53" s="136">
        <v>5</v>
      </c>
      <c r="Z53" s="136" t="s">
        <v>20</v>
      </c>
      <c r="AA53" s="136" t="s">
        <v>20</v>
      </c>
      <c r="AB53" s="136" t="s">
        <v>20</v>
      </c>
      <c r="AC53" s="137" t="s">
        <v>21</v>
      </c>
      <c r="AD53" s="137" t="s">
        <v>1948</v>
      </c>
      <c r="AE53" s="136" t="s">
        <v>18</v>
      </c>
      <c r="AF53" s="137" t="s">
        <v>1878</v>
      </c>
      <c r="AG53" s="136" t="s">
        <v>1873</v>
      </c>
      <c r="AH53" s="136">
        <v>2</v>
      </c>
      <c r="AI53" s="139">
        <v>5400</v>
      </c>
      <c r="AJ53" s="140">
        <v>28</v>
      </c>
      <c r="AK53" s="148">
        <v>28</v>
      </c>
      <c r="AL53" s="201">
        <f t="shared" si="0"/>
        <v>2100</v>
      </c>
      <c r="AN53" s="204">
        <v>1680000</v>
      </c>
      <c r="AO53" s="204">
        <v>2100000</v>
      </c>
      <c r="AP53" s="139">
        <v>3750000</v>
      </c>
      <c r="AQ53" s="139">
        <v>11340000</v>
      </c>
      <c r="AR53" s="139">
        <v>0</v>
      </c>
      <c r="AS53" s="139">
        <v>18870000</v>
      </c>
    </row>
    <row r="54" spans="1:45" ht="24.9" hidden="1" customHeight="1" x14ac:dyDescent="0.3">
      <c r="A54" s="136">
        <v>12270</v>
      </c>
      <c r="B54" s="136" t="s">
        <v>39</v>
      </c>
      <c r="C54" s="136" t="s">
        <v>96</v>
      </c>
      <c r="D54" s="136">
        <v>2024</v>
      </c>
      <c r="E54" s="137" t="s">
        <v>600</v>
      </c>
      <c r="F54" s="136" t="s">
        <v>1553</v>
      </c>
      <c r="G54" s="137" t="s">
        <v>1552</v>
      </c>
      <c r="I54" s="137" t="s">
        <v>21</v>
      </c>
      <c r="J54" s="137" t="s">
        <v>1283</v>
      </c>
      <c r="K54" s="137" t="s">
        <v>1282</v>
      </c>
      <c r="L54" s="137" t="s">
        <v>408</v>
      </c>
      <c r="M54" s="136" t="s">
        <v>409</v>
      </c>
      <c r="N54" s="136">
        <v>14</v>
      </c>
      <c r="O54" s="138" t="s">
        <v>1346</v>
      </c>
      <c r="P54" s="137" t="s">
        <v>1415</v>
      </c>
      <c r="Q54" s="137" t="s">
        <v>1864</v>
      </c>
      <c r="R54" s="137" t="s">
        <v>401</v>
      </c>
      <c r="S54" s="137" t="s">
        <v>19</v>
      </c>
      <c r="T54" s="137" t="s">
        <v>399</v>
      </c>
      <c r="U54" s="144">
        <v>20</v>
      </c>
      <c r="V54" s="136">
        <v>120</v>
      </c>
      <c r="W54" s="136">
        <v>12</v>
      </c>
      <c r="X54" s="136">
        <v>132</v>
      </c>
      <c r="Y54" s="136">
        <v>5</v>
      </c>
      <c r="Z54" s="136" t="s">
        <v>20</v>
      </c>
      <c r="AA54" s="136" t="s">
        <v>20</v>
      </c>
      <c r="AB54" s="136" t="s">
        <v>20</v>
      </c>
      <c r="AC54" s="137" t="s">
        <v>21</v>
      </c>
      <c r="AD54" s="137" t="s">
        <v>1949</v>
      </c>
      <c r="AE54" s="136" t="s">
        <v>18</v>
      </c>
      <c r="AF54" s="137" t="s">
        <v>1878</v>
      </c>
      <c r="AG54" s="136" t="s">
        <v>1873</v>
      </c>
      <c r="AH54" s="136">
        <v>2</v>
      </c>
      <c r="AI54" s="139">
        <v>5400</v>
      </c>
      <c r="AJ54" s="140">
        <v>26.4</v>
      </c>
      <c r="AK54" s="148">
        <v>27</v>
      </c>
      <c r="AL54" s="201">
        <f t="shared" si="0"/>
        <v>2640</v>
      </c>
      <c r="AN54" s="204">
        <v>2160000</v>
      </c>
      <c r="AO54" s="204">
        <v>2700000</v>
      </c>
      <c r="AP54" s="139">
        <v>5000000</v>
      </c>
      <c r="AQ54" s="139">
        <v>14256000</v>
      </c>
      <c r="AR54" s="139">
        <v>0</v>
      </c>
      <c r="AS54" s="139">
        <v>24116000</v>
      </c>
    </row>
    <row r="55" spans="1:45" ht="24.9" hidden="1" customHeight="1" x14ac:dyDescent="0.3">
      <c r="A55" s="136">
        <v>11091</v>
      </c>
      <c r="B55" s="136" t="s">
        <v>39</v>
      </c>
      <c r="C55" s="136" t="s">
        <v>96</v>
      </c>
      <c r="D55" s="136">
        <v>2024</v>
      </c>
      <c r="E55" s="137" t="s">
        <v>600</v>
      </c>
      <c r="F55" s="136" t="s">
        <v>1543</v>
      </c>
      <c r="G55" s="137" t="s">
        <v>1542</v>
      </c>
      <c r="I55" s="137" t="s">
        <v>21</v>
      </c>
      <c r="J55" s="137" t="s">
        <v>1950</v>
      </c>
      <c r="K55" s="137" t="s">
        <v>1951</v>
      </c>
      <c r="L55" s="137" t="s">
        <v>649</v>
      </c>
      <c r="M55" s="136" t="s">
        <v>650</v>
      </c>
      <c r="N55" s="136">
        <v>14</v>
      </c>
      <c r="O55" s="138" t="s">
        <v>1346</v>
      </c>
      <c r="P55" s="137" t="s">
        <v>1541</v>
      </c>
      <c r="Q55" s="137" t="s">
        <v>1864</v>
      </c>
      <c r="R55" s="137" t="s">
        <v>401</v>
      </c>
      <c r="S55" s="137" t="s">
        <v>22</v>
      </c>
      <c r="T55" s="137" t="s">
        <v>399</v>
      </c>
      <c r="U55" s="144">
        <v>20</v>
      </c>
      <c r="V55" s="136">
        <v>100</v>
      </c>
      <c r="W55" s="136">
        <v>94</v>
      </c>
      <c r="X55" s="136">
        <v>194</v>
      </c>
      <c r="Y55" s="136">
        <v>5</v>
      </c>
      <c r="Z55" s="136" t="s">
        <v>20</v>
      </c>
      <c r="AA55" s="136" t="s">
        <v>20</v>
      </c>
      <c r="AB55" s="136" t="s">
        <v>18</v>
      </c>
      <c r="AC55" s="137" t="s">
        <v>21</v>
      </c>
      <c r="AD55" s="137" t="s">
        <v>1952</v>
      </c>
      <c r="AE55" s="136" t="s">
        <v>18</v>
      </c>
      <c r="AF55" s="137" t="s">
        <v>1878</v>
      </c>
      <c r="AG55" s="136" t="s">
        <v>1873</v>
      </c>
      <c r="AH55" s="136">
        <v>3</v>
      </c>
      <c r="AI55" s="139">
        <v>6300</v>
      </c>
      <c r="AJ55" s="140">
        <v>38.799999999999997</v>
      </c>
      <c r="AK55" s="148">
        <v>39</v>
      </c>
      <c r="AL55" s="201">
        <f t="shared" si="0"/>
        <v>3880</v>
      </c>
      <c r="AN55" s="204">
        <v>3120000</v>
      </c>
      <c r="AO55" s="204">
        <v>3900000</v>
      </c>
      <c r="AP55" s="139">
        <v>0</v>
      </c>
      <c r="AQ55" s="139">
        <v>24444000</v>
      </c>
      <c r="AR55" s="139">
        <v>0</v>
      </c>
      <c r="AS55" s="139">
        <v>31464000</v>
      </c>
    </row>
    <row r="56" spans="1:45" ht="24.9" hidden="1" customHeight="1" x14ac:dyDescent="0.3">
      <c r="A56" s="136">
        <v>11892</v>
      </c>
      <c r="B56" s="136" t="s">
        <v>39</v>
      </c>
      <c r="C56" s="136" t="s">
        <v>96</v>
      </c>
      <c r="D56" s="136">
        <v>2024</v>
      </c>
      <c r="E56" s="137" t="s">
        <v>600</v>
      </c>
      <c r="F56" s="136" t="s">
        <v>1139</v>
      </c>
      <c r="G56" s="137" t="s">
        <v>1140</v>
      </c>
      <c r="I56" s="137" t="s">
        <v>21</v>
      </c>
      <c r="J56" s="137" t="s">
        <v>1403</v>
      </c>
      <c r="K56" s="137" t="s">
        <v>1402</v>
      </c>
      <c r="L56" s="137" t="s">
        <v>408</v>
      </c>
      <c r="M56" s="136" t="s">
        <v>409</v>
      </c>
      <c r="N56" s="136">
        <v>15</v>
      </c>
      <c r="O56" s="138" t="s">
        <v>1338</v>
      </c>
      <c r="P56" s="137" t="s">
        <v>1337</v>
      </c>
      <c r="Q56" s="137" t="s">
        <v>628</v>
      </c>
      <c r="R56" s="137" t="s">
        <v>401</v>
      </c>
      <c r="S56" s="137" t="s">
        <v>19</v>
      </c>
      <c r="T56" s="137" t="s">
        <v>1691</v>
      </c>
      <c r="U56" s="144">
        <v>10</v>
      </c>
      <c r="V56" s="136">
        <v>150</v>
      </c>
      <c r="W56" s="136">
        <v>12</v>
      </c>
      <c r="X56" s="136">
        <v>162</v>
      </c>
      <c r="Y56" s="136">
        <v>5</v>
      </c>
      <c r="Z56" s="136" t="s">
        <v>20</v>
      </c>
      <c r="AA56" s="136" t="s">
        <v>20</v>
      </c>
      <c r="AB56" s="136" t="s">
        <v>20</v>
      </c>
      <c r="AC56" s="137" t="s">
        <v>21</v>
      </c>
      <c r="AD56" s="137" t="s">
        <v>1953</v>
      </c>
      <c r="AE56" s="136" t="s">
        <v>18</v>
      </c>
      <c r="AF56" s="137" t="s">
        <v>1878</v>
      </c>
      <c r="AG56" s="136" t="s">
        <v>1873</v>
      </c>
      <c r="AH56" s="136">
        <v>2</v>
      </c>
      <c r="AI56" s="139">
        <v>5400</v>
      </c>
      <c r="AJ56" s="140">
        <v>32.4</v>
      </c>
      <c r="AK56" s="148">
        <v>33</v>
      </c>
      <c r="AL56" s="201">
        <f t="shared" si="0"/>
        <v>1620</v>
      </c>
      <c r="AN56" s="204">
        <v>1320000</v>
      </c>
      <c r="AO56" s="204">
        <v>1650000</v>
      </c>
      <c r="AP56" s="139">
        <v>2500000</v>
      </c>
      <c r="AQ56" s="139">
        <v>8748000</v>
      </c>
      <c r="AR56" s="139">
        <v>0</v>
      </c>
      <c r="AS56" s="139">
        <v>14218000</v>
      </c>
    </row>
    <row r="57" spans="1:45" ht="24.9" hidden="1" customHeight="1" x14ac:dyDescent="0.3">
      <c r="A57" s="136">
        <v>10714</v>
      </c>
      <c r="B57" s="136" t="s">
        <v>39</v>
      </c>
      <c r="C57" s="136" t="s">
        <v>96</v>
      </c>
      <c r="D57" s="136">
        <v>2024</v>
      </c>
      <c r="E57" s="137" t="s">
        <v>600</v>
      </c>
      <c r="F57" s="136" t="s">
        <v>1387</v>
      </c>
      <c r="G57" s="137" t="s">
        <v>1386</v>
      </c>
      <c r="I57" s="137" t="s">
        <v>21</v>
      </c>
      <c r="J57" s="137" t="s">
        <v>1954</v>
      </c>
      <c r="K57" s="137" t="s">
        <v>1955</v>
      </c>
      <c r="L57" s="137" t="s">
        <v>21</v>
      </c>
      <c r="M57" s="136" t="s">
        <v>21</v>
      </c>
      <c r="N57" s="136">
        <v>15</v>
      </c>
      <c r="O57" s="138" t="s">
        <v>1338</v>
      </c>
      <c r="P57" s="137" t="s">
        <v>1337</v>
      </c>
      <c r="Q57" s="137" t="s">
        <v>1385</v>
      </c>
      <c r="R57" s="137" t="s">
        <v>401</v>
      </c>
      <c r="S57" s="137" t="s">
        <v>22</v>
      </c>
      <c r="T57" s="137" t="s">
        <v>411</v>
      </c>
      <c r="U57" s="144">
        <v>15</v>
      </c>
      <c r="V57" s="136">
        <v>117</v>
      </c>
      <c r="W57" s="136">
        <v>0</v>
      </c>
      <c r="X57" s="136">
        <v>117</v>
      </c>
      <c r="Y57" s="136">
        <v>4</v>
      </c>
      <c r="Z57" s="136" t="s">
        <v>20</v>
      </c>
      <c r="AA57" s="136" t="s">
        <v>20</v>
      </c>
      <c r="AB57" s="136" t="s">
        <v>18</v>
      </c>
      <c r="AC57" s="137" t="s">
        <v>21</v>
      </c>
      <c r="AD57" s="137" t="s">
        <v>1956</v>
      </c>
      <c r="AE57" s="136" t="s">
        <v>18</v>
      </c>
      <c r="AF57" s="137" t="s">
        <v>1878</v>
      </c>
      <c r="AG57" s="136" t="s">
        <v>1873</v>
      </c>
      <c r="AH57" s="136">
        <v>3</v>
      </c>
      <c r="AI57" s="139">
        <v>6300</v>
      </c>
      <c r="AJ57" s="140">
        <v>29.25</v>
      </c>
      <c r="AK57" s="148">
        <v>30</v>
      </c>
      <c r="AL57" s="201">
        <f t="shared" si="0"/>
        <v>1755</v>
      </c>
      <c r="AN57" s="204">
        <v>1800000</v>
      </c>
      <c r="AO57" s="204">
        <v>2250000</v>
      </c>
      <c r="AP57" s="139">
        <v>0</v>
      </c>
      <c r="AQ57" s="139">
        <v>11056500</v>
      </c>
      <c r="AR57" s="139">
        <v>0</v>
      </c>
      <c r="AS57" s="139">
        <v>15106500</v>
      </c>
    </row>
    <row r="58" spans="1:45" ht="24.9" hidden="1" customHeight="1" x14ac:dyDescent="0.3">
      <c r="A58" s="136">
        <v>10909</v>
      </c>
      <c r="B58" s="136" t="s">
        <v>39</v>
      </c>
      <c r="C58" s="136" t="s">
        <v>96</v>
      </c>
      <c r="D58" s="136">
        <v>2024</v>
      </c>
      <c r="E58" s="137" t="s">
        <v>600</v>
      </c>
      <c r="F58" s="136" t="s">
        <v>1957</v>
      </c>
      <c r="G58" s="137" t="s">
        <v>1958</v>
      </c>
      <c r="I58" s="137" t="s">
        <v>21</v>
      </c>
      <c r="J58" s="137" t="s">
        <v>1959</v>
      </c>
      <c r="K58" s="137" t="s">
        <v>1960</v>
      </c>
      <c r="L58" s="137" t="s">
        <v>21</v>
      </c>
      <c r="M58" s="136" t="s">
        <v>21</v>
      </c>
      <c r="N58" s="136">
        <v>15</v>
      </c>
      <c r="O58" s="138" t="s">
        <v>1338</v>
      </c>
      <c r="P58" s="137" t="s">
        <v>1337</v>
      </c>
      <c r="Q58" s="137" t="s">
        <v>1864</v>
      </c>
      <c r="R58" s="137" t="s">
        <v>401</v>
      </c>
      <c r="S58" s="137" t="s">
        <v>19</v>
      </c>
      <c r="T58" s="137" t="s">
        <v>399</v>
      </c>
      <c r="U58" s="144">
        <v>20</v>
      </c>
      <c r="V58" s="136">
        <v>108</v>
      </c>
      <c r="W58" s="136">
        <v>0</v>
      </c>
      <c r="X58" s="136">
        <v>108</v>
      </c>
      <c r="Y58" s="136">
        <v>5</v>
      </c>
      <c r="Z58" s="136" t="s">
        <v>20</v>
      </c>
      <c r="AA58" s="136" t="s">
        <v>18</v>
      </c>
      <c r="AB58" s="136" t="s">
        <v>18</v>
      </c>
      <c r="AC58" s="137" t="s">
        <v>21</v>
      </c>
      <c r="AD58" s="137" t="s">
        <v>1961</v>
      </c>
      <c r="AE58" s="136" t="s">
        <v>18</v>
      </c>
      <c r="AF58" s="137" t="s">
        <v>1878</v>
      </c>
      <c r="AG58" s="136" t="s">
        <v>1873</v>
      </c>
      <c r="AH58" s="136">
        <v>2</v>
      </c>
      <c r="AI58" s="139">
        <v>5400</v>
      </c>
      <c r="AJ58" s="140">
        <v>21.6</v>
      </c>
      <c r="AK58" s="148">
        <v>22</v>
      </c>
      <c r="AL58" s="201">
        <f t="shared" si="0"/>
        <v>2160</v>
      </c>
      <c r="AN58" s="204">
        <v>1760000</v>
      </c>
      <c r="AO58" s="204">
        <v>0</v>
      </c>
      <c r="AP58" s="139">
        <v>0</v>
      </c>
      <c r="AQ58" s="139">
        <v>11664000</v>
      </c>
      <c r="AR58" s="139">
        <v>0</v>
      </c>
      <c r="AS58" s="139">
        <v>13424000</v>
      </c>
    </row>
    <row r="59" spans="1:45" ht="24.9" hidden="1" customHeight="1" x14ac:dyDescent="0.3">
      <c r="A59" s="136">
        <v>10989</v>
      </c>
      <c r="B59" s="136" t="s">
        <v>39</v>
      </c>
      <c r="C59" s="136" t="s">
        <v>96</v>
      </c>
      <c r="D59" s="136">
        <v>2024</v>
      </c>
      <c r="E59" s="137" t="s">
        <v>600</v>
      </c>
      <c r="F59" s="136" t="s">
        <v>1453</v>
      </c>
      <c r="G59" s="137" t="s">
        <v>1452</v>
      </c>
      <c r="I59" s="137" t="s">
        <v>21</v>
      </c>
      <c r="J59" s="137" t="s">
        <v>638</v>
      </c>
      <c r="K59" s="137" t="s">
        <v>639</v>
      </c>
      <c r="L59" s="137" t="s">
        <v>1615</v>
      </c>
      <c r="M59" s="136" t="s">
        <v>1614</v>
      </c>
      <c r="N59" s="136">
        <v>16</v>
      </c>
      <c r="O59" s="138" t="s">
        <v>1336</v>
      </c>
      <c r="P59" s="137" t="s">
        <v>1335</v>
      </c>
      <c r="Q59" s="137" t="s">
        <v>628</v>
      </c>
      <c r="R59" s="137" t="s">
        <v>401</v>
      </c>
      <c r="S59" s="137" t="s">
        <v>22</v>
      </c>
      <c r="T59" s="137" t="s">
        <v>1143</v>
      </c>
      <c r="U59" s="144">
        <v>12</v>
      </c>
      <c r="V59" s="136">
        <v>24</v>
      </c>
      <c r="W59" s="136">
        <v>24</v>
      </c>
      <c r="X59" s="136">
        <v>48</v>
      </c>
      <c r="Y59" s="136">
        <v>3</v>
      </c>
      <c r="Z59" s="136" t="s">
        <v>20</v>
      </c>
      <c r="AA59" s="136" t="s">
        <v>20</v>
      </c>
      <c r="AB59" s="136" t="s">
        <v>18</v>
      </c>
      <c r="AC59" s="137" t="s">
        <v>21</v>
      </c>
      <c r="AD59" s="137" t="s">
        <v>1962</v>
      </c>
      <c r="AE59" s="136" t="s">
        <v>20</v>
      </c>
      <c r="AF59" s="137" t="s">
        <v>1867</v>
      </c>
      <c r="AG59" s="136" t="s">
        <v>1873</v>
      </c>
      <c r="AH59" s="136">
        <v>2</v>
      </c>
      <c r="AI59" s="139">
        <v>5400</v>
      </c>
      <c r="AJ59" s="140">
        <v>24</v>
      </c>
      <c r="AK59" s="148">
        <v>24</v>
      </c>
      <c r="AL59" s="201">
        <f t="shared" si="0"/>
        <v>576</v>
      </c>
      <c r="AM59" s="139">
        <v>40000</v>
      </c>
      <c r="AN59" s="204">
        <v>1152000</v>
      </c>
      <c r="AO59" s="204">
        <v>1440000</v>
      </c>
      <c r="AP59" s="139">
        <v>0</v>
      </c>
      <c r="AQ59" s="139">
        <v>3110400</v>
      </c>
      <c r="AR59" s="139">
        <v>480000</v>
      </c>
      <c r="AS59" s="139">
        <v>6182400</v>
      </c>
    </row>
    <row r="60" spans="1:45" ht="24.9" hidden="1" customHeight="1" x14ac:dyDescent="0.3">
      <c r="A60" s="136">
        <v>12180</v>
      </c>
      <c r="B60" s="136" t="s">
        <v>39</v>
      </c>
      <c r="C60" s="136" t="s">
        <v>96</v>
      </c>
      <c r="D60" s="136">
        <v>2024</v>
      </c>
      <c r="E60" s="137" t="s">
        <v>600</v>
      </c>
      <c r="F60" s="136" t="s">
        <v>1139</v>
      </c>
      <c r="G60" s="137" t="s">
        <v>1140</v>
      </c>
      <c r="I60" s="137" t="s">
        <v>21</v>
      </c>
      <c r="J60" s="137" t="s">
        <v>638</v>
      </c>
      <c r="K60" s="137" t="s">
        <v>639</v>
      </c>
      <c r="L60" s="137" t="s">
        <v>1223</v>
      </c>
      <c r="M60" s="136" t="s">
        <v>1222</v>
      </c>
      <c r="N60" s="136">
        <v>16</v>
      </c>
      <c r="O60" s="138" t="s">
        <v>1336</v>
      </c>
      <c r="P60" s="137" t="s">
        <v>1427</v>
      </c>
      <c r="Q60" s="137" t="s">
        <v>628</v>
      </c>
      <c r="R60" s="137" t="s">
        <v>401</v>
      </c>
      <c r="S60" s="137" t="s">
        <v>19</v>
      </c>
      <c r="T60" s="137" t="s">
        <v>399</v>
      </c>
      <c r="U60" s="144">
        <v>15</v>
      </c>
      <c r="V60" s="136">
        <v>24</v>
      </c>
      <c r="W60" s="136">
        <v>50</v>
      </c>
      <c r="X60" s="136">
        <v>74</v>
      </c>
      <c r="Y60" s="136">
        <v>4</v>
      </c>
      <c r="Z60" s="136" t="s">
        <v>20</v>
      </c>
      <c r="AA60" s="136" t="s">
        <v>20</v>
      </c>
      <c r="AB60" s="136" t="s">
        <v>18</v>
      </c>
      <c r="AC60" s="137" t="s">
        <v>21</v>
      </c>
      <c r="AD60" s="137" t="s">
        <v>1963</v>
      </c>
      <c r="AE60" s="136" t="s">
        <v>20</v>
      </c>
      <c r="AF60" s="137" t="s">
        <v>1867</v>
      </c>
      <c r="AG60" s="136" t="s">
        <v>1873</v>
      </c>
      <c r="AH60" s="136">
        <v>2</v>
      </c>
      <c r="AI60" s="139">
        <v>5400</v>
      </c>
      <c r="AJ60" s="140">
        <v>27.5</v>
      </c>
      <c r="AK60" s="148">
        <v>28</v>
      </c>
      <c r="AL60" s="201">
        <f t="shared" si="0"/>
        <v>1110</v>
      </c>
      <c r="AM60" s="139">
        <v>40000</v>
      </c>
      <c r="AN60" s="204">
        <v>1680000</v>
      </c>
      <c r="AO60" s="204">
        <v>2100000</v>
      </c>
      <c r="AP60" s="139">
        <v>0</v>
      </c>
      <c r="AQ60" s="139">
        <v>5994000</v>
      </c>
      <c r="AR60" s="139">
        <v>600000</v>
      </c>
      <c r="AS60" s="139">
        <v>10374000</v>
      </c>
    </row>
    <row r="61" spans="1:45" ht="24.9" hidden="1" customHeight="1" x14ac:dyDescent="0.3">
      <c r="A61" s="136">
        <v>11855</v>
      </c>
      <c r="B61" s="136" t="s">
        <v>39</v>
      </c>
      <c r="C61" s="136" t="s">
        <v>96</v>
      </c>
      <c r="D61" s="136">
        <v>2024</v>
      </c>
      <c r="E61" s="137" t="s">
        <v>600</v>
      </c>
      <c r="F61" s="136" t="s">
        <v>1588</v>
      </c>
      <c r="G61" s="137" t="s">
        <v>1587</v>
      </c>
      <c r="I61" s="137" t="s">
        <v>21</v>
      </c>
      <c r="J61" s="137" t="s">
        <v>685</v>
      </c>
      <c r="K61" s="137" t="s">
        <v>686</v>
      </c>
      <c r="L61" s="137" t="s">
        <v>408</v>
      </c>
      <c r="M61" s="136" t="s">
        <v>409</v>
      </c>
      <c r="N61" s="136">
        <v>16</v>
      </c>
      <c r="O61" s="138" t="s">
        <v>1336</v>
      </c>
      <c r="P61" s="137" t="s">
        <v>1423</v>
      </c>
      <c r="Q61" s="137" t="s">
        <v>628</v>
      </c>
      <c r="R61" s="137" t="s">
        <v>401</v>
      </c>
      <c r="S61" s="137" t="s">
        <v>19</v>
      </c>
      <c r="T61" s="137" t="s">
        <v>399</v>
      </c>
      <c r="U61" s="144">
        <v>20</v>
      </c>
      <c r="V61" s="136">
        <v>100</v>
      </c>
      <c r="W61" s="136">
        <v>12</v>
      </c>
      <c r="X61" s="136">
        <v>112</v>
      </c>
      <c r="Y61" s="136">
        <v>4</v>
      </c>
      <c r="Z61" s="136" t="s">
        <v>20</v>
      </c>
      <c r="AA61" s="136" t="s">
        <v>20</v>
      </c>
      <c r="AB61" s="136" t="s">
        <v>20</v>
      </c>
      <c r="AC61" s="137" t="s">
        <v>21</v>
      </c>
      <c r="AD61" s="137" t="s">
        <v>1964</v>
      </c>
      <c r="AE61" s="136" t="s">
        <v>18</v>
      </c>
      <c r="AF61" s="137" t="s">
        <v>1878</v>
      </c>
      <c r="AG61" s="136" t="s">
        <v>1873</v>
      </c>
      <c r="AH61" s="136">
        <v>1</v>
      </c>
      <c r="AI61" s="139">
        <v>4300</v>
      </c>
      <c r="AJ61" s="140">
        <v>28</v>
      </c>
      <c r="AK61" s="148">
        <v>28</v>
      </c>
      <c r="AL61" s="201">
        <f t="shared" si="0"/>
        <v>2240</v>
      </c>
      <c r="AM61" s="141"/>
      <c r="AN61" s="204">
        <v>2240000</v>
      </c>
      <c r="AO61" s="204">
        <v>2800000</v>
      </c>
      <c r="AP61" s="139">
        <v>5000000</v>
      </c>
      <c r="AQ61" s="139">
        <v>9632000</v>
      </c>
      <c r="AR61" s="139">
        <v>0</v>
      </c>
      <c r="AS61" s="139">
        <v>19672000</v>
      </c>
    </row>
    <row r="62" spans="1:45" ht="24.9" hidden="1" customHeight="1" x14ac:dyDescent="0.3">
      <c r="A62" s="136">
        <v>11447</v>
      </c>
      <c r="B62" s="136" t="s">
        <v>39</v>
      </c>
      <c r="C62" s="136" t="s">
        <v>96</v>
      </c>
      <c r="D62" s="136">
        <v>2024</v>
      </c>
      <c r="E62" s="137" t="s">
        <v>600</v>
      </c>
      <c r="F62" s="136" t="s">
        <v>1612</v>
      </c>
      <c r="G62" s="137" t="s">
        <v>1611</v>
      </c>
      <c r="I62" s="137" t="s">
        <v>21</v>
      </c>
      <c r="J62" s="137" t="s">
        <v>1255</v>
      </c>
      <c r="K62" s="137" t="s">
        <v>1254</v>
      </c>
      <c r="L62" s="137" t="s">
        <v>408</v>
      </c>
      <c r="M62" s="137" t="s">
        <v>409</v>
      </c>
      <c r="N62" s="136">
        <v>16</v>
      </c>
      <c r="O62" s="138" t="s">
        <v>1336</v>
      </c>
      <c r="P62" s="137" t="s">
        <v>1424</v>
      </c>
      <c r="Q62" s="137" t="s">
        <v>628</v>
      </c>
      <c r="R62" s="137" t="s">
        <v>401</v>
      </c>
      <c r="S62" s="137" t="s">
        <v>19</v>
      </c>
      <c r="T62" s="137" t="s">
        <v>652</v>
      </c>
      <c r="U62" s="144">
        <v>25</v>
      </c>
      <c r="V62" s="136">
        <v>100</v>
      </c>
      <c r="W62" s="136">
        <v>12</v>
      </c>
      <c r="X62" s="136">
        <v>112</v>
      </c>
      <c r="Y62" s="136">
        <v>4</v>
      </c>
      <c r="Z62" s="136" t="s">
        <v>20</v>
      </c>
      <c r="AA62" s="136" t="s">
        <v>20</v>
      </c>
      <c r="AB62" s="136" t="s">
        <v>20</v>
      </c>
      <c r="AC62" s="137" t="s">
        <v>21</v>
      </c>
      <c r="AD62" s="137" t="s">
        <v>1965</v>
      </c>
      <c r="AE62" s="136" t="s">
        <v>18</v>
      </c>
      <c r="AF62" s="137" t="s">
        <v>1878</v>
      </c>
      <c r="AG62" s="136" t="s">
        <v>1873</v>
      </c>
      <c r="AH62" s="136">
        <v>2</v>
      </c>
      <c r="AI62" s="139">
        <v>5400</v>
      </c>
      <c r="AJ62" s="140">
        <v>28</v>
      </c>
      <c r="AK62" s="148">
        <v>28</v>
      </c>
      <c r="AL62" s="201">
        <f t="shared" si="0"/>
        <v>2800</v>
      </c>
      <c r="AN62" s="204">
        <v>2800000</v>
      </c>
      <c r="AO62" s="204">
        <v>3500000</v>
      </c>
      <c r="AP62" s="139">
        <v>6250000</v>
      </c>
      <c r="AQ62" s="139">
        <v>15120000</v>
      </c>
      <c r="AR62" s="139">
        <v>0</v>
      </c>
      <c r="AS62" s="139">
        <v>27670000</v>
      </c>
    </row>
    <row r="63" spans="1:45" ht="24.9" hidden="1" customHeight="1" x14ac:dyDescent="0.3">
      <c r="A63" s="136">
        <v>11168</v>
      </c>
      <c r="B63" s="136" t="s">
        <v>39</v>
      </c>
      <c r="C63" s="136" t="s">
        <v>96</v>
      </c>
      <c r="D63" s="136">
        <v>2024</v>
      </c>
      <c r="E63" s="137" t="s">
        <v>600</v>
      </c>
      <c r="F63" s="136" t="s">
        <v>1546</v>
      </c>
      <c r="G63" s="137" t="s">
        <v>1545</v>
      </c>
      <c r="I63" s="137" t="s">
        <v>21</v>
      </c>
      <c r="J63" s="137" t="s">
        <v>1370</v>
      </c>
      <c r="K63" s="137" t="s">
        <v>1369</v>
      </c>
      <c r="L63" s="137" t="s">
        <v>408</v>
      </c>
      <c r="M63" s="136" t="s">
        <v>409</v>
      </c>
      <c r="N63" s="136">
        <v>16</v>
      </c>
      <c r="O63" s="138" t="s">
        <v>1336</v>
      </c>
      <c r="P63" s="137" t="s">
        <v>1544</v>
      </c>
      <c r="Q63" s="137" t="s">
        <v>1864</v>
      </c>
      <c r="R63" s="137" t="s">
        <v>401</v>
      </c>
      <c r="S63" s="137" t="s">
        <v>19</v>
      </c>
      <c r="T63" s="137" t="s">
        <v>410</v>
      </c>
      <c r="U63" s="144">
        <v>25</v>
      </c>
      <c r="V63" s="136">
        <v>256</v>
      </c>
      <c r="W63" s="136">
        <v>12</v>
      </c>
      <c r="X63" s="136">
        <v>268</v>
      </c>
      <c r="Y63" s="136">
        <v>4</v>
      </c>
      <c r="Z63" s="136" t="s">
        <v>20</v>
      </c>
      <c r="AA63" s="136" t="s">
        <v>20</v>
      </c>
      <c r="AB63" s="136" t="s">
        <v>20</v>
      </c>
      <c r="AC63" s="137" t="s">
        <v>21</v>
      </c>
      <c r="AD63" s="137" t="s">
        <v>1966</v>
      </c>
      <c r="AE63" s="136" t="s">
        <v>18</v>
      </c>
      <c r="AF63" s="137" t="s">
        <v>1878</v>
      </c>
      <c r="AG63" s="136" t="s">
        <v>1873</v>
      </c>
      <c r="AH63" s="136">
        <v>2</v>
      </c>
      <c r="AI63" s="139">
        <v>5400</v>
      </c>
      <c r="AJ63" s="140">
        <v>67</v>
      </c>
      <c r="AK63" s="148">
        <v>67</v>
      </c>
      <c r="AL63" s="201">
        <f t="shared" si="0"/>
        <v>6700</v>
      </c>
      <c r="AN63" s="204">
        <v>6700000</v>
      </c>
      <c r="AO63" s="204">
        <v>8375000</v>
      </c>
      <c r="AP63" s="139">
        <v>6250000</v>
      </c>
      <c r="AQ63" s="139">
        <v>36180000</v>
      </c>
      <c r="AR63" s="139">
        <v>0</v>
      </c>
      <c r="AS63" s="139">
        <v>57505000</v>
      </c>
    </row>
    <row r="64" spans="1:45" ht="24.9" hidden="1" customHeight="1" x14ac:dyDescent="0.3">
      <c r="A64" s="136">
        <v>13376</v>
      </c>
      <c r="B64" s="136" t="s">
        <v>39</v>
      </c>
      <c r="C64" s="136" t="s">
        <v>96</v>
      </c>
      <c r="D64" s="136">
        <v>2024</v>
      </c>
      <c r="E64" s="137" t="s">
        <v>600</v>
      </c>
      <c r="F64" s="136" t="s">
        <v>1506</v>
      </c>
      <c r="G64" s="137" t="s">
        <v>1505</v>
      </c>
      <c r="I64" s="137" t="s">
        <v>21</v>
      </c>
      <c r="J64" s="137" t="s">
        <v>682</v>
      </c>
      <c r="K64" s="137" t="s">
        <v>683</v>
      </c>
      <c r="L64" s="137" t="s">
        <v>21</v>
      </c>
      <c r="M64" s="136" t="s">
        <v>21</v>
      </c>
      <c r="N64" s="136">
        <v>16</v>
      </c>
      <c r="O64" s="138" t="s">
        <v>1336</v>
      </c>
      <c r="P64" s="137" t="s">
        <v>1504</v>
      </c>
      <c r="Q64" s="137" t="s">
        <v>631</v>
      </c>
      <c r="R64" s="137" t="s">
        <v>401</v>
      </c>
      <c r="S64" s="137" t="s">
        <v>22</v>
      </c>
      <c r="T64" s="137" t="s">
        <v>399</v>
      </c>
      <c r="U64" s="144">
        <v>15</v>
      </c>
      <c r="V64" s="136">
        <v>260</v>
      </c>
      <c r="W64" s="136">
        <v>0</v>
      </c>
      <c r="X64" s="136">
        <v>260</v>
      </c>
      <c r="Y64" s="136">
        <v>5</v>
      </c>
      <c r="Z64" s="136" t="s">
        <v>20</v>
      </c>
      <c r="AA64" s="136" t="s">
        <v>20</v>
      </c>
      <c r="AB64" s="136" t="s">
        <v>18</v>
      </c>
      <c r="AC64" s="137" t="s">
        <v>21</v>
      </c>
      <c r="AD64" s="137" t="s">
        <v>1967</v>
      </c>
      <c r="AE64" s="136" t="s">
        <v>20</v>
      </c>
      <c r="AF64" s="137" t="s">
        <v>1921</v>
      </c>
      <c r="AG64" s="136" t="s">
        <v>1873</v>
      </c>
      <c r="AH64" s="136">
        <v>3</v>
      </c>
      <c r="AI64" s="139">
        <v>6300</v>
      </c>
      <c r="AJ64" s="140">
        <v>52</v>
      </c>
      <c r="AK64" s="148">
        <v>52</v>
      </c>
      <c r="AL64" s="201">
        <f t="shared" si="0"/>
        <v>3900</v>
      </c>
      <c r="AM64" s="139">
        <v>300000</v>
      </c>
      <c r="AN64" s="204">
        <v>3120000</v>
      </c>
      <c r="AO64" s="204">
        <v>3900000</v>
      </c>
      <c r="AP64" s="139">
        <v>0</v>
      </c>
      <c r="AQ64" s="139">
        <v>24570000</v>
      </c>
      <c r="AR64" s="139">
        <v>4500000</v>
      </c>
      <c r="AS64" s="139">
        <v>36090000</v>
      </c>
    </row>
    <row r="65" spans="1:45" ht="24.9" hidden="1" customHeight="1" x14ac:dyDescent="0.3">
      <c r="A65" s="136">
        <v>11639</v>
      </c>
      <c r="B65" s="136" t="s">
        <v>39</v>
      </c>
      <c r="C65" s="136" t="s">
        <v>96</v>
      </c>
      <c r="D65" s="136">
        <v>2024</v>
      </c>
      <c r="E65" s="137" t="s">
        <v>600</v>
      </c>
      <c r="F65" s="136" t="s">
        <v>1535</v>
      </c>
      <c r="G65" s="137" t="s">
        <v>1534</v>
      </c>
      <c r="I65" s="137" t="s">
        <v>21</v>
      </c>
      <c r="J65" s="137" t="s">
        <v>682</v>
      </c>
      <c r="K65" s="137" t="s">
        <v>683</v>
      </c>
      <c r="L65" s="137" t="s">
        <v>408</v>
      </c>
      <c r="M65" s="136" t="s">
        <v>409</v>
      </c>
      <c r="N65" s="136">
        <v>16</v>
      </c>
      <c r="O65" s="138" t="s">
        <v>1336</v>
      </c>
      <c r="P65" s="137" t="s">
        <v>1533</v>
      </c>
      <c r="Q65" s="137" t="s">
        <v>1864</v>
      </c>
      <c r="R65" s="137" t="s">
        <v>401</v>
      </c>
      <c r="S65" s="137" t="s">
        <v>19</v>
      </c>
      <c r="T65" s="137" t="s">
        <v>411</v>
      </c>
      <c r="U65" s="144">
        <v>20</v>
      </c>
      <c r="V65" s="136">
        <v>260</v>
      </c>
      <c r="W65" s="136">
        <v>12</v>
      </c>
      <c r="X65" s="136">
        <v>272</v>
      </c>
      <c r="Y65" s="136">
        <v>5</v>
      </c>
      <c r="Z65" s="136" t="s">
        <v>20</v>
      </c>
      <c r="AA65" s="136" t="s">
        <v>20</v>
      </c>
      <c r="AB65" s="136" t="s">
        <v>20</v>
      </c>
      <c r="AC65" s="137" t="s">
        <v>21</v>
      </c>
      <c r="AD65" s="137" t="s">
        <v>1968</v>
      </c>
      <c r="AE65" s="136" t="s">
        <v>20</v>
      </c>
      <c r="AF65" s="137" t="s">
        <v>1921</v>
      </c>
      <c r="AG65" s="136" t="s">
        <v>1873</v>
      </c>
      <c r="AH65" s="136">
        <v>3</v>
      </c>
      <c r="AI65" s="139">
        <v>6300</v>
      </c>
      <c r="AJ65" s="140">
        <v>54.4</v>
      </c>
      <c r="AK65" s="148">
        <v>55</v>
      </c>
      <c r="AL65" s="201">
        <f t="shared" si="0"/>
        <v>5440</v>
      </c>
      <c r="AM65" s="139">
        <v>300000</v>
      </c>
      <c r="AN65" s="204">
        <v>4400000</v>
      </c>
      <c r="AO65" s="204">
        <v>5500000</v>
      </c>
      <c r="AP65" s="139">
        <v>5000000</v>
      </c>
      <c r="AQ65" s="139">
        <v>34272000</v>
      </c>
      <c r="AR65" s="139">
        <v>6000000</v>
      </c>
      <c r="AS65" s="139">
        <v>55172000</v>
      </c>
    </row>
    <row r="66" spans="1:45" ht="24.9" hidden="1" customHeight="1" x14ac:dyDescent="0.3">
      <c r="A66" s="136">
        <v>13509</v>
      </c>
      <c r="B66" s="136" t="s">
        <v>39</v>
      </c>
      <c r="C66" s="136" t="s">
        <v>96</v>
      </c>
      <c r="D66" s="136">
        <v>2024</v>
      </c>
      <c r="E66" s="137" t="s">
        <v>600</v>
      </c>
      <c r="F66" s="136" t="s">
        <v>1969</v>
      </c>
      <c r="G66" s="137" t="s">
        <v>1970</v>
      </c>
      <c r="I66" s="137" t="s">
        <v>21</v>
      </c>
      <c r="J66" s="137" t="s">
        <v>1129</v>
      </c>
      <c r="K66" s="137" t="s">
        <v>1130</v>
      </c>
      <c r="L66" s="137" t="s">
        <v>1340</v>
      </c>
      <c r="M66" s="136" t="s">
        <v>1212</v>
      </c>
      <c r="N66" s="136">
        <v>16</v>
      </c>
      <c r="O66" s="138" t="s">
        <v>1336</v>
      </c>
      <c r="P66" s="137" t="s">
        <v>1167</v>
      </c>
      <c r="Q66" s="137" t="s">
        <v>631</v>
      </c>
      <c r="R66" s="137" t="s">
        <v>401</v>
      </c>
      <c r="S66" s="137" t="s">
        <v>19</v>
      </c>
      <c r="T66" s="137" t="s">
        <v>399</v>
      </c>
      <c r="U66" s="144">
        <v>20</v>
      </c>
      <c r="V66" s="136">
        <v>150</v>
      </c>
      <c r="W66" s="136">
        <v>70</v>
      </c>
      <c r="X66" s="136">
        <v>220</v>
      </c>
      <c r="Y66" s="136">
        <v>5</v>
      </c>
      <c r="Z66" s="136" t="s">
        <v>20</v>
      </c>
      <c r="AA66" s="136" t="s">
        <v>20</v>
      </c>
      <c r="AB66" s="136" t="s">
        <v>18</v>
      </c>
      <c r="AC66" s="137" t="s">
        <v>21</v>
      </c>
      <c r="AD66" s="137" t="s">
        <v>1971</v>
      </c>
      <c r="AE66" s="136" t="s">
        <v>18</v>
      </c>
      <c r="AF66" s="137" t="s">
        <v>1878</v>
      </c>
      <c r="AG66" s="136" t="s">
        <v>1873</v>
      </c>
      <c r="AH66" s="136">
        <v>2</v>
      </c>
      <c r="AI66" s="139">
        <v>5400</v>
      </c>
      <c r="AJ66" s="140">
        <v>44</v>
      </c>
      <c r="AK66" s="148">
        <v>44</v>
      </c>
      <c r="AL66" s="201">
        <f t="shared" si="0"/>
        <v>4400</v>
      </c>
      <c r="AN66" s="204">
        <v>3520000</v>
      </c>
      <c r="AO66" s="204">
        <v>4400000</v>
      </c>
      <c r="AP66" s="139">
        <v>0</v>
      </c>
      <c r="AQ66" s="139">
        <v>23760000</v>
      </c>
      <c r="AR66" s="139">
        <v>0</v>
      </c>
      <c r="AS66" s="139">
        <v>31680000</v>
      </c>
    </row>
    <row r="67" spans="1:45" ht="24.9" hidden="1" customHeight="1" x14ac:dyDescent="0.3">
      <c r="A67" s="136">
        <v>11726</v>
      </c>
      <c r="B67" s="136" t="s">
        <v>39</v>
      </c>
      <c r="C67" s="136" t="s">
        <v>96</v>
      </c>
      <c r="D67" s="136">
        <v>2024</v>
      </c>
      <c r="E67" s="137" t="s">
        <v>600</v>
      </c>
      <c r="F67" s="136" t="s">
        <v>1635</v>
      </c>
      <c r="G67" s="137" t="s">
        <v>1634</v>
      </c>
      <c r="I67" s="137" t="s">
        <v>21</v>
      </c>
      <c r="J67" s="137" t="s">
        <v>1129</v>
      </c>
      <c r="K67" s="137" t="s">
        <v>1130</v>
      </c>
      <c r="L67" s="137" t="s">
        <v>408</v>
      </c>
      <c r="M67" s="136" t="s">
        <v>409</v>
      </c>
      <c r="N67" s="136">
        <v>16</v>
      </c>
      <c r="O67" s="138" t="s">
        <v>1336</v>
      </c>
      <c r="P67" s="137" t="s">
        <v>1166</v>
      </c>
      <c r="Q67" s="137" t="s">
        <v>628</v>
      </c>
      <c r="R67" s="137" t="s">
        <v>401</v>
      </c>
      <c r="S67" s="137" t="s">
        <v>19</v>
      </c>
      <c r="T67" s="137" t="s">
        <v>399</v>
      </c>
      <c r="U67" s="144">
        <v>15</v>
      </c>
      <c r="V67" s="136">
        <v>150</v>
      </c>
      <c r="W67" s="136">
        <v>12</v>
      </c>
      <c r="X67" s="136">
        <v>162</v>
      </c>
      <c r="Y67" s="136">
        <v>4</v>
      </c>
      <c r="Z67" s="136" t="s">
        <v>20</v>
      </c>
      <c r="AA67" s="136" t="s">
        <v>20</v>
      </c>
      <c r="AB67" s="136" t="s">
        <v>20</v>
      </c>
      <c r="AC67" s="137" t="s">
        <v>21</v>
      </c>
      <c r="AD67" s="137" t="s">
        <v>1972</v>
      </c>
      <c r="AE67" s="136" t="s">
        <v>18</v>
      </c>
      <c r="AF67" s="137" t="s">
        <v>1878</v>
      </c>
      <c r="AG67" s="136" t="s">
        <v>1873</v>
      </c>
      <c r="AH67" s="136">
        <v>2</v>
      </c>
      <c r="AI67" s="139">
        <v>5400</v>
      </c>
      <c r="AJ67" s="140">
        <v>40.5</v>
      </c>
      <c r="AK67" s="148">
        <v>41</v>
      </c>
      <c r="AL67" s="201">
        <f t="shared" ref="AL67:AL130" si="1">+(U67*X67)</f>
        <v>2430</v>
      </c>
      <c r="AN67" s="204">
        <v>2460000</v>
      </c>
      <c r="AO67" s="204">
        <v>3075000</v>
      </c>
      <c r="AP67" s="139">
        <v>3750000</v>
      </c>
      <c r="AQ67" s="139">
        <v>13122000</v>
      </c>
      <c r="AR67" s="139">
        <v>0</v>
      </c>
      <c r="AS67" s="139">
        <v>22407000</v>
      </c>
    </row>
    <row r="68" spans="1:45" ht="24.9" hidden="1" customHeight="1" x14ac:dyDescent="0.3">
      <c r="A68" s="136">
        <v>12272</v>
      </c>
      <c r="B68" s="136" t="s">
        <v>39</v>
      </c>
      <c r="C68" s="136" t="s">
        <v>96</v>
      </c>
      <c r="D68" s="136">
        <v>2024</v>
      </c>
      <c r="E68" s="137" t="s">
        <v>600</v>
      </c>
      <c r="F68" s="136" t="s">
        <v>1499</v>
      </c>
      <c r="G68" s="137" t="s">
        <v>1498</v>
      </c>
      <c r="I68" s="137" t="s">
        <v>21</v>
      </c>
      <c r="J68" s="137" t="s">
        <v>1472</v>
      </c>
      <c r="K68" s="137" t="s">
        <v>1471</v>
      </c>
      <c r="L68" s="137" t="s">
        <v>677</v>
      </c>
      <c r="M68" s="136" t="s">
        <v>678</v>
      </c>
      <c r="N68" s="136">
        <v>16</v>
      </c>
      <c r="O68" s="138" t="s">
        <v>1336</v>
      </c>
      <c r="P68" s="137" t="s">
        <v>1497</v>
      </c>
      <c r="Q68" s="137" t="s">
        <v>631</v>
      </c>
      <c r="R68" s="137" t="s">
        <v>401</v>
      </c>
      <c r="S68" s="137" t="s">
        <v>22</v>
      </c>
      <c r="T68" s="137" t="s">
        <v>399</v>
      </c>
      <c r="U68" s="144">
        <v>15</v>
      </c>
      <c r="V68" s="136">
        <v>192</v>
      </c>
      <c r="W68" s="136">
        <v>10</v>
      </c>
      <c r="X68" s="136">
        <v>202</v>
      </c>
      <c r="Y68" s="136">
        <v>5</v>
      </c>
      <c r="Z68" s="136" t="s">
        <v>20</v>
      </c>
      <c r="AA68" s="136" t="s">
        <v>20</v>
      </c>
      <c r="AB68" s="136" t="s">
        <v>18</v>
      </c>
      <c r="AC68" s="137" t="s">
        <v>21</v>
      </c>
      <c r="AD68" s="137" t="s">
        <v>1973</v>
      </c>
      <c r="AE68" s="136" t="s">
        <v>18</v>
      </c>
      <c r="AF68" s="137" t="s">
        <v>1878</v>
      </c>
      <c r="AG68" s="136" t="s">
        <v>1873</v>
      </c>
      <c r="AH68" s="136">
        <v>2</v>
      </c>
      <c r="AI68" s="139">
        <v>5400</v>
      </c>
      <c r="AJ68" s="140">
        <v>40.4</v>
      </c>
      <c r="AK68" s="148">
        <v>41</v>
      </c>
      <c r="AL68" s="201">
        <f t="shared" si="1"/>
        <v>3030</v>
      </c>
      <c r="AN68" s="204">
        <v>2460000</v>
      </c>
      <c r="AO68" s="204">
        <v>3075000</v>
      </c>
      <c r="AP68" s="139">
        <v>0</v>
      </c>
      <c r="AQ68" s="139">
        <v>16362000</v>
      </c>
      <c r="AR68" s="139">
        <v>0</v>
      </c>
      <c r="AS68" s="139">
        <v>21897000</v>
      </c>
    </row>
    <row r="69" spans="1:45" ht="24.9" hidden="1" customHeight="1" x14ac:dyDescent="0.3">
      <c r="A69" s="136">
        <v>13174</v>
      </c>
      <c r="B69" s="136" t="s">
        <v>39</v>
      </c>
      <c r="C69" s="136" t="s">
        <v>96</v>
      </c>
      <c r="D69" s="136">
        <v>2024</v>
      </c>
      <c r="E69" s="137" t="s">
        <v>600</v>
      </c>
      <c r="F69" s="136" t="s">
        <v>861</v>
      </c>
      <c r="G69" s="137" t="s">
        <v>1974</v>
      </c>
      <c r="I69" s="137" t="s">
        <v>21</v>
      </c>
      <c r="J69" s="137" t="s">
        <v>1422</v>
      </c>
      <c r="K69" s="137" t="s">
        <v>1421</v>
      </c>
      <c r="L69" s="137" t="s">
        <v>21</v>
      </c>
      <c r="M69" s="136" t="s">
        <v>21</v>
      </c>
      <c r="N69" s="136">
        <v>16</v>
      </c>
      <c r="O69" s="138" t="s">
        <v>1336</v>
      </c>
      <c r="P69" s="137" t="s">
        <v>739</v>
      </c>
      <c r="Q69" s="137" t="s">
        <v>1864</v>
      </c>
      <c r="R69" s="137" t="s">
        <v>401</v>
      </c>
      <c r="S69" s="137" t="s">
        <v>19</v>
      </c>
      <c r="T69" s="137" t="s">
        <v>410</v>
      </c>
      <c r="U69" s="144">
        <v>25</v>
      </c>
      <c r="V69" s="136">
        <v>200</v>
      </c>
      <c r="W69" s="136">
        <v>0</v>
      </c>
      <c r="X69" s="136">
        <v>200</v>
      </c>
      <c r="Y69" s="136">
        <v>4</v>
      </c>
      <c r="Z69" s="136" t="s">
        <v>20</v>
      </c>
      <c r="AA69" s="136" t="s">
        <v>20</v>
      </c>
      <c r="AB69" s="136" t="s">
        <v>18</v>
      </c>
      <c r="AC69" s="137" t="s">
        <v>21</v>
      </c>
      <c r="AD69" s="137" t="s">
        <v>1975</v>
      </c>
      <c r="AE69" s="136" t="s">
        <v>18</v>
      </c>
      <c r="AF69" s="137" t="s">
        <v>1878</v>
      </c>
      <c r="AG69" s="136" t="s">
        <v>1873</v>
      </c>
      <c r="AH69" s="136">
        <v>2</v>
      </c>
      <c r="AI69" s="139">
        <v>5400</v>
      </c>
      <c r="AJ69" s="140">
        <v>50</v>
      </c>
      <c r="AK69" s="148">
        <v>50</v>
      </c>
      <c r="AL69" s="201">
        <f t="shared" si="1"/>
        <v>5000</v>
      </c>
      <c r="AN69" s="204">
        <v>5000000</v>
      </c>
      <c r="AO69" s="204">
        <v>6250000</v>
      </c>
      <c r="AP69" s="139">
        <v>0</v>
      </c>
      <c r="AQ69" s="139">
        <v>27000000</v>
      </c>
      <c r="AR69" s="139">
        <v>0</v>
      </c>
      <c r="AS69" s="139">
        <v>38250000</v>
      </c>
    </row>
    <row r="70" spans="1:45" ht="24.9" hidden="1" customHeight="1" x14ac:dyDescent="0.3">
      <c r="A70" s="136">
        <v>10978</v>
      </c>
      <c r="B70" s="136" t="s">
        <v>39</v>
      </c>
      <c r="C70" s="136" t="s">
        <v>96</v>
      </c>
      <c r="D70" s="136">
        <v>2024</v>
      </c>
      <c r="E70" s="137" t="s">
        <v>600</v>
      </c>
      <c r="F70" s="136" t="s">
        <v>1647</v>
      </c>
      <c r="G70" s="137" t="s">
        <v>1646</v>
      </c>
      <c r="I70" s="137" t="s">
        <v>21</v>
      </c>
      <c r="J70" s="137" t="s">
        <v>1141</v>
      </c>
      <c r="K70" s="137" t="s">
        <v>1142</v>
      </c>
      <c r="L70" s="137" t="s">
        <v>632</v>
      </c>
      <c r="M70" s="136" t="s">
        <v>633</v>
      </c>
      <c r="N70" s="136">
        <v>16</v>
      </c>
      <c r="O70" s="138" t="s">
        <v>1336</v>
      </c>
      <c r="P70" s="137" t="s">
        <v>1623</v>
      </c>
      <c r="Q70" s="137" t="s">
        <v>1864</v>
      </c>
      <c r="R70" s="137" t="s">
        <v>401</v>
      </c>
      <c r="S70" s="137" t="s">
        <v>22</v>
      </c>
      <c r="T70" s="137" t="s">
        <v>652</v>
      </c>
      <c r="U70" s="144">
        <v>15</v>
      </c>
      <c r="V70" s="136">
        <v>140</v>
      </c>
      <c r="W70" s="136">
        <v>8</v>
      </c>
      <c r="X70" s="136">
        <v>148</v>
      </c>
      <c r="Y70" s="136">
        <v>4</v>
      </c>
      <c r="Z70" s="136" t="s">
        <v>20</v>
      </c>
      <c r="AA70" s="136" t="s">
        <v>20</v>
      </c>
      <c r="AB70" s="136" t="s">
        <v>18</v>
      </c>
      <c r="AC70" s="137" t="s">
        <v>21</v>
      </c>
      <c r="AD70" s="137" t="s">
        <v>1976</v>
      </c>
      <c r="AE70" s="136" t="s">
        <v>18</v>
      </c>
      <c r="AF70" s="137" t="s">
        <v>1878</v>
      </c>
      <c r="AG70" s="136" t="s">
        <v>1873</v>
      </c>
      <c r="AH70" s="136">
        <v>2</v>
      </c>
      <c r="AI70" s="139">
        <v>5400</v>
      </c>
      <c r="AJ70" s="140">
        <v>37</v>
      </c>
      <c r="AK70" s="148">
        <v>37</v>
      </c>
      <c r="AL70" s="201">
        <f t="shared" si="1"/>
        <v>2220</v>
      </c>
      <c r="AN70" s="204">
        <v>2220000</v>
      </c>
      <c r="AO70" s="204">
        <v>2775000</v>
      </c>
      <c r="AP70" s="139">
        <v>0</v>
      </c>
      <c r="AQ70" s="139">
        <v>11988000</v>
      </c>
      <c r="AR70" s="139">
        <v>0</v>
      </c>
      <c r="AS70" s="139">
        <v>16983000</v>
      </c>
    </row>
    <row r="71" spans="1:45" ht="24.9" hidden="1" customHeight="1" x14ac:dyDescent="0.3">
      <c r="A71" s="136">
        <v>10973</v>
      </c>
      <c r="B71" s="136" t="s">
        <v>39</v>
      </c>
      <c r="C71" s="136" t="s">
        <v>96</v>
      </c>
      <c r="D71" s="136">
        <v>2024</v>
      </c>
      <c r="E71" s="137" t="s">
        <v>600</v>
      </c>
      <c r="F71" s="136" t="s">
        <v>1595</v>
      </c>
      <c r="G71" s="137" t="s">
        <v>1594</v>
      </c>
      <c r="I71" s="137" t="s">
        <v>21</v>
      </c>
      <c r="J71" s="137" t="s">
        <v>1283</v>
      </c>
      <c r="K71" s="137" t="s">
        <v>1282</v>
      </c>
      <c r="L71" s="137" t="s">
        <v>1162</v>
      </c>
      <c r="M71" s="136" t="s">
        <v>1163</v>
      </c>
      <c r="N71" s="136">
        <v>16</v>
      </c>
      <c r="O71" s="138" t="s">
        <v>1336</v>
      </c>
      <c r="P71" s="137" t="s">
        <v>1428</v>
      </c>
      <c r="Q71" s="137" t="s">
        <v>1864</v>
      </c>
      <c r="R71" s="137" t="s">
        <v>401</v>
      </c>
      <c r="S71" s="137" t="s">
        <v>19</v>
      </c>
      <c r="T71" s="137" t="s">
        <v>399</v>
      </c>
      <c r="U71" s="144">
        <v>20</v>
      </c>
      <c r="V71" s="136">
        <v>120</v>
      </c>
      <c r="W71" s="136">
        <v>15</v>
      </c>
      <c r="X71" s="136">
        <v>135</v>
      </c>
      <c r="Y71" s="136">
        <v>4</v>
      </c>
      <c r="Z71" s="136" t="s">
        <v>20</v>
      </c>
      <c r="AA71" s="136" t="s">
        <v>20</v>
      </c>
      <c r="AB71" s="136" t="s">
        <v>18</v>
      </c>
      <c r="AC71" s="137" t="s">
        <v>21</v>
      </c>
      <c r="AD71" s="137" t="s">
        <v>1977</v>
      </c>
      <c r="AE71" s="136" t="s">
        <v>18</v>
      </c>
      <c r="AF71" s="137" t="s">
        <v>1878</v>
      </c>
      <c r="AG71" s="136" t="s">
        <v>1873</v>
      </c>
      <c r="AH71" s="136">
        <v>2</v>
      </c>
      <c r="AI71" s="139">
        <v>5400</v>
      </c>
      <c r="AJ71" s="140">
        <v>33.75</v>
      </c>
      <c r="AK71" s="148">
        <v>34</v>
      </c>
      <c r="AL71" s="201">
        <f t="shared" si="1"/>
        <v>2700</v>
      </c>
      <c r="AM71" s="141"/>
      <c r="AN71" s="204">
        <v>2720000</v>
      </c>
      <c r="AO71" s="204">
        <v>3400000</v>
      </c>
      <c r="AP71" s="139">
        <v>0</v>
      </c>
      <c r="AQ71" s="139">
        <v>14580000</v>
      </c>
      <c r="AR71" s="139">
        <v>0</v>
      </c>
      <c r="AS71" s="139">
        <v>20700000</v>
      </c>
    </row>
    <row r="72" spans="1:45" ht="24.9" hidden="1" customHeight="1" x14ac:dyDescent="0.3">
      <c r="A72" s="136">
        <v>14047</v>
      </c>
      <c r="B72" s="136" t="s">
        <v>1978</v>
      </c>
      <c r="D72" s="136">
        <v>2024</v>
      </c>
      <c r="E72" s="137" t="s">
        <v>600</v>
      </c>
      <c r="F72" s="136" t="s">
        <v>398</v>
      </c>
      <c r="G72" s="137" t="s">
        <v>1303</v>
      </c>
      <c r="I72" s="137" t="s">
        <v>21</v>
      </c>
      <c r="J72" s="137" t="s">
        <v>417</v>
      </c>
      <c r="K72" s="137" t="s">
        <v>416</v>
      </c>
      <c r="N72" s="136">
        <v>7</v>
      </c>
      <c r="O72" s="138" t="s">
        <v>729</v>
      </c>
      <c r="P72" s="137" t="s">
        <v>1302</v>
      </c>
      <c r="Q72" s="137" t="s">
        <v>628</v>
      </c>
      <c r="R72" s="137" t="s">
        <v>401</v>
      </c>
      <c r="S72" s="137" t="s">
        <v>19</v>
      </c>
      <c r="T72" s="137" t="s">
        <v>1301</v>
      </c>
      <c r="U72" s="144">
        <v>20</v>
      </c>
      <c r="V72" s="136">
        <v>95</v>
      </c>
      <c r="W72" s="136">
        <v>0</v>
      </c>
      <c r="X72" s="136">
        <v>95</v>
      </c>
      <c r="Y72" s="136">
        <v>6</v>
      </c>
      <c r="Z72" s="136" t="s">
        <v>20</v>
      </c>
      <c r="AA72" s="136" t="s">
        <v>20</v>
      </c>
      <c r="AB72" s="136" t="s">
        <v>18</v>
      </c>
      <c r="AD72" s="137" t="s">
        <v>1300</v>
      </c>
      <c r="AE72" s="136" t="s">
        <v>18</v>
      </c>
      <c r="AF72" s="137" t="s">
        <v>1878</v>
      </c>
      <c r="AG72" s="136" t="s">
        <v>1873</v>
      </c>
      <c r="AH72" s="136">
        <v>2</v>
      </c>
      <c r="AI72" s="139">
        <v>5400</v>
      </c>
      <c r="AJ72" s="140">
        <v>15.833333333333334</v>
      </c>
      <c r="AK72" s="148">
        <v>16</v>
      </c>
      <c r="AL72" s="201">
        <f t="shared" si="1"/>
        <v>1900</v>
      </c>
      <c r="AN72" s="204">
        <v>1280000</v>
      </c>
      <c r="AO72" s="204">
        <v>1600000</v>
      </c>
      <c r="AP72" s="139">
        <v>0</v>
      </c>
      <c r="AQ72" s="139">
        <v>10260000</v>
      </c>
      <c r="AR72" s="139">
        <v>0</v>
      </c>
      <c r="AS72" s="139">
        <v>13140000</v>
      </c>
    </row>
    <row r="73" spans="1:45" ht="24.9" hidden="1" customHeight="1" x14ac:dyDescent="0.3">
      <c r="A73" s="136">
        <v>14048</v>
      </c>
      <c r="B73" s="136" t="s">
        <v>1978</v>
      </c>
      <c r="D73" s="136">
        <v>2024</v>
      </c>
      <c r="E73" s="137" t="s">
        <v>600</v>
      </c>
      <c r="F73" s="136" t="s">
        <v>398</v>
      </c>
      <c r="G73" s="137" t="s">
        <v>1310</v>
      </c>
      <c r="I73" s="137" t="s">
        <v>21</v>
      </c>
      <c r="J73" s="137" t="s">
        <v>1309</v>
      </c>
      <c r="K73" s="137" t="s">
        <v>1308</v>
      </c>
      <c r="L73" s="137" t="s">
        <v>636</v>
      </c>
      <c r="M73" s="136" t="s">
        <v>637</v>
      </c>
      <c r="N73" s="136">
        <v>7</v>
      </c>
      <c r="O73" s="138" t="s">
        <v>729</v>
      </c>
      <c r="P73" s="137" t="s">
        <v>1307</v>
      </c>
      <c r="Q73" s="137" t="s">
        <v>627</v>
      </c>
      <c r="R73" s="137" t="s">
        <v>401</v>
      </c>
      <c r="S73" s="137" t="s">
        <v>19</v>
      </c>
      <c r="T73" s="137" t="s">
        <v>410</v>
      </c>
      <c r="U73" s="144">
        <v>25</v>
      </c>
      <c r="V73" s="136">
        <v>90</v>
      </c>
      <c r="W73" s="136">
        <v>55</v>
      </c>
      <c r="X73" s="136">
        <v>145</v>
      </c>
      <c r="Y73" s="136">
        <v>4</v>
      </c>
      <c r="Z73" s="136" t="s">
        <v>20</v>
      </c>
      <c r="AA73" s="136" t="s">
        <v>20</v>
      </c>
      <c r="AB73" s="136" t="s">
        <v>18</v>
      </c>
      <c r="AD73" s="137" t="s">
        <v>1306</v>
      </c>
      <c r="AE73" s="136" t="s">
        <v>18</v>
      </c>
      <c r="AF73" s="137" t="s">
        <v>1878</v>
      </c>
      <c r="AG73" s="136" t="s">
        <v>1873</v>
      </c>
      <c r="AH73" s="136">
        <v>1</v>
      </c>
      <c r="AI73" s="139">
        <v>4300</v>
      </c>
      <c r="AJ73" s="140">
        <v>36.25</v>
      </c>
      <c r="AK73" s="148">
        <v>37</v>
      </c>
      <c r="AL73" s="201">
        <f t="shared" si="1"/>
        <v>3625</v>
      </c>
      <c r="AN73" s="204">
        <v>3700000</v>
      </c>
      <c r="AO73" s="204">
        <v>4625000</v>
      </c>
      <c r="AP73" s="139">
        <v>0</v>
      </c>
      <c r="AQ73" s="139">
        <v>15587500</v>
      </c>
      <c r="AR73" s="139">
        <v>0</v>
      </c>
      <c r="AS73" s="139">
        <v>23912500</v>
      </c>
    </row>
    <row r="74" spans="1:45" ht="24.9" hidden="1" customHeight="1" x14ac:dyDescent="0.3">
      <c r="A74" s="136">
        <v>12072</v>
      </c>
      <c r="B74" s="136" t="s">
        <v>1978</v>
      </c>
      <c r="D74" s="136">
        <v>2024</v>
      </c>
      <c r="E74" s="137" t="s">
        <v>600</v>
      </c>
      <c r="F74" s="136" t="s">
        <v>1678</v>
      </c>
      <c r="G74" s="137" t="s">
        <v>1677</v>
      </c>
      <c r="I74" s="137" t="s">
        <v>21</v>
      </c>
      <c r="J74" s="137" t="s">
        <v>1979</v>
      </c>
      <c r="K74" s="137" t="s">
        <v>1927</v>
      </c>
      <c r="L74" s="137" t="s">
        <v>408</v>
      </c>
      <c r="M74" s="136" t="s">
        <v>409</v>
      </c>
      <c r="N74" s="136">
        <v>1</v>
      </c>
      <c r="O74" s="138" t="s">
        <v>1252</v>
      </c>
      <c r="P74" s="137" t="s">
        <v>1676</v>
      </c>
      <c r="Q74" s="137" t="s">
        <v>1864</v>
      </c>
      <c r="R74" s="137" t="s">
        <v>401</v>
      </c>
      <c r="S74" s="137" t="s">
        <v>19</v>
      </c>
      <c r="T74" s="137" t="s">
        <v>1143</v>
      </c>
      <c r="U74" s="144">
        <v>15</v>
      </c>
      <c r="V74" s="136">
        <v>150</v>
      </c>
      <c r="W74" s="136">
        <v>12</v>
      </c>
      <c r="X74" s="136">
        <v>162</v>
      </c>
      <c r="Y74" s="136">
        <v>8</v>
      </c>
      <c r="Z74" s="136" t="s">
        <v>20</v>
      </c>
      <c r="AA74" s="136" t="s">
        <v>18</v>
      </c>
      <c r="AB74" s="136" t="s">
        <v>20</v>
      </c>
      <c r="AC74" s="137" t="s">
        <v>1980</v>
      </c>
      <c r="AD74" s="137" t="s">
        <v>1981</v>
      </c>
      <c r="AE74" s="136" t="s">
        <v>18</v>
      </c>
      <c r="AF74" s="137" t="s">
        <v>1878</v>
      </c>
      <c r="AG74" s="136" t="s">
        <v>1873</v>
      </c>
      <c r="AH74" s="136">
        <v>2</v>
      </c>
      <c r="AI74" s="139">
        <v>5400</v>
      </c>
      <c r="AJ74" s="140">
        <v>20.25</v>
      </c>
      <c r="AK74" s="148">
        <v>21</v>
      </c>
      <c r="AL74" s="201">
        <f t="shared" si="1"/>
        <v>2430</v>
      </c>
      <c r="AN74" s="204">
        <v>1260000</v>
      </c>
      <c r="AO74" s="204">
        <v>0</v>
      </c>
      <c r="AP74" s="139">
        <v>3750000</v>
      </c>
      <c r="AQ74" s="139">
        <v>13122000</v>
      </c>
      <c r="AR74" s="139">
        <v>0</v>
      </c>
      <c r="AS74" s="139">
        <v>18132000</v>
      </c>
    </row>
    <row r="75" spans="1:45" ht="24.9" hidden="1" customHeight="1" x14ac:dyDescent="0.3">
      <c r="A75" s="136">
        <v>12354</v>
      </c>
      <c r="B75" s="136" t="s">
        <v>1978</v>
      </c>
      <c r="D75" s="136">
        <v>2024</v>
      </c>
      <c r="E75" s="137" t="s">
        <v>600</v>
      </c>
      <c r="F75" s="136" t="s">
        <v>1503</v>
      </c>
      <c r="G75" s="137" t="s">
        <v>1502</v>
      </c>
      <c r="I75" s="137" t="s">
        <v>21</v>
      </c>
      <c r="J75" s="137" t="s">
        <v>1158</v>
      </c>
      <c r="K75" s="137" t="s">
        <v>1159</v>
      </c>
      <c r="L75" s="137" t="s">
        <v>408</v>
      </c>
      <c r="M75" s="136" t="s">
        <v>409</v>
      </c>
      <c r="N75" s="136">
        <v>1</v>
      </c>
      <c r="O75" s="138" t="s">
        <v>1252</v>
      </c>
      <c r="P75" s="137" t="s">
        <v>1501</v>
      </c>
      <c r="Q75" s="137" t="s">
        <v>642</v>
      </c>
      <c r="R75" s="137" t="s">
        <v>401</v>
      </c>
      <c r="S75" s="137" t="s">
        <v>19</v>
      </c>
      <c r="T75" s="137" t="s">
        <v>410</v>
      </c>
      <c r="U75" s="144">
        <v>20</v>
      </c>
      <c r="V75" s="136">
        <v>90</v>
      </c>
      <c r="W75" s="136">
        <v>12</v>
      </c>
      <c r="X75" s="136">
        <v>102</v>
      </c>
      <c r="Y75" s="136">
        <v>4</v>
      </c>
      <c r="Z75" s="136" t="s">
        <v>20</v>
      </c>
      <c r="AA75" s="136" t="s">
        <v>18</v>
      </c>
      <c r="AB75" s="136" t="s">
        <v>18</v>
      </c>
      <c r="AC75" s="137" t="s">
        <v>21</v>
      </c>
      <c r="AD75" s="137" t="s">
        <v>1982</v>
      </c>
      <c r="AE75" s="136" t="s">
        <v>18</v>
      </c>
      <c r="AF75" s="137" t="s">
        <v>1878</v>
      </c>
      <c r="AG75" s="136" t="s">
        <v>1873</v>
      </c>
      <c r="AH75" s="136">
        <v>2</v>
      </c>
      <c r="AI75" s="139">
        <v>5400</v>
      </c>
      <c r="AJ75" s="140">
        <v>25.5</v>
      </c>
      <c r="AK75" s="148">
        <v>26</v>
      </c>
      <c r="AL75" s="201">
        <f t="shared" si="1"/>
        <v>2040</v>
      </c>
      <c r="AN75" s="204">
        <v>2080000</v>
      </c>
      <c r="AO75" s="204">
        <v>0</v>
      </c>
      <c r="AP75" s="139">
        <v>0</v>
      </c>
      <c r="AQ75" s="139">
        <v>11016000</v>
      </c>
      <c r="AR75" s="139">
        <v>0</v>
      </c>
      <c r="AS75" s="139">
        <v>13096000</v>
      </c>
    </row>
    <row r="76" spans="1:45" ht="24.9" hidden="1" customHeight="1" x14ac:dyDescent="0.3">
      <c r="A76" s="136">
        <v>13203</v>
      </c>
      <c r="B76" s="136" t="s">
        <v>1978</v>
      </c>
      <c r="D76" s="136">
        <v>2024</v>
      </c>
      <c r="E76" s="137" t="s">
        <v>600</v>
      </c>
      <c r="F76" s="136" t="s">
        <v>1591</v>
      </c>
      <c r="G76" s="137" t="s">
        <v>1590</v>
      </c>
      <c r="I76" s="137" t="s">
        <v>21</v>
      </c>
      <c r="J76" s="137" t="s">
        <v>1983</v>
      </c>
      <c r="K76" s="137" t="s">
        <v>1927</v>
      </c>
      <c r="L76" s="137" t="s">
        <v>408</v>
      </c>
      <c r="M76" s="136" t="s">
        <v>409</v>
      </c>
      <c r="N76" s="136">
        <v>1</v>
      </c>
      <c r="O76" s="138" t="s">
        <v>1252</v>
      </c>
      <c r="P76" s="137" t="s">
        <v>1589</v>
      </c>
      <c r="Q76" s="137" t="s">
        <v>697</v>
      </c>
      <c r="R76" s="137" t="s">
        <v>401</v>
      </c>
      <c r="S76" s="137" t="s">
        <v>19</v>
      </c>
      <c r="T76" s="137" t="s">
        <v>1984</v>
      </c>
      <c r="U76" s="144">
        <v>15</v>
      </c>
      <c r="V76" s="136">
        <v>162</v>
      </c>
      <c r="W76" s="136">
        <v>12</v>
      </c>
      <c r="X76" s="136">
        <v>174</v>
      </c>
      <c r="Y76" s="136">
        <v>8</v>
      </c>
      <c r="Z76" s="136" t="s">
        <v>20</v>
      </c>
      <c r="AA76" s="136" t="s">
        <v>20</v>
      </c>
      <c r="AB76" s="136" t="s">
        <v>20</v>
      </c>
      <c r="AC76" s="137" t="s">
        <v>1985</v>
      </c>
      <c r="AD76" s="137" t="s">
        <v>1986</v>
      </c>
      <c r="AE76" s="136" t="s">
        <v>18</v>
      </c>
      <c r="AF76" s="137" t="s">
        <v>1878</v>
      </c>
      <c r="AG76" s="136" t="s">
        <v>1873</v>
      </c>
      <c r="AH76" s="136">
        <v>2</v>
      </c>
      <c r="AI76" s="139">
        <v>5400</v>
      </c>
      <c r="AJ76" s="140">
        <v>21.75</v>
      </c>
      <c r="AK76" s="148">
        <v>22</v>
      </c>
      <c r="AL76" s="201">
        <f t="shared" si="1"/>
        <v>2610</v>
      </c>
      <c r="AN76" s="204">
        <v>1320000</v>
      </c>
      <c r="AO76" s="204">
        <v>1650000</v>
      </c>
      <c r="AP76" s="139">
        <v>3750000</v>
      </c>
      <c r="AQ76" s="139">
        <v>14094000</v>
      </c>
      <c r="AR76" s="139">
        <v>0</v>
      </c>
      <c r="AS76" s="139">
        <v>20814000</v>
      </c>
    </row>
    <row r="77" spans="1:45" ht="24.9" hidden="1" customHeight="1" x14ac:dyDescent="0.3">
      <c r="A77" s="136">
        <v>12271</v>
      </c>
      <c r="B77" s="136" t="s">
        <v>1978</v>
      </c>
      <c r="D77" s="136">
        <v>2024</v>
      </c>
      <c r="E77" s="137" t="s">
        <v>600</v>
      </c>
      <c r="F77" s="136" t="s">
        <v>1503</v>
      </c>
      <c r="G77" s="137" t="s">
        <v>1502</v>
      </c>
      <c r="I77" s="137" t="s">
        <v>21</v>
      </c>
      <c r="J77" s="137" t="s">
        <v>1274</v>
      </c>
      <c r="K77" s="137" t="s">
        <v>1273</v>
      </c>
      <c r="L77" s="137" t="s">
        <v>408</v>
      </c>
      <c r="M77" s="136" t="s">
        <v>409</v>
      </c>
      <c r="N77" s="136">
        <v>1</v>
      </c>
      <c r="O77" s="138" t="s">
        <v>1252</v>
      </c>
      <c r="P77" s="137" t="s">
        <v>1501</v>
      </c>
      <c r="Q77" s="137" t="s">
        <v>642</v>
      </c>
      <c r="R77" s="137" t="s">
        <v>401</v>
      </c>
      <c r="S77" s="137" t="s">
        <v>19</v>
      </c>
      <c r="T77" s="137" t="s">
        <v>410</v>
      </c>
      <c r="U77" s="144">
        <v>20</v>
      </c>
      <c r="V77" s="136">
        <v>180</v>
      </c>
      <c r="W77" s="136">
        <v>12</v>
      </c>
      <c r="X77" s="136">
        <v>192</v>
      </c>
      <c r="Y77" s="136">
        <v>8</v>
      </c>
      <c r="Z77" s="136" t="s">
        <v>20</v>
      </c>
      <c r="AA77" s="136" t="s">
        <v>18</v>
      </c>
      <c r="AB77" s="136" t="s">
        <v>20</v>
      </c>
      <c r="AC77" s="137" t="s">
        <v>21</v>
      </c>
      <c r="AD77" s="137" t="s">
        <v>1987</v>
      </c>
      <c r="AE77" s="136" t="s">
        <v>18</v>
      </c>
      <c r="AF77" s="137" t="s">
        <v>1878</v>
      </c>
      <c r="AG77" s="136" t="s">
        <v>1873</v>
      </c>
      <c r="AH77" s="136">
        <v>2</v>
      </c>
      <c r="AI77" s="139">
        <v>5400</v>
      </c>
      <c r="AJ77" s="140">
        <v>24</v>
      </c>
      <c r="AK77" s="148">
        <v>24</v>
      </c>
      <c r="AL77" s="201">
        <f t="shared" si="1"/>
        <v>3840</v>
      </c>
      <c r="AN77" s="204">
        <v>1920000</v>
      </c>
      <c r="AO77" s="204">
        <v>0</v>
      </c>
      <c r="AP77" s="139">
        <v>5000000</v>
      </c>
      <c r="AQ77" s="139">
        <v>20736000</v>
      </c>
      <c r="AR77" s="139">
        <v>0</v>
      </c>
      <c r="AS77" s="139">
        <v>27656000</v>
      </c>
    </row>
    <row r="78" spans="1:45" ht="24.9" hidden="1" customHeight="1" x14ac:dyDescent="0.3">
      <c r="A78" s="136">
        <v>13192</v>
      </c>
      <c r="B78" s="136" t="s">
        <v>1978</v>
      </c>
      <c r="D78" s="136">
        <v>2024</v>
      </c>
      <c r="E78" s="137" t="s">
        <v>600</v>
      </c>
      <c r="F78" s="136" t="s">
        <v>1988</v>
      </c>
      <c r="G78" s="137" t="s">
        <v>1989</v>
      </c>
      <c r="I78" s="137" t="s">
        <v>21</v>
      </c>
      <c r="J78" s="137" t="s">
        <v>1203</v>
      </c>
      <c r="K78" s="137" t="s">
        <v>1202</v>
      </c>
      <c r="L78" s="137" t="s">
        <v>649</v>
      </c>
      <c r="M78" s="136" t="s">
        <v>650</v>
      </c>
      <c r="N78" s="136">
        <v>1</v>
      </c>
      <c r="O78" s="138" t="s">
        <v>1252</v>
      </c>
      <c r="P78" s="137" t="s">
        <v>1268</v>
      </c>
      <c r="Q78" s="137" t="s">
        <v>1699</v>
      </c>
      <c r="R78" s="137" t="s">
        <v>401</v>
      </c>
      <c r="S78" s="137" t="s">
        <v>22</v>
      </c>
      <c r="T78" s="137" t="s">
        <v>410</v>
      </c>
      <c r="U78" s="144">
        <v>20</v>
      </c>
      <c r="V78" s="136">
        <v>260</v>
      </c>
      <c r="W78" s="136">
        <v>94</v>
      </c>
      <c r="X78" s="136">
        <v>354</v>
      </c>
      <c r="Y78" s="136">
        <v>4</v>
      </c>
      <c r="Z78" s="136" t="s">
        <v>20</v>
      </c>
      <c r="AA78" s="136" t="s">
        <v>18</v>
      </c>
      <c r="AB78" s="136" t="s">
        <v>18</v>
      </c>
      <c r="AC78" s="137" t="s">
        <v>21</v>
      </c>
      <c r="AD78" s="137" t="s">
        <v>1990</v>
      </c>
      <c r="AE78" s="136" t="s">
        <v>20</v>
      </c>
      <c r="AF78" s="137" t="s">
        <v>1991</v>
      </c>
      <c r="AG78" s="136" t="s">
        <v>1873</v>
      </c>
      <c r="AH78" s="136">
        <v>3</v>
      </c>
      <c r="AI78" s="139">
        <v>6300</v>
      </c>
      <c r="AJ78" s="140">
        <v>88.5</v>
      </c>
      <c r="AK78" s="148">
        <v>89</v>
      </c>
      <c r="AL78" s="201">
        <f t="shared" si="1"/>
        <v>7080</v>
      </c>
      <c r="AM78" s="139">
        <v>300000</v>
      </c>
      <c r="AN78" s="204">
        <v>7120000</v>
      </c>
      <c r="AO78" s="204">
        <v>0</v>
      </c>
      <c r="AP78" s="139">
        <v>0</v>
      </c>
      <c r="AQ78" s="139">
        <v>44604000</v>
      </c>
      <c r="AR78" s="139">
        <v>6000000</v>
      </c>
      <c r="AS78" s="139">
        <v>57724000</v>
      </c>
    </row>
    <row r="79" spans="1:45" ht="24.9" hidden="1" customHeight="1" x14ac:dyDescent="0.3">
      <c r="A79" s="136">
        <v>10957</v>
      </c>
      <c r="B79" s="136" t="s">
        <v>1978</v>
      </c>
      <c r="D79" s="136">
        <v>2024</v>
      </c>
      <c r="E79" s="137" t="s">
        <v>600</v>
      </c>
      <c r="F79" s="136" t="s">
        <v>1669</v>
      </c>
      <c r="G79" s="137" t="s">
        <v>1668</v>
      </c>
      <c r="I79" s="137" t="s">
        <v>21</v>
      </c>
      <c r="J79" s="137" t="s">
        <v>1203</v>
      </c>
      <c r="K79" s="137" t="s">
        <v>1202</v>
      </c>
      <c r="L79" s="137" t="s">
        <v>1627</v>
      </c>
      <c r="M79" s="136" t="s">
        <v>1626</v>
      </c>
      <c r="N79" s="136">
        <v>1</v>
      </c>
      <c r="O79" s="138" t="s">
        <v>1252</v>
      </c>
      <c r="P79" s="137" t="s">
        <v>1667</v>
      </c>
      <c r="Q79" s="137" t="s">
        <v>1864</v>
      </c>
      <c r="R79" s="137" t="s">
        <v>401</v>
      </c>
      <c r="S79" s="137" t="s">
        <v>19</v>
      </c>
      <c r="T79" s="137" t="s">
        <v>1262</v>
      </c>
      <c r="U79" s="144">
        <v>20</v>
      </c>
      <c r="V79" s="136">
        <v>260</v>
      </c>
      <c r="W79" s="136">
        <v>12</v>
      </c>
      <c r="X79" s="136">
        <v>272</v>
      </c>
      <c r="Y79" s="136">
        <v>4</v>
      </c>
      <c r="Z79" s="136" t="s">
        <v>20</v>
      </c>
      <c r="AA79" s="136" t="s">
        <v>20</v>
      </c>
      <c r="AB79" s="136" t="s">
        <v>18</v>
      </c>
      <c r="AC79" s="137" t="s">
        <v>21</v>
      </c>
      <c r="AD79" s="137" t="s">
        <v>1992</v>
      </c>
      <c r="AE79" s="136" t="s">
        <v>20</v>
      </c>
      <c r="AF79" s="137" t="s">
        <v>1991</v>
      </c>
      <c r="AG79" s="136" t="s">
        <v>1873</v>
      </c>
      <c r="AH79" s="136">
        <v>3</v>
      </c>
      <c r="AI79" s="139">
        <v>6300</v>
      </c>
      <c r="AJ79" s="140">
        <v>68</v>
      </c>
      <c r="AK79" s="148">
        <v>68</v>
      </c>
      <c r="AL79" s="201">
        <f t="shared" si="1"/>
        <v>5440</v>
      </c>
      <c r="AM79" s="141">
        <v>300000</v>
      </c>
      <c r="AN79" s="204">
        <v>5440000</v>
      </c>
      <c r="AO79" s="204">
        <v>6800000</v>
      </c>
      <c r="AP79" s="139">
        <v>0</v>
      </c>
      <c r="AQ79" s="139">
        <v>34272000</v>
      </c>
      <c r="AR79" s="139">
        <v>6000000</v>
      </c>
      <c r="AS79" s="139">
        <v>52512000</v>
      </c>
    </row>
    <row r="80" spans="1:45" ht="24.9" hidden="1" customHeight="1" x14ac:dyDescent="0.3">
      <c r="A80" s="136">
        <v>10994</v>
      </c>
      <c r="B80" s="136" t="s">
        <v>1978</v>
      </c>
      <c r="D80" s="136">
        <v>2024</v>
      </c>
      <c r="E80" s="137" t="s">
        <v>600</v>
      </c>
      <c r="F80" s="136" t="s">
        <v>1669</v>
      </c>
      <c r="G80" s="137" t="s">
        <v>1668</v>
      </c>
      <c r="I80" s="137" t="s">
        <v>21</v>
      </c>
      <c r="J80" s="137" t="s">
        <v>1129</v>
      </c>
      <c r="K80" s="137" t="s">
        <v>1130</v>
      </c>
      <c r="L80" s="137" t="s">
        <v>640</v>
      </c>
      <c r="M80" s="136" t="s">
        <v>641</v>
      </c>
      <c r="N80" s="136">
        <v>1</v>
      </c>
      <c r="O80" s="138" t="s">
        <v>1252</v>
      </c>
      <c r="P80" s="137" t="s">
        <v>1667</v>
      </c>
      <c r="Q80" s="137" t="s">
        <v>1864</v>
      </c>
      <c r="R80" s="137" t="s">
        <v>401</v>
      </c>
      <c r="S80" s="137" t="s">
        <v>19</v>
      </c>
      <c r="T80" s="137" t="s">
        <v>1262</v>
      </c>
      <c r="U80" s="144">
        <v>15</v>
      </c>
      <c r="V80" s="136">
        <v>150</v>
      </c>
      <c r="W80" s="136">
        <v>30</v>
      </c>
      <c r="X80" s="136">
        <v>180</v>
      </c>
      <c r="Y80" s="136">
        <v>3</v>
      </c>
      <c r="Z80" s="136" t="s">
        <v>20</v>
      </c>
      <c r="AA80" s="136" t="s">
        <v>20</v>
      </c>
      <c r="AB80" s="136" t="s">
        <v>18</v>
      </c>
      <c r="AC80" s="137" t="s">
        <v>21</v>
      </c>
      <c r="AD80" s="137" t="s">
        <v>1993</v>
      </c>
      <c r="AE80" s="136" t="s">
        <v>18</v>
      </c>
      <c r="AF80" s="137" t="s">
        <v>1878</v>
      </c>
      <c r="AG80" s="136" t="s">
        <v>1873</v>
      </c>
      <c r="AH80" s="136">
        <v>2</v>
      </c>
      <c r="AI80" s="139">
        <v>5400</v>
      </c>
      <c r="AJ80" s="140">
        <v>60</v>
      </c>
      <c r="AK80" s="148">
        <v>60</v>
      </c>
      <c r="AL80" s="201">
        <f t="shared" si="1"/>
        <v>2700</v>
      </c>
      <c r="AN80" s="204">
        <v>3600000</v>
      </c>
      <c r="AO80" s="204">
        <v>4500000</v>
      </c>
      <c r="AP80" s="139">
        <v>0</v>
      </c>
      <c r="AQ80" s="139">
        <v>14580000</v>
      </c>
      <c r="AR80" s="139">
        <v>0</v>
      </c>
      <c r="AS80" s="139">
        <v>22680000</v>
      </c>
    </row>
    <row r="81" spans="1:45" ht="24.9" hidden="1" customHeight="1" x14ac:dyDescent="0.3">
      <c r="A81" s="136">
        <v>10991</v>
      </c>
      <c r="B81" s="136" t="s">
        <v>1978</v>
      </c>
      <c r="D81" s="136">
        <v>2024</v>
      </c>
      <c r="E81" s="137" t="s">
        <v>600</v>
      </c>
      <c r="F81" s="136" t="s">
        <v>1591</v>
      </c>
      <c r="G81" s="137" t="s">
        <v>1590</v>
      </c>
      <c r="I81" s="137" t="s">
        <v>21</v>
      </c>
      <c r="J81" s="137" t="s">
        <v>1287</v>
      </c>
      <c r="K81" s="137" t="s">
        <v>1286</v>
      </c>
      <c r="L81" s="137" t="s">
        <v>408</v>
      </c>
      <c r="M81" s="136" t="s">
        <v>409</v>
      </c>
      <c r="N81" s="136">
        <v>1</v>
      </c>
      <c r="O81" s="138" t="s">
        <v>1252</v>
      </c>
      <c r="P81" s="137" t="s">
        <v>1589</v>
      </c>
      <c r="Q81" s="137" t="s">
        <v>697</v>
      </c>
      <c r="R81" s="137" t="s">
        <v>401</v>
      </c>
      <c r="S81" s="137" t="s">
        <v>19</v>
      </c>
      <c r="T81" s="137" t="s">
        <v>1994</v>
      </c>
      <c r="U81" s="144">
        <v>15</v>
      </c>
      <c r="V81" s="136">
        <v>160</v>
      </c>
      <c r="W81" s="136">
        <v>12</v>
      </c>
      <c r="X81" s="136">
        <v>172</v>
      </c>
      <c r="Y81" s="136">
        <v>8</v>
      </c>
      <c r="Z81" s="136" t="s">
        <v>20</v>
      </c>
      <c r="AA81" s="136" t="s">
        <v>20</v>
      </c>
      <c r="AB81" s="136" t="s">
        <v>20</v>
      </c>
      <c r="AC81" s="137" t="s">
        <v>21</v>
      </c>
      <c r="AD81" s="137" t="s">
        <v>1995</v>
      </c>
      <c r="AE81" s="136" t="s">
        <v>18</v>
      </c>
      <c r="AF81" s="137" t="s">
        <v>1878</v>
      </c>
      <c r="AG81" s="136" t="s">
        <v>1873</v>
      </c>
      <c r="AH81" s="136">
        <v>2</v>
      </c>
      <c r="AI81" s="139">
        <v>5400</v>
      </c>
      <c r="AJ81" s="140">
        <v>21.5</v>
      </c>
      <c r="AK81" s="148">
        <v>22</v>
      </c>
      <c r="AL81" s="201">
        <f t="shared" si="1"/>
        <v>2580</v>
      </c>
      <c r="AN81" s="204">
        <v>1320000</v>
      </c>
      <c r="AO81" s="204">
        <v>1650000</v>
      </c>
      <c r="AP81" s="139">
        <v>3750000</v>
      </c>
      <c r="AQ81" s="139">
        <v>13932000</v>
      </c>
      <c r="AR81" s="139">
        <v>0</v>
      </c>
      <c r="AS81" s="139">
        <v>20652000</v>
      </c>
    </row>
    <row r="82" spans="1:45" ht="24.9" hidden="1" customHeight="1" x14ac:dyDescent="0.3">
      <c r="A82" s="136">
        <v>12313</v>
      </c>
      <c r="B82" s="136" t="s">
        <v>1978</v>
      </c>
      <c r="D82" s="136">
        <v>2024</v>
      </c>
      <c r="E82" s="137" t="s">
        <v>600</v>
      </c>
      <c r="F82" s="136" t="s">
        <v>1678</v>
      </c>
      <c r="G82" s="137" t="s">
        <v>1677</v>
      </c>
      <c r="I82" s="137" t="s">
        <v>21</v>
      </c>
      <c r="J82" s="137" t="s">
        <v>1287</v>
      </c>
      <c r="K82" s="137" t="s">
        <v>1286</v>
      </c>
      <c r="L82" s="137" t="s">
        <v>408</v>
      </c>
      <c r="M82" s="136" t="s">
        <v>409</v>
      </c>
      <c r="N82" s="136">
        <v>1</v>
      </c>
      <c r="O82" s="138" t="s">
        <v>1252</v>
      </c>
      <c r="P82" s="137" t="s">
        <v>1676</v>
      </c>
      <c r="Q82" s="137" t="s">
        <v>1864</v>
      </c>
      <c r="R82" s="137" t="s">
        <v>401</v>
      </c>
      <c r="S82" s="137" t="s">
        <v>19</v>
      </c>
      <c r="T82" s="137" t="s">
        <v>1143</v>
      </c>
      <c r="U82" s="144">
        <v>15</v>
      </c>
      <c r="V82" s="136">
        <v>160</v>
      </c>
      <c r="W82" s="136">
        <v>12</v>
      </c>
      <c r="X82" s="136">
        <v>172</v>
      </c>
      <c r="Y82" s="136">
        <v>6</v>
      </c>
      <c r="Z82" s="136" t="s">
        <v>20</v>
      </c>
      <c r="AA82" s="136" t="s">
        <v>20</v>
      </c>
      <c r="AB82" s="136" t="s">
        <v>20</v>
      </c>
      <c r="AC82" s="137" t="s">
        <v>21</v>
      </c>
      <c r="AD82" s="137" t="s">
        <v>1996</v>
      </c>
      <c r="AE82" s="136" t="s">
        <v>18</v>
      </c>
      <c r="AF82" s="137" t="s">
        <v>1878</v>
      </c>
      <c r="AG82" s="136" t="s">
        <v>1873</v>
      </c>
      <c r="AH82" s="136">
        <v>2</v>
      </c>
      <c r="AI82" s="139">
        <v>5400</v>
      </c>
      <c r="AJ82" s="140">
        <v>28.666666666666668</v>
      </c>
      <c r="AK82" s="148">
        <v>29</v>
      </c>
      <c r="AL82" s="201">
        <f t="shared" si="1"/>
        <v>2580</v>
      </c>
      <c r="AN82" s="204">
        <v>1740000</v>
      </c>
      <c r="AO82" s="204">
        <v>2175000</v>
      </c>
      <c r="AP82" s="139">
        <v>3750000</v>
      </c>
      <c r="AQ82" s="139">
        <v>13932000</v>
      </c>
      <c r="AR82" s="139">
        <v>0</v>
      </c>
      <c r="AS82" s="139">
        <v>21597000</v>
      </c>
    </row>
    <row r="83" spans="1:45" ht="24.9" hidden="1" customHeight="1" x14ac:dyDescent="0.3">
      <c r="A83" s="136">
        <v>13539</v>
      </c>
      <c r="B83" s="136" t="s">
        <v>1978</v>
      </c>
      <c r="D83" s="136">
        <v>2024</v>
      </c>
      <c r="E83" s="137" t="s">
        <v>600</v>
      </c>
      <c r="F83" s="136" t="s">
        <v>1997</v>
      </c>
      <c r="G83" s="137" t="s">
        <v>1998</v>
      </c>
      <c r="I83" s="137" t="s">
        <v>21</v>
      </c>
      <c r="J83" s="137" t="s">
        <v>1609</v>
      </c>
      <c r="K83" s="137" t="s">
        <v>1608</v>
      </c>
      <c r="L83" s="137" t="s">
        <v>1340</v>
      </c>
      <c r="M83" s="136" t="s">
        <v>1212</v>
      </c>
      <c r="N83" s="136">
        <v>1</v>
      </c>
      <c r="O83" s="138" t="s">
        <v>1252</v>
      </c>
      <c r="P83" s="137" t="s">
        <v>1268</v>
      </c>
      <c r="Q83" s="137" t="s">
        <v>681</v>
      </c>
      <c r="R83" s="137" t="s">
        <v>401</v>
      </c>
      <c r="S83" s="137" t="s">
        <v>19</v>
      </c>
      <c r="T83" s="137" t="s">
        <v>1999</v>
      </c>
      <c r="U83" s="144">
        <v>25</v>
      </c>
      <c r="V83" s="136">
        <v>176</v>
      </c>
      <c r="W83" s="136">
        <v>70</v>
      </c>
      <c r="X83" s="136">
        <v>246</v>
      </c>
      <c r="Y83" s="136">
        <v>4</v>
      </c>
      <c r="Z83" s="136" t="s">
        <v>20</v>
      </c>
      <c r="AA83" s="136" t="s">
        <v>18</v>
      </c>
      <c r="AB83" s="136" t="s">
        <v>18</v>
      </c>
      <c r="AC83" s="137" t="s">
        <v>21</v>
      </c>
      <c r="AD83" s="137" t="s">
        <v>2000</v>
      </c>
      <c r="AE83" s="136" t="s">
        <v>20</v>
      </c>
      <c r="AF83" s="137" t="s">
        <v>1991</v>
      </c>
      <c r="AG83" s="136" t="s">
        <v>1873</v>
      </c>
      <c r="AH83" s="136">
        <v>3</v>
      </c>
      <c r="AI83" s="139">
        <v>6300</v>
      </c>
      <c r="AJ83" s="140">
        <v>61.5</v>
      </c>
      <c r="AK83" s="148">
        <v>62</v>
      </c>
      <c r="AL83" s="201">
        <f t="shared" si="1"/>
        <v>6150</v>
      </c>
      <c r="AM83" s="139">
        <v>300000</v>
      </c>
      <c r="AN83" s="204">
        <v>6200000</v>
      </c>
      <c r="AO83" s="204">
        <v>0</v>
      </c>
      <c r="AP83" s="139">
        <v>0</v>
      </c>
      <c r="AQ83" s="139">
        <v>38745000</v>
      </c>
      <c r="AR83" s="139">
        <v>7500000</v>
      </c>
      <c r="AS83" s="139">
        <v>52445000</v>
      </c>
    </row>
    <row r="84" spans="1:45" ht="24.9" hidden="1" customHeight="1" x14ac:dyDescent="0.3">
      <c r="A84" s="136">
        <v>12355</v>
      </c>
      <c r="B84" s="136" t="s">
        <v>1978</v>
      </c>
      <c r="D84" s="136">
        <v>2024</v>
      </c>
      <c r="E84" s="137" t="s">
        <v>600</v>
      </c>
      <c r="F84" s="136" t="s">
        <v>1503</v>
      </c>
      <c r="G84" s="137" t="s">
        <v>1502</v>
      </c>
      <c r="I84" s="137" t="s">
        <v>21</v>
      </c>
      <c r="J84" s="137" t="s">
        <v>1959</v>
      </c>
      <c r="K84" s="137" t="s">
        <v>1960</v>
      </c>
      <c r="L84" s="137" t="s">
        <v>1459</v>
      </c>
      <c r="M84" s="136" t="s">
        <v>1458</v>
      </c>
      <c r="N84" s="136">
        <v>1</v>
      </c>
      <c r="O84" s="138" t="s">
        <v>1252</v>
      </c>
      <c r="P84" s="137" t="s">
        <v>1501</v>
      </c>
      <c r="Q84" s="137" t="s">
        <v>631</v>
      </c>
      <c r="R84" s="137" t="s">
        <v>401</v>
      </c>
      <c r="S84" s="137" t="s">
        <v>22</v>
      </c>
      <c r="T84" s="137" t="s">
        <v>2001</v>
      </c>
      <c r="U84" s="144">
        <v>25</v>
      </c>
      <c r="V84" s="136">
        <v>108</v>
      </c>
      <c r="W84" s="136">
        <v>10</v>
      </c>
      <c r="X84" s="136">
        <v>118</v>
      </c>
      <c r="Y84" s="136">
        <v>4</v>
      </c>
      <c r="Z84" s="136" t="s">
        <v>20</v>
      </c>
      <c r="AA84" s="136" t="s">
        <v>20</v>
      </c>
      <c r="AB84" s="136" t="s">
        <v>18</v>
      </c>
      <c r="AC84" s="137" t="s">
        <v>21</v>
      </c>
      <c r="AD84" s="137" t="s">
        <v>2002</v>
      </c>
      <c r="AE84" s="136" t="s">
        <v>18</v>
      </c>
      <c r="AF84" s="137" t="s">
        <v>1878</v>
      </c>
      <c r="AG84" s="136" t="s">
        <v>1873</v>
      </c>
      <c r="AH84" s="136">
        <v>2</v>
      </c>
      <c r="AI84" s="139">
        <v>5400</v>
      </c>
      <c r="AJ84" s="140">
        <v>29.5</v>
      </c>
      <c r="AK84" s="148">
        <v>30</v>
      </c>
      <c r="AL84" s="201">
        <f t="shared" si="1"/>
        <v>2950</v>
      </c>
      <c r="AN84" s="204">
        <v>3000000</v>
      </c>
      <c r="AO84" s="204">
        <v>3750000</v>
      </c>
      <c r="AP84" s="139">
        <v>0</v>
      </c>
      <c r="AQ84" s="139">
        <v>15930000</v>
      </c>
      <c r="AR84" s="139">
        <v>0</v>
      </c>
      <c r="AS84" s="139">
        <v>22680000</v>
      </c>
    </row>
    <row r="85" spans="1:45" ht="24.9" hidden="1" customHeight="1" x14ac:dyDescent="0.3">
      <c r="A85" s="136">
        <v>13541</v>
      </c>
      <c r="B85" s="136" t="s">
        <v>1978</v>
      </c>
      <c r="D85" s="136">
        <v>2024</v>
      </c>
      <c r="E85" s="137" t="s">
        <v>600</v>
      </c>
      <c r="F85" s="136" t="s">
        <v>2003</v>
      </c>
      <c r="G85" s="137" t="s">
        <v>2004</v>
      </c>
      <c r="I85" s="137" t="s">
        <v>21</v>
      </c>
      <c r="J85" s="137" t="s">
        <v>1757</v>
      </c>
      <c r="K85" s="137" t="s">
        <v>1758</v>
      </c>
      <c r="L85" s="137" t="s">
        <v>21</v>
      </c>
      <c r="M85" s="136" t="s">
        <v>21</v>
      </c>
      <c r="N85" s="136">
        <v>1</v>
      </c>
      <c r="O85" s="138" t="s">
        <v>1252</v>
      </c>
      <c r="P85" s="137" t="s">
        <v>1268</v>
      </c>
      <c r="Q85" s="137" t="s">
        <v>1864</v>
      </c>
      <c r="R85" s="137" t="s">
        <v>401</v>
      </c>
      <c r="S85" s="137" t="s">
        <v>22</v>
      </c>
      <c r="T85" s="137" t="s">
        <v>1132</v>
      </c>
      <c r="U85" s="144">
        <v>19</v>
      </c>
      <c r="V85" s="136">
        <v>116</v>
      </c>
      <c r="W85" s="136">
        <v>0</v>
      </c>
      <c r="X85" s="136">
        <v>116</v>
      </c>
      <c r="Y85" s="136">
        <v>3</v>
      </c>
      <c r="Z85" s="136" t="s">
        <v>20</v>
      </c>
      <c r="AA85" s="136" t="s">
        <v>20</v>
      </c>
      <c r="AB85" s="136" t="s">
        <v>18</v>
      </c>
      <c r="AC85" s="137" t="s">
        <v>21</v>
      </c>
      <c r="AD85" s="137" t="s">
        <v>2005</v>
      </c>
      <c r="AE85" s="136" t="s">
        <v>20</v>
      </c>
      <c r="AF85" s="137" t="s">
        <v>2006</v>
      </c>
      <c r="AG85" s="136" t="s">
        <v>1873</v>
      </c>
      <c r="AH85" s="136">
        <v>3</v>
      </c>
      <c r="AI85" s="139">
        <v>6300</v>
      </c>
      <c r="AJ85" s="140">
        <v>38.666666666666664</v>
      </c>
      <c r="AK85" s="148">
        <v>39</v>
      </c>
      <c r="AL85" s="201">
        <f t="shared" si="1"/>
        <v>2204</v>
      </c>
      <c r="AM85" s="139">
        <v>50000</v>
      </c>
      <c r="AN85" s="204">
        <v>2964000</v>
      </c>
      <c r="AO85" s="204">
        <v>3705000</v>
      </c>
      <c r="AP85" s="139">
        <v>0</v>
      </c>
      <c r="AQ85" s="139">
        <v>13885200</v>
      </c>
      <c r="AR85" s="139">
        <v>950000</v>
      </c>
      <c r="AS85" s="139">
        <v>21504200</v>
      </c>
    </row>
    <row r="86" spans="1:45" ht="24.9" hidden="1" customHeight="1" x14ac:dyDescent="0.3">
      <c r="A86" s="136">
        <v>13282</v>
      </c>
      <c r="B86" s="136" t="s">
        <v>1978</v>
      </c>
      <c r="D86" s="136">
        <v>2024</v>
      </c>
      <c r="E86" s="137" t="s">
        <v>600</v>
      </c>
      <c r="F86" s="136" t="s">
        <v>2007</v>
      </c>
      <c r="G86" s="137" t="s">
        <v>2008</v>
      </c>
      <c r="I86" s="137" t="s">
        <v>21</v>
      </c>
      <c r="J86" s="137" t="s">
        <v>653</v>
      </c>
      <c r="K86" s="137" t="s">
        <v>654</v>
      </c>
      <c r="L86" s="137" t="s">
        <v>21</v>
      </c>
      <c r="M86" s="136" t="s">
        <v>21</v>
      </c>
      <c r="N86" s="136">
        <v>2</v>
      </c>
      <c r="O86" s="138" t="s">
        <v>1325</v>
      </c>
      <c r="P86" s="137" t="s">
        <v>2009</v>
      </c>
      <c r="Q86" s="137" t="s">
        <v>631</v>
      </c>
      <c r="R86" s="137" t="s">
        <v>401</v>
      </c>
      <c r="S86" s="137" t="s">
        <v>22</v>
      </c>
      <c r="T86" s="137" t="s">
        <v>2010</v>
      </c>
      <c r="U86" s="144">
        <v>20</v>
      </c>
      <c r="V86" s="136">
        <v>95</v>
      </c>
      <c r="W86" s="136">
        <v>0</v>
      </c>
      <c r="X86" s="136">
        <v>95</v>
      </c>
      <c r="Y86" s="136">
        <v>3</v>
      </c>
      <c r="Z86" s="136" t="s">
        <v>20</v>
      </c>
      <c r="AA86" s="136" t="s">
        <v>20</v>
      </c>
      <c r="AB86" s="136" t="s">
        <v>18</v>
      </c>
      <c r="AC86" s="137" t="s">
        <v>21</v>
      </c>
      <c r="AD86" s="137" t="s">
        <v>2011</v>
      </c>
      <c r="AE86" s="136" t="s">
        <v>18</v>
      </c>
      <c r="AF86" s="137" t="s">
        <v>1878</v>
      </c>
      <c r="AG86" s="136" t="s">
        <v>1873</v>
      </c>
      <c r="AH86" s="136">
        <v>1</v>
      </c>
      <c r="AI86" s="139">
        <v>4300</v>
      </c>
      <c r="AJ86" s="140">
        <v>31.666666666666668</v>
      </c>
      <c r="AK86" s="148">
        <v>32</v>
      </c>
      <c r="AL86" s="201">
        <f t="shared" si="1"/>
        <v>1900</v>
      </c>
      <c r="AN86" s="204">
        <v>2560000</v>
      </c>
      <c r="AO86" s="204">
        <v>3200000</v>
      </c>
      <c r="AP86" s="139">
        <v>0</v>
      </c>
      <c r="AQ86" s="139">
        <v>8170000</v>
      </c>
      <c r="AR86" s="139">
        <v>0</v>
      </c>
      <c r="AS86" s="139">
        <v>13930000</v>
      </c>
    </row>
    <row r="87" spans="1:45" ht="24.9" hidden="1" customHeight="1" x14ac:dyDescent="0.3">
      <c r="A87" s="136">
        <v>13306</v>
      </c>
      <c r="B87" s="136" t="s">
        <v>1978</v>
      </c>
      <c r="D87" s="136">
        <v>2024</v>
      </c>
      <c r="E87" s="137" t="s">
        <v>600</v>
      </c>
      <c r="F87" s="136" t="s">
        <v>2007</v>
      </c>
      <c r="G87" s="137" t="s">
        <v>2008</v>
      </c>
      <c r="I87" s="137" t="s">
        <v>21</v>
      </c>
      <c r="J87" s="137" t="s">
        <v>2012</v>
      </c>
      <c r="K87" s="137" t="s">
        <v>2013</v>
      </c>
      <c r="L87" s="137" t="s">
        <v>21</v>
      </c>
      <c r="M87" s="136" t="s">
        <v>21</v>
      </c>
      <c r="N87" s="136">
        <v>2</v>
      </c>
      <c r="O87" s="138" t="s">
        <v>1325</v>
      </c>
      <c r="P87" s="137" t="s">
        <v>2009</v>
      </c>
      <c r="Q87" s="137" t="s">
        <v>681</v>
      </c>
      <c r="R87" s="137" t="s">
        <v>401</v>
      </c>
      <c r="S87" s="137" t="s">
        <v>22</v>
      </c>
      <c r="T87" s="137" t="s">
        <v>2010</v>
      </c>
      <c r="U87" s="144">
        <v>20</v>
      </c>
      <c r="V87" s="136">
        <v>64</v>
      </c>
      <c r="W87" s="136">
        <v>0</v>
      </c>
      <c r="X87" s="136">
        <v>64</v>
      </c>
      <c r="Y87" s="136">
        <v>4</v>
      </c>
      <c r="Z87" s="136" t="s">
        <v>20</v>
      </c>
      <c r="AA87" s="136" t="s">
        <v>20</v>
      </c>
      <c r="AB87" s="136" t="s">
        <v>18</v>
      </c>
      <c r="AC87" s="137" t="s">
        <v>21</v>
      </c>
      <c r="AD87" s="137" t="s">
        <v>2014</v>
      </c>
      <c r="AE87" s="136" t="s">
        <v>18</v>
      </c>
      <c r="AF87" s="137" t="s">
        <v>1878</v>
      </c>
      <c r="AG87" s="136" t="s">
        <v>1873</v>
      </c>
      <c r="AH87" s="136">
        <v>1</v>
      </c>
      <c r="AI87" s="139">
        <v>4300</v>
      </c>
      <c r="AJ87" s="140">
        <v>16</v>
      </c>
      <c r="AK87" s="148">
        <v>16</v>
      </c>
      <c r="AL87" s="201">
        <f t="shared" si="1"/>
        <v>1280</v>
      </c>
      <c r="AN87" s="204">
        <v>1280000</v>
      </c>
      <c r="AO87" s="204">
        <v>1600000</v>
      </c>
      <c r="AP87" s="139">
        <v>0</v>
      </c>
      <c r="AQ87" s="139">
        <v>5504000</v>
      </c>
      <c r="AR87" s="139">
        <v>0</v>
      </c>
      <c r="AS87" s="139">
        <v>8384000</v>
      </c>
    </row>
    <row r="88" spans="1:45" ht="24.9" hidden="1" customHeight="1" x14ac:dyDescent="0.3">
      <c r="A88" s="136">
        <v>13296</v>
      </c>
      <c r="B88" s="136" t="s">
        <v>1978</v>
      </c>
      <c r="D88" s="136">
        <v>2024</v>
      </c>
      <c r="E88" s="137" t="s">
        <v>600</v>
      </c>
      <c r="F88" s="136" t="s">
        <v>2007</v>
      </c>
      <c r="G88" s="137" t="s">
        <v>2008</v>
      </c>
      <c r="I88" s="137" t="s">
        <v>21</v>
      </c>
      <c r="J88" s="137" t="s">
        <v>1716</v>
      </c>
      <c r="K88" s="137" t="s">
        <v>1715</v>
      </c>
      <c r="L88" s="137" t="s">
        <v>21</v>
      </c>
      <c r="M88" s="136" t="s">
        <v>21</v>
      </c>
      <c r="N88" s="136">
        <v>2</v>
      </c>
      <c r="O88" s="138" t="s">
        <v>1325</v>
      </c>
      <c r="P88" s="137" t="s">
        <v>2009</v>
      </c>
      <c r="Q88" s="137" t="s">
        <v>631</v>
      </c>
      <c r="R88" s="137" t="s">
        <v>401</v>
      </c>
      <c r="S88" s="137" t="s">
        <v>19</v>
      </c>
      <c r="T88" s="137" t="s">
        <v>648</v>
      </c>
      <c r="U88" s="144">
        <v>20</v>
      </c>
      <c r="V88" s="136">
        <v>120</v>
      </c>
      <c r="W88" s="136">
        <v>0</v>
      </c>
      <c r="X88" s="136">
        <v>120</v>
      </c>
      <c r="Y88" s="136">
        <v>3</v>
      </c>
      <c r="Z88" s="136" t="s">
        <v>20</v>
      </c>
      <c r="AA88" s="136" t="s">
        <v>18</v>
      </c>
      <c r="AB88" s="136" t="s">
        <v>18</v>
      </c>
      <c r="AC88" s="137" t="s">
        <v>21</v>
      </c>
      <c r="AD88" s="137" t="s">
        <v>2015</v>
      </c>
      <c r="AE88" s="136" t="s">
        <v>18</v>
      </c>
      <c r="AF88" s="137" t="s">
        <v>1878</v>
      </c>
      <c r="AG88" s="136" t="s">
        <v>1873</v>
      </c>
      <c r="AH88" s="136">
        <v>1</v>
      </c>
      <c r="AI88" s="139">
        <v>4300</v>
      </c>
      <c r="AJ88" s="140">
        <v>40</v>
      </c>
      <c r="AK88" s="148">
        <v>40</v>
      </c>
      <c r="AL88" s="201">
        <f t="shared" si="1"/>
        <v>2400</v>
      </c>
      <c r="AN88" s="204">
        <v>3200000</v>
      </c>
      <c r="AO88" s="204">
        <v>0</v>
      </c>
      <c r="AP88" s="139">
        <v>0</v>
      </c>
      <c r="AQ88" s="139">
        <v>10320000</v>
      </c>
      <c r="AR88" s="139">
        <v>0</v>
      </c>
      <c r="AS88" s="139">
        <v>13520000</v>
      </c>
    </row>
    <row r="89" spans="1:45" ht="24.9" hidden="1" customHeight="1" x14ac:dyDescent="0.3">
      <c r="A89" s="136">
        <v>11112</v>
      </c>
      <c r="B89" s="136" t="s">
        <v>1978</v>
      </c>
      <c r="D89" s="136">
        <v>2024</v>
      </c>
      <c r="E89" s="137" t="s">
        <v>600</v>
      </c>
      <c r="F89" s="136" t="s">
        <v>1387</v>
      </c>
      <c r="G89" s="137" t="s">
        <v>1386</v>
      </c>
      <c r="I89" s="137" t="s">
        <v>21</v>
      </c>
      <c r="J89" s="137" t="s">
        <v>1526</v>
      </c>
      <c r="K89" s="137" t="s">
        <v>1525</v>
      </c>
      <c r="L89" s="137" t="s">
        <v>21</v>
      </c>
      <c r="M89" s="136" t="s">
        <v>21</v>
      </c>
      <c r="N89" s="136">
        <v>2</v>
      </c>
      <c r="O89" s="138" t="s">
        <v>1325</v>
      </c>
      <c r="P89" s="137" t="s">
        <v>1324</v>
      </c>
      <c r="Q89" s="137" t="s">
        <v>1385</v>
      </c>
      <c r="R89" s="137" t="s">
        <v>401</v>
      </c>
      <c r="S89" s="137" t="s">
        <v>22</v>
      </c>
      <c r="T89" s="137" t="s">
        <v>399</v>
      </c>
      <c r="U89" s="144">
        <v>10</v>
      </c>
      <c r="V89" s="136">
        <v>140</v>
      </c>
      <c r="W89" s="136">
        <v>0</v>
      </c>
      <c r="X89" s="136">
        <v>140</v>
      </c>
      <c r="Y89" s="136">
        <v>5</v>
      </c>
      <c r="Z89" s="136" t="s">
        <v>18</v>
      </c>
      <c r="AA89" s="136" t="s">
        <v>18</v>
      </c>
      <c r="AB89" s="136" t="s">
        <v>18</v>
      </c>
      <c r="AC89" s="137" t="s">
        <v>21</v>
      </c>
      <c r="AD89" s="137" t="s">
        <v>2016</v>
      </c>
      <c r="AE89" s="136" t="s">
        <v>18</v>
      </c>
      <c r="AF89" s="137" t="s">
        <v>1878</v>
      </c>
      <c r="AG89" s="136" t="s">
        <v>1873</v>
      </c>
      <c r="AH89" s="136">
        <v>2</v>
      </c>
      <c r="AI89" s="139">
        <v>5400</v>
      </c>
      <c r="AJ89" s="140">
        <v>28</v>
      </c>
      <c r="AK89" s="148">
        <v>28</v>
      </c>
      <c r="AL89" s="201">
        <f t="shared" si="1"/>
        <v>1400</v>
      </c>
      <c r="AN89" s="204">
        <v>0</v>
      </c>
      <c r="AO89" s="204">
        <v>0</v>
      </c>
      <c r="AP89" s="139">
        <v>0</v>
      </c>
      <c r="AQ89" s="139">
        <v>7560000</v>
      </c>
      <c r="AR89" s="139">
        <v>0</v>
      </c>
      <c r="AS89" s="139">
        <v>7560000</v>
      </c>
    </row>
    <row r="90" spans="1:45" ht="24.9" hidden="1" customHeight="1" x14ac:dyDescent="0.3">
      <c r="A90" s="136">
        <v>13094</v>
      </c>
      <c r="B90" s="136" t="s">
        <v>1978</v>
      </c>
      <c r="D90" s="136">
        <v>2024</v>
      </c>
      <c r="E90" s="137" t="s">
        <v>600</v>
      </c>
      <c r="F90" s="136" t="s">
        <v>2007</v>
      </c>
      <c r="G90" s="137" t="s">
        <v>2008</v>
      </c>
      <c r="I90" s="137" t="s">
        <v>21</v>
      </c>
      <c r="J90" s="137" t="s">
        <v>1781</v>
      </c>
      <c r="K90" s="137" t="s">
        <v>2017</v>
      </c>
      <c r="L90" s="137" t="s">
        <v>645</v>
      </c>
      <c r="M90" s="136" t="s">
        <v>646</v>
      </c>
      <c r="N90" s="136">
        <v>2</v>
      </c>
      <c r="O90" s="138" t="s">
        <v>1325</v>
      </c>
      <c r="P90" s="137" t="s">
        <v>2009</v>
      </c>
      <c r="Q90" s="137" t="s">
        <v>697</v>
      </c>
      <c r="R90" s="137" t="s">
        <v>401</v>
      </c>
      <c r="S90" s="137" t="s">
        <v>19</v>
      </c>
      <c r="T90" s="137" t="s">
        <v>1132</v>
      </c>
      <c r="U90" s="144">
        <v>20</v>
      </c>
      <c r="V90" s="136">
        <v>72</v>
      </c>
      <c r="W90" s="136">
        <v>10</v>
      </c>
      <c r="X90" s="136">
        <v>82</v>
      </c>
      <c r="Y90" s="136">
        <v>4</v>
      </c>
      <c r="Z90" s="136" t="s">
        <v>20</v>
      </c>
      <c r="AA90" s="136" t="s">
        <v>20</v>
      </c>
      <c r="AB90" s="136" t="s">
        <v>18</v>
      </c>
      <c r="AC90" s="137" t="s">
        <v>21</v>
      </c>
      <c r="AD90" s="137" t="s">
        <v>2018</v>
      </c>
      <c r="AE90" s="136" t="s">
        <v>18</v>
      </c>
      <c r="AF90" s="137" t="s">
        <v>1878</v>
      </c>
      <c r="AG90" s="136" t="s">
        <v>1873</v>
      </c>
      <c r="AH90" s="136">
        <v>1</v>
      </c>
      <c r="AI90" s="139">
        <v>4300</v>
      </c>
      <c r="AJ90" s="140">
        <v>20.5</v>
      </c>
      <c r="AK90" s="148">
        <v>21</v>
      </c>
      <c r="AL90" s="201">
        <f t="shared" si="1"/>
        <v>1640</v>
      </c>
      <c r="AN90" s="204">
        <v>1680000</v>
      </c>
      <c r="AO90" s="204">
        <v>2100000</v>
      </c>
      <c r="AP90" s="139">
        <v>0</v>
      </c>
      <c r="AQ90" s="139">
        <v>7052000</v>
      </c>
      <c r="AR90" s="139">
        <v>0</v>
      </c>
      <c r="AS90" s="139">
        <v>10832000</v>
      </c>
    </row>
    <row r="91" spans="1:45" ht="24.9" hidden="1" customHeight="1" x14ac:dyDescent="0.3">
      <c r="A91" s="136">
        <v>10876</v>
      </c>
      <c r="B91" s="136" t="s">
        <v>1978</v>
      </c>
      <c r="D91" s="136">
        <v>2024</v>
      </c>
      <c r="E91" s="137" t="s">
        <v>600</v>
      </c>
      <c r="F91" s="136" t="s">
        <v>1580</v>
      </c>
      <c r="G91" s="137" t="s">
        <v>1579</v>
      </c>
      <c r="I91" s="137" t="s">
        <v>21</v>
      </c>
      <c r="J91" s="137" t="s">
        <v>638</v>
      </c>
      <c r="K91" s="137" t="s">
        <v>639</v>
      </c>
      <c r="L91" s="137" t="s">
        <v>1162</v>
      </c>
      <c r="M91" s="136" t="s">
        <v>1163</v>
      </c>
      <c r="N91" s="136">
        <v>3</v>
      </c>
      <c r="O91" s="138" t="s">
        <v>1219</v>
      </c>
      <c r="P91" s="137" t="s">
        <v>1334</v>
      </c>
      <c r="Q91" s="137" t="s">
        <v>642</v>
      </c>
      <c r="R91" s="137" t="s">
        <v>401</v>
      </c>
      <c r="S91" s="137" t="s">
        <v>19</v>
      </c>
      <c r="T91" s="137" t="s">
        <v>1262</v>
      </c>
      <c r="U91" s="144">
        <v>20</v>
      </c>
      <c r="V91" s="136">
        <v>24</v>
      </c>
      <c r="W91" s="136">
        <v>15</v>
      </c>
      <c r="X91" s="136">
        <v>39</v>
      </c>
      <c r="Y91" s="136">
        <v>5</v>
      </c>
      <c r="Z91" s="136" t="s">
        <v>20</v>
      </c>
      <c r="AA91" s="136" t="s">
        <v>20</v>
      </c>
      <c r="AB91" s="136" t="s">
        <v>18</v>
      </c>
      <c r="AC91" s="137" t="s">
        <v>21</v>
      </c>
      <c r="AD91" s="137" t="s">
        <v>2019</v>
      </c>
      <c r="AE91" s="136" t="s">
        <v>20</v>
      </c>
      <c r="AF91" s="137" t="s">
        <v>1867</v>
      </c>
      <c r="AG91" s="136" t="s">
        <v>1873</v>
      </c>
      <c r="AH91" s="136">
        <v>2</v>
      </c>
      <c r="AI91" s="139">
        <v>5400</v>
      </c>
      <c r="AJ91" s="140">
        <v>17.399999999999999</v>
      </c>
      <c r="AK91" s="148">
        <v>18</v>
      </c>
      <c r="AL91" s="201">
        <f t="shared" si="1"/>
        <v>780</v>
      </c>
      <c r="AM91" s="139">
        <v>40000</v>
      </c>
      <c r="AN91" s="204">
        <v>1440000</v>
      </c>
      <c r="AO91" s="204">
        <v>1800000</v>
      </c>
      <c r="AP91" s="139">
        <v>0</v>
      </c>
      <c r="AQ91" s="139">
        <v>4212000</v>
      </c>
      <c r="AR91" s="139">
        <v>800000</v>
      </c>
      <c r="AS91" s="139">
        <v>8252000</v>
      </c>
    </row>
    <row r="92" spans="1:45" ht="24.9" hidden="1" customHeight="1" x14ac:dyDescent="0.3">
      <c r="A92" s="136">
        <v>11984</v>
      </c>
      <c r="B92" s="136" t="s">
        <v>1978</v>
      </c>
      <c r="D92" s="136">
        <v>2024</v>
      </c>
      <c r="E92" s="137" t="s">
        <v>600</v>
      </c>
      <c r="F92" s="136" t="s">
        <v>1372</v>
      </c>
      <c r="G92" s="137" t="s">
        <v>1371</v>
      </c>
      <c r="I92" s="137" t="s">
        <v>21</v>
      </c>
      <c r="J92" s="137" t="s">
        <v>1537</v>
      </c>
      <c r="K92" s="137" t="s">
        <v>1536</v>
      </c>
      <c r="L92" s="137" t="s">
        <v>21</v>
      </c>
      <c r="M92" s="136" t="s">
        <v>21</v>
      </c>
      <c r="N92" s="136">
        <v>3</v>
      </c>
      <c r="O92" s="138" t="s">
        <v>1219</v>
      </c>
      <c r="P92" s="137" t="s">
        <v>1368</v>
      </c>
      <c r="Q92" s="137" t="s">
        <v>631</v>
      </c>
      <c r="R92" s="137" t="s">
        <v>401</v>
      </c>
      <c r="S92" s="137" t="s">
        <v>19</v>
      </c>
      <c r="T92" s="137" t="s">
        <v>399</v>
      </c>
      <c r="U92" s="144">
        <v>20</v>
      </c>
      <c r="V92" s="136">
        <v>70</v>
      </c>
      <c r="W92" s="136">
        <v>0</v>
      </c>
      <c r="X92" s="136">
        <v>70</v>
      </c>
      <c r="Y92" s="136">
        <v>4</v>
      </c>
      <c r="Z92" s="136" t="s">
        <v>20</v>
      </c>
      <c r="AA92" s="136" t="s">
        <v>20</v>
      </c>
      <c r="AB92" s="136" t="s">
        <v>18</v>
      </c>
      <c r="AC92" s="137" t="s">
        <v>21</v>
      </c>
      <c r="AD92" s="137" t="s">
        <v>2020</v>
      </c>
      <c r="AE92" s="136" t="s">
        <v>18</v>
      </c>
      <c r="AF92" s="137" t="s">
        <v>1878</v>
      </c>
      <c r="AG92" s="136" t="s">
        <v>1873</v>
      </c>
      <c r="AH92" s="136">
        <v>1</v>
      </c>
      <c r="AI92" s="139">
        <v>4300</v>
      </c>
      <c r="AJ92" s="140">
        <v>17.5</v>
      </c>
      <c r="AK92" s="148">
        <v>18</v>
      </c>
      <c r="AL92" s="201">
        <f t="shared" si="1"/>
        <v>1400</v>
      </c>
      <c r="AN92" s="204">
        <v>1440000</v>
      </c>
      <c r="AO92" s="204">
        <v>1800000</v>
      </c>
      <c r="AP92" s="139">
        <v>0</v>
      </c>
      <c r="AQ92" s="139">
        <v>6020000</v>
      </c>
      <c r="AR92" s="139">
        <v>0</v>
      </c>
      <c r="AS92" s="139">
        <v>9260000</v>
      </c>
    </row>
    <row r="93" spans="1:45" ht="24.9" hidden="1" customHeight="1" x14ac:dyDescent="0.3">
      <c r="A93" s="136">
        <v>12093</v>
      </c>
      <c r="B93" s="136" t="s">
        <v>1978</v>
      </c>
      <c r="D93" s="136">
        <v>2024</v>
      </c>
      <c r="E93" s="137" t="s">
        <v>600</v>
      </c>
      <c r="F93" s="136" t="s">
        <v>1139</v>
      </c>
      <c r="G93" s="137" t="s">
        <v>1140</v>
      </c>
      <c r="I93" s="137" t="s">
        <v>21</v>
      </c>
      <c r="J93" s="137" t="s">
        <v>643</v>
      </c>
      <c r="K93" s="137" t="s">
        <v>644</v>
      </c>
      <c r="L93" s="137" t="s">
        <v>408</v>
      </c>
      <c r="M93" s="136" t="s">
        <v>409</v>
      </c>
      <c r="N93" s="136">
        <v>3</v>
      </c>
      <c r="O93" s="138" t="s">
        <v>1219</v>
      </c>
      <c r="P93" s="137" t="s">
        <v>1478</v>
      </c>
      <c r="Q93" s="137" t="s">
        <v>628</v>
      </c>
      <c r="R93" s="137" t="s">
        <v>401</v>
      </c>
      <c r="S93" s="137" t="s">
        <v>19</v>
      </c>
      <c r="T93" s="137" t="s">
        <v>399</v>
      </c>
      <c r="U93" s="144">
        <v>15</v>
      </c>
      <c r="V93" s="136">
        <v>214</v>
      </c>
      <c r="W93" s="136">
        <v>12</v>
      </c>
      <c r="X93" s="136">
        <v>226</v>
      </c>
      <c r="Y93" s="136">
        <v>5</v>
      </c>
      <c r="Z93" s="136" t="s">
        <v>20</v>
      </c>
      <c r="AA93" s="136" t="s">
        <v>20</v>
      </c>
      <c r="AB93" s="136" t="s">
        <v>20</v>
      </c>
      <c r="AC93" s="137" t="s">
        <v>21</v>
      </c>
      <c r="AD93" s="137" t="s">
        <v>2021</v>
      </c>
      <c r="AE93" s="136" t="s">
        <v>18</v>
      </c>
      <c r="AF93" s="137" t="s">
        <v>1878</v>
      </c>
      <c r="AG93" s="136" t="s">
        <v>1873</v>
      </c>
      <c r="AH93" s="136">
        <v>2</v>
      </c>
      <c r="AI93" s="139">
        <v>5400</v>
      </c>
      <c r="AJ93" s="140">
        <v>45.2</v>
      </c>
      <c r="AK93" s="148">
        <v>46</v>
      </c>
      <c r="AL93" s="201">
        <f t="shared" si="1"/>
        <v>3390</v>
      </c>
      <c r="AN93" s="204">
        <v>2760000</v>
      </c>
      <c r="AO93" s="204">
        <v>3450000</v>
      </c>
      <c r="AP93" s="139">
        <v>3750000</v>
      </c>
      <c r="AQ93" s="139">
        <v>18306000</v>
      </c>
      <c r="AR93" s="139">
        <v>0</v>
      </c>
      <c r="AS93" s="139">
        <v>28266000</v>
      </c>
    </row>
    <row r="94" spans="1:45" ht="24.9" hidden="1" customHeight="1" x14ac:dyDescent="0.3">
      <c r="A94" s="136">
        <v>12088</v>
      </c>
      <c r="B94" s="136" t="s">
        <v>1978</v>
      </c>
      <c r="D94" s="136">
        <v>2024</v>
      </c>
      <c r="E94" s="137" t="s">
        <v>600</v>
      </c>
      <c r="F94" s="136" t="s">
        <v>1372</v>
      </c>
      <c r="G94" s="137" t="s">
        <v>1371</v>
      </c>
      <c r="I94" s="137" t="s">
        <v>21</v>
      </c>
      <c r="J94" s="137" t="s">
        <v>2022</v>
      </c>
      <c r="K94" s="137" t="s">
        <v>2023</v>
      </c>
      <c r="L94" s="137" t="s">
        <v>21</v>
      </c>
      <c r="M94" s="136" t="s">
        <v>21</v>
      </c>
      <c r="N94" s="136">
        <v>3</v>
      </c>
      <c r="O94" s="138" t="s">
        <v>1219</v>
      </c>
      <c r="P94" s="137" t="s">
        <v>1368</v>
      </c>
      <c r="Q94" s="137" t="s">
        <v>631</v>
      </c>
      <c r="R94" s="137" t="s">
        <v>401</v>
      </c>
      <c r="S94" s="137" t="s">
        <v>22</v>
      </c>
      <c r="T94" s="137" t="s">
        <v>399</v>
      </c>
      <c r="U94" s="144">
        <v>20</v>
      </c>
      <c r="V94" s="136">
        <v>100</v>
      </c>
      <c r="W94" s="136">
        <v>0</v>
      </c>
      <c r="X94" s="136">
        <v>100</v>
      </c>
      <c r="Y94" s="136">
        <v>6</v>
      </c>
      <c r="Z94" s="136" t="s">
        <v>20</v>
      </c>
      <c r="AA94" s="136" t="s">
        <v>20</v>
      </c>
      <c r="AB94" s="136" t="s">
        <v>18</v>
      </c>
      <c r="AC94" s="137" t="s">
        <v>21</v>
      </c>
      <c r="AD94" s="137" t="s">
        <v>2024</v>
      </c>
      <c r="AE94" s="136" t="s">
        <v>18</v>
      </c>
      <c r="AF94" s="137" t="s">
        <v>1878</v>
      </c>
      <c r="AG94" s="136" t="s">
        <v>1873</v>
      </c>
      <c r="AH94" s="136">
        <v>1</v>
      </c>
      <c r="AI94" s="139">
        <v>4300</v>
      </c>
      <c r="AJ94" s="140">
        <v>16.666666666666668</v>
      </c>
      <c r="AK94" s="148">
        <v>17</v>
      </c>
      <c r="AL94" s="201">
        <f t="shared" si="1"/>
        <v>2000</v>
      </c>
      <c r="AN94" s="204">
        <v>1360000</v>
      </c>
      <c r="AO94" s="204">
        <v>1700000</v>
      </c>
      <c r="AP94" s="139">
        <v>0</v>
      </c>
      <c r="AQ94" s="139">
        <v>8600000</v>
      </c>
      <c r="AR94" s="139">
        <v>0</v>
      </c>
      <c r="AS94" s="139">
        <v>11660000</v>
      </c>
    </row>
    <row r="95" spans="1:45" ht="24.9" hidden="1" customHeight="1" x14ac:dyDescent="0.3">
      <c r="A95" s="136">
        <v>11048</v>
      </c>
      <c r="B95" s="136" t="s">
        <v>1978</v>
      </c>
      <c r="D95" s="136">
        <v>2024</v>
      </c>
      <c r="E95" s="137" t="s">
        <v>600</v>
      </c>
      <c r="F95" s="136" t="s">
        <v>1475</v>
      </c>
      <c r="G95" s="137" t="s">
        <v>1474</v>
      </c>
      <c r="I95" s="137" t="s">
        <v>21</v>
      </c>
      <c r="J95" s="137" t="s">
        <v>413</v>
      </c>
      <c r="K95" s="137" t="s">
        <v>412</v>
      </c>
      <c r="L95" s="137" t="s">
        <v>1162</v>
      </c>
      <c r="M95" s="136" t="s">
        <v>1163</v>
      </c>
      <c r="N95" s="136">
        <v>3</v>
      </c>
      <c r="O95" s="138" t="s">
        <v>1219</v>
      </c>
      <c r="P95" s="137" t="s">
        <v>1473</v>
      </c>
      <c r="Q95" s="137" t="s">
        <v>628</v>
      </c>
      <c r="R95" s="137" t="s">
        <v>401</v>
      </c>
      <c r="S95" s="137" t="s">
        <v>19</v>
      </c>
      <c r="T95" s="137" t="s">
        <v>399</v>
      </c>
      <c r="U95" s="144">
        <v>20</v>
      </c>
      <c r="V95" s="136">
        <v>110</v>
      </c>
      <c r="W95" s="136">
        <v>15</v>
      </c>
      <c r="X95" s="136">
        <v>125</v>
      </c>
      <c r="Y95" s="136">
        <v>4</v>
      </c>
      <c r="Z95" s="136" t="s">
        <v>20</v>
      </c>
      <c r="AA95" s="136" t="s">
        <v>20</v>
      </c>
      <c r="AB95" s="136" t="s">
        <v>18</v>
      </c>
      <c r="AC95" s="137" t="s">
        <v>21</v>
      </c>
      <c r="AD95" s="137" t="s">
        <v>2025</v>
      </c>
      <c r="AE95" s="136" t="s">
        <v>18</v>
      </c>
      <c r="AF95" s="137" t="s">
        <v>1878</v>
      </c>
      <c r="AG95" s="136" t="s">
        <v>1873</v>
      </c>
      <c r="AH95" s="136">
        <v>2</v>
      </c>
      <c r="AI95" s="139">
        <v>5400</v>
      </c>
      <c r="AJ95" s="140">
        <v>31.25</v>
      </c>
      <c r="AK95" s="148">
        <v>32</v>
      </c>
      <c r="AL95" s="201">
        <f t="shared" si="1"/>
        <v>2500</v>
      </c>
      <c r="AN95" s="204">
        <v>2560000</v>
      </c>
      <c r="AO95" s="204">
        <v>3200000</v>
      </c>
      <c r="AP95" s="139">
        <v>0</v>
      </c>
      <c r="AQ95" s="139">
        <v>13500000</v>
      </c>
      <c r="AR95" s="139">
        <v>0</v>
      </c>
      <c r="AS95" s="139">
        <v>19260000</v>
      </c>
    </row>
    <row r="96" spans="1:45" ht="24.9" hidden="1" customHeight="1" x14ac:dyDescent="0.3">
      <c r="A96" s="136">
        <v>13375</v>
      </c>
      <c r="B96" s="136" t="s">
        <v>1978</v>
      </c>
      <c r="D96" s="136">
        <v>2024</v>
      </c>
      <c r="E96" s="137" t="s">
        <v>600</v>
      </c>
      <c r="F96" s="136" t="s">
        <v>2026</v>
      </c>
      <c r="G96" s="137" t="s">
        <v>2027</v>
      </c>
      <c r="I96" s="137" t="s">
        <v>21</v>
      </c>
      <c r="J96" s="137" t="s">
        <v>413</v>
      </c>
      <c r="K96" s="137" t="s">
        <v>412</v>
      </c>
      <c r="L96" s="137" t="s">
        <v>1364</v>
      </c>
      <c r="M96" s="136" t="s">
        <v>1363</v>
      </c>
      <c r="N96" s="136">
        <v>3</v>
      </c>
      <c r="O96" s="138" t="s">
        <v>1219</v>
      </c>
      <c r="P96" s="137" t="s">
        <v>1478</v>
      </c>
      <c r="Q96" s="137" t="s">
        <v>1864</v>
      </c>
      <c r="R96" s="137" t="s">
        <v>401</v>
      </c>
      <c r="S96" s="137" t="s">
        <v>22</v>
      </c>
      <c r="T96" s="137" t="s">
        <v>1262</v>
      </c>
      <c r="U96" s="144">
        <v>15</v>
      </c>
      <c r="V96" s="136">
        <v>110</v>
      </c>
      <c r="W96" s="136">
        <v>10</v>
      </c>
      <c r="X96" s="136">
        <v>120</v>
      </c>
      <c r="Y96" s="136">
        <v>5</v>
      </c>
      <c r="Z96" s="136" t="s">
        <v>20</v>
      </c>
      <c r="AA96" s="136" t="s">
        <v>20</v>
      </c>
      <c r="AB96" s="136" t="s">
        <v>18</v>
      </c>
      <c r="AC96" s="137" t="s">
        <v>21</v>
      </c>
      <c r="AD96" s="137" t="s">
        <v>2028</v>
      </c>
      <c r="AE96" s="136" t="s">
        <v>18</v>
      </c>
      <c r="AF96" s="137" t="s">
        <v>1878</v>
      </c>
      <c r="AG96" s="136" t="s">
        <v>1873</v>
      </c>
      <c r="AH96" s="136">
        <v>2</v>
      </c>
      <c r="AI96" s="139">
        <v>5400</v>
      </c>
      <c r="AJ96" s="140">
        <v>24</v>
      </c>
      <c r="AK96" s="148">
        <v>24</v>
      </c>
      <c r="AL96" s="201">
        <f t="shared" si="1"/>
        <v>1800</v>
      </c>
      <c r="AN96" s="204">
        <v>1440000</v>
      </c>
      <c r="AO96" s="204">
        <v>1800000</v>
      </c>
      <c r="AP96" s="139">
        <v>0</v>
      </c>
      <c r="AQ96" s="139">
        <v>9720000</v>
      </c>
      <c r="AR96" s="139">
        <v>0</v>
      </c>
      <c r="AS96" s="139">
        <v>12960000</v>
      </c>
    </row>
    <row r="97" spans="1:47" ht="24.9" hidden="1" customHeight="1" x14ac:dyDescent="0.3">
      <c r="A97" s="136">
        <v>12332</v>
      </c>
      <c r="B97" s="136" t="s">
        <v>1978</v>
      </c>
      <c r="D97" s="136">
        <v>2024</v>
      </c>
      <c r="E97" s="137" t="s">
        <v>600</v>
      </c>
      <c r="F97" s="136" t="s">
        <v>1528</v>
      </c>
      <c r="G97" s="137" t="s">
        <v>1527</v>
      </c>
      <c r="I97" s="137" t="s">
        <v>21</v>
      </c>
      <c r="J97" s="137" t="s">
        <v>1199</v>
      </c>
      <c r="K97" s="137" t="s">
        <v>424</v>
      </c>
      <c r="L97" s="137" t="s">
        <v>21</v>
      </c>
      <c r="M97" s="136" t="s">
        <v>21</v>
      </c>
      <c r="N97" s="136">
        <v>3</v>
      </c>
      <c r="O97" s="138" t="s">
        <v>1219</v>
      </c>
      <c r="P97" s="137" t="s">
        <v>1218</v>
      </c>
      <c r="Q97" s="137" t="s">
        <v>1864</v>
      </c>
      <c r="R97" s="137" t="s">
        <v>401</v>
      </c>
      <c r="S97" s="137" t="s">
        <v>22</v>
      </c>
      <c r="T97" s="137" t="s">
        <v>410</v>
      </c>
      <c r="U97" s="144">
        <v>15</v>
      </c>
      <c r="V97" s="136">
        <v>90</v>
      </c>
      <c r="W97" s="136">
        <v>0</v>
      </c>
      <c r="X97" s="136">
        <v>90</v>
      </c>
      <c r="Y97" s="136">
        <v>3</v>
      </c>
      <c r="Z97" s="136" t="s">
        <v>20</v>
      </c>
      <c r="AA97" s="136" t="s">
        <v>20</v>
      </c>
      <c r="AB97" s="136" t="s">
        <v>18</v>
      </c>
      <c r="AC97" s="137" t="s">
        <v>21</v>
      </c>
      <c r="AD97" s="137" t="s">
        <v>2029</v>
      </c>
      <c r="AE97" s="136" t="s">
        <v>20</v>
      </c>
      <c r="AF97" s="137" t="s">
        <v>1197</v>
      </c>
      <c r="AG97" s="136" t="s">
        <v>1873</v>
      </c>
      <c r="AH97" s="136">
        <v>1</v>
      </c>
      <c r="AI97" s="139">
        <v>4300</v>
      </c>
      <c r="AJ97" s="140">
        <v>30</v>
      </c>
      <c r="AK97" s="148">
        <v>30</v>
      </c>
      <c r="AL97" s="201">
        <f t="shared" si="1"/>
        <v>1350</v>
      </c>
      <c r="AM97" s="139">
        <v>38000</v>
      </c>
      <c r="AN97" s="204">
        <v>1800000</v>
      </c>
      <c r="AO97" s="204">
        <v>2250000</v>
      </c>
      <c r="AP97" s="139">
        <v>0</v>
      </c>
      <c r="AQ97" s="139">
        <v>5805000</v>
      </c>
      <c r="AR97" s="139">
        <v>570000</v>
      </c>
      <c r="AS97" s="139">
        <v>10425000</v>
      </c>
    </row>
    <row r="98" spans="1:47" ht="24.9" hidden="1" customHeight="1" x14ac:dyDescent="0.3">
      <c r="A98" s="136">
        <v>11136</v>
      </c>
      <c r="B98" s="136" t="s">
        <v>1978</v>
      </c>
      <c r="D98" s="136">
        <v>2024</v>
      </c>
      <c r="E98" s="137" t="s">
        <v>600</v>
      </c>
      <c r="F98" s="136" t="s">
        <v>1387</v>
      </c>
      <c r="G98" s="137" t="s">
        <v>1386</v>
      </c>
      <c r="I98" s="137" t="s">
        <v>21</v>
      </c>
      <c r="J98" s="137" t="s">
        <v>1705</v>
      </c>
      <c r="K98" s="137" t="s">
        <v>1704</v>
      </c>
      <c r="L98" s="137" t="s">
        <v>21</v>
      </c>
      <c r="M98" s="136" t="s">
        <v>21</v>
      </c>
      <c r="N98" s="136">
        <v>3</v>
      </c>
      <c r="O98" s="138" t="s">
        <v>1219</v>
      </c>
      <c r="P98" s="137" t="s">
        <v>1473</v>
      </c>
      <c r="Q98" s="137" t="s">
        <v>1385</v>
      </c>
      <c r="R98" s="137" t="s">
        <v>401</v>
      </c>
      <c r="S98" s="137" t="s">
        <v>22</v>
      </c>
      <c r="T98" s="137" t="s">
        <v>410</v>
      </c>
      <c r="U98" s="144">
        <v>14</v>
      </c>
      <c r="V98" s="136">
        <v>80</v>
      </c>
      <c r="W98" s="136">
        <v>0</v>
      </c>
      <c r="X98" s="136">
        <v>80</v>
      </c>
      <c r="Y98" s="136">
        <v>4</v>
      </c>
      <c r="Z98" s="136" t="s">
        <v>20</v>
      </c>
      <c r="AA98" s="136" t="s">
        <v>20</v>
      </c>
      <c r="AB98" s="136" t="s">
        <v>18</v>
      </c>
      <c r="AC98" s="137" t="s">
        <v>21</v>
      </c>
      <c r="AD98" s="137" t="s">
        <v>2030</v>
      </c>
      <c r="AE98" s="136" t="s">
        <v>18</v>
      </c>
      <c r="AF98" s="137" t="s">
        <v>1878</v>
      </c>
      <c r="AG98" s="136" t="s">
        <v>1873</v>
      </c>
      <c r="AH98" s="136">
        <v>2</v>
      </c>
      <c r="AI98" s="139">
        <v>5400</v>
      </c>
      <c r="AJ98" s="140">
        <v>20</v>
      </c>
      <c r="AK98" s="148">
        <v>20</v>
      </c>
      <c r="AL98" s="201">
        <f t="shared" si="1"/>
        <v>1120</v>
      </c>
      <c r="AN98" s="204">
        <v>1120000</v>
      </c>
      <c r="AO98" s="204">
        <v>1400000</v>
      </c>
      <c r="AP98" s="139">
        <v>0</v>
      </c>
      <c r="AQ98" s="139">
        <v>6048000</v>
      </c>
      <c r="AR98" s="139">
        <v>0</v>
      </c>
      <c r="AS98" s="139">
        <v>8568000</v>
      </c>
    </row>
    <row r="99" spans="1:47" ht="24.9" hidden="1" customHeight="1" x14ac:dyDescent="0.3">
      <c r="A99" s="136">
        <v>12114</v>
      </c>
      <c r="B99" s="136" t="s">
        <v>1978</v>
      </c>
      <c r="D99" s="136">
        <v>2024</v>
      </c>
      <c r="E99" s="137" t="s">
        <v>600</v>
      </c>
      <c r="F99" s="136" t="s">
        <v>1372</v>
      </c>
      <c r="G99" s="137" t="s">
        <v>1371</v>
      </c>
      <c r="I99" s="137" t="s">
        <v>21</v>
      </c>
      <c r="J99" s="137" t="s">
        <v>1622</v>
      </c>
      <c r="K99" s="137" t="s">
        <v>1621</v>
      </c>
      <c r="L99" s="137" t="s">
        <v>21</v>
      </c>
      <c r="M99" s="136" t="s">
        <v>21</v>
      </c>
      <c r="N99" s="136">
        <v>3</v>
      </c>
      <c r="O99" s="138" t="s">
        <v>1219</v>
      </c>
      <c r="P99" s="137" t="s">
        <v>1368</v>
      </c>
      <c r="Q99" s="137" t="s">
        <v>631</v>
      </c>
      <c r="R99" s="137" t="s">
        <v>401</v>
      </c>
      <c r="S99" s="137" t="s">
        <v>22</v>
      </c>
      <c r="T99" s="137" t="s">
        <v>399</v>
      </c>
      <c r="U99" s="144">
        <v>20</v>
      </c>
      <c r="V99" s="136">
        <v>100</v>
      </c>
      <c r="W99" s="136">
        <v>0</v>
      </c>
      <c r="X99" s="136">
        <v>100</v>
      </c>
      <c r="Y99" s="136">
        <v>6</v>
      </c>
      <c r="Z99" s="136" t="s">
        <v>20</v>
      </c>
      <c r="AA99" s="136" t="s">
        <v>20</v>
      </c>
      <c r="AB99" s="136" t="s">
        <v>18</v>
      </c>
      <c r="AC99" s="137" t="s">
        <v>21</v>
      </c>
      <c r="AD99" s="137" t="s">
        <v>2031</v>
      </c>
      <c r="AE99" s="136" t="s">
        <v>18</v>
      </c>
      <c r="AF99" s="137" t="s">
        <v>1878</v>
      </c>
      <c r="AG99" s="136" t="s">
        <v>1873</v>
      </c>
      <c r="AH99" s="136">
        <v>2</v>
      </c>
      <c r="AI99" s="139">
        <v>5400</v>
      </c>
      <c r="AJ99" s="140">
        <v>16.666666666666668</v>
      </c>
      <c r="AK99" s="148">
        <v>17</v>
      </c>
      <c r="AL99" s="201">
        <f t="shared" si="1"/>
        <v>2000</v>
      </c>
      <c r="AN99" s="204">
        <v>1360000</v>
      </c>
      <c r="AO99" s="204">
        <v>1700000</v>
      </c>
      <c r="AP99" s="139">
        <v>0</v>
      </c>
      <c r="AQ99" s="139">
        <v>10800000</v>
      </c>
      <c r="AR99" s="139">
        <v>0</v>
      </c>
      <c r="AS99" s="139">
        <v>13860000</v>
      </c>
    </row>
    <row r="100" spans="1:47" ht="24.9" hidden="1" customHeight="1" x14ac:dyDescent="0.3">
      <c r="A100" s="136">
        <v>11045</v>
      </c>
      <c r="B100" s="136" t="s">
        <v>1978</v>
      </c>
      <c r="D100" s="136">
        <v>2024</v>
      </c>
      <c r="E100" s="137" t="s">
        <v>600</v>
      </c>
      <c r="F100" s="136" t="s">
        <v>1475</v>
      </c>
      <c r="G100" s="137" t="s">
        <v>1474</v>
      </c>
      <c r="I100" s="137" t="s">
        <v>21</v>
      </c>
      <c r="J100" s="137" t="s">
        <v>1959</v>
      </c>
      <c r="K100" s="137" t="s">
        <v>1960</v>
      </c>
      <c r="L100" s="137" t="s">
        <v>408</v>
      </c>
      <c r="M100" s="136" t="s">
        <v>409</v>
      </c>
      <c r="N100" s="136">
        <v>3</v>
      </c>
      <c r="O100" s="138" t="s">
        <v>1219</v>
      </c>
      <c r="P100" s="137" t="s">
        <v>1473</v>
      </c>
      <c r="Q100" s="137" t="s">
        <v>628</v>
      </c>
      <c r="R100" s="137" t="s">
        <v>401</v>
      </c>
      <c r="S100" s="137" t="s">
        <v>19</v>
      </c>
      <c r="T100" s="137" t="s">
        <v>399</v>
      </c>
      <c r="U100" s="144">
        <v>20</v>
      </c>
      <c r="V100" s="136">
        <v>108</v>
      </c>
      <c r="W100" s="136">
        <v>12</v>
      </c>
      <c r="X100" s="136">
        <v>120</v>
      </c>
      <c r="Y100" s="136">
        <v>4</v>
      </c>
      <c r="Z100" s="136" t="s">
        <v>20</v>
      </c>
      <c r="AA100" s="136" t="s">
        <v>20</v>
      </c>
      <c r="AB100" s="136" t="s">
        <v>20</v>
      </c>
      <c r="AC100" s="137" t="s">
        <v>21</v>
      </c>
      <c r="AD100" s="137" t="s">
        <v>2032</v>
      </c>
      <c r="AE100" s="136" t="s">
        <v>18</v>
      </c>
      <c r="AF100" s="137" t="s">
        <v>1878</v>
      </c>
      <c r="AG100" s="136" t="s">
        <v>1873</v>
      </c>
      <c r="AH100" s="136">
        <v>2</v>
      </c>
      <c r="AI100" s="139">
        <v>5400</v>
      </c>
      <c r="AJ100" s="140">
        <v>30</v>
      </c>
      <c r="AK100" s="148">
        <v>30</v>
      </c>
      <c r="AL100" s="201">
        <f t="shared" si="1"/>
        <v>2400</v>
      </c>
      <c r="AN100" s="204">
        <v>2400000</v>
      </c>
      <c r="AO100" s="204">
        <v>3000000</v>
      </c>
      <c r="AP100" s="139">
        <v>5000000</v>
      </c>
      <c r="AQ100" s="139">
        <v>12960000</v>
      </c>
      <c r="AR100" s="139">
        <v>0</v>
      </c>
      <c r="AS100" s="139">
        <v>23360000</v>
      </c>
    </row>
    <row r="101" spans="1:47" ht="24.9" hidden="1" customHeight="1" x14ac:dyDescent="0.3">
      <c r="A101" s="136">
        <v>12097</v>
      </c>
      <c r="B101" s="136" t="s">
        <v>1978</v>
      </c>
      <c r="D101" s="136">
        <v>2024</v>
      </c>
      <c r="E101" s="137" t="s">
        <v>600</v>
      </c>
      <c r="F101" s="136" t="s">
        <v>1139</v>
      </c>
      <c r="G101" s="137" t="s">
        <v>1140</v>
      </c>
      <c r="I101" s="137" t="s">
        <v>21</v>
      </c>
      <c r="J101" s="137" t="s">
        <v>1959</v>
      </c>
      <c r="K101" s="137" t="s">
        <v>1960</v>
      </c>
      <c r="L101" s="137" t="s">
        <v>408</v>
      </c>
      <c r="M101" s="136" t="s">
        <v>409</v>
      </c>
      <c r="N101" s="136">
        <v>3</v>
      </c>
      <c r="O101" s="138" t="s">
        <v>1219</v>
      </c>
      <c r="P101" s="137" t="s">
        <v>1478</v>
      </c>
      <c r="Q101" s="137" t="s">
        <v>628</v>
      </c>
      <c r="R101" s="137" t="s">
        <v>401</v>
      </c>
      <c r="S101" s="137" t="s">
        <v>19</v>
      </c>
      <c r="T101" s="137" t="s">
        <v>399</v>
      </c>
      <c r="U101" s="144">
        <v>15</v>
      </c>
      <c r="V101" s="136">
        <v>108</v>
      </c>
      <c r="W101" s="136">
        <v>12</v>
      </c>
      <c r="X101" s="136">
        <v>120</v>
      </c>
      <c r="Y101" s="136">
        <v>5</v>
      </c>
      <c r="Z101" s="136" t="s">
        <v>20</v>
      </c>
      <c r="AA101" s="136" t="s">
        <v>20</v>
      </c>
      <c r="AB101" s="136" t="s">
        <v>20</v>
      </c>
      <c r="AC101" s="137" t="s">
        <v>21</v>
      </c>
      <c r="AD101" s="137" t="s">
        <v>2033</v>
      </c>
      <c r="AE101" s="136" t="s">
        <v>18</v>
      </c>
      <c r="AF101" s="137" t="s">
        <v>1878</v>
      </c>
      <c r="AG101" s="136" t="s">
        <v>1873</v>
      </c>
      <c r="AH101" s="136">
        <v>2</v>
      </c>
      <c r="AI101" s="139">
        <v>5400</v>
      </c>
      <c r="AJ101" s="140">
        <v>24</v>
      </c>
      <c r="AK101" s="148">
        <v>24</v>
      </c>
      <c r="AL101" s="201">
        <f t="shared" si="1"/>
        <v>1800</v>
      </c>
      <c r="AN101" s="204">
        <v>1440000</v>
      </c>
      <c r="AO101" s="204">
        <v>1800000</v>
      </c>
      <c r="AP101" s="139">
        <v>3750000</v>
      </c>
      <c r="AQ101" s="139">
        <v>9720000</v>
      </c>
      <c r="AR101" s="139">
        <v>0</v>
      </c>
      <c r="AS101" s="139">
        <v>16710000</v>
      </c>
    </row>
    <row r="102" spans="1:47" ht="24.9" hidden="1" customHeight="1" x14ac:dyDescent="0.3">
      <c r="A102" s="136">
        <v>12150</v>
      </c>
      <c r="B102" s="136" t="s">
        <v>1978</v>
      </c>
      <c r="D102" s="136">
        <v>2024</v>
      </c>
      <c r="E102" s="137" t="s">
        <v>600</v>
      </c>
      <c r="F102" s="136" t="s">
        <v>1456</v>
      </c>
      <c r="G102" s="137" t="s">
        <v>1455</v>
      </c>
      <c r="I102" s="137" t="s">
        <v>21</v>
      </c>
      <c r="J102" s="137" t="s">
        <v>1959</v>
      </c>
      <c r="K102" s="137" t="s">
        <v>1960</v>
      </c>
      <c r="L102" s="137" t="s">
        <v>408</v>
      </c>
      <c r="M102" s="136" t="s">
        <v>409</v>
      </c>
      <c r="N102" s="136">
        <v>3</v>
      </c>
      <c r="O102" s="138" t="s">
        <v>1219</v>
      </c>
      <c r="P102" s="137" t="s">
        <v>1454</v>
      </c>
      <c r="Q102" s="137" t="s">
        <v>1864</v>
      </c>
      <c r="R102" s="137" t="s">
        <v>401</v>
      </c>
      <c r="S102" s="137" t="s">
        <v>19</v>
      </c>
      <c r="T102" s="137" t="s">
        <v>399</v>
      </c>
      <c r="U102" s="144">
        <v>25</v>
      </c>
      <c r="V102" s="136">
        <v>108</v>
      </c>
      <c r="W102" s="136">
        <v>12</v>
      </c>
      <c r="X102" s="136">
        <v>120</v>
      </c>
      <c r="Y102" s="136">
        <v>4</v>
      </c>
      <c r="Z102" s="136" t="s">
        <v>20</v>
      </c>
      <c r="AA102" s="136" t="s">
        <v>20</v>
      </c>
      <c r="AB102" s="136" t="s">
        <v>20</v>
      </c>
      <c r="AC102" s="137" t="s">
        <v>21</v>
      </c>
      <c r="AD102" s="137" t="s">
        <v>2034</v>
      </c>
      <c r="AE102" s="136" t="s">
        <v>18</v>
      </c>
      <c r="AF102" s="137" t="s">
        <v>1878</v>
      </c>
      <c r="AG102" s="136" t="s">
        <v>1873</v>
      </c>
      <c r="AH102" s="136">
        <v>2</v>
      </c>
      <c r="AI102" s="139">
        <v>5400</v>
      </c>
      <c r="AJ102" s="140">
        <v>30</v>
      </c>
      <c r="AK102" s="148">
        <v>30</v>
      </c>
      <c r="AL102" s="201">
        <f t="shared" si="1"/>
        <v>3000</v>
      </c>
      <c r="AN102" s="204">
        <v>3000000</v>
      </c>
      <c r="AO102" s="204">
        <v>3750000</v>
      </c>
      <c r="AP102" s="139">
        <v>6250000</v>
      </c>
      <c r="AQ102" s="139">
        <v>16200000</v>
      </c>
      <c r="AR102" s="139">
        <v>0</v>
      </c>
      <c r="AS102" s="139">
        <v>29200000</v>
      </c>
    </row>
    <row r="103" spans="1:47" ht="24.9" hidden="1" customHeight="1" x14ac:dyDescent="0.3">
      <c r="A103" s="136">
        <v>13529</v>
      </c>
      <c r="B103" s="136" t="s">
        <v>1978</v>
      </c>
      <c r="D103" s="136">
        <v>2024</v>
      </c>
      <c r="E103" s="137" t="s">
        <v>600</v>
      </c>
      <c r="F103" s="136" t="s">
        <v>2035</v>
      </c>
      <c r="G103" s="137" t="s">
        <v>2036</v>
      </c>
      <c r="I103" s="137" t="s">
        <v>21</v>
      </c>
      <c r="J103" s="137" t="s">
        <v>638</v>
      </c>
      <c r="K103" s="137" t="s">
        <v>639</v>
      </c>
      <c r="L103" s="137" t="s">
        <v>21</v>
      </c>
      <c r="M103" s="136" t="s">
        <v>21</v>
      </c>
      <c r="N103" s="136">
        <v>4</v>
      </c>
      <c r="O103" s="138" t="s">
        <v>687</v>
      </c>
      <c r="P103" s="137" t="s">
        <v>2037</v>
      </c>
      <c r="Q103" s="137" t="s">
        <v>1864</v>
      </c>
      <c r="R103" s="137" t="s">
        <v>401</v>
      </c>
      <c r="S103" s="137" t="s">
        <v>19</v>
      </c>
      <c r="T103" s="137" t="s">
        <v>399</v>
      </c>
      <c r="U103" s="144">
        <v>25</v>
      </c>
      <c r="V103" s="136">
        <v>24</v>
      </c>
      <c r="W103" s="136">
        <v>0</v>
      </c>
      <c r="X103" s="136">
        <v>24</v>
      </c>
      <c r="Y103" s="136">
        <v>5</v>
      </c>
      <c r="Z103" s="136" t="s">
        <v>20</v>
      </c>
      <c r="AA103" s="136" t="s">
        <v>18</v>
      </c>
      <c r="AB103" s="136" t="s">
        <v>18</v>
      </c>
      <c r="AC103" s="137" t="s">
        <v>21</v>
      </c>
      <c r="AD103" s="137" t="s">
        <v>2038</v>
      </c>
      <c r="AE103" s="136" t="s">
        <v>20</v>
      </c>
      <c r="AF103" s="137" t="s">
        <v>1867</v>
      </c>
      <c r="AG103" s="136" t="s">
        <v>1873</v>
      </c>
      <c r="AH103" s="136">
        <v>2</v>
      </c>
      <c r="AI103" s="139">
        <v>5400</v>
      </c>
      <c r="AJ103" s="140">
        <v>14.4</v>
      </c>
      <c r="AK103" s="148">
        <v>15</v>
      </c>
      <c r="AL103" s="201">
        <f t="shared" si="1"/>
        <v>600</v>
      </c>
      <c r="AM103" s="139">
        <v>40000</v>
      </c>
      <c r="AN103" s="204">
        <v>1500000</v>
      </c>
      <c r="AO103" s="204">
        <v>0</v>
      </c>
      <c r="AP103" s="139">
        <v>0</v>
      </c>
      <c r="AQ103" s="139">
        <v>3240000</v>
      </c>
      <c r="AR103" s="139">
        <v>1000000</v>
      </c>
      <c r="AS103" s="139">
        <v>5740000</v>
      </c>
    </row>
    <row r="104" spans="1:47" s="142" customFormat="1" ht="24.9" hidden="1" customHeight="1" x14ac:dyDescent="0.3">
      <c r="A104" s="136">
        <v>12424</v>
      </c>
      <c r="B104" s="136" t="s">
        <v>1978</v>
      </c>
      <c r="C104" s="136"/>
      <c r="D104" s="136">
        <v>2024</v>
      </c>
      <c r="E104" s="137" t="s">
        <v>600</v>
      </c>
      <c r="F104" s="136" t="s">
        <v>2039</v>
      </c>
      <c r="G104" s="137" t="s">
        <v>2040</v>
      </c>
      <c r="H104" s="137"/>
      <c r="I104" s="137" t="s">
        <v>21</v>
      </c>
      <c r="J104" s="137" t="s">
        <v>2041</v>
      </c>
      <c r="K104" s="137" t="s">
        <v>1927</v>
      </c>
      <c r="L104" s="137" t="s">
        <v>663</v>
      </c>
      <c r="M104" s="136" t="s">
        <v>664</v>
      </c>
      <c r="N104" s="136">
        <v>4</v>
      </c>
      <c r="O104" s="138" t="s">
        <v>687</v>
      </c>
      <c r="P104" s="137" t="s">
        <v>1708</v>
      </c>
      <c r="Q104" s="137" t="s">
        <v>681</v>
      </c>
      <c r="R104" s="137" t="s">
        <v>401</v>
      </c>
      <c r="S104" s="137" t="s">
        <v>22</v>
      </c>
      <c r="T104" s="137" t="s">
        <v>399</v>
      </c>
      <c r="U104" s="144">
        <v>25</v>
      </c>
      <c r="V104" s="136">
        <v>130</v>
      </c>
      <c r="W104" s="136">
        <v>8</v>
      </c>
      <c r="X104" s="136">
        <v>138</v>
      </c>
      <c r="Y104" s="136">
        <v>6</v>
      </c>
      <c r="Z104" s="136" t="s">
        <v>20</v>
      </c>
      <c r="AA104" s="136" t="s">
        <v>18</v>
      </c>
      <c r="AB104" s="136" t="s">
        <v>18</v>
      </c>
      <c r="AC104" s="137" t="s">
        <v>2042</v>
      </c>
      <c r="AD104" s="137" t="s">
        <v>2043</v>
      </c>
      <c r="AE104" s="136" t="s">
        <v>20</v>
      </c>
      <c r="AF104" s="137" t="s">
        <v>2044</v>
      </c>
      <c r="AG104" s="136" t="s">
        <v>1873</v>
      </c>
      <c r="AH104" s="136">
        <v>3</v>
      </c>
      <c r="AI104" s="139">
        <v>6300</v>
      </c>
      <c r="AJ104" s="140">
        <v>37.166666666666671</v>
      </c>
      <c r="AK104" s="148">
        <v>38</v>
      </c>
      <c r="AL104" s="201">
        <f t="shared" si="1"/>
        <v>3450</v>
      </c>
      <c r="AM104" s="139">
        <v>35000</v>
      </c>
      <c r="AN104" s="204">
        <v>3800000</v>
      </c>
      <c r="AO104" s="204">
        <v>0</v>
      </c>
      <c r="AP104" s="139">
        <v>0</v>
      </c>
      <c r="AQ104" s="139">
        <v>21735000</v>
      </c>
      <c r="AR104" s="139">
        <v>875000</v>
      </c>
      <c r="AS104" s="139">
        <v>26410000</v>
      </c>
      <c r="AT104" s="140"/>
      <c r="AU104" s="140"/>
    </row>
    <row r="105" spans="1:47" ht="24.9" hidden="1" customHeight="1" x14ac:dyDescent="0.3">
      <c r="A105" s="136">
        <v>11589</v>
      </c>
      <c r="B105" s="136" t="s">
        <v>1978</v>
      </c>
      <c r="D105" s="136">
        <v>2024</v>
      </c>
      <c r="E105" s="137" t="s">
        <v>600</v>
      </c>
      <c r="F105" s="136" t="s">
        <v>2045</v>
      </c>
      <c r="G105" s="137" t="s">
        <v>2046</v>
      </c>
      <c r="I105" s="137" t="s">
        <v>21</v>
      </c>
      <c r="J105" s="137" t="s">
        <v>1153</v>
      </c>
      <c r="K105" s="137" t="s">
        <v>1154</v>
      </c>
      <c r="L105" s="137" t="s">
        <v>1340</v>
      </c>
      <c r="M105" s="136" t="s">
        <v>1212</v>
      </c>
      <c r="N105" s="136">
        <v>4</v>
      </c>
      <c r="O105" s="138" t="s">
        <v>687</v>
      </c>
      <c r="P105" s="137" t="s">
        <v>1351</v>
      </c>
      <c r="Q105" s="137" t="s">
        <v>1864</v>
      </c>
      <c r="R105" s="137" t="s">
        <v>401</v>
      </c>
      <c r="S105" s="137" t="s">
        <v>19</v>
      </c>
      <c r="T105" s="137" t="s">
        <v>652</v>
      </c>
      <c r="U105" s="144">
        <v>25</v>
      </c>
      <c r="V105" s="136">
        <v>150</v>
      </c>
      <c r="W105" s="136">
        <v>70</v>
      </c>
      <c r="X105" s="136">
        <v>220</v>
      </c>
      <c r="Y105" s="136">
        <v>4</v>
      </c>
      <c r="Z105" s="136" t="s">
        <v>20</v>
      </c>
      <c r="AA105" s="136" t="s">
        <v>20</v>
      </c>
      <c r="AB105" s="136" t="s">
        <v>18</v>
      </c>
      <c r="AC105" s="137" t="s">
        <v>21</v>
      </c>
      <c r="AD105" s="137" t="s">
        <v>2047</v>
      </c>
      <c r="AE105" s="136" t="s">
        <v>18</v>
      </c>
      <c r="AF105" s="137" t="s">
        <v>1878</v>
      </c>
      <c r="AG105" s="136" t="s">
        <v>1873</v>
      </c>
      <c r="AH105" s="136">
        <v>2</v>
      </c>
      <c r="AI105" s="139">
        <v>5400</v>
      </c>
      <c r="AJ105" s="140">
        <v>55</v>
      </c>
      <c r="AK105" s="148">
        <v>55</v>
      </c>
      <c r="AL105" s="201">
        <f t="shared" si="1"/>
        <v>5500</v>
      </c>
      <c r="AN105" s="204">
        <v>5500000</v>
      </c>
      <c r="AO105" s="204">
        <v>6875000</v>
      </c>
      <c r="AP105" s="139">
        <v>0</v>
      </c>
      <c r="AQ105" s="139">
        <v>29700000</v>
      </c>
      <c r="AR105" s="139">
        <v>0</v>
      </c>
      <c r="AS105" s="139">
        <v>42075000</v>
      </c>
    </row>
    <row r="106" spans="1:47" ht="24.9" hidden="1" customHeight="1" x14ac:dyDescent="0.3">
      <c r="A106" s="136">
        <v>11919</v>
      </c>
      <c r="B106" s="136" t="s">
        <v>1978</v>
      </c>
      <c r="D106" s="136">
        <v>2024</v>
      </c>
      <c r="E106" s="137" t="s">
        <v>600</v>
      </c>
      <c r="F106" s="136" t="s">
        <v>1562</v>
      </c>
      <c r="G106" s="137" t="s">
        <v>1561</v>
      </c>
      <c r="I106" s="137" t="s">
        <v>21</v>
      </c>
      <c r="J106" s="137" t="s">
        <v>1236</v>
      </c>
      <c r="K106" s="137" t="s">
        <v>1235</v>
      </c>
      <c r="L106" s="137" t="s">
        <v>640</v>
      </c>
      <c r="M106" s="136" t="s">
        <v>641</v>
      </c>
      <c r="N106" s="136">
        <v>4</v>
      </c>
      <c r="O106" s="138" t="s">
        <v>687</v>
      </c>
      <c r="P106" s="137" t="s">
        <v>1560</v>
      </c>
      <c r="Q106" s="137" t="s">
        <v>628</v>
      </c>
      <c r="R106" s="137" t="s">
        <v>401</v>
      </c>
      <c r="S106" s="137" t="s">
        <v>19</v>
      </c>
      <c r="T106" s="137" t="s">
        <v>1237</v>
      </c>
      <c r="U106" s="144">
        <v>15</v>
      </c>
      <c r="V106" s="136">
        <v>72</v>
      </c>
      <c r="W106" s="136">
        <v>30</v>
      </c>
      <c r="X106" s="136">
        <v>102</v>
      </c>
      <c r="Y106" s="136">
        <v>4</v>
      </c>
      <c r="Z106" s="136" t="s">
        <v>20</v>
      </c>
      <c r="AA106" s="136" t="s">
        <v>20</v>
      </c>
      <c r="AB106" s="136" t="s">
        <v>18</v>
      </c>
      <c r="AC106" s="137" t="s">
        <v>21</v>
      </c>
      <c r="AD106" s="137" t="s">
        <v>2048</v>
      </c>
      <c r="AE106" s="136" t="s">
        <v>18</v>
      </c>
      <c r="AF106" s="137" t="s">
        <v>1878</v>
      </c>
      <c r="AG106" s="136" t="s">
        <v>1873</v>
      </c>
      <c r="AH106" s="136">
        <v>1</v>
      </c>
      <c r="AI106" s="139">
        <v>4300</v>
      </c>
      <c r="AJ106" s="140">
        <v>25.5</v>
      </c>
      <c r="AK106" s="148">
        <v>26</v>
      </c>
      <c r="AL106" s="201">
        <f t="shared" si="1"/>
        <v>1530</v>
      </c>
      <c r="AN106" s="204">
        <v>1560000</v>
      </c>
      <c r="AO106" s="204">
        <v>1950000</v>
      </c>
      <c r="AP106" s="139">
        <v>0</v>
      </c>
      <c r="AQ106" s="139">
        <v>6579000</v>
      </c>
      <c r="AR106" s="139">
        <v>0</v>
      </c>
      <c r="AS106" s="139">
        <v>10089000</v>
      </c>
    </row>
    <row r="107" spans="1:47" ht="24.9" hidden="1" customHeight="1" x14ac:dyDescent="0.3">
      <c r="A107" s="136">
        <v>11379</v>
      </c>
      <c r="B107" s="136" t="s">
        <v>1978</v>
      </c>
      <c r="D107" s="136">
        <v>2024</v>
      </c>
      <c r="E107" s="137" t="s">
        <v>600</v>
      </c>
      <c r="F107" s="136" t="s">
        <v>2045</v>
      </c>
      <c r="G107" s="137" t="s">
        <v>2046</v>
      </c>
      <c r="I107" s="137" t="s">
        <v>21</v>
      </c>
      <c r="J107" s="137" t="s">
        <v>2049</v>
      </c>
      <c r="K107" s="137" t="s">
        <v>2050</v>
      </c>
      <c r="L107" s="137" t="s">
        <v>1133</v>
      </c>
      <c r="M107" s="136" t="s">
        <v>1134</v>
      </c>
      <c r="N107" s="136">
        <v>4</v>
      </c>
      <c r="O107" s="138" t="s">
        <v>687</v>
      </c>
      <c r="P107" s="137" t="s">
        <v>1351</v>
      </c>
      <c r="Q107" s="137" t="s">
        <v>1864</v>
      </c>
      <c r="R107" s="137" t="s">
        <v>401</v>
      </c>
      <c r="S107" s="137" t="s">
        <v>19</v>
      </c>
      <c r="T107" s="137" t="s">
        <v>652</v>
      </c>
      <c r="U107" s="144">
        <v>25</v>
      </c>
      <c r="V107" s="136">
        <v>80</v>
      </c>
      <c r="W107" s="136">
        <v>90</v>
      </c>
      <c r="X107" s="136">
        <v>170</v>
      </c>
      <c r="Y107" s="136">
        <v>4</v>
      </c>
      <c r="Z107" s="136" t="s">
        <v>20</v>
      </c>
      <c r="AA107" s="136" t="s">
        <v>20</v>
      </c>
      <c r="AB107" s="136" t="s">
        <v>18</v>
      </c>
      <c r="AC107" s="137" t="s">
        <v>21</v>
      </c>
      <c r="AD107" s="137" t="s">
        <v>2051</v>
      </c>
      <c r="AE107" s="136" t="s">
        <v>18</v>
      </c>
      <c r="AF107" s="137" t="s">
        <v>1878</v>
      </c>
      <c r="AG107" s="136" t="s">
        <v>1873</v>
      </c>
      <c r="AH107" s="136">
        <v>2</v>
      </c>
      <c r="AI107" s="139">
        <v>5400</v>
      </c>
      <c r="AJ107" s="140">
        <v>42.5</v>
      </c>
      <c r="AK107" s="148">
        <v>43</v>
      </c>
      <c r="AL107" s="201">
        <f t="shared" si="1"/>
        <v>4250</v>
      </c>
      <c r="AN107" s="204">
        <v>4300000</v>
      </c>
      <c r="AO107" s="204">
        <v>5375000</v>
      </c>
      <c r="AP107" s="139">
        <v>0</v>
      </c>
      <c r="AQ107" s="139">
        <v>22950000</v>
      </c>
      <c r="AR107" s="139">
        <v>0</v>
      </c>
      <c r="AS107" s="139">
        <v>32625000</v>
      </c>
    </row>
    <row r="108" spans="1:47" ht="24.9" hidden="1" customHeight="1" x14ac:dyDescent="0.3">
      <c r="A108" s="136">
        <v>11895</v>
      </c>
      <c r="B108" s="136" t="s">
        <v>1978</v>
      </c>
      <c r="D108" s="136">
        <v>2024</v>
      </c>
      <c r="E108" s="137" t="s">
        <v>600</v>
      </c>
      <c r="F108" s="136" t="s">
        <v>1139</v>
      </c>
      <c r="G108" s="137" t="s">
        <v>1140</v>
      </c>
      <c r="I108" s="137" t="s">
        <v>21</v>
      </c>
      <c r="J108" s="137" t="s">
        <v>1257</v>
      </c>
      <c r="K108" s="137" t="s">
        <v>1256</v>
      </c>
      <c r="L108" s="137" t="s">
        <v>408</v>
      </c>
      <c r="M108" s="136" t="s">
        <v>409</v>
      </c>
      <c r="N108" s="136">
        <v>4</v>
      </c>
      <c r="O108" s="138" t="s">
        <v>687</v>
      </c>
      <c r="P108" s="137" t="s">
        <v>1186</v>
      </c>
      <c r="Q108" s="137" t="s">
        <v>628</v>
      </c>
      <c r="R108" s="137" t="s">
        <v>401</v>
      </c>
      <c r="S108" s="137" t="s">
        <v>19</v>
      </c>
      <c r="T108" s="137" t="s">
        <v>399</v>
      </c>
      <c r="U108" s="144">
        <v>20</v>
      </c>
      <c r="V108" s="136">
        <v>100</v>
      </c>
      <c r="W108" s="136">
        <v>12</v>
      </c>
      <c r="X108" s="136">
        <v>112</v>
      </c>
      <c r="Y108" s="136">
        <v>4</v>
      </c>
      <c r="Z108" s="136" t="s">
        <v>20</v>
      </c>
      <c r="AA108" s="136" t="s">
        <v>20</v>
      </c>
      <c r="AB108" s="136" t="s">
        <v>20</v>
      </c>
      <c r="AC108" s="137" t="s">
        <v>21</v>
      </c>
      <c r="AD108" s="137" t="s">
        <v>2052</v>
      </c>
      <c r="AE108" s="136" t="s">
        <v>18</v>
      </c>
      <c r="AF108" s="137" t="s">
        <v>1878</v>
      </c>
      <c r="AG108" s="136" t="s">
        <v>1873</v>
      </c>
      <c r="AH108" s="136">
        <v>2</v>
      </c>
      <c r="AI108" s="139">
        <v>5400</v>
      </c>
      <c r="AJ108" s="140">
        <v>28</v>
      </c>
      <c r="AK108" s="148">
        <v>28</v>
      </c>
      <c r="AL108" s="201">
        <f t="shared" si="1"/>
        <v>2240</v>
      </c>
      <c r="AN108" s="204">
        <v>2240000</v>
      </c>
      <c r="AO108" s="204">
        <v>2800000</v>
      </c>
      <c r="AP108" s="139">
        <v>5000000</v>
      </c>
      <c r="AQ108" s="139">
        <v>12096000</v>
      </c>
      <c r="AR108" s="139">
        <v>0</v>
      </c>
      <c r="AS108" s="139">
        <v>22136000</v>
      </c>
    </row>
    <row r="109" spans="1:47" ht="24.9" hidden="1" customHeight="1" x14ac:dyDescent="0.3">
      <c r="A109" s="136">
        <v>12054</v>
      </c>
      <c r="B109" s="136" t="s">
        <v>1978</v>
      </c>
      <c r="D109" s="136">
        <v>2024</v>
      </c>
      <c r="E109" s="137" t="s">
        <v>600</v>
      </c>
      <c r="F109" s="136" t="s">
        <v>864</v>
      </c>
      <c r="G109" s="137" t="s">
        <v>1352</v>
      </c>
      <c r="I109" s="137" t="s">
        <v>21</v>
      </c>
      <c r="J109" s="137" t="s">
        <v>1141</v>
      </c>
      <c r="K109" s="137" t="s">
        <v>1142</v>
      </c>
      <c r="L109" s="137" t="s">
        <v>645</v>
      </c>
      <c r="M109" s="136" t="s">
        <v>646</v>
      </c>
      <c r="N109" s="136">
        <v>4</v>
      </c>
      <c r="O109" s="138" t="s">
        <v>687</v>
      </c>
      <c r="P109" s="137" t="s">
        <v>1186</v>
      </c>
      <c r="Q109" s="137" t="s">
        <v>1864</v>
      </c>
      <c r="R109" s="137" t="s">
        <v>401</v>
      </c>
      <c r="S109" s="137" t="s">
        <v>22</v>
      </c>
      <c r="T109" s="137" t="s">
        <v>411</v>
      </c>
      <c r="U109" s="144">
        <v>15</v>
      </c>
      <c r="V109" s="136">
        <v>140</v>
      </c>
      <c r="W109" s="136">
        <v>10</v>
      </c>
      <c r="X109" s="136">
        <v>150</v>
      </c>
      <c r="Y109" s="136">
        <v>4</v>
      </c>
      <c r="Z109" s="136" t="s">
        <v>20</v>
      </c>
      <c r="AA109" s="136" t="s">
        <v>20</v>
      </c>
      <c r="AB109" s="136" t="s">
        <v>18</v>
      </c>
      <c r="AC109" s="137" t="s">
        <v>21</v>
      </c>
      <c r="AD109" s="137" t="s">
        <v>2053</v>
      </c>
      <c r="AE109" s="136" t="s">
        <v>18</v>
      </c>
      <c r="AF109" s="137" t="s">
        <v>1878</v>
      </c>
      <c r="AG109" s="136" t="s">
        <v>1873</v>
      </c>
      <c r="AH109" s="136">
        <v>2</v>
      </c>
      <c r="AI109" s="139">
        <v>5400</v>
      </c>
      <c r="AJ109" s="140">
        <v>37.5</v>
      </c>
      <c r="AK109" s="148">
        <v>38</v>
      </c>
      <c r="AL109" s="201">
        <f t="shared" si="1"/>
        <v>2250</v>
      </c>
      <c r="AN109" s="204">
        <v>2280000</v>
      </c>
      <c r="AO109" s="204">
        <v>2850000</v>
      </c>
      <c r="AP109" s="139">
        <v>0</v>
      </c>
      <c r="AQ109" s="139">
        <v>12150000</v>
      </c>
      <c r="AR109" s="139">
        <v>0</v>
      </c>
      <c r="AS109" s="139">
        <v>17280000</v>
      </c>
    </row>
    <row r="110" spans="1:47" ht="24.9" hidden="1" customHeight="1" x14ac:dyDescent="0.3">
      <c r="A110" s="136">
        <v>11094</v>
      </c>
      <c r="B110" s="136" t="s">
        <v>1978</v>
      </c>
      <c r="D110" s="136">
        <v>2024</v>
      </c>
      <c r="E110" s="137" t="s">
        <v>600</v>
      </c>
      <c r="F110" s="136" t="s">
        <v>2054</v>
      </c>
      <c r="G110" s="137" t="s">
        <v>2055</v>
      </c>
      <c r="I110" s="137" t="s">
        <v>21</v>
      </c>
      <c r="J110" s="137" t="s">
        <v>1141</v>
      </c>
      <c r="K110" s="137" t="s">
        <v>1142</v>
      </c>
      <c r="L110" s="137" t="s">
        <v>414</v>
      </c>
      <c r="M110" s="136" t="s">
        <v>415</v>
      </c>
      <c r="N110" s="136">
        <v>4</v>
      </c>
      <c r="O110" s="138" t="s">
        <v>687</v>
      </c>
      <c r="P110" s="137" t="s">
        <v>2056</v>
      </c>
      <c r="Q110" s="137" t="s">
        <v>1373</v>
      </c>
      <c r="R110" s="137" t="s">
        <v>401</v>
      </c>
      <c r="S110" s="137" t="s">
        <v>19</v>
      </c>
      <c r="T110" s="137" t="s">
        <v>399</v>
      </c>
      <c r="U110" s="144">
        <v>20</v>
      </c>
      <c r="V110" s="136">
        <v>140</v>
      </c>
      <c r="W110" s="136">
        <v>55</v>
      </c>
      <c r="X110" s="136">
        <v>195</v>
      </c>
      <c r="Y110" s="136">
        <v>5</v>
      </c>
      <c r="Z110" s="136" t="s">
        <v>20</v>
      </c>
      <c r="AA110" s="136" t="s">
        <v>20</v>
      </c>
      <c r="AB110" s="136" t="s">
        <v>18</v>
      </c>
      <c r="AC110" s="137" t="s">
        <v>21</v>
      </c>
      <c r="AD110" s="137" t="s">
        <v>2057</v>
      </c>
      <c r="AE110" s="136" t="s">
        <v>18</v>
      </c>
      <c r="AF110" s="137" t="s">
        <v>1878</v>
      </c>
      <c r="AG110" s="136" t="s">
        <v>1873</v>
      </c>
      <c r="AH110" s="136">
        <v>2</v>
      </c>
      <c r="AI110" s="139">
        <v>5400</v>
      </c>
      <c r="AJ110" s="140">
        <v>39</v>
      </c>
      <c r="AK110" s="148">
        <v>39</v>
      </c>
      <c r="AL110" s="201">
        <f t="shared" si="1"/>
        <v>3900</v>
      </c>
      <c r="AN110" s="204">
        <v>3120000</v>
      </c>
      <c r="AO110" s="204">
        <v>3900000</v>
      </c>
      <c r="AP110" s="139">
        <v>0</v>
      </c>
      <c r="AQ110" s="139">
        <v>21060000</v>
      </c>
      <c r="AR110" s="139">
        <v>0</v>
      </c>
      <c r="AS110" s="139">
        <v>28080000</v>
      </c>
    </row>
    <row r="111" spans="1:47" ht="24.9" hidden="1" customHeight="1" x14ac:dyDescent="0.3">
      <c r="A111" s="136">
        <v>13258</v>
      </c>
      <c r="B111" s="136" t="s">
        <v>1978</v>
      </c>
      <c r="D111" s="136">
        <v>2024</v>
      </c>
      <c r="E111" s="137" t="s">
        <v>600</v>
      </c>
      <c r="F111" s="136" t="s">
        <v>1481</v>
      </c>
      <c r="G111" s="137" t="s">
        <v>1480</v>
      </c>
      <c r="I111" s="137" t="s">
        <v>21</v>
      </c>
      <c r="J111" s="137" t="s">
        <v>2058</v>
      </c>
      <c r="K111" s="137" t="s">
        <v>2059</v>
      </c>
      <c r="L111" s="137" t="s">
        <v>21</v>
      </c>
      <c r="M111" s="136" t="s">
        <v>21</v>
      </c>
      <c r="N111" s="136">
        <v>4</v>
      </c>
      <c r="O111" s="138" t="s">
        <v>687</v>
      </c>
      <c r="P111" s="137" t="s">
        <v>1479</v>
      </c>
      <c r="Q111" s="137" t="s">
        <v>1864</v>
      </c>
      <c r="R111" s="137" t="s">
        <v>401</v>
      </c>
      <c r="S111" s="137" t="s">
        <v>22</v>
      </c>
      <c r="T111" s="137" t="s">
        <v>410</v>
      </c>
      <c r="U111" s="144">
        <v>18</v>
      </c>
      <c r="V111" s="136">
        <v>84</v>
      </c>
      <c r="W111" s="136">
        <v>0</v>
      </c>
      <c r="X111" s="136">
        <v>84</v>
      </c>
      <c r="Y111" s="136">
        <v>4</v>
      </c>
      <c r="Z111" s="136" t="s">
        <v>20</v>
      </c>
      <c r="AA111" s="136" t="s">
        <v>20</v>
      </c>
      <c r="AB111" s="136" t="s">
        <v>18</v>
      </c>
      <c r="AC111" s="137" t="s">
        <v>21</v>
      </c>
      <c r="AD111" s="137" t="s">
        <v>2060</v>
      </c>
      <c r="AE111" s="136" t="s">
        <v>18</v>
      </c>
      <c r="AF111" s="137" t="s">
        <v>1878</v>
      </c>
      <c r="AG111" s="136" t="s">
        <v>1873</v>
      </c>
      <c r="AH111" s="136">
        <v>2</v>
      </c>
      <c r="AI111" s="139">
        <v>5400</v>
      </c>
      <c r="AJ111" s="140">
        <v>21</v>
      </c>
      <c r="AK111" s="148">
        <v>21</v>
      </c>
      <c r="AL111" s="201">
        <f t="shared" si="1"/>
        <v>1512</v>
      </c>
      <c r="AN111" s="204">
        <v>1512000</v>
      </c>
      <c r="AO111" s="204">
        <v>1890000</v>
      </c>
      <c r="AP111" s="139">
        <v>0</v>
      </c>
      <c r="AQ111" s="139">
        <v>8164800</v>
      </c>
      <c r="AR111" s="139">
        <v>0</v>
      </c>
      <c r="AS111" s="139">
        <v>11566800</v>
      </c>
    </row>
    <row r="112" spans="1:47" ht="24.9" hidden="1" customHeight="1" x14ac:dyDescent="0.3">
      <c r="A112" s="136">
        <v>11135</v>
      </c>
      <c r="B112" s="136" t="s">
        <v>1978</v>
      </c>
      <c r="D112" s="136">
        <v>2024</v>
      </c>
      <c r="E112" s="137" t="s">
        <v>600</v>
      </c>
      <c r="F112" s="136" t="s">
        <v>1387</v>
      </c>
      <c r="G112" s="137" t="s">
        <v>1386</v>
      </c>
      <c r="I112" s="137" t="s">
        <v>21</v>
      </c>
      <c r="J112" s="137" t="s">
        <v>2061</v>
      </c>
      <c r="K112" s="137" t="s">
        <v>2062</v>
      </c>
      <c r="L112" s="137" t="s">
        <v>21</v>
      </c>
      <c r="M112" s="136" t="s">
        <v>21</v>
      </c>
      <c r="N112" s="136">
        <v>4</v>
      </c>
      <c r="O112" s="138" t="s">
        <v>687</v>
      </c>
      <c r="P112" s="137" t="s">
        <v>726</v>
      </c>
      <c r="Q112" s="137" t="s">
        <v>1385</v>
      </c>
      <c r="R112" s="137" t="s">
        <v>401</v>
      </c>
      <c r="S112" s="137" t="s">
        <v>22</v>
      </c>
      <c r="T112" s="137" t="s">
        <v>410</v>
      </c>
      <c r="U112" s="144">
        <v>10</v>
      </c>
      <c r="V112" s="136">
        <v>150</v>
      </c>
      <c r="W112" s="136">
        <v>0</v>
      </c>
      <c r="X112" s="136">
        <v>150</v>
      </c>
      <c r="Y112" s="136">
        <v>3</v>
      </c>
      <c r="Z112" s="136" t="s">
        <v>20</v>
      </c>
      <c r="AA112" s="136" t="s">
        <v>20</v>
      </c>
      <c r="AB112" s="136" t="s">
        <v>18</v>
      </c>
      <c r="AC112" s="137" t="s">
        <v>21</v>
      </c>
      <c r="AD112" s="137" t="s">
        <v>2063</v>
      </c>
      <c r="AE112" s="136" t="s">
        <v>18</v>
      </c>
      <c r="AF112" s="137" t="s">
        <v>1878</v>
      </c>
      <c r="AG112" s="136" t="s">
        <v>1873</v>
      </c>
      <c r="AH112" s="136">
        <v>3</v>
      </c>
      <c r="AI112" s="139">
        <v>6300</v>
      </c>
      <c r="AJ112" s="140">
        <v>50</v>
      </c>
      <c r="AK112" s="148">
        <v>50</v>
      </c>
      <c r="AL112" s="201">
        <f t="shared" si="1"/>
        <v>1500</v>
      </c>
      <c r="AN112" s="204">
        <v>2000000</v>
      </c>
      <c r="AO112" s="204">
        <v>2500000</v>
      </c>
      <c r="AP112" s="139">
        <v>0</v>
      </c>
      <c r="AQ112" s="139">
        <v>9450000</v>
      </c>
      <c r="AR112" s="139">
        <v>0</v>
      </c>
      <c r="AS112" s="139">
        <v>13950000</v>
      </c>
    </row>
    <row r="113" spans="1:45" ht="24.9" hidden="1" customHeight="1" x14ac:dyDescent="0.3">
      <c r="A113" s="136">
        <v>11116</v>
      </c>
      <c r="B113" s="136" t="s">
        <v>1978</v>
      </c>
      <c r="D113" s="136">
        <v>2024</v>
      </c>
      <c r="E113" s="137" t="s">
        <v>600</v>
      </c>
      <c r="F113" s="136" t="s">
        <v>1387</v>
      </c>
      <c r="G113" s="137" t="s">
        <v>1386</v>
      </c>
      <c r="I113" s="137" t="s">
        <v>21</v>
      </c>
      <c r="J113" s="137" t="s">
        <v>2064</v>
      </c>
      <c r="K113" s="137" t="s">
        <v>2065</v>
      </c>
      <c r="L113" s="137" t="s">
        <v>21</v>
      </c>
      <c r="M113" s="136" t="s">
        <v>21</v>
      </c>
      <c r="N113" s="136">
        <v>4</v>
      </c>
      <c r="O113" s="138" t="s">
        <v>687</v>
      </c>
      <c r="P113" s="137" t="s">
        <v>726</v>
      </c>
      <c r="Q113" s="137" t="s">
        <v>1385</v>
      </c>
      <c r="R113" s="137" t="s">
        <v>401</v>
      </c>
      <c r="S113" s="137" t="s">
        <v>22</v>
      </c>
      <c r="T113" s="137" t="s">
        <v>410</v>
      </c>
      <c r="U113" s="144">
        <v>10</v>
      </c>
      <c r="V113" s="136">
        <v>100</v>
      </c>
      <c r="W113" s="136">
        <v>0</v>
      </c>
      <c r="X113" s="136">
        <v>100</v>
      </c>
      <c r="Y113" s="136">
        <v>4</v>
      </c>
      <c r="Z113" s="136" t="s">
        <v>20</v>
      </c>
      <c r="AA113" s="136" t="s">
        <v>20</v>
      </c>
      <c r="AB113" s="136" t="s">
        <v>18</v>
      </c>
      <c r="AC113" s="137" t="s">
        <v>21</v>
      </c>
      <c r="AD113" s="137" t="s">
        <v>2066</v>
      </c>
      <c r="AE113" s="136" t="s">
        <v>18</v>
      </c>
      <c r="AF113" s="137" t="s">
        <v>1878</v>
      </c>
      <c r="AG113" s="136" t="s">
        <v>1873</v>
      </c>
      <c r="AH113" s="136">
        <v>3</v>
      </c>
      <c r="AI113" s="139">
        <v>6300</v>
      </c>
      <c r="AJ113" s="140">
        <v>25</v>
      </c>
      <c r="AK113" s="148">
        <v>25</v>
      </c>
      <c r="AL113" s="201">
        <f t="shared" si="1"/>
        <v>1000</v>
      </c>
      <c r="AN113" s="204">
        <v>1000000</v>
      </c>
      <c r="AO113" s="204">
        <v>1250000</v>
      </c>
      <c r="AP113" s="139">
        <v>0</v>
      </c>
      <c r="AQ113" s="139">
        <v>6300000</v>
      </c>
      <c r="AR113" s="139">
        <v>0</v>
      </c>
      <c r="AS113" s="139">
        <v>8550000</v>
      </c>
    </row>
    <row r="114" spans="1:45" ht="24.9" hidden="1" customHeight="1" x14ac:dyDescent="0.3">
      <c r="A114" s="136">
        <v>11117</v>
      </c>
      <c r="B114" s="136" t="s">
        <v>1978</v>
      </c>
      <c r="D114" s="136">
        <v>2024</v>
      </c>
      <c r="E114" s="137" t="s">
        <v>600</v>
      </c>
      <c r="F114" s="136" t="s">
        <v>1387</v>
      </c>
      <c r="G114" s="137" t="s">
        <v>1386</v>
      </c>
      <c r="I114" s="137" t="s">
        <v>21</v>
      </c>
      <c r="J114" s="137" t="s">
        <v>1196</v>
      </c>
      <c r="K114" s="137" t="s">
        <v>1195</v>
      </c>
      <c r="L114" s="137" t="s">
        <v>21</v>
      </c>
      <c r="M114" s="136" t="s">
        <v>21</v>
      </c>
      <c r="N114" s="136">
        <v>4</v>
      </c>
      <c r="O114" s="138" t="s">
        <v>687</v>
      </c>
      <c r="P114" s="137" t="s">
        <v>1186</v>
      </c>
      <c r="Q114" s="137" t="s">
        <v>1385</v>
      </c>
      <c r="R114" s="137" t="s">
        <v>401</v>
      </c>
      <c r="S114" s="137" t="s">
        <v>22</v>
      </c>
      <c r="T114" s="137" t="s">
        <v>411</v>
      </c>
      <c r="U114" s="144">
        <v>15</v>
      </c>
      <c r="V114" s="136">
        <v>160</v>
      </c>
      <c r="W114" s="136">
        <v>0</v>
      </c>
      <c r="X114" s="136">
        <v>160</v>
      </c>
      <c r="Y114" s="136">
        <v>3</v>
      </c>
      <c r="Z114" s="136" t="s">
        <v>20</v>
      </c>
      <c r="AA114" s="136" t="s">
        <v>20</v>
      </c>
      <c r="AB114" s="136" t="s">
        <v>18</v>
      </c>
      <c r="AC114" s="137" t="s">
        <v>21</v>
      </c>
      <c r="AD114" s="137" t="s">
        <v>2067</v>
      </c>
      <c r="AE114" s="136" t="s">
        <v>20</v>
      </c>
      <c r="AF114" s="137" t="s">
        <v>2006</v>
      </c>
      <c r="AG114" s="136" t="s">
        <v>1873</v>
      </c>
      <c r="AH114" s="136">
        <v>3</v>
      </c>
      <c r="AI114" s="139">
        <v>6300</v>
      </c>
      <c r="AJ114" s="140">
        <v>53.333333333333336</v>
      </c>
      <c r="AK114" s="148">
        <v>54</v>
      </c>
      <c r="AL114" s="201">
        <f t="shared" si="1"/>
        <v>2400</v>
      </c>
      <c r="AM114" s="139">
        <v>50000</v>
      </c>
      <c r="AN114" s="204">
        <v>3240000</v>
      </c>
      <c r="AO114" s="204">
        <v>4050000</v>
      </c>
      <c r="AP114" s="139">
        <v>0</v>
      </c>
      <c r="AQ114" s="139">
        <v>15120000</v>
      </c>
      <c r="AR114" s="139">
        <v>750000</v>
      </c>
      <c r="AS114" s="139">
        <v>23160000</v>
      </c>
    </row>
    <row r="115" spans="1:45" ht="24.9" hidden="1" customHeight="1" x14ac:dyDescent="0.3">
      <c r="A115" s="136">
        <v>11545</v>
      </c>
      <c r="B115" s="136" t="s">
        <v>1978</v>
      </c>
      <c r="D115" s="136">
        <v>2024</v>
      </c>
      <c r="E115" s="137" t="s">
        <v>600</v>
      </c>
      <c r="F115" s="136" t="s">
        <v>2068</v>
      </c>
      <c r="G115" s="137" t="s">
        <v>2069</v>
      </c>
      <c r="I115" s="137" t="s">
        <v>21</v>
      </c>
      <c r="J115" s="137" t="s">
        <v>638</v>
      </c>
      <c r="K115" s="137" t="s">
        <v>639</v>
      </c>
      <c r="L115" s="137" t="s">
        <v>727</v>
      </c>
      <c r="M115" s="136" t="s">
        <v>728</v>
      </c>
      <c r="N115" s="136">
        <v>5</v>
      </c>
      <c r="O115" s="138" t="s">
        <v>657</v>
      </c>
      <c r="P115" s="137" t="s">
        <v>1710</v>
      </c>
      <c r="Q115" s="137" t="s">
        <v>628</v>
      </c>
      <c r="R115" s="137" t="s">
        <v>401</v>
      </c>
      <c r="S115" s="137" t="s">
        <v>22</v>
      </c>
      <c r="T115" s="137" t="s">
        <v>1384</v>
      </c>
      <c r="U115" s="144">
        <v>20</v>
      </c>
      <c r="V115" s="136">
        <v>24</v>
      </c>
      <c r="W115" s="136">
        <v>5</v>
      </c>
      <c r="X115" s="136">
        <v>29</v>
      </c>
      <c r="Y115" s="136">
        <v>4</v>
      </c>
      <c r="Z115" s="136" t="s">
        <v>20</v>
      </c>
      <c r="AA115" s="136" t="s">
        <v>20</v>
      </c>
      <c r="AB115" s="136" t="s">
        <v>18</v>
      </c>
      <c r="AC115" s="137" t="s">
        <v>21</v>
      </c>
      <c r="AD115" s="137" t="s">
        <v>2070</v>
      </c>
      <c r="AE115" s="136" t="s">
        <v>20</v>
      </c>
      <c r="AF115" s="137" t="s">
        <v>1867</v>
      </c>
      <c r="AG115" s="136" t="s">
        <v>1873</v>
      </c>
      <c r="AH115" s="136">
        <v>2</v>
      </c>
      <c r="AI115" s="139">
        <v>5400</v>
      </c>
      <c r="AJ115" s="140">
        <v>16.25</v>
      </c>
      <c r="AK115" s="148">
        <v>17</v>
      </c>
      <c r="AL115" s="201">
        <f t="shared" si="1"/>
        <v>580</v>
      </c>
      <c r="AM115" s="139">
        <v>40000</v>
      </c>
      <c r="AN115" s="204">
        <v>1360000</v>
      </c>
      <c r="AO115" s="204">
        <v>1700000</v>
      </c>
      <c r="AP115" s="139">
        <v>0</v>
      </c>
      <c r="AQ115" s="139">
        <v>3132000</v>
      </c>
      <c r="AR115" s="139">
        <v>800000</v>
      </c>
      <c r="AS115" s="139">
        <v>6992000</v>
      </c>
    </row>
    <row r="116" spans="1:45" ht="24.9" hidden="1" customHeight="1" x14ac:dyDescent="0.3">
      <c r="A116" s="136">
        <v>11670</v>
      </c>
      <c r="B116" s="136" t="s">
        <v>1978</v>
      </c>
      <c r="D116" s="136">
        <v>2024</v>
      </c>
      <c r="E116" s="137" t="s">
        <v>600</v>
      </c>
      <c r="F116" s="136" t="s">
        <v>2071</v>
      </c>
      <c r="G116" s="137" t="s">
        <v>2072</v>
      </c>
      <c r="I116" s="137" t="s">
        <v>21</v>
      </c>
      <c r="J116" s="137" t="s">
        <v>715</v>
      </c>
      <c r="K116" s="137" t="s">
        <v>716</v>
      </c>
      <c r="L116" s="137" t="s">
        <v>21</v>
      </c>
      <c r="M116" s="136" t="s">
        <v>21</v>
      </c>
      <c r="N116" s="136">
        <v>5</v>
      </c>
      <c r="O116" s="138" t="s">
        <v>657</v>
      </c>
      <c r="P116" s="137" t="s">
        <v>1397</v>
      </c>
      <c r="Q116" s="137" t="s">
        <v>1864</v>
      </c>
      <c r="R116" s="137" t="s">
        <v>401</v>
      </c>
      <c r="S116" s="137" t="s">
        <v>22</v>
      </c>
      <c r="T116" s="137" t="s">
        <v>1149</v>
      </c>
      <c r="U116" s="144">
        <v>25</v>
      </c>
      <c r="V116" s="136">
        <v>200</v>
      </c>
      <c r="W116" s="136">
        <v>0</v>
      </c>
      <c r="X116" s="136">
        <v>200</v>
      </c>
      <c r="Y116" s="136">
        <v>6</v>
      </c>
      <c r="Z116" s="136" t="s">
        <v>20</v>
      </c>
      <c r="AA116" s="136" t="s">
        <v>18</v>
      </c>
      <c r="AB116" s="136" t="s">
        <v>18</v>
      </c>
      <c r="AC116" s="137" t="s">
        <v>21</v>
      </c>
      <c r="AD116" s="137" t="s">
        <v>2073</v>
      </c>
      <c r="AE116" s="136" t="s">
        <v>20</v>
      </c>
      <c r="AF116" s="137" t="s">
        <v>2074</v>
      </c>
      <c r="AG116" s="136" t="s">
        <v>1873</v>
      </c>
      <c r="AH116" s="136">
        <v>3</v>
      </c>
      <c r="AI116" s="139">
        <v>6300</v>
      </c>
      <c r="AJ116" s="140">
        <v>47.5</v>
      </c>
      <c r="AK116" s="148">
        <v>48</v>
      </c>
      <c r="AL116" s="201">
        <f t="shared" si="1"/>
        <v>5000</v>
      </c>
      <c r="AM116" s="139">
        <v>35000</v>
      </c>
      <c r="AN116" s="204">
        <v>4800000</v>
      </c>
      <c r="AO116" s="204">
        <v>0</v>
      </c>
      <c r="AP116" s="139">
        <v>0</v>
      </c>
      <c r="AQ116" s="139">
        <v>31500000</v>
      </c>
      <c r="AR116" s="139">
        <v>875000</v>
      </c>
      <c r="AS116" s="139">
        <v>37175000</v>
      </c>
    </row>
    <row r="117" spans="1:45" ht="24.9" hidden="1" customHeight="1" x14ac:dyDescent="0.3">
      <c r="A117" s="136">
        <v>12195</v>
      </c>
      <c r="B117" s="136" t="s">
        <v>1978</v>
      </c>
      <c r="D117" s="136">
        <v>2024</v>
      </c>
      <c r="E117" s="137" t="s">
        <v>600</v>
      </c>
      <c r="F117" s="136" t="s">
        <v>2075</v>
      </c>
      <c r="G117" s="137" t="s">
        <v>2076</v>
      </c>
      <c r="I117" s="137" t="s">
        <v>21</v>
      </c>
      <c r="J117" s="137" t="s">
        <v>1537</v>
      </c>
      <c r="K117" s="137" t="s">
        <v>1536</v>
      </c>
      <c r="L117" s="137" t="s">
        <v>21</v>
      </c>
      <c r="M117" s="136" t="s">
        <v>21</v>
      </c>
      <c r="N117" s="136">
        <v>5</v>
      </c>
      <c r="O117" s="138" t="s">
        <v>657</v>
      </c>
      <c r="P117" s="137" t="s">
        <v>2077</v>
      </c>
      <c r="Q117" s="137" t="s">
        <v>681</v>
      </c>
      <c r="R117" s="137" t="s">
        <v>401</v>
      </c>
      <c r="S117" s="137" t="s">
        <v>22</v>
      </c>
      <c r="T117" s="137" t="s">
        <v>2078</v>
      </c>
      <c r="U117" s="144">
        <v>20</v>
      </c>
      <c r="V117" s="136">
        <v>70</v>
      </c>
      <c r="W117" s="136">
        <v>0</v>
      </c>
      <c r="X117" s="136">
        <v>70</v>
      </c>
      <c r="Y117" s="136">
        <v>3</v>
      </c>
      <c r="Z117" s="136" t="s">
        <v>20</v>
      </c>
      <c r="AA117" s="136" t="s">
        <v>20</v>
      </c>
      <c r="AB117" s="136" t="s">
        <v>18</v>
      </c>
      <c r="AC117" s="137" t="s">
        <v>21</v>
      </c>
      <c r="AD117" s="137" t="s">
        <v>2079</v>
      </c>
      <c r="AE117" s="136" t="s">
        <v>18</v>
      </c>
      <c r="AF117" s="137" t="s">
        <v>1878</v>
      </c>
      <c r="AG117" s="136" t="s">
        <v>1873</v>
      </c>
      <c r="AH117" s="136">
        <v>1</v>
      </c>
      <c r="AI117" s="139">
        <v>4300</v>
      </c>
      <c r="AJ117" s="140">
        <v>23.333333333333332</v>
      </c>
      <c r="AK117" s="148">
        <v>24</v>
      </c>
      <c r="AL117" s="201">
        <f t="shared" si="1"/>
        <v>1400</v>
      </c>
      <c r="AN117" s="204">
        <v>1920000</v>
      </c>
      <c r="AO117" s="204">
        <v>2400000</v>
      </c>
      <c r="AP117" s="139">
        <v>0</v>
      </c>
      <c r="AQ117" s="139">
        <v>6020000</v>
      </c>
      <c r="AR117" s="139">
        <v>0</v>
      </c>
      <c r="AS117" s="139">
        <v>10340000</v>
      </c>
    </row>
    <row r="118" spans="1:45" ht="24.9" hidden="1" customHeight="1" x14ac:dyDescent="0.3">
      <c r="A118" s="136">
        <v>11901</v>
      </c>
      <c r="B118" s="136" t="s">
        <v>1978</v>
      </c>
      <c r="D118" s="136">
        <v>2024</v>
      </c>
      <c r="E118" s="137" t="s">
        <v>600</v>
      </c>
      <c r="F118" s="136" t="s">
        <v>1139</v>
      </c>
      <c r="G118" s="137" t="s">
        <v>1140</v>
      </c>
      <c r="I118" s="137" t="s">
        <v>21</v>
      </c>
      <c r="J118" s="137" t="s">
        <v>1153</v>
      </c>
      <c r="K118" s="137" t="s">
        <v>1154</v>
      </c>
      <c r="L118" s="137" t="s">
        <v>408</v>
      </c>
      <c r="M118" s="136" t="s">
        <v>409</v>
      </c>
      <c r="N118" s="136">
        <v>5</v>
      </c>
      <c r="O118" s="138" t="s">
        <v>657</v>
      </c>
      <c r="P118" s="137" t="s">
        <v>670</v>
      </c>
      <c r="Q118" s="137" t="s">
        <v>628</v>
      </c>
      <c r="R118" s="137" t="s">
        <v>401</v>
      </c>
      <c r="S118" s="137" t="s">
        <v>19</v>
      </c>
      <c r="T118" s="137" t="s">
        <v>399</v>
      </c>
      <c r="U118" s="144">
        <v>10</v>
      </c>
      <c r="V118" s="136">
        <v>150</v>
      </c>
      <c r="W118" s="136">
        <v>12</v>
      </c>
      <c r="X118" s="136">
        <v>162</v>
      </c>
      <c r="Y118" s="136">
        <v>4</v>
      </c>
      <c r="Z118" s="136" t="s">
        <v>20</v>
      </c>
      <c r="AA118" s="136" t="s">
        <v>20</v>
      </c>
      <c r="AB118" s="136" t="s">
        <v>20</v>
      </c>
      <c r="AC118" s="137" t="s">
        <v>21</v>
      </c>
      <c r="AD118" s="137" t="s">
        <v>2080</v>
      </c>
      <c r="AE118" s="136" t="s">
        <v>18</v>
      </c>
      <c r="AF118" s="137" t="s">
        <v>1878</v>
      </c>
      <c r="AG118" s="136" t="s">
        <v>1873</v>
      </c>
      <c r="AH118" s="136">
        <v>2</v>
      </c>
      <c r="AI118" s="139">
        <v>5400</v>
      </c>
      <c r="AJ118" s="140">
        <v>40.5</v>
      </c>
      <c r="AK118" s="148">
        <v>41</v>
      </c>
      <c r="AL118" s="201">
        <f t="shared" si="1"/>
        <v>1620</v>
      </c>
      <c r="AN118" s="204">
        <v>1640000</v>
      </c>
      <c r="AO118" s="204">
        <v>2050000</v>
      </c>
      <c r="AP118" s="139">
        <v>2500000</v>
      </c>
      <c r="AQ118" s="139">
        <v>8748000</v>
      </c>
      <c r="AR118" s="139">
        <v>0</v>
      </c>
      <c r="AS118" s="139">
        <v>14938000</v>
      </c>
    </row>
    <row r="119" spans="1:45" ht="24.9" hidden="1" customHeight="1" x14ac:dyDescent="0.3">
      <c r="A119" s="136">
        <v>11120</v>
      </c>
      <c r="B119" s="136" t="s">
        <v>1978</v>
      </c>
      <c r="D119" s="136">
        <v>2024</v>
      </c>
      <c r="E119" s="137" t="s">
        <v>600</v>
      </c>
      <c r="F119" s="136" t="s">
        <v>1387</v>
      </c>
      <c r="G119" s="137" t="s">
        <v>1386</v>
      </c>
      <c r="I119" s="137" t="s">
        <v>21</v>
      </c>
      <c r="J119" s="137" t="s">
        <v>1156</v>
      </c>
      <c r="K119" s="137" t="s">
        <v>1157</v>
      </c>
      <c r="L119" s="137" t="s">
        <v>408</v>
      </c>
      <c r="M119" s="136" t="s">
        <v>409</v>
      </c>
      <c r="N119" s="136">
        <v>5</v>
      </c>
      <c r="O119" s="138" t="s">
        <v>657</v>
      </c>
      <c r="P119" s="137" t="s">
        <v>1217</v>
      </c>
      <c r="Q119" s="137" t="s">
        <v>1385</v>
      </c>
      <c r="R119" s="137" t="s">
        <v>401</v>
      </c>
      <c r="S119" s="137" t="s">
        <v>19</v>
      </c>
      <c r="T119" s="137" t="s">
        <v>399</v>
      </c>
      <c r="U119" s="144">
        <v>10</v>
      </c>
      <c r="V119" s="136">
        <v>190</v>
      </c>
      <c r="W119" s="136">
        <v>12</v>
      </c>
      <c r="X119" s="136">
        <v>202</v>
      </c>
      <c r="Y119" s="136">
        <v>4</v>
      </c>
      <c r="Z119" s="136" t="s">
        <v>18</v>
      </c>
      <c r="AA119" s="136" t="s">
        <v>18</v>
      </c>
      <c r="AB119" s="136" t="s">
        <v>20</v>
      </c>
      <c r="AC119" s="137" t="s">
        <v>21</v>
      </c>
      <c r="AD119" s="137" t="s">
        <v>2081</v>
      </c>
      <c r="AE119" s="136" t="s">
        <v>18</v>
      </c>
      <c r="AF119" s="137" t="s">
        <v>1878</v>
      </c>
      <c r="AG119" s="136" t="s">
        <v>1873</v>
      </c>
      <c r="AH119" s="136">
        <v>2</v>
      </c>
      <c r="AI119" s="139">
        <v>5400</v>
      </c>
      <c r="AJ119" s="140">
        <v>50.5</v>
      </c>
      <c r="AK119" s="148">
        <v>51</v>
      </c>
      <c r="AL119" s="201">
        <f t="shared" si="1"/>
        <v>2020</v>
      </c>
      <c r="AN119" s="204">
        <v>0</v>
      </c>
      <c r="AO119" s="204">
        <v>0</v>
      </c>
      <c r="AP119" s="139">
        <v>2500000</v>
      </c>
      <c r="AQ119" s="139">
        <v>10908000</v>
      </c>
      <c r="AR119" s="139">
        <v>0</v>
      </c>
      <c r="AS119" s="139">
        <v>13408000</v>
      </c>
    </row>
    <row r="120" spans="1:45" ht="24.9" hidden="1" customHeight="1" x14ac:dyDescent="0.3">
      <c r="A120" s="136">
        <v>11300</v>
      </c>
      <c r="B120" s="136" t="s">
        <v>1978</v>
      </c>
      <c r="D120" s="136">
        <v>2024</v>
      </c>
      <c r="E120" s="137" t="s">
        <v>600</v>
      </c>
      <c r="F120" s="136" t="s">
        <v>2082</v>
      </c>
      <c r="G120" s="137" t="s">
        <v>2083</v>
      </c>
      <c r="I120" s="137" t="s">
        <v>21</v>
      </c>
      <c r="J120" s="137" t="s">
        <v>1778</v>
      </c>
      <c r="K120" s="137" t="s">
        <v>1783</v>
      </c>
      <c r="L120" s="137" t="s">
        <v>1162</v>
      </c>
      <c r="M120" s="136" t="s">
        <v>1163</v>
      </c>
      <c r="N120" s="136">
        <v>5</v>
      </c>
      <c r="O120" s="138" t="s">
        <v>657</v>
      </c>
      <c r="P120" s="137" t="s">
        <v>418</v>
      </c>
      <c r="Q120" s="137" t="s">
        <v>628</v>
      </c>
      <c r="R120" s="137" t="s">
        <v>401</v>
      </c>
      <c r="S120" s="137" t="s">
        <v>19</v>
      </c>
      <c r="T120" s="137" t="s">
        <v>605</v>
      </c>
      <c r="U120" s="144">
        <v>15</v>
      </c>
      <c r="V120" s="136">
        <v>32</v>
      </c>
      <c r="W120" s="136">
        <v>15</v>
      </c>
      <c r="X120" s="136">
        <v>47</v>
      </c>
      <c r="Y120" s="136">
        <v>4</v>
      </c>
      <c r="Z120" s="136" t="s">
        <v>20</v>
      </c>
      <c r="AA120" s="136" t="s">
        <v>20</v>
      </c>
      <c r="AB120" s="136" t="s">
        <v>18</v>
      </c>
      <c r="AC120" s="137" t="s">
        <v>21</v>
      </c>
      <c r="AD120" s="137" t="s">
        <v>2084</v>
      </c>
      <c r="AE120" s="136" t="s">
        <v>18</v>
      </c>
      <c r="AF120" s="137" t="s">
        <v>1878</v>
      </c>
      <c r="AG120" s="136" t="s">
        <v>1873</v>
      </c>
      <c r="AH120" s="136">
        <v>1</v>
      </c>
      <c r="AI120" s="139">
        <v>4300</v>
      </c>
      <c r="AJ120" s="140">
        <v>11.75</v>
      </c>
      <c r="AK120" s="148">
        <v>12</v>
      </c>
      <c r="AL120" s="201">
        <f t="shared" si="1"/>
        <v>705</v>
      </c>
      <c r="AN120" s="204">
        <v>720000</v>
      </c>
      <c r="AO120" s="204">
        <v>900000</v>
      </c>
      <c r="AP120" s="139">
        <v>0</v>
      </c>
      <c r="AQ120" s="139">
        <v>3031500</v>
      </c>
      <c r="AR120" s="139">
        <v>0</v>
      </c>
      <c r="AS120" s="139">
        <v>4651500</v>
      </c>
    </row>
    <row r="121" spans="1:45" ht="24.9" hidden="1" customHeight="1" x14ac:dyDescent="0.3">
      <c r="A121" s="136">
        <v>11886</v>
      </c>
      <c r="B121" s="136" t="s">
        <v>1978</v>
      </c>
      <c r="D121" s="136">
        <v>2024</v>
      </c>
      <c r="E121" s="137" t="s">
        <v>600</v>
      </c>
      <c r="F121" s="136" t="s">
        <v>675</v>
      </c>
      <c r="G121" s="137" t="s">
        <v>676</v>
      </c>
      <c r="I121" s="137" t="s">
        <v>21</v>
      </c>
      <c r="J121" s="137" t="s">
        <v>685</v>
      </c>
      <c r="K121" s="137" t="s">
        <v>686</v>
      </c>
      <c r="L121" s="137" t="s">
        <v>408</v>
      </c>
      <c r="M121" s="136" t="s">
        <v>409</v>
      </c>
      <c r="N121" s="136">
        <v>5</v>
      </c>
      <c r="O121" s="138" t="s">
        <v>657</v>
      </c>
      <c r="P121" s="137" t="s">
        <v>658</v>
      </c>
      <c r="Q121" s="137" t="s">
        <v>642</v>
      </c>
      <c r="R121" s="137" t="s">
        <v>401</v>
      </c>
      <c r="S121" s="137" t="s">
        <v>19</v>
      </c>
      <c r="T121" s="137" t="s">
        <v>1267</v>
      </c>
      <c r="U121" s="144">
        <v>15</v>
      </c>
      <c r="V121" s="136">
        <v>100</v>
      </c>
      <c r="W121" s="136">
        <v>12</v>
      </c>
      <c r="X121" s="136">
        <v>112</v>
      </c>
      <c r="Y121" s="136">
        <v>3</v>
      </c>
      <c r="Z121" s="136" t="s">
        <v>20</v>
      </c>
      <c r="AA121" s="136" t="s">
        <v>20</v>
      </c>
      <c r="AB121" s="136" t="s">
        <v>20</v>
      </c>
      <c r="AC121" s="137" t="s">
        <v>21</v>
      </c>
      <c r="AD121" s="137" t="s">
        <v>2085</v>
      </c>
      <c r="AE121" s="136" t="s">
        <v>18</v>
      </c>
      <c r="AF121" s="137" t="s">
        <v>1878</v>
      </c>
      <c r="AG121" s="136" t="s">
        <v>1873</v>
      </c>
      <c r="AH121" s="136">
        <v>1</v>
      </c>
      <c r="AI121" s="139">
        <v>4300</v>
      </c>
      <c r="AJ121" s="140">
        <v>37.333333333333336</v>
      </c>
      <c r="AK121" s="148">
        <v>38</v>
      </c>
      <c r="AL121" s="201">
        <f t="shared" si="1"/>
        <v>1680</v>
      </c>
      <c r="AN121" s="204">
        <v>2280000</v>
      </c>
      <c r="AO121" s="204">
        <v>2850000</v>
      </c>
      <c r="AP121" s="139">
        <v>3750000</v>
      </c>
      <c r="AQ121" s="139">
        <v>7224000</v>
      </c>
      <c r="AR121" s="139">
        <v>0</v>
      </c>
      <c r="AS121" s="139">
        <v>16104000</v>
      </c>
    </row>
    <row r="122" spans="1:45" ht="24.9" hidden="1" customHeight="1" x14ac:dyDescent="0.3">
      <c r="A122" s="136">
        <v>11902</v>
      </c>
      <c r="B122" s="136" t="s">
        <v>1978</v>
      </c>
      <c r="D122" s="136">
        <v>2024</v>
      </c>
      <c r="E122" s="137" t="s">
        <v>600</v>
      </c>
      <c r="F122" s="136" t="s">
        <v>1139</v>
      </c>
      <c r="G122" s="137" t="s">
        <v>1140</v>
      </c>
      <c r="I122" s="137" t="s">
        <v>21</v>
      </c>
      <c r="J122" s="137" t="s">
        <v>685</v>
      </c>
      <c r="K122" s="137" t="s">
        <v>686</v>
      </c>
      <c r="L122" s="137" t="s">
        <v>408</v>
      </c>
      <c r="M122" s="136" t="s">
        <v>409</v>
      </c>
      <c r="N122" s="136">
        <v>5</v>
      </c>
      <c r="O122" s="138" t="s">
        <v>657</v>
      </c>
      <c r="P122" s="137" t="s">
        <v>1713</v>
      </c>
      <c r="Q122" s="137" t="s">
        <v>628</v>
      </c>
      <c r="R122" s="137" t="s">
        <v>401</v>
      </c>
      <c r="S122" s="137" t="s">
        <v>19</v>
      </c>
      <c r="T122" s="137" t="s">
        <v>399</v>
      </c>
      <c r="U122" s="144">
        <v>10</v>
      </c>
      <c r="V122" s="136">
        <v>100</v>
      </c>
      <c r="W122" s="136">
        <v>12</v>
      </c>
      <c r="X122" s="136">
        <v>112</v>
      </c>
      <c r="Y122" s="136">
        <v>4</v>
      </c>
      <c r="Z122" s="136" t="s">
        <v>20</v>
      </c>
      <c r="AA122" s="136" t="s">
        <v>20</v>
      </c>
      <c r="AB122" s="136" t="s">
        <v>20</v>
      </c>
      <c r="AC122" s="137" t="s">
        <v>21</v>
      </c>
      <c r="AD122" s="137" t="s">
        <v>2086</v>
      </c>
      <c r="AE122" s="136" t="s">
        <v>18</v>
      </c>
      <c r="AF122" s="137" t="s">
        <v>1878</v>
      </c>
      <c r="AG122" s="136" t="s">
        <v>1873</v>
      </c>
      <c r="AH122" s="136">
        <v>1</v>
      </c>
      <c r="AI122" s="139">
        <v>4300</v>
      </c>
      <c r="AJ122" s="140">
        <v>28</v>
      </c>
      <c r="AK122" s="148">
        <v>28</v>
      </c>
      <c r="AL122" s="201">
        <f t="shared" si="1"/>
        <v>1120</v>
      </c>
      <c r="AN122" s="204">
        <v>1120000</v>
      </c>
      <c r="AO122" s="204">
        <v>1400000</v>
      </c>
      <c r="AP122" s="139">
        <v>2500000</v>
      </c>
      <c r="AQ122" s="139">
        <v>4816000</v>
      </c>
      <c r="AR122" s="139">
        <v>0</v>
      </c>
      <c r="AS122" s="139">
        <v>9836000</v>
      </c>
    </row>
    <row r="123" spans="1:45" ht="24.9" hidden="1" customHeight="1" x14ac:dyDescent="0.3">
      <c r="A123" s="136">
        <v>11391</v>
      </c>
      <c r="B123" s="136" t="s">
        <v>1978</v>
      </c>
      <c r="D123" s="136">
        <v>2024</v>
      </c>
      <c r="E123" s="137" t="s">
        <v>600</v>
      </c>
      <c r="F123" s="136" t="s">
        <v>1342</v>
      </c>
      <c r="G123" s="137" t="s">
        <v>1341</v>
      </c>
      <c r="I123" s="137" t="s">
        <v>21</v>
      </c>
      <c r="J123" s="137" t="s">
        <v>2087</v>
      </c>
      <c r="K123" s="137" t="s">
        <v>2088</v>
      </c>
      <c r="L123" s="137" t="s">
        <v>1223</v>
      </c>
      <c r="M123" s="136" t="s">
        <v>1222</v>
      </c>
      <c r="N123" s="136">
        <v>5</v>
      </c>
      <c r="O123" s="138" t="s">
        <v>657</v>
      </c>
      <c r="P123" s="137" t="s">
        <v>1339</v>
      </c>
      <c r="Q123" s="137" t="s">
        <v>628</v>
      </c>
      <c r="R123" s="137" t="s">
        <v>401</v>
      </c>
      <c r="S123" s="137" t="s">
        <v>19</v>
      </c>
      <c r="T123" s="137" t="s">
        <v>399</v>
      </c>
      <c r="U123" s="144">
        <v>15</v>
      </c>
      <c r="V123" s="136">
        <v>48</v>
      </c>
      <c r="W123" s="136">
        <v>50</v>
      </c>
      <c r="X123" s="136">
        <v>98</v>
      </c>
      <c r="Y123" s="136">
        <v>4</v>
      </c>
      <c r="Z123" s="136" t="s">
        <v>20</v>
      </c>
      <c r="AA123" s="136" t="s">
        <v>20</v>
      </c>
      <c r="AB123" s="136" t="s">
        <v>18</v>
      </c>
      <c r="AC123" s="137" t="s">
        <v>21</v>
      </c>
      <c r="AD123" s="137" t="s">
        <v>2089</v>
      </c>
      <c r="AE123" s="136" t="s">
        <v>18</v>
      </c>
      <c r="AF123" s="137" t="s">
        <v>1878</v>
      </c>
      <c r="AG123" s="136" t="s">
        <v>1873</v>
      </c>
      <c r="AH123" s="136">
        <v>1</v>
      </c>
      <c r="AI123" s="139">
        <v>4300</v>
      </c>
      <c r="AJ123" s="140">
        <v>24.5</v>
      </c>
      <c r="AK123" s="148">
        <v>25</v>
      </c>
      <c r="AL123" s="201">
        <f t="shared" si="1"/>
        <v>1470</v>
      </c>
      <c r="AN123" s="204">
        <v>1500000</v>
      </c>
      <c r="AO123" s="204">
        <v>1875000</v>
      </c>
      <c r="AP123" s="139">
        <v>0</v>
      </c>
      <c r="AQ123" s="139">
        <v>6321000</v>
      </c>
      <c r="AR123" s="139">
        <v>0</v>
      </c>
      <c r="AS123" s="139">
        <v>9696000</v>
      </c>
    </row>
    <row r="124" spans="1:45" ht="24.9" hidden="1" customHeight="1" x14ac:dyDescent="0.3">
      <c r="A124" s="136">
        <v>11838</v>
      </c>
      <c r="B124" s="136" t="s">
        <v>1978</v>
      </c>
      <c r="D124" s="136">
        <v>2024</v>
      </c>
      <c r="E124" s="137" t="s">
        <v>600</v>
      </c>
      <c r="F124" s="136" t="s">
        <v>863</v>
      </c>
      <c r="G124" s="137" t="s">
        <v>2090</v>
      </c>
      <c r="I124" s="137" t="s">
        <v>21</v>
      </c>
      <c r="J124" s="137" t="s">
        <v>1244</v>
      </c>
      <c r="K124" s="137" t="s">
        <v>1243</v>
      </c>
      <c r="L124" s="137" t="s">
        <v>408</v>
      </c>
      <c r="M124" s="136" t="s">
        <v>409</v>
      </c>
      <c r="N124" s="136">
        <v>5</v>
      </c>
      <c r="O124" s="138" t="s">
        <v>657</v>
      </c>
      <c r="P124" s="137" t="s">
        <v>2091</v>
      </c>
      <c r="Q124" s="137" t="s">
        <v>628</v>
      </c>
      <c r="R124" s="137" t="s">
        <v>401</v>
      </c>
      <c r="S124" s="137" t="s">
        <v>19</v>
      </c>
      <c r="T124" s="137" t="s">
        <v>399</v>
      </c>
      <c r="U124" s="144">
        <v>10</v>
      </c>
      <c r="V124" s="136">
        <v>150</v>
      </c>
      <c r="W124" s="136">
        <v>12</v>
      </c>
      <c r="X124" s="136">
        <v>162</v>
      </c>
      <c r="Y124" s="136">
        <v>5</v>
      </c>
      <c r="Z124" s="136" t="s">
        <v>20</v>
      </c>
      <c r="AA124" s="136" t="s">
        <v>20</v>
      </c>
      <c r="AB124" s="136" t="s">
        <v>20</v>
      </c>
      <c r="AC124" s="137" t="s">
        <v>21</v>
      </c>
      <c r="AD124" s="137" t="s">
        <v>2092</v>
      </c>
      <c r="AE124" s="136" t="s">
        <v>18</v>
      </c>
      <c r="AF124" s="137" t="s">
        <v>1878</v>
      </c>
      <c r="AG124" s="136" t="s">
        <v>1873</v>
      </c>
      <c r="AH124" s="136">
        <v>2</v>
      </c>
      <c r="AI124" s="139">
        <v>5400</v>
      </c>
      <c r="AJ124" s="140">
        <v>32.4</v>
      </c>
      <c r="AK124" s="148">
        <v>33</v>
      </c>
      <c r="AL124" s="201">
        <f t="shared" si="1"/>
        <v>1620</v>
      </c>
      <c r="AN124" s="204">
        <v>1320000</v>
      </c>
      <c r="AO124" s="204">
        <v>1650000</v>
      </c>
      <c r="AP124" s="139">
        <v>2500000</v>
      </c>
      <c r="AQ124" s="139">
        <v>8748000</v>
      </c>
      <c r="AR124" s="139">
        <v>0</v>
      </c>
      <c r="AS124" s="139">
        <v>14218000</v>
      </c>
    </row>
    <row r="125" spans="1:45" ht="24.9" hidden="1" customHeight="1" x14ac:dyDescent="0.3">
      <c r="A125" s="136">
        <v>11898</v>
      </c>
      <c r="B125" s="136" t="s">
        <v>1978</v>
      </c>
      <c r="D125" s="136">
        <v>2024</v>
      </c>
      <c r="E125" s="137" t="s">
        <v>600</v>
      </c>
      <c r="F125" s="136" t="s">
        <v>1139</v>
      </c>
      <c r="G125" s="137" t="s">
        <v>1140</v>
      </c>
      <c r="I125" s="137" t="s">
        <v>21</v>
      </c>
      <c r="J125" s="137" t="s">
        <v>417</v>
      </c>
      <c r="K125" s="137" t="s">
        <v>416</v>
      </c>
      <c r="L125" s="137" t="s">
        <v>408</v>
      </c>
      <c r="M125" s="136" t="s">
        <v>409</v>
      </c>
      <c r="N125" s="136">
        <v>5</v>
      </c>
      <c r="O125" s="138" t="s">
        <v>657</v>
      </c>
      <c r="P125" s="137" t="s">
        <v>1221</v>
      </c>
      <c r="Q125" s="137" t="s">
        <v>628</v>
      </c>
      <c r="R125" s="137" t="s">
        <v>401</v>
      </c>
      <c r="S125" s="137" t="s">
        <v>19</v>
      </c>
      <c r="T125" s="137" t="s">
        <v>399</v>
      </c>
      <c r="U125" s="144">
        <v>10</v>
      </c>
      <c r="V125" s="136">
        <v>95</v>
      </c>
      <c r="W125" s="136">
        <v>12</v>
      </c>
      <c r="X125" s="136">
        <v>107</v>
      </c>
      <c r="Y125" s="136">
        <v>4</v>
      </c>
      <c r="Z125" s="136" t="s">
        <v>20</v>
      </c>
      <c r="AA125" s="136" t="s">
        <v>20</v>
      </c>
      <c r="AB125" s="136" t="s">
        <v>20</v>
      </c>
      <c r="AC125" s="137" t="s">
        <v>21</v>
      </c>
      <c r="AD125" s="137" t="s">
        <v>2093</v>
      </c>
      <c r="AE125" s="136" t="s">
        <v>18</v>
      </c>
      <c r="AF125" s="137" t="s">
        <v>1878</v>
      </c>
      <c r="AG125" s="136" t="s">
        <v>1873</v>
      </c>
      <c r="AH125" s="136">
        <v>2</v>
      </c>
      <c r="AI125" s="139">
        <v>5400</v>
      </c>
      <c r="AJ125" s="140">
        <v>26.75</v>
      </c>
      <c r="AK125" s="148">
        <v>27</v>
      </c>
      <c r="AL125" s="201">
        <f t="shared" si="1"/>
        <v>1070</v>
      </c>
      <c r="AN125" s="204">
        <v>1080000</v>
      </c>
      <c r="AO125" s="204">
        <v>1350000</v>
      </c>
      <c r="AP125" s="139">
        <v>2500000</v>
      </c>
      <c r="AQ125" s="139">
        <v>5778000</v>
      </c>
      <c r="AR125" s="139">
        <v>0</v>
      </c>
      <c r="AS125" s="139">
        <v>10708000</v>
      </c>
    </row>
    <row r="126" spans="1:45" ht="24.9" hidden="1" customHeight="1" x14ac:dyDescent="0.3">
      <c r="A126" s="136">
        <v>11132</v>
      </c>
      <c r="B126" s="136" t="s">
        <v>1978</v>
      </c>
      <c r="D126" s="136">
        <v>2024</v>
      </c>
      <c r="E126" s="137" t="s">
        <v>600</v>
      </c>
      <c r="F126" s="136" t="s">
        <v>1387</v>
      </c>
      <c r="G126" s="137" t="s">
        <v>1386</v>
      </c>
      <c r="I126" s="137" t="s">
        <v>21</v>
      </c>
      <c r="J126" s="137" t="s">
        <v>665</v>
      </c>
      <c r="K126" s="137" t="s">
        <v>666</v>
      </c>
      <c r="L126" s="137" t="s">
        <v>408</v>
      </c>
      <c r="M126" s="136" t="s">
        <v>409</v>
      </c>
      <c r="N126" s="136">
        <v>5</v>
      </c>
      <c r="O126" s="138" t="s">
        <v>657</v>
      </c>
      <c r="P126" s="137" t="s">
        <v>660</v>
      </c>
      <c r="Q126" s="137" t="s">
        <v>1385</v>
      </c>
      <c r="R126" s="137" t="s">
        <v>401</v>
      </c>
      <c r="S126" s="137" t="s">
        <v>19</v>
      </c>
      <c r="T126" s="137" t="s">
        <v>399</v>
      </c>
      <c r="U126" s="144">
        <v>17</v>
      </c>
      <c r="V126" s="136">
        <v>195</v>
      </c>
      <c r="W126" s="136">
        <v>12</v>
      </c>
      <c r="X126" s="136">
        <v>207</v>
      </c>
      <c r="Y126" s="136">
        <v>6</v>
      </c>
      <c r="Z126" s="136" t="s">
        <v>18</v>
      </c>
      <c r="AA126" s="136" t="s">
        <v>18</v>
      </c>
      <c r="AB126" s="136" t="s">
        <v>20</v>
      </c>
      <c r="AC126" s="137" t="s">
        <v>21</v>
      </c>
      <c r="AD126" s="137" t="s">
        <v>2094</v>
      </c>
      <c r="AE126" s="136" t="s">
        <v>18</v>
      </c>
      <c r="AF126" s="137" t="s">
        <v>1878</v>
      </c>
      <c r="AG126" s="136" t="s">
        <v>1873</v>
      </c>
      <c r="AH126" s="136">
        <v>2</v>
      </c>
      <c r="AI126" s="139">
        <v>5400</v>
      </c>
      <c r="AJ126" s="140">
        <v>34.5</v>
      </c>
      <c r="AK126" s="148">
        <v>35</v>
      </c>
      <c r="AL126" s="201">
        <f t="shared" si="1"/>
        <v>3519</v>
      </c>
      <c r="AN126" s="204">
        <v>0</v>
      </c>
      <c r="AO126" s="204">
        <v>0</v>
      </c>
      <c r="AP126" s="139">
        <v>4250000</v>
      </c>
      <c r="AQ126" s="139">
        <v>19002600</v>
      </c>
      <c r="AR126" s="139">
        <v>0</v>
      </c>
      <c r="AS126" s="139">
        <v>23252600</v>
      </c>
    </row>
    <row r="127" spans="1:45" ht="24.9" hidden="1" customHeight="1" x14ac:dyDescent="0.3">
      <c r="A127" s="136">
        <v>11778</v>
      </c>
      <c r="B127" s="136" t="s">
        <v>1978</v>
      </c>
      <c r="D127" s="136">
        <v>2024</v>
      </c>
      <c r="E127" s="137" t="s">
        <v>600</v>
      </c>
      <c r="F127" s="136" t="s">
        <v>2095</v>
      </c>
      <c r="G127" s="137" t="s">
        <v>2096</v>
      </c>
      <c r="I127" s="137" t="s">
        <v>21</v>
      </c>
      <c r="J127" s="137" t="s">
        <v>1959</v>
      </c>
      <c r="K127" s="137" t="s">
        <v>1960</v>
      </c>
      <c r="L127" s="137" t="s">
        <v>649</v>
      </c>
      <c r="M127" s="136" t="s">
        <v>650</v>
      </c>
      <c r="N127" s="136">
        <v>5</v>
      </c>
      <c r="O127" s="138" t="s">
        <v>657</v>
      </c>
      <c r="P127" s="137" t="s">
        <v>1137</v>
      </c>
      <c r="Q127" s="137" t="s">
        <v>631</v>
      </c>
      <c r="R127" s="137" t="s">
        <v>401</v>
      </c>
      <c r="S127" s="137" t="s">
        <v>22</v>
      </c>
      <c r="T127" s="137" t="s">
        <v>399</v>
      </c>
      <c r="U127" s="144">
        <v>25</v>
      </c>
      <c r="V127" s="136">
        <v>108</v>
      </c>
      <c r="W127" s="136">
        <v>94</v>
      </c>
      <c r="X127" s="136">
        <v>202</v>
      </c>
      <c r="Y127" s="136">
        <v>4</v>
      </c>
      <c r="Z127" s="136" t="s">
        <v>20</v>
      </c>
      <c r="AA127" s="136" t="s">
        <v>20</v>
      </c>
      <c r="AB127" s="136" t="s">
        <v>18</v>
      </c>
      <c r="AC127" s="137" t="s">
        <v>21</v>
      </c>
      <c r="AD127" s="137" t="s">
        <v>2097</v>
      </c>
      <c r="AE127" s="136" t="s">
        <v>18</v>
      </c>
      <c r="AF127" s="137" t="s">
        <v>1878</v>
      </c>
      <c r="AG127" s="136" t="s">
        <v>1873</v>
      </c>
      <c r="AH127" s="136">
        <v>2</v>
      </c>
      <c r="AI127" s="139">
        <v>5400</v>
      </c>
      <c r="AJ127" s="140">
        <v>50.5</v>
      </c>
      <c r="AK127" s="148">
        <v>51</v>
      </c>
      <c r="AL127" s="201">
        <f t="shared" si="1"/>
        <v>5050</v>
      </c>
      <c r="AN127" s="204">
        <v>5100000</v>
      </c>
      <c r="AO127" s="204">
        <v>6375000</v>
      </c>
      <c r="AP127" s="139">
        <v>0</v>
      </c>
      <c r="AQ127" s="139">
        <v>27270000</v>
      </c>
      <c r="AR127" s="139">
        <v>0</v>
      </c>
      <c r="AS127" s="139">
        <v>38745000</v>
      </c>
    </row>
    <row r="128" spans="1:45" ht="24.9" hidden="1" customHeight="1" x14ac:dyDescent="0.3">
      <c r="A128" s="136">
        <v>11068</v>
      </c>
      <c r="B128" s="136" t="s">
        <v>1978</v>
      </c>
      <c r="D128" s="136">
        <v>2024</v>
      </c>
      <c r="E128" s="137" t="s">
        <v>600</v>
      </c>
      <c r="F128" s="136" t="s">
        <v>2098</v>
      </c>
      <c r="G128" s="137" t="s">
        <v>2099</v>
      </c>
      <c r="I128" s="137" t="s">
        <v>21</v>
      </c>
      <c r="J128" s="137" t="s">
        <v>1208</v>
      </c>
      <c r="K128" s="137" t="s">
        <v>1207</v>
      </c>
      <c r="L128" s="137" t="s">
        <v>21</v>
      </c>
      <c r="M128" s="136" t="s">
        <v>21</v>
      </c>
      <c r="N128" s="136">
        <v>5</v>
      </c>
      <c r="O128" s="138" t="s">
        <v>657</v>
      </c>
      <c r="P128" s="137" t="s">
        <v>2100</v>
      </c>
      <c r="Q128" s="137" t="s">
        <v>1864</v>
      </c>
      <c r="R128" s="137" t="s">
        <v>401</v>
      </c>
      <c r="S128" s="137" t="s">
        <v>19</v>
      </c>
      <c r="T128" s="137" t="s">
        <v>399</v>
      </c>
      <c r="U128" s="144">
        <v>15</v>
      </c>
      <c r="V128" s="136">
        <v>240</v>
      </c>
      <c r="W128" s="136">
        <v>0</v>
      </c>
      <c r="X128" s="136">
        <v>240</v>
      </c>
      <c r="Y128" s="136">
        <v>5</v>
      </c>
      <c r="Z128" s="136" t="s">
        <v>20</v>
      </c>
      <c r="AA128" s="136" t="s">
        <v>20</v>
      </c>
      <c r="AB128" s="136" t="s">
        <v>18</v>
      </c>
      <c r="AC128" s="137" t="s">
        <v>21</v>
      </c>
      <c r="AD128" s="137" t="s">
        <v>2101</v>
      </c>
      <c r="AE128" s="136" t="s">
        <v>18</v>
      </c>
      <c r="AF128" s="137" t="s">
        <v>1878</v>
      </c>
      <c r="AG128" s="136" t="s">
        <v>1873</v>
      </c>
      <c r="AH128" s="136">
        <v>2</v>
      </c>
      <c r="AI128" s="139">
        <v>5400</v>
      </c>
      <c r="AJ128" s="140">
        <v>48</v>
      </c>
      <c r="AK128" s="148">
        <v>48</v>
      </c>
      <c r="AL128" s="201">
        <f t="shared" si="1"/>
        <v>3600</v>
      </c>
      <c r="AN128" s="204">
        <v>2880000</v>
      </c>
      <c r="AO128" s="204">
        <v>3600000</v>
      </c>
      <c r="AP128" s="139">
        <v>0</v>
      </c>
      <c r="AQ128" s="139">
        <v>19440000</v>
      </c>
      <c r="AR128" s="139">
        <v>0</v>
      </c>
      <c r="AS128" s="139">
        <v>25920000</v>
      </c>
    </row>
    <row r="129" spans="1:45" ht="24.9" hidden="1" customHeight="1" x14ac:dyDescent="0.3">
      <c r="A129" s="136">
        <v>11687</v>
      </c>
      <c r="B129" s="136" t="s">
        <v>1978</v>
      </c>
      <c r="D129" s="136">
        <v>2024</v>
      </c>
      <c r="E129" s="137" t="s">
        <v>600</v>
      </c>
      <c r="F129" s="136" t="s">
        <v>862</v>
      </c>
      <c r="G129" s="137" t="s">
        <v>1401</v>
      </c>
      <c r="I129" s="137" t="s">
        <v>21</v>
      </c>
      <c r="J129" s="137" t="s">
        <v>1426</v>
      </c>
      <c r="K129" s="137" t="s">
        <v>1425</v>
      </c>
      <c r="L129" s="137" t="s">
        <v>21</v>
      </c>
      <c r="M129" s="136" t="s">
        <v>21</v>
      </c>
      <c r="N129" s="136">
        <v>5</v>
      </c>
      <c r="O129" s="138" t="s">
        <v>657</v>
      </c>
      <c r="P129" s="137" t="s">
        <v>1220</v>
      </c>
      <c r="Q129" s="137" t="s">
        <v>628</v>
      </c>
      <c r="R129" s="137" t="s">
        <v>401</v>
      </c>
      <c r="S129" s="137" t="s">
        <v>22</v>
      </c>
      <c r="T129" s="137" t="s">
        <v>399</v>
      </c>
      <c r="U129" s="144">
        <v>15</v>
      </c>
      <c r="V129" s="136">
        <v>176</v>
      </c>
      <c r="W129" s="136">
        <v>0</v>
      </c>
      <c r="X129" s="136">
        <v>176</v>
      </c>
      <c r="Y129" s="136">
        <v>5</v>
      </c>
      <c r="Z129" s="136" t="s">
        <v>20</v>
      </c>
      <c r="AA129" s="136" t="s">
        <v>18</v>
      </c>
      <c r="AB129" s="136" t="s">
        <v>18</v>
      </c>
      <c r="AC129" s="137" t="s">
        <v>21</v>
      </c>
      <c r="AD129" s="137" t="s">
        <v>2102</v>
      </c>
      <c r="AE129" s="136" t="s">
        <v>20</v>
      </c>
      <c r="AF129" s="137" t="s">
        <v>2006</v>
      </c>
      <c r="AG129" s="136" t="s">
        <v>1873</v>
      </c>
      <c r="AH129" s="136">
        <v>3</v>
      </c>
      <c r="AI129" s="139">
        <v>6300</v>
      </c>
      <c r="AJ129" s="140">
        <v>35.200000000000003</v>
      </c>
      <c r="AK129" s="148">
        <v>36</v>
      </c>
      <c r="AL129" s="201">
        <f t="shared" si="1"/>
        <v>2640</v>
      </c>
      <c r="AM129" s="139">
        <v>50000</v>
      </c>
      <c r="AN129" s="204">
        <v>2160000</v>
      </c>
      <c r="AO129" s="204">
        <v>0</v>
      </c>
      <c r="AP129" s="139">
        <v>0</v>
      </c>
      <c r="AQ129" s="139">
        <v>16632000</v>
      </c>
      <c r="AR129" s="139">
        <v>750000</v>
      </c>
      <c r="AS129" s="139">
        <v>19542000</v>
      </c>
    </row>
    <row r="130" spans="1:45" ht="24.9" hidden="1" customHeight="1" x14ac:dyDescent="0.3">
      <c r="A130" s="136">
        <v>11587</v>
      </c>
      <c r="B130" s="136" t="s">
        <v>1978</v>
      </c>
      <c r="D130" s="136">
        <v>2024</v>
      </c>
      <c r="E130" s="137" t="s">
        <v>600</v>
      </c>
      <c r="F130" s="136" t="s">
        <v>2103</v>
      </c>
      <c r="G130" s="137" t="s">
        <v>2104</v>
      </c>
      <c r="I130" s="137" t="s">
        <v>21</v>
      </c>
      <c r="J130" s="137" t="s">
        <v>1276</v>
      </c>
      <c r="K130" s="137" t="s">
        <v>2105</v>
      </c>
      <c r="L130" s="137" t="s">
        <v>2106</v>
      </c>
      <c r="M130" s="136" t="s">
        <v>2107</v>
      </c>
      <c r="N130" s="136">
        <v>6</v>
      </c>
      <c r="O130" s="138" t="s">
        <v>37</v>
      </c>
      <c r="P130" s="137" t="s">
        <v>2108</v>
      </c>
      <c r="Q130" s="137" t="s">
        <v>681</v>
      </c>
      <c r="R130" s="137" t="s">
        <v>401</v>
      </c>
      <c r="S130" s="137" t="s">
        <v>22</v>
      </c>
      <c r="T130" s="137" t="s">
        <v>411</v>
      </c>
      <c r="U130" s="144">
        <v>15</v>
      </c>
      <c r="V130" s="136">
        <v>94</v>
      </c>
      <c r="W130" s="136">
        <v>329</v>
      </c>
      <c r="X130" s="136">
        <v>423</v>
      </c>
      <c r="Y130" s="136">
        <v>5</v>
      </c>
      <c r="Z130" s="136" t="s">
        <v>20</v>
      </c>
      <c r="AA130" s="136" t="s">
        <v>20</v>
      </c>
      <c r="AB130" s="136" t="s">
        <v>18</v>
      </c>
      <c r="AC130" s="137" t="s">
        <v>21</v>
      </c>
      <c r="AD130" s="137" t="s">
        <v>2109</v>
      </c>
      <c r="AE130" s="136" t="s">
        <v>18</v>
      </c>
      <c r="AF130" s="137" t="s">
        <v>1878</v>
      </c>
      <c r="AG130" s="136" t="s">
        <v>1873</v>
      </c>
      <c r="AH130" s="136">
        <v>1</v>
      </c>
      <c r="AI130" s="139">
        <v>4300</v>
      </c>
      <c r="AJ130" s="140">
        <v>84.6</v>
      </c>
      <c r="AK130" s="148">
        <v>85</v>
      </c>
      <c r="AL130" s="201">
        <f t="shared" si="1"/>
        <v>6345</v>
      </c>
      <c r="AN130" s="204">
        <v>5100000</v>
      </c>
      <c r="AO130" s="204">
        <v>6375000</v>
      </c>
      <c r="AP130" s="139">
        <v>0</v>
      </c>
      <c r="AQ130" s="139">
        <v>27283500</v>
      </c>
      <c r="AR130" s="139">
        <v>0</v>
      </c>
      <c r="AS130" s="139">
        <v>38758500</v>
      </c>
    </row>
    <row r="131" spans="1:45" ht="24.9" hidden="1" customHeight="1" x14ac:dyDescent="0.3">
      <c r="A131" s="136">
        <v>12081</v>
      </c>
      <c r="B131" s="136" t="s">
        <v>1978</v>
      </c>
      <c r="D131" s="136">
        <v>2024</v>
      </c>
      <c r="E131" s="137" t="s">
        <v>600</v>
      </c>
      <c r="F131" s="136" t="s">
        <v>1139</v>
      </c>
      <c r="G131" s="137" t="s">
        <v>1140</v>
      </c>
      <c r="I131" s="137" t="s">
        <v>21</v>
      </c>
      <c r="J131" s="137" t="s">
        <v>1522</v>
      </c>
      <c r="K131" s="137" t="s">
        <v>1521</v>
      </c>
      <c r="L131" s="137" t="s">
        <v>1133</v>
      </c>
      <c r="M131" s="136" t="s">
        <v>1134</v>
      </c>
      <c r="N131" s="136">
        <v>6</v>
      </c>
      <c r="O131" s="138" t="s">
        <v>37</v>
      </c>
      <c r="P131" s="137" t="s">
        <v>1613</v>
      </c>
      <c r="Q131" s="137" t="s">
        <v>628</v>
      </c>
      <c r="R131" s="137" t="s">
        <v>401</v>
      </c>
      <c r="S131" s="137" t="s">
        <v>22</v>
      </c>
      <c r="T131" s="137" t="s">
        <v>410</v>
      </c>
      <c r="U131" s="144">
        <v>10</v>
      </c>
      <c r="V131" s="136">
        <v>120</v>
      </c>
      <c r="W131" s="136">
        <v>90</v>
      </c>
      <c r="X131" s="136">
        <v>210</v>
      </c>
      <c r="Y131" s="136">
        <v>4</v>
      </c>
      <c r="Z131" s="136" t="s">
        <v>20</v>
      </c>
      <c r="AA131" s="136" t="s">
        <v>20</v>
      </c>
      <c r="AB131" s="136" t="s">
        <v>18</v>
      </c>
      <c r="AC131" s="137" t="s">
        <v>21</v>
      </c>
      <c r="AD131" s="137" t="s">
        <v>2110</v>
      </c>
      <c r="AE131" s="136" t="s">
        <v>18</v>
      </c>
      <c r="AF131" s="137" t="s">
        <v>1878</v>
      </c>
      <c r="AG131" s="136" t="s">
        <v>1873</v>
      </c>
      <c r="AH131" s="136">
        <v>1</v>
      </c>
      <c r="AI131" s="139">
        <v>4300</v>
      </c>
      <c r="AJ131" s="140">
        <v>52.5</v>
      </c>
      <c r="AK131" s="148">
        <v>53</v>
      </c>
      <c r="AL131" s="201">
        <f t="shared" ref="AL131:AL194" si="2">+(U131*X131)</f>
        <v>2100</v>
      </c>
      <c r="AN131" s="204">
        <v>2120000</v>
      </c>
      <c r="AO131" s="204">
        <v>2650000</v>
      </c>
      <c r="AP131" s="139">
        <v>0</v>
      </c>
      <c r="AQ131" s="139">
        <v>9030000</v>
      </c>
      <c r="AR131" s="139">
        <v>0</v>
      </c>
      <c r="AS131" s="139">
        <v>13800000</v>
      </c>
    </row>
    <row r="132" spans="1:45" ht="24.9" hidden="1" customHeight="1" x14ac:dyDescent="0.3">
      <c r="A132" s="136">
        <v>11741</v>
      </c>
      <c r="B132" s="136" t="s">
        <v>1978</v>
      </c>
      <c r="D132" s="136">
        <v>2024</v>
      </c>
      <c r="E132" s="137" t="s">
        <v>600</v>
      </c>
      <c r="F132" s="136" t="s">
        <v>1360</v>
      </c>
      <c r="G132" s="137" t="s">
        <v>1359</v>
      </c>
      <c r="I132" s="137" t="s">
        <v>21</v>
      </c>
      <c r="J132" s="137" t="s">
        <v>413</v>
      </c>
      <c r="K132" s="137" t="s">
        <v>412</v>
      </c>
      <c r="L132" s="137" t="s">
        <v>1162</v>
      </c>
      <c r="M132" s="136" t="s">
        <v>1163</v>
      </c>
      <c r="N132" s="136">
        <v>6</v>
      </c>
      <c r="O132" s="138" t="s">
        <v>37</v>
      </c>
      <c r="P132" s="137" t="s">
        <v>1358</v>
      </c>
      <c r="Q132" s="137" t="s">
        <v>628</v>
      </c>
      <c r="R132" s="137" t="s">
        <v>401</v>
      </c>
      <c r="S132" s="137" t="s">
        <v>19</v>
      </c>
      <c r="T132" s="137" t="s">
        <v>1312</v>
      </c>
      <c r="U132" s="144">
        <v>25</v>
      </c>
      <c r="V132" s="136">
        <v>110</v>
      </c>
      <c r="W132" s="136">
        <v>15</v>
      </c>
      <c r="X132" s="136">
        <v>125</v>
      </c>
      <c r="Y132" s="136">
        <v>3</v>
      </c>
      <c r="Z132" s="136" t="s">
        <v>20</v>
      </c>
      <c r="AA132" s="136" t="s">
        <v>20</v>
      </c>
      <c r="AB132" s="136" t="s">
        <v>18</v>
      </c>
      <c r="AC132" s="137" t="s">
        <v>21</v>
      </c>
      <c r="AD132" s="137" t="s">
        <v>2111</v>
      </c>
      <c r="AE132" s="136" t="s">
        <v>18</v>
      </c>
      <c r="AF132" s="137" t="s">
        <v>1878</v>
      </c>
      <c r="AG132" s="136" t="s">
        <v>1873</v>
      </c>
      <c r="AH132" s="136">
        <v>2</v>
      </c>
      <c r="AI132" s="139">
        <v>5400</v>
      </c>
      <c r="AJ132" s="140">
        <v>41.666666666666664</v>
      </c>
      <c r="AK132" s="148">
        <v>42</v>
      </c>
      <c r="AL132" s="201">
        <f t="shared" si="2"/>
        <v>3125</v>
      </c>
      <c r="AN132" s="204">
        <v>4200000</v>
      </c>
      <c r="AO132" s="204">
        <v>5250000</v>
      </c>
      <c r="AP132" s="139">
        <v>0</v>
      </c>
      <c r="AQ132" s="139">
        <v>16875000</v>
      </c>
      <c r="AR132" s="139">
        <v>0</v>
      </c>
      <c r="AS132" s="139">
        <v>26325000</v>
      </c>
    </row>
    <row r="133" spans="1:45" ht="24.9" hidden="1" customHeight="1" x14ac:dyDescent="0.3">
      <c r="A133" s="136">
        <v>12158</v>
      </c>
      <c r="B133" s="136" t="s">
        <v>1978</v>
      </c>
      <c r="D133" s="136">
        <v>2024</v>
      </c>
      <c r="E133" s="137" t="s">
        <v>600</v>
      </c>
      <c r="F133" s="136" t="s">
        <v>1556</v>
      </c>
      <c r="G133" s="137" t="s">
        <v>1555</v>
      </c>
      <c r="I133" s="137" t="s">
        <v>21</v>
      </c>
      <c r="J133" s="137" t="s">
        <v>417</v>
      </c>
      <c r="K133" s="137" t="s">
        <v>416</v>
      </c>
      <c r="L133" s="137" t="s">
        <v>21</v>
      </c>
      <c r="M133" s="136" t="s">
        <v>21</v>
      </c>
      <c r="N133" s="136">
        <v>6</v>
      </c>
      <c r="O133" s="138" t="s">
        <v>37</v>
      </c>
      <c r="P133" s="137" t="s">
        <v>1554</v>
      </c>
      <c r="Q133" s="137" t="s">
        <v>1864</v>
      </c>
      <c r="R133" s="137" t="s">
        <v>401</v>
      </c>
      <c r="S133" s="137" t="s">
        <v>19</v>
      </c>
      <c r="T133" s="137" t="s">
        <v>399</v>
      </c>
      <c r="U133" s="144">
        <v>20</v>
      </c>
      <c r="V133" s="136">
        <v>95</v>
      </c>
      <c r="W133" s="136">
        <v>0</v>
      </c>
      <c r="X133" s="136">
        <v>95</v>
      </c>
      <c r="Y133" s="136">
        <v>4</v>
      </c>
      <c r="Z133" s="136" t="s">
        <v>20</v>
      </c>
      <c r="AA133" s="136" t="s">
        <v>20</v>
      </c>
      <c r="AB133" s="136" t="s">
        <v>18</v>
      </c>
      <c r="AC133" s="137" t="s">
        <v>21</v>
      </c>
      <c r="AD133" s="137" t="s">
        <v>2112</v>
      </c>
      <c r="AE133" s="136" t="s">
        <v>18</v>
      </c>
      <c r="AF133" s="137" t="s">
        <v>1878</v>
      </c>
      <c r="AG133" s="136" t="s">
        <v>1873</v>
      </c>
      <c r="AH133" s="136">
        <v>2</v>
      </c>
      <c r="AI133" s="139">
        <v>5400</v>
      </c>
      <c r="AJ133" s="140">
        <v>23.75</v>
      </c>
      <c r="AK133" s="148">
        <v>24</v>
      </c>
      <c r="AL133" s="201">
        <f t="shared" si="2"/>
        <v>1900</v>
      </c>
      <c r="AN133" s="204">
        <v>1920000</v>
      </c>
      <c r="AO133" s="204">
        <v>2400000</v>
      </c>
      <c r="AP133" s="139">
        <v>0</v>
      </c>
      <c r="AQ133" s="139">
        <v>10260000</v>
      </c>
      <c r="AR133" s="139">
        <v>0</v>
      </c>
      <c r="AS133" s="139">
        <v>14580000</v>
      </c>
    </row>
    <row r="134" spans="1:45" ht="24.9" hidden="1" customHeight="1" x14ac:dyDescent="0.3">
      <c r="A134" s="136">
        <v>12397</v>
      </c>
      <c r="B134" s="136" t="s">
        <v>1978</v>
      </c>
      <c r="D134" s="136">
        <v>2024</v>
      </c>
      <c r="E134" s="137" t="s">
        <v>600</v>
      </c>
      <c r="F134" s="136" t="s">
        <v>601</v>
      </c>
      <c r="G134" s="137" t="s">
        <v>602</v>
      </c>
      <c r="I134" s="137" t="s">
        <v>21</v>
      </c>
      <c r="J134" s="137" t="s">
        <v>1146</v>
      </c>
      <c r="K134" s="137" t="s">
        <v>1147</v>
      </c>
      <c r="L134" s="137" t="s">
        <v>640</v>
      </c>
      <c r="M134" s="136" t="s">
        <v>641</v>
      </c>
      <c r="N134" s="136">
        <v>6</v>
      </c>
      <c r="O134" s="138" t="s">
        <v>37</v>
      </c>
      <c r="P134" s="137" t="s">
        <v>603</v>
      </c>
      <c r="Q134" s="137" t="s">
        <v>1864</v>
      </c>
      <c r="R134" s="137" t="s">
        <v>401</v>
      </c>
      <c r="S134" s="137" t="s">
        <v>19</v>
      </c>
      <c r="T134" s="137" t="s">
        <v>411</v>
      </c>
      <c r="U134" s="144">
        <v>20</v>
      </c>
      <c r="V134" s="136">
        <v>160</v>
      </c>
      <c r="W134" s="136">
        <v>30</v>
      </c>
      <c r="X134" s="136">
        <v>190</v>
      </c>
      <c r="Y134" s="136">
        <v>4</v>
      </c>
      <c r="Z134" s="136" t="s">
        <v>20</v>
      </c>
      <c r="AA134" s="136" t="s">
        <v>18</v>
      </c>
      <c r="AB134" s="136" t="s">
        <v>18</v>
      </c>
      <c r="AC134" s="137" t="s">
        <v>21</v>
      </c>
      <c r="AD134" s="137" t="s">
        <v>2113</v>
      </c>
      <c r="AE134" s="136" t="s">
        <v>18</v>
      </c>
      <c r="AF134" s="137" t="s">
        <v>1878</v>
      </c>
      <c r="AG134" s="136" t="s">
        <v>1873</v>
      </c>
      <c r="AH134" s="136">
        <v>2</v>
      </c>
      <c r="AI134" s="139">
        <v>5400</v>
      </c>
      <c r="AJ134" s="140">
        <v>47.5</v>
      </c>
      <c r="AK134" s="148">
        <v>48</v>
      </c>
      <c r="AL134" s="201">
        <f t="shared" si="2"/>
        <v>3800</v>
      </c>
      <c r="AN134" s="204">
        <v>3840000</v>
      </c>
      <c r="AO134" s="204">
        <v>0</v>
      </c>
      <c r="AP134" s="139">
        <v>0</v>
      </c>
      <c r="AQ134" s="139">
        <v>20520000</v>
      </c>
      <c r="AR134" s="139">
        <v>0</v>
      </c>
      <c r="AS134" s="139">
        <v>24360000</v>
      </c>
    </row>
    <row r="135" spans="1:45" ht="24.9" hidden="1" customHeight="1" x14ac:dyDescent="0.3">
      <c r="A135" s="136">
        <v>11946</v>
      </c>
      <c r="B135" s="136" t="s">
        <v>1978</v>
      </c>
      <c r="D135" s="136">
        <v>2024</v>
      </c>
      <c r="E135" s="137" t="s">
        <v>600</v>
      </c>
      <c r="F135" s="136" t="s">
        <v>1139</v>
      </c>
      <c r="G135" s="137" t="s">
        <v>1140</v>
      </c>
      <c r="I135" s="137" t="s">
        <v>21</v>
      </c>
      <c r="J135" s="137" t="s">
        <v>1601</v>
      </c>
      <c r="K135" s="137" t="s">
        <v>1600</v>
      </c>
      <c r="L135" s="137" t="s">
        <v>408</v>
      </c>
      <c r="M135" s="136" t="s">
        <v>409</v>
      </c>
      <c r="N135" s="136">
        <v>6</v>
      </c>
      <c r="O135" s="138" t="s">
        <v>37</v>
      </c>
      <c r="P135" s="137" t="s">
        <v>1500</v>
      </c>
      <c r="Q135" s="137" t="s">
        <v>628</v>
      </c>
      <c r="R135" s="137" t="s">
        <v>401</v>
      </c>
      <c r="S135" s="137" t="s">
        <v>19</v>
      </c>
      <c r="T135" s="137" t="s">
        <v>399</v>
      </c>
      <c r="U135" s="144">
        <v>10</v>
      </c>
      <c r="V135" s="136">
        <v>110</v>
      </c>
      <c r="W135" s="136">
        <v>12</v>
      </c>
      <c r="X135" s="136">
        <v>122</v>
      </c>
      <c r="Y135" s="136">
        <v>4</v>
      </c>
      <c r="Z135" s="136" t="s">
        <v>20</v>
      </c>
      <c r="AA135" s="136" t="s">
        <v>20</v>
      </c>
      <c r="AB135" s="136" t="s">
        <v>20</v>
      </c>
      <c r="AC135" s="137" t="s">
        <v>21</v>
      </c>
      <c r="AD135" s="137" t="s">
        <v>2114</v>
      </c>
      <c r="AE135" s="136" t="s">
        <v>18</v>
      </c>
      <c r="AF135" s="137" t="s">
        <v>1878</v>
      </c>
      <c r="AG135" s="136" t="s">
        <v>1873</v>
      </c>
      <c r="AH135" s="136">
        <v>2</v>
      </c>
      <c r="AI135" s="139">
        <v>5400</v>
      </c>
      <c r="AJ135" s="140">
        <v>30.5</v>
      </c>
      <c r="AK135" s="148">
        <v>31</v>
      </c>
      <c r="AL135" s="201">
        <f t="shared" si="2"/>
        <v>1220</v>
      </c>
      <c r="AN135" s="204">
        <v>1240000</v>
      </c>
      <c r="AO135" s="204">
        <v>1550000</v>
      </c>
      <c r="AP135" s="139">
        <v>2500000</v>
      </c>
      <c r="AQ135" s="139">
        <v>6588000</v>
      </c>
      <c r="AR135" s="139">
        <v>0</v>
      </c>
      <c r="AS135" s="139">
        <v>11878000</v>
      </c>
    </row>
    <row r="136" spans="1:45" ht="24.9" hidden="1" customHeight="1" x14ac:dyDescent="0.3">
      <c r="A136" s="136">
        <v>12107</v>
      </c>
      <c r="B136" s="136" t="s">
        <v>1978</v>
      </c>
      <c r="D136" s="136">
        <v>2024</v>
      </c>
      <c r="E136" s="137" t="s">
        <v>600</v>
      </c>
      <c r="F136" s="136" t="s">
        <v>1583</v>
      </c>
      <c r="G136" s="137" t="s">
        <v>1582</v>
      </c>
      <c r="I136" s="137" t="s">
        <v>21</v>
      </c>
      <c r="J136" s="137" t="s">
        <v>1389</v>
      </c>
      <c r="K136" s="137" t="s">
        <v>1388</v>
      </c>
      <c r="L136" s="137" t="s">
        <v>408</v>
      </c>
      <c r="M136" s="136" t="s">
        <v>409</v>
      </c>
      <c r="N136" s="136">
        <v>6</v>
      </c>
      <c r="O136" s="138" t="s">
        <v>37</v>
      </c>
      <c r="P136" s="137" t="s">
        <v>1581</v>
      </c>
      <c r="Q136" s="137" t="s">
        <v>1864</v>
      </c>
      <c r="R136" s="137" t="s">
        <v>401</v>
      </c>
      <c r="S136" s="137" t="s">
        <v>19</v>
      </c>
      <c r="T136" s="137" t="s">
        <v>1376</v>
      </c>
      <c r="U136" s="144">
        <v>20</v>
      </c>
      <c r="V136" s="136">
        <v>64</v>
      </c>
      <c r="W136" s="136">
        <v>12</v>
      </c>
      <c r="X136" s="136">
        <v>76</v>
      </c>
      <c r="Y136" s="136">
        <v>4</v>
      </c>
      <c r="Z136" s="136" t="s">
        <v>20</v>
      </c>
      <c r="AA136" s="136" t="s">
        <v>18</v>
      </c>
      <c r="AB136" s="136" t="s">
        <v>18</v>
      </c>
      <c r="AC136" s="137" t="s">
        <v>21</v>
      </c>
      <c r="AD136" s="137" t="s">
        <v>2115</v>
      </c>
      <c r="AE136" s="136" t="s">
        <v>18</v>
      </c>
      <c r="AF136" s="137" t="s">
        <v>1878</v>
      </c>
      <c r="AG136" s="136" t="s">
        <v>1873</v>
      </c>
      <c r="AH136" s="136">
        <v>2</v>
      </c>
      <c r="AI136" s="139">
        <v>5400</v>
      </c>
      <c r="AJ136" s="140">
        <v>19</v>
      </c>
      <c r="AK136" s="148">
        <v>19</v>
      </c>
      <c r="AL136" s="201">
        <f t="shared" si="2"/>
        <v>1520</v>
      </c>
      <c r="AM136" s="141"/>
      <c r="AN136" s="204">
        <v>1520000</v>
      </c>
      <c r="AO136" s="204">
        <v>0</v>
      </c>
      <c r="AP136" s="139">
        <v>0</v>
      </c>
      <c r="AQ136" s="139">
        <v>8208000</v>
      </c>
      <c r="AR136" s="139">
        <v>0</v>
      </c>
      <c r="AS136" s="139">
        <v>9728000</v>
      </c>
    </row>
    <row r="137" spans="1:45" ht="24.9" hidden="1" customHeight="1" x14ac:dyDescent="0.3">
      <c r="A137" s="136">
        <v>11147</v>
      </c>
      <c r="B137" s="136" t="s">
        <v>1978</v>
      </c>
      <c r="D137" s="136">
        <v>2024</v>
      </c>
      <c r="E137" s="137" t="s">
        <v>600</v>
      </c>
      <c r="F137" s="136" t="s">
        <v>2116</v>
      </c>
      <c r="G137" s="137" t="s">
        <v>2117</v>
      </c>
      <c r="I137" s="137" t="s">
        <v>21</v>
      </c>
      <c r="J137" s="137" t="s">
        <v>1327</v>
      </c>
      <c r="K137" s="137" t="s">
        <v>1326</v>
      </c>
      <c r="L137" s="137" t="s">
        <v>21</v>
      </c>
      <c r="M137" s="136" t="s">
        <v>21</v>
      </c>
      <c r="N137" s="136">
        <v>6</v>
      </c>
      <c r="O137" s="138" t="s">
        <v>37</v>
      </c>
      <c r="P137" s="137" t="s">
        <v>1172</v>
      </c>
      <c r="Q137" s="137" t="s">
        <v>681</v>
      </c>
      <c r="R137" s="137" t="s">
        <v>401</v>
      </c>
      <c r="S137" s="137" t="s">
        <v>22</v>
      </c>
      <c r="T137" s="137" t="s">
        <v>1384</v>
      </c>
      <c r="U137" s="144">
        <v>20</v>
      </c>
      <c r="V137" s="136">
        <v>108</v>
      </c>
      <c r="W137" s="136">
        <v>0</v>
      </c>
      <c r="X137" s="136">
        <v>108</v>
      </c>
      <c r="Y137" s="136">
        <v>4</v>
      </c>
      <c r="Z137" s="136" t="s">
        <v>20</v>
      </c>
      <c r="AA137" s="136" t="s">
        <v>18</v>
      </c>
      <c r="AB137" s="136" t="s">
        <v>18</v>
      </c>
      <c r="AC137" s="137" t="s">
        <v>21</v>
      </c>
      <c r="AD137" s="137" t="s">
        <v>2118</v>
      </c>
      <c r="AE137" s="136" t="s">
        <v>18</v>
      </c>
      <c r="AF137" s="137" t="s">
        <v>1878</v>
      </c>
      <c r="AG137" s="136" t="s">
        <v>1873</v>
      </c>
      <c r="AH137" s="136">
        <v>2</v>
      </c>
      <c r="AI137" s="139">
        <v>5400</v>
      </c>
      <c r="AJ137" s="140">
        <v>27</v>
      </c>
      <c r="AK137" s="148">
        <v>27</v>
      </c>
      <c r="AL137" s="201">
        <f t="shared" si="2"/>
        <v>2160</v>
      </c>
      <c r="AN137" s="204">
        <v>2160000</v>
      </c>
      <c r="AO137" s="204">
        <v>0</v>
      </c>
      <c r="AP137" s="139">
        <v>0</v>
      </c>
      <c r="AQ137" s="139">
        <v>11664000</v>
      </c>
      <c r="AR137" s="139">
        <v>0</v>
      </c>
      <c r="AS137" s="139">
        <v>13824000</v>
      </c>
    </row>
    <row r="138" spans="1:45" ht="24.9" hidden="1" customHeight="1" x14ac:dyDescent="0.3">
      <c r="A138" s="136">
        <v>11928</v>
      </c>
      <c r="B138" s="136" t="s">
        <v>1978</v>
      </c>
      <c r="D138" s="136">
        <v>2024</v>
      </c>
      <c r="E138" s="137" t="s">
        <v>600</v>
      </c>
      <c r="F138" s="136" t="s">
        <v>1655</v>
      </c>
      <c r="G138" s="137" t="s">
        <v>1654</v>
      </c>
      <c r="I138" s="137" t="s">
        <v>21</v>
      </c>
      <c r="J138" s="137" t="s">
        <v>1477</v>
      </c>
      <c r="K138" s="137" t="s">
        <v>1476</v>
      </c>
      <c r="L138" s="137" t="s">
        <v>679</v>
      </c>
      <c r="M138" s="136" t="s">
        <v>680</v>
      </c>
      <c r="N138" s="136">
        <v>6</v>
      </c>
      <c r="O138" s="138" t="s">
        <v>37</v>
      </c>
      <c r="P138" s="137" t="s">
        <v>1171</v>
      </c>
      <c r="Q138" s="137" t="s">
        <v>681</v>
      </c>
      <c r="R138" s="137" t="s">
        <v>401</v>
      </c>
      <c r="S138" s="137" t="s">
        <v>22</v>
      </c>
      <c r="T138" s="137" t="s">
        <v>411</v>
      </c>
      <c r="U138" s="144">
        <v>15</v>
      </c>
      <c r="V138" s="136">
        <v>100</v>
      </c>
      <c r="W138" s="136">
        <v>12</v>
      </c>
      <c r="X138" s="136">
        <v>112</v>
      </c>
      <c r="Y138" s="136">
        <v>3</v>
      </c>
      <c r="Z138" s="136" t="s">
        <v>20</v>
      </c>
      <c r="AA138" s="136" t="s">
        <v>18</v>
      </c>
      <c r="AB138" s="136" t="s">
        <v>18</v>
      </c>
      <c r="AC138" s="137" t="s">
        <v>21</v>
      </c>
      <c r="AD138" s="137" t="s">
        <v>2119</v>
      </c>
      <c r="AE138" s="136" t="s">
        <v>18</v>
      </c>
      <c r="AF138" s="137" t="s">
        <v>1878</v>
      </c>
      <c r="AG138" s="136" t="s">
        <v>1873</v>
      </c>
      <c r="AH138" s="136">
        <v>2</v>
      </c>
      <c r="AI138" s="139">
        <v>5400</v>
      </c>
      <c r="AJ138" s="140">
        <v>37.333333333333336</v>
      </c>
      <c r="AK138" s="148">
        <v>38</v>
      </c>
      <c r="AL138" s="201">
        <f t="shared" si="2"/>
        <v>1680</v>
      </c>
      <c r="AN138" s="204">
        <v>2280000</v>
      </c>
      <c r="AO138" s="204">
        <v>0</v>
      </c>
      <c r="AP138" s="139">
        <v>0</v>
      </c>
      <c r="AQ138" s="139">
        <v>9072000</v>
      </c>
      <c r="AR138" s="139">
        <v>0</v>
      </c>
      <c r="AS138" s="139">
        <v>11352000</v>
      </c>
    </row>
    <row r="139" spans="1:45" ht="24.9" hidden="1" customHeight="1" x14ac:dyDescent="0.3">
      <c r="A139" s="136">
        <v>12106</v>
      </c>
      <c r="B139" s="136" t="s">
        <v>1978</v>
      </c>
      <c r="D139" s="136">
        <v>2024</v>
      </c>
      <c r="E139" s="137" t="s">
        <v>600</v>
      </c>
      <c r="F139" s="136" t="s">
        <v>1383</v>
      </c>
      <c r="G139" s="137" t="s">
        <v>1382</v>
      </c>
      <c r="I139" s="137" t="s">
        <v>21</v>
      </c>
      <c r="J139" s="137" t="s">
        <v>2120</v>
      </c>
      <c r="K139" s="137" t="s">
        <v>2121</v>
      </c>
      <c r="L139" s="137" t="s">
        <v>408</v>
      </c>
      <c r="M139" s="136" t="s">
        <v>409</v>
      </c>
      <c r="N139" s="136">
        <v>6</v>
      </c>
      <c r="O139" s="138" t="s">
        <v>37</v>
      </c>
      <c r="P139" s="137" t="s">
        <v>1381</v>
      </c>
      <c r="Q139" s="137" t="s">
        <v>1864</v>
      </c>
      <c r="R139" s="137" t="s">
        <v>401</v>
      </c>
      <c r="S139" s="137" t="s">
        <v>19</v>
      </c>
      <c r="T139" s="137" t="s">
        <v>1266</v>
      </c>
      <c r="U139" s="144">
        <v>18</v>
      </c>
      <c r="V139" s="136">
        <v>115</v>
      </c>
      <c r="W139" s="136">
        <v>12</v>
      </c>
      <c r="X139" s="136">
        <v>127</v>
      </c>
      <c r="Y139" s="136">
        <v>3</v>
      </c>
      <c r="Z139" s="136" t="s">
        <v>20</v>
      </c>
      <c r="AA139" s="136" t="s">
        <v>18</v>
      </c>
      <c r="AB139" s="136" t="s">
        <v>20</v>
      </c>
      <c r="AC139" s="137" t="s">
        <v>21</v>
      </c>
      <c r="AD139" s="137" t="s">
        <v>2122</v>
      </c>
      <c r="AE139" s="136" t="s">
        <v>18</v>
      </c>
      <c r="AF139" s="137" t="s">
        <v>1878</v>
      </c>
      <c r="AG139" s="136" t="s">
        <v>1873</v>
      </c>
      <c r="AH139" s="136">
        <v>2</v>
      </c>
      <c r="AI139" s="139">
        <v>5400</v>
      </c>
      <c r="AJ139" s="140">
        <v>42.333333333333336</v>
      </c>
      <c r="AK139" s="148">
        <v>43</v>
      </c>
      <c r="AL139" s="201">
        <f t="shared" si="2"/>
        <v>2286</v>
      </c>
      <c r="AN139" s="204">
        <v>3096000</v>
      </c>
      <c r="AO139" s="204">
        <v>0</v>
      </c>
      <c r="AP139" s="139">
        <v>4500000</v>
      </c>
      <c r="AQ139" s="139">
        <v>12344400</v>
      </c>
      <c r="AR139" s="139">
        <v>0</v>
      </c>
      <c r="AS139" s="139">
        <v>19940400</v>
      </c>
    </row>
    <row r="140" spans="1:45" ht="24.9" hidden="1" customHeight="1" x14ac:dyDescent="0.3">
      <c r="A140" s="136">
        <v>12027</v>
      </c>
      <c r="B140" s="136" t="s">
        <v>1978</v>
      </c>
      <c r="D140" s="136">
        <v>2024</v>
      </c>
      <c r="E140" s="137" t="s">
        <v>600</v>
      </c>
      <c r="F140" s="136" t="s">
        <v>2123</v>
      </c>
      <c r="G140" s="137" t="s">
        <v>2124</v>
      </c>
      <c r="I140" s="137" t="s">
        <v>21</v>
      </c>
      <c r="J140" s="137" t="s">
        <v>2125</v>
      </c>
      <c r="K140" s="137" t="s">
        <v>2126</v>
      </c>
      <c r="L140" s="137" t="s">
        <v>21</v>
      </c>
      <c r="M140" s="136" t="s">
        <v>21</v>
      </c>
      <c r="N140" s="136">
        <v>6</v>
      </c>
      <c r="O140" s="138" t="s">
        <v>37</v>
      </c>
      <c r="P140" s="137" t="s">
        <v>1377</v>
      </c>
      <c r="Q140" s="137" t="s">
        <v>631</v>
      </c>
      <c r="R140" s="137" t="s">
        <v>401</v>
      </c>
      <c r="S140" s="137" t="s">
        <v>22</v>
      </c>
      <c r="T140" s="137" t="s">
        <v>604</v>
      </c>
      <c r="U140" s="144">
        <v>10</v>
      </c>
      <c r="V140" s="136">
        <v>124</v>
      </c>
      <c r="W140" s="136">
        <v>0</v>
      </c>
      <c r="X140" s="136">
        <v>124</v>
      </c>
      <c r="Y140" s="136">
        <v>5</v>
      </c>
      <c r="Z140" s="136" t="s">
        <v>18</v>
      </c>
      <c r="AA140" s="136" t="s">
        <v>18</v>
      </c>
      <c r="AB140" s="136" t="s">
        <v>18</v>
      </c>
      <c r="AC140" s="137" t="s">
        <v>21</v>
      </c>
      <c r="AD140" s="137" t="s">
        <v>2127</v>
      </c>
      <c r="AE140" s="136" t="s">
        <v>18</v>
      </c>
      <c r="AF140" s="137" t="s">
        <v>1878</v>
      </c>
      <c r="AG140" s="136" t="s">
        <v>1873</v>
      </c>
      <c r="AH140" s="136">
        <v>2</v>
      </c>
      <c r="AI140" s="139">
        <v>5400</v>
      </c>
      <c r="AJ140" s="140">
        <v>24.8</v>
      </c>
      <c r="AK140" s="148">
        <v>25</v>
      </c>
      <c r="AL140" s="201">
        <f t="shared" si="2"/>
        <v>1240</v>
      </c>
      <c r="AN140" s="204">
        <v>0</v>
      </c>
      <c r="AO140" s="204">
        <v>0</v>
      </c>
      <c r="AP140" s="139">
        <v>0</v>
      </c>
      <c r="AQ140" s="139">
        <v>6696000</v>
      </c>
      <c r="AR140" s="139">
        <v>0</v>
      </c>
      <c r="AS140" s="139">
        <v>6696000</v>
      </c>
    </row>
    <row r="141" spans="1:45" ht="24.9" hidden="1" customHeight="1" x14ac:dyDescent="0.3">
      <c r="A141" s="136">
        <v>10797</v>
      </c>
      <c r="B141" s="136" t="s">
        <v>1978</v>
      </c>
      <c r="D141" s="136">
        <v>2024</v>
      </c>
      <c r="E141" s="137" t="s">
        <v>600</v>
      </c>
      <c r="F141" s="136" t="s">
        <v>1396</v>
      </c>
      <c r="G141" s="137" t="s">
        <v>1395</v>
      </c>
      <c r="I141" s="137" t="s">
        <v>21</v>
      </c>
      <c r="J141" s="137" t="s">
        <v>1196</v>
      </c>
      <c r="K141" s="137" t="s">
        <v>1195</v>
      </c>
      <c r="L141" s="137" t="s">
        <v>21</v>
      </c>
      <c r="M141" s="136" t="s">
        <v>21</v>
      </c>
      <c r="N141" s="136">
        <v>6</v>
      </c>
      <c r="O141" s="138" t="s">
        <v>37</v>
      </c>
      <c r="P141" s="137" t="s">
        <v>1170</v>
      </c>
      <c r="Q141" s="137" t="s">
        <v>1864</v>
      </c>
      <c r="R141" s="137" t="s">
        <v>401</v>
      </c>
      <c r="S141" s="137" t="s">
        <v>22</v>
      </c>
      <c r="T141" s="137" t="s">
        <v>411</v>
      </c>
      <c r="U141" s="144">
        <v>15</v>
      </c>
      <c r="V141" s="136">
        <v>160</v>
      </c>
      <c r="W141" s="136">
        <v>0</v>
      </c>
      <c r="X141" s="136">
        <v>160</v>
      </c>
      <c r="Y141" s="136">
        <v>3</v>
      </c>
      <c r="Z141" s="136" t="s">
        <v>20</v>
      </c>
      <c r="AA141" s="136" t="s">
        <v>18</v>
      </c>
      <c r="AB141" s="136" t="s">
        <v>18</v>
      </c>
      <c r="AC141" s="137" t="s">
        <v>21</v>
      </c>
      <c r="AD141" s="137" t="s">
        <v>2128</v>
      </c>
      <c r="AE141" s="136" t="s">
        <v>20</v>
      </c>
      <c r="AF141" s="137" t="s">
        <v>2006</v>
      </c>
      <c r="AG141" s="136" t="s">
        <v>1873</v>
      </c>
      <c r="AH141" s="136">
        <v>3</v>
      </c>
      <c r="AI141" s="139">
        <v>6300</v>
      </c>
      <c r="AJ141" s="140">
        <v>53.333333333333336</v>
      </c>
      <c r="AK141" s="148">
        <v>54</v>
      </c>
      <c r="AL141" s="201">
        <f t="shared" si="2"/>
        <v>2400</v>
      </c>
      <c r="AM141" s="139">
        <v>50000</v>
      </c>
      <c r="AN141" s="204">
        <v>3240000</v>
      </c>
      <c r="AO141" s="204">
        <v>0</v>
      </c>
      <c r="AP141" s="139">
        <v>0</v>
      </c>
      <c r="AQ141" s="139">
        <v>15120000</v>
      </c>
      <c r="AR141" s="139">
        <v>750000</v>
      </c>
      <c r="AS141" s="139">
        <v>19110000</v>
      </c>
    </row>
    <row r="142" spans="1:45" ht="24.9" hidden="1" customHeight="1" x14ac:dyDescent="0.3">
      <c r="A142" s="136">
        <v>12041</v>
      </c>
      <c r="B142" s="136" t="s">
        <v>1978</v>
      </c>
      <c r="D142" s="136">
        <v>2024</v>
      </c>
      <c r="E142" s="137" t="s">
        <v>600</v>
      </c>
      <c r="F142" s="136" t="s">
        <v>1540</v>
      </c>
      <c r="G142" s="137" t="s">
        <v>1539</v>
      </c>
      <c r="I142" s="137" t="s">
        <v>21</v>
      </c>
      <c r="J142" s="137" t="s">
        <v>1196</v>
      </c>
      <c r="K142" s="137" t="s">
        <v>1195</v>
      </c>
      <c r="L142" s="137" t="s">
        <v>1491</v>
      </c>
      <c r="M142" s="136" t="s">
        <v>1490</v>
      </c>
      <c r="N142" s="136">
        <v>6</v>
      </c>
      <c r="O142" s="138" t="s">
        <v>37</v>
      </c>
      <c r="P142" s="137" t="s">
        <v>1538</v>
      </c>
      <c r="Q142" s="137" t="s">
        <v>631</v>
      </c>
      <c r="R142" s="137" t="s">
        <v>401</v>
      </c>
      <c r="S142" s="137" t="s">
        <v>22</v>
      </c>
      <c r="T142" s="137" t="s">
        <v>410</v>
      </c>
      <c r="U142" s="144">
        <v>25</v>
      </c>
      <c r="V142" s="136">
        <v>160</v>
      </c>
      <c r="W142" s="136">
        <v>16</v>
      </c>
      <c r="X142" s="136">
        <v>176</v>
      </c>
      <c r="Y142" s="136">
        <v>4</v>
      </c>
      <c r="Z142" s="136" t="s">
        <v>20</v>
      </c>
      <c r="AA142" s="136" t="s">
        <v>20</v>
      </c>
      <c r="AB142" s="136" t="s">
        <v>18</v>
      </c>
      <c r="AC142" s="137" t="s">
        <v>21</v>
      </c>
      <c r="AD142" s="137" t="s">
        <v>2129</v>
      </c>
      <c r="AE142" s="136" t="s">
        <v>20</v>
      </c>
      <c r="AF142" s="137" t="s">
        <v>2006</v>
      </c>
      <c r="AG142" s="136" t="s">
        <v>1873</v>
      </c>
      <c r="AH142" s="136">
        <v>3</v>
      </c>
      <c r="AI142" s="139">
        <v>6300</v>
      </c>
      <c r="AJ142" s="140">
        <v>44</v>
      </c>
      <c r="AK142" s="148">
        <v>44</v>
      </c>
      <c r="AL142" s="201">
        <f t="shared" si="2"/>
        <v>4400</v>
      </c>
      <c r="AM142" s="139">
        <v>50000</v>
      </c>
      <c r="AN142" s="204">
        <v>4400000</v>
      </c>
      <c r="AO142" s="204">
        <v>5500000</v>
      </c>
      <c r="AP142" s="139">
        <v>0</v>
      </c>
      <c r="AQ142" s="139">
        <v>27720000</v>
      </c>
      <c r="AR142" s="139">
        <v>1250000</v>
      </c>
      <c r="AS142" s="139">
        <v>38870000</v>
      </c>
    </row>
    <row r="143" spans="1:45" ht="24.9" hidden="1" customHeight="1" x14ac:dyDescent="0.3">
      <c r="A143" s="136">
        <v>11813</v>
      </c>
      <c r="B143" s="136" t="s">
        <v>1978</v>
      </c>
      <c r="D143" s="136">
        <v>2024</v>
      </c>
      <c r="E143" s="137" t="s">
        <v>600</v>
      </c>
      <c r="F143" s="136" t="s">
        <v>1633</v>
      </c>
      <c r="G143" s="137" t="s">
        <v>2130</v>
      </c>
      <c r="I143" s="137" t="s">
        <v>21</v>
      </c>
      <c r="J143" s="137" t="s">
        <v>1153</v>
      </c>
      <c r="K143" s="137" t="s">
        <v>1154</v>
      </c>
      <c r="L143" s="137" t="s">
        <v>408</v>
      </c>
      <c r="M143" s="136" t="s">
        <v>409</v>
      </c>
      <c r="N143" s="136">
        <v>7</v>
      </c>
      <c r="O143" s="138" t="s">
        <v>729</v>
      </c>
      <c r="P143" s="137" t="s">
        <v>1632</v>
      </c>
      <c r="Q143" s="137" t="s">
        <v>1864</v>
      </c>
      <c r="R143" s="137" t="s">
        <v>401</v>
      </c>
      <c r="S143" s="137" t="s">
        <v>19</v>
      </c>
      <c r="T143" s="137" t="s">
        <v>410</v>
      </c>
      <c r="U143" s="144">
        <v>20</v>
      </c>
      <c r="V143" s="136">
        <v>150</v>
      </c>
      <c r="W143" s="136">
        <v>12</v>
      </c>
      <c r="X143" s="136">
        <v>162</v>
      </c>
      <c r="Y143" s="136">
        <v>4</v>
      </c>
      <c r="Z143" s="136" t="s">
        <v>20</v>
      </c>
      <c r="AA143" s="136" t="s">
        <v>20</v>
      </c>
      <c r="AB143" s="136" t="s">
        <v>20</v>
      </c>
      <c r="AC143" s="137" t="s">
        <v>21</v>
      </c>
      <c r="AD143" s="137" t="s">
        <v>2131</v>
      </c>
      <c r="AE143" s="136" t="s">
        <v>18</v>
      </c>
      <c r="AF143" s="137" t="s">
        <v>1878</v>
      </c>
      <c r="AG143" s="136" t="s">
        <v>1873</v>
      </c>
      <c r="AH143" s="136">
        <v>2</v>
      </c>
      <c r="AI143" s="139">
        <v>5400</v>
      </c>
      <c r="AJ143" s="140">
        <v>40.5</v>
      </c>
      <c r="AK143" s="148">
        <v>41</v>
      </c>
      <c r="AL143" s="201">
        <f t="shared" si="2"/>
        <v>3240</v>
      </c>
      <c r="AN143" s="204">
        <v>3280000</v>
      </c>
      <c r="AO143" s="204">
        <v>4100000</v>
      </c>
      <c r="AP143" s="139">
        <v>5000000</v>
      </c>
      <c r="AQ143" s="139">
        <v>17496000</v>
      </c>
      <c r="AR143" s="139">
        <v>0</v>
      </c>
      <c r="AS143" s="139">
        <v>29876000</v>
      </c>
    </row>
    <row r="144" spans="1:45" ht="24.9" hidden="1" customHeight="1" x14ac:dyDescent="0.3">
      <c r="A144" s="136">
        <v>11319</v>
      </c>
      <c r="B144" s="136" t="s">
        <v>1978</v>
      </c>
      <c r="D144" s="136">
        <v>2024</v>
      </c>
      <c r="E144" s="137" t="s">
        <v>600</v>
      </c>
      <c r="F144" s="136" t="s">
        <v>1650</v>
      </c>
      <c r="G144" s="137" t="s">
        <v>1649</v>
      </c>
      <c r="I144" s="137" t="s">
        <v>21</v>
      </c>
      <c r="J144" s="137" t="s">
        <v>1158</v>
      </c>
      <c r="K144" s="137" t="s">
        <v>1159</v>
      </c>
      <c r="L144" s="137" t="s">
        <v>408</v>
      </c>
      <c r="M144" s="136" t="s">
        <v>409</v>
      </c>
      <c r="N144" s="136">
        <v>7</v>
      </c>
      <c r="O144" s="138" t="s">
        <v>729</v>
      </c>
      <c r="P144" s="137" t="s">
        <v>1648</v>
      </c>
      <c r="Q144" s="137" t="s">
        <v>1864</v>
      </c>
      <c r="R144" s="137" t="s">
        <v>401</v>
      </c>
      <c r="S144" s="137" t="s">
        <v>19</v>
      </c>
      <c r="T144" s="137" t="s">
        <v>652</v>
      </c>
      <c r="U144" s="144">
        <v>15</v>
      </c>
      <c r="V144" s="136">
        <v>90</v>
      </c>
      <c r="W144" s="136">
        <v>12</v>
      </c>
      <c r="X144" s="136">
        <v>102</v>
      </c>
      <c r="Y144" s="136">
        <v>4</v>
      </c>
      <c r="Z144" s="136" t="s">
        <v>20</v>
      </c>
      <c r="AA144" s="136" t="s">
        <v>20</v>
      </c>
      <c r="AB144" s="136" t="s">
        <v>20</v>
      </c>
      <c r="AC144" s="137" t="s">
        <v>21</v>
      </c>
      <c r="AD144" s="137" t="s">
        <v>2132</v>
      </c>
      <c r="AE144" s="136" t="s">
        <v>18</v>
      </c>
      <c r="AF144" s="137" t="s">
        <v>1878</v>
      </c>
      <c r="AG144" s="136" t="s">
        <v>1873</v>
      </c>
      <c r="AH144" s="136">
        <v>2</v>
      </c>
      <c r="AI144" s="139">
        <v>5400</v>
      </c>
      <c r="AJ144" s="140">
        <v>25.5</v>
      </c>
      <c r="AK144" s="148">
        <v>26</v>
      </c>
      <c r="AL144" s="201">
        <f t="shared" si="2"/>
        <v>1530</v>
      </c>
      <c r="AN144" s="204">
        <v>1560000</v>
      </c>
      <c r="AO144" s="204">
        <v>1950000</v>
      </c>
      <c r="AP144" s="139">
        <v>3750000</v>
      </c>
      <c r="AQ144" s="139">
        <v>8262000</v>
      </c>
      <c r="AR144" s="139">
        <v>0</v>
      </c>
      <c r="AS144" s="139">
        <v>15522000</v>
      </c>
    </row>
    <row r="145" spans="1:47" ht="24.9" hidden="1" customHeight="1" x14ac:dyDescent="0.3">
      <c r="A145" s="136">
        <v>11343</v>
      </c>
      <c r="B145" s="136" t="s">
        <v>1978</v>
      </c>
      <c r="D145" s="136">
        <v>2024</v>
      </c>
      <c r="E145" s="137" t="s">
        <v>600</v>
      </c>
      <c r="F145" s="136" t="s">
        <v>1305</v>
      </c>
      <c r="G145" s="137" t="s">
        <v>1304</v>
      </c>
      <c r="I145" s="137" t="s">
        <v>21</v>
      </c>
      <c r="J145" s="137" t="s">
        <v>1255</v>
      </c>
      <c r="K145" s="137" t="s">
        <v>1254</v>
      </c>
      <c r="L145" s="137" t="s">
        <v>408</v>
      </c>
      <c r="M145" s="136" t="s">
        <v>409</v>
      </c>
      <c r="N145" s="136">
        <v>7</v>
      </c>
      <c r="O145" s="138" t="s">
        <v>729</v>
      </c>
      <c r="P145" s="137" t="s">
        <v>1198</v>
      </c>
      <c r="Q145" s="137" t="s">
        <v>642</v>
      </c>
      <c r="R145" s="137" t="s">
        <v>401</v>
      </c>
      <c r="S145" s="137" t="s">
        <v>19</v>
      </c>
      <c r="T145" s="137" t="s">
        <v>399</v>
      </c>
      <c r="U145" s="144">
        <v>20</v>
      </c>
      <c r="V145" s="136">
        <v>100</v>
      </c>
      <c r="W145" s="136">
        <v>12</v>
      </c>
      <c r="X145" s="136">
        <v>112</v>
      </c>
      <c r="Y145" s="136">
        <v>4</v>
      </c>
      <c r="Z145" s="136" t="s">
        <v>20</v>
      </c>
      <c r="AA145" s="136" t="s">
        <v>20</v>
      </c>
      <c r="AB145" s="136" t="s">
        <v>20</v>
      </c>
      <c r="AC145" s="137" t="s">
        <v>21</v>
      </c>
      <c r="AD145" s="137" t="s">
        <v>2133</v>
      </c>
      <c r="AE145" s="136" t="s">
        <v>18</v>
      </c>
      <c r="AF145" s="137" t="s">
        <v>1878</v>
      </c>
      <c r="AG145" s="136" t="s">
        <v>1873</v>
      </c>
      <c r="AH145" s="136">
        <v>2</v>
      </c>
      <c r="AI145" s="139">
        <v>5400</v>
      </c>
      <c r="AJ145" s="140">
        <v>28</v>
      </c>
      <c r="AK145" s="148">
        <v>28</v>
      </c>
      <c r="AL145" s="201">
        <f t="shared" si="2"/>
        <v>2240</v>
      </c>
      <c r="AN145" s="204">
        <v>2240000</v>
      </c>
      <c r="AO145" s="204">
        <v>2800000</v>
      </c>
      <c r="AP145" s="139">
        <v>5000000</v>
      </c>
      <c r="AQ145" s="139">
        <v>12096000</v>
      </c>
      <c r="AR145" s="139">
        <v>0</v>
      </c>
      <c r="AS145" s="139">
        <v>22136000</v>
      </c>
    </row>
    <row r="146" spans="1:47" ht="24.9" hidden="1" customHeight="1" x14ac:dyDescent="0.3">
      <c r="A146" s="136">
        <v>12060</v>
      </c>
      <c r="B146" s="136" t="s">
        <v>1978</v>
      </c>
      <c r="D146" s="136">
        <v>2024</v>
      </c>
      <c r="E146" s="137" t="s">
        <v>600</v>
      </c>
      <c r="F146" s="136" t="s">
        <v>1311</v>
      </c>
      <c r="G146" s="137" t="s">
        <v>1310</v>
      </c>
      <c r="I146" s="137" t="s">
        <v>21</v>
      </c>
      <c r="J146" s="137" t="s">
        <v>1255</v>
      </c>
      <c r="K146" s="137" t="s">
        <v>1254</v>
      </c>
      <c r="L146" s="137" t="s">
        <v>408</v>
      </c>
      <c r="M146" s="136" t="s">
        <v>409</v>
      </c>
      <c r="N146" s="136">
        <v>7</v>
      </c>
      <c r="O146" s="138" t="s">
        <v>729</v>
      </c>
      <c r="P146" s="137" t="s">
        <v>1307</v>
      </c>
      <c r="Q146" s="137" t="s">
        <v>628</v>
      </c>
      <c r="R146" s="137" t="s">
        <v>401</v>
      </c>
      <c r="S146" s="137" t="s">
        <v>19</v>
      </c>
      <c r="T146" s="137" t="s">
        <v>399</v>
      </c>
      <c r="U146" s="144">
        <v>20</v>
      </c>
      <c r="V146" s="136">
        <v>100</v>
      </c>
      <c r="W146" s="136">
        <v>12</v>
      </c>
      <c r="X146" s="136">
        <v>112</v>
      </c>
      <c r="Y146" s="136">
        <v>4</v>
      </c>
      <c r="Z146" s="136" t="s">
        <v>20</v>
      </c>
      <c r="AA146" s="136" t="s">
        <v>20</v>
      </c>
      <c r="AB146" s="136" t="s">
        <v>20</v>
      </c>
      <c r="AC146" s="137" t="s">
        <v>21</v>
      </c>
      <c r="AD146" s="137" t="s">
        <v>2134</v>
      </c>
      <c r="AE146" s="136" t="s">
        <v>18</v>
      </c>
      <c r="AF146" s="137" t="s">
        <v>1878</v>
      </c>
      <c r="AG146" s="136" t="s">
        <v>1873</v>
      </c>
      <c r="AH146" s="136">
        <v>2</v>
      </c>
      <c r="AI146" s="139">
        <v>5400</v>
      </c>
      <c r="AJ146" s="140">
        <v>28</v>
      </c>
      <c r="AK146" s="148">
        <v>28</v>
      </c>
      <c r="AL146" s="201">
        <f t="shared" si="2"/>
        <v>2240</v>
      </c>
      <c r="AN146" s="204">
        <v>2240000</v>
      </c>
      <c r="AO146" s="204">
        <v>2800000</v>
      </c>
      <c r="AP146" s="139">
        <v>5000000</v>
      </c>
      <c r="AQ146" s="139">
        <v>12096000</v>
      </c>
      <c r="AR146" s="139">
        <v>0</v>
      </c>
      <c r="AS146" s="139">
        <v>22136000</v>
      </c>
    </row>
    <row r="147" spans="1:47" ht="24.9" hidden="1" customHeight="1" x14ac:dyDescent="0.3">
      <c r="A147" s="136">
        <v>11071</v>
      </c>
      <c r="B147" s="136" t="s">
        <v>1978</v>
      </c>
      <c r="D147" s="136">
        <v>2024</v>
      </c>
      <c r="E147" s="137" t="s">
        <v>600</v>
      </c>
      <c r="F147" s="136" t="s">
        <v>1698</v>
      </c>
      <c r="G147" s="137" t="s">
        <v>1697</v>
      </c>
      <c r="I147" s="137" t="s">
        <v>21</v>
      </c>
      <c r="J147" s="137" t="s">
        <v>1593</v>
      </c>
      <c r="K147" s="137" t="s">
        <v>1592</v>
      </c>
      <c r="L147" s="137" t="s">
        <v>1718</v>
      </c>
      <c r="M147" s="136" t="s">
        <v>1717</v>
      </c>
      <c r="N147" s="136">
        <v>7</v>
      </c>
      <c r="O147" s="138" t="s">
        <v>729</v>
      </c>
      <c r="P147" s="137" t="s">
        <v>1696</v>
      </c>
      <c r="Q147" s="137" t="s">
        <v>681</v>
      </c>
      <c r="R147" s="137" t="s">
        <v>401</v>
      </c>
      <c r="S147" s="137" t="s">
        <v>22</v>
      </c>
      <c r="T147" s="137" t="s">
        <v>411</v>
      </c>
      <c r="U147" s="144">
        <v>20</v>
      </c>
      <c r="V147" s="136">
        <v>190</v>
      </c>
      <c r="W147" s="136">
        <v>15</v>
      </c>
      <c r="X147" s="136">
        <v>205</v>
      </c>
      <c r="Y147" s="136">
        <v>4</v>
      </c>
      <c r="Z147" s="136" t="s">
        <v>20</v>
      </c>
      <c r="AA147" s="136" t="s">
        <v>20</v>
      </c>
      <c r="AB147" s="136" t="s">
        <v>18</v>
      </c>
      <c r="AC147" s="137" t="s">
        <v>21</v>
      </c>
      <c r="AD147" s="137" t="s">
        <v>2135</v>
      </c>
      <c r="AE147" s="136" t="s">
        <v>20</v>
      </c>
      <c r="AF147" s="137" t="s">
        <v>2136</v>
      </c>
      <c r="AG147" s="136" t="s">
        <v>1873</v>
      </c>
      <c r="AH147" s="136">
        <v>3</v>
      </c>
      <c r="AI147" s="139">
        <v>6300</v>
      </c>
      <c r="AJ147" s="140">
        <v>51.25</v>
      </c>
      <c r="AK147" s="148">
        <v>52</v>
      </c>
      <c r="AL147" s="201">
        <f t="shared" si="2"/>
        <v>4100</v>
      </c>
      <c r="AM147" s="139">
        <v>300000</v>
      </c>
      <c r="AN147" s="204">
        <v>4160000</v>
      </c>
      <c r="AO147" s="204">
        <v>5200000</v>
      </c>
      <c r="AP147" s="139">
        <v>0</v>
      </c>
      <c r="AQ147" s="139">
        <v>25830000</v>
      </c>
      <c r="AR147" s="139">
        <v>6000000</v>
      </c>
      <c r="AS147" s="139">
        <v>41190000</v>
      </c>
    </row>
    <row r="148" spans="1:47" ht="24.9" hidden="1" customHeight="1" x14ac:dyDescent="0.3">
      <c r="A148" s="136">
        <v>11962</v>
      </c>
      <c r="B148" s="136" t="s">
        <v>1978</v>
      </c>
      <c r="D148" s="136">
        <v>2024</v>
      </c>
      <c r="E148" s="137" t="s">
        <v>600</v>
      </c>
      <c r="F148" s="136" t="s">
        <v>1139</v>
      </c>
      <c r="G148" s="137" t="s">
        <v>1140</v>
      </c>
      <c r="I148" s="137" t="s">
        <v>21</v>
      </c>
      <c r="J148" s="137" t="s">
        <v>1244</v>
      </c>
      <c r="K148" s="137" t="s">
        <v>1243</v>
      </c>
      <c r="L148" s="137" t="s">
        <v>408</v>
      </c>
      <c r="M148" s="136" t="s">
        <v>409</v>
      </c>
      <c r="N148" s="136">
        <v>7</v>
      </c>
      <c r="O148" s="138" t="s">
        <v>729</v>
      </c>
      <c r="P148" s="137" t="s">
        <v>698</v>
      </c>
      <c r="Q148" s="137" t="s">
        <v>628</v>
      </c>
      <c r="R148" s="137" t="s">
        <v>401</v>
      </c>
      <c r="S148" s="137" t="s">
        <v>19</v>
      </c>
      <c r="T148" s="137" t="s">
        <v>2137</v>
      </c>
      <c r="U148" s="144">
        <v>10</v>
      </c>
      <c r="V148" s="136">
        <v>150</v>
      </c>
      <c r="W148" s="136">
        <v>12</v>
      </c>
      <c r="X148" s="136">
        <v>162</v>
      </c>
      <c r="Y148" s="136">
        <v>3</v>
      </c>
      <c r="Z148" s="136" t="s">
        <v>20</v>
      </c>
      <c r="AA148" s="136" t="s">
        <v>20</v>
      </c>
      <c r="AB148" s="136" t="s">
        <v>20</v>
      </c>
      <c r="AC148" s="137" t="s">
        <v>21</v>
      </c>
      <c r="AD148" s="137" t="s">
        <v>2138</v>
      </c>
      <c r="AE148" s="136" t="s">
        <v>18</v>
      </c>
      <c r="AF148" s="137" t="s">
        <v>1878</v>
      </c>
      <c r="AG148" s="136" t="s">
        <v>1873</v>
      </c>
      <c r="AH148" s="136">
        <v>2</v>
      </c>
      <c r="AI148" s="139">
        <v>5400</v>
      </c>
      <c r="AJ148" s="140">
        <v>54</v>
      </c>
      <c r="AK148" s="148">
        <v>54</v>
      </c>
      <c r="AL148" s="201">
        <f t="shared" si="2"/>
        <v>1620</v>
      </c>
      <c r="AN148" s="204">
        <v>2160000</v>
      </c>
      <c r="AO148" s="204">
        <v>2700000</v>
      </c>
      <c r="AP148" s="139">
        <v>2500000</v>
      </c>
      <c r="AQ148" s="139">
        <v>8748000</v>
      </c>
      <c r="AR148" s="139">
        <v>0</v>
      </c>
      <c r="AS148" s="139">
        <v>16108000</v>
      </c>
    </row>
    <row r="149" spans="1:47" ht="24.9" hidden="1" customHeight="1" x14ac:dyDescent="0.3">
      <c r="A149" s="136">
        <v>11053</v>
      </c>
      <c r="B149" s="136" t="s">
        <v>1978</v>
      </c>
      <c r="D149" s="136">
        <v>2024</v>
      </c>
      <c r="E149" s="137" t="s">
        <v>600</v>
      </c>
      <c r="F149" s="136" t="s">
        <v>1586</v>
      </c>
      <c r="G149" s="137" t="s">
        <v>1585</v>
      </c>
      <c r="I149" s="137" t="s">
        <v>21</v>
      </c>
      <c r="J149" s="137" t="s">
        <v>1146</v>
      </c>
      <c r="K149" s="137" t="s">
        <v>1147</v>
      </c>
      <c r="L149" s="137" t="s">
        <v>1162</v>
      </c>
      <c r="M149" s="136" t="s">
        <v>1163</v>
      </c>
      <c r="N149" s="136">
        <v>7</v>
      </c>
      <c r="O149" s="138" t="s">
        <v>729</v>
      </c>
      <c r="P149" s="137" t="s">
        <v>1584</v>
      </c>
      <c r="Q149" s="137" t="s">
        <v>642</v>
      </c>
      <c r="R149" s="137" t="s">
        <v>401</v>
      </c>
      <c r="S149" s="137" t="s">
        <v>19</v>
      </c>
      <c r="T149" s="137" t="s">
        <v>1132</v>
      </c>
      <c r="U149" s="144">
        <v>15</v>
      </c>
      <c r="V149" s="136">
        <v>160</v>
      </c>
      <c r="W149" s="136">
        <v>15</v>
      </c>
      <c r="X149" s="136">
        <v>175</v>
      </c>
      <c r="Y149" s="136">
        <v>3</v>
      </c>
      <c r="Z149" s="136" t="s">
        <v>20</v>
      </c>
      <c r="AA149" s="136" t="s">
        <v>20</v>
      </c>
      <c r="AB149" s="136" t="s">
        <v>18</v>
      </c>
      <c r="AC149" s="137" t="s">
        <v>21</v>
      </c>
      <c r="AD149" s="137" t="s">
        <v>2139</v>
      </c>
      <c r="AE149" s="136" t="s">
        <v>18</v>
      </c>
      <c r="AF149" s="137" t="s">
        <v>1878</v>
      </c>
      <c r="AG149" s="136" t="s">
        <v>1873</v>
      </c>
      <c r="AH149" s="136">
        <v>2</v>
      </c>
      <c r="AI149" s="139">
        <v>5400</v>
      </c>
      <c r="AJ149" s="140">
        <v>58.333333333333336</v>
      </c>
      <c r="AK149" s="148">
        <v>59</v>
      </c>
      <c r="AL149" s="201">
        <f t="shared" si="2"/>
        <v>2625</v>
      </c>
      <c r="AN149" s="204">
        <v>3540000</v>
      </c>
      <c r="AO149" s="204">
        <v>4425000</v>
      </c>
      <c r="AP149" s="139">
        <v>0</v>
      </c>
      <c r="AQ149" s="139">
        <v>14175000</v>
      </c>
      <c r="AR149" s="139">
        <v>0</v>
      </c>
      <c r="AS149" s="139">
        <v>22140000</v>
      </c>
    </row>
    <row r="150" spans="1:47" ht="24.9" hidden="1" customHeight="1" x14ac:dyDescent="0.3">
      <c r="A150" s="136">
        <v>10655</v>
      </c>
      <c r="B150" s="136" t="s">
        <v>1978</v>
      </c>
      <c r="D150" s="136">
        <v>2024</v>
      </c>
      <c r="E150" s="137" t="s">
        <v>600</v>
      </c>
      <c r="F150" s="136" t="s">
        <v>1578</v>
      </c>
      <c r="G150" s="137" t="s">
        <v>1577</v>
      </c>
      <c r="I150" s="137" t="s">
        <v>21</v>
      </c>
      <c r="J150" s="137" t="s">
        <v>1331</v>
      </c>
      <c r="K150" s="137" t="s">
        <v>1330</v>
      </c>
      <c r="L150" s="137" t="s">
        <v>408</v>
      </c>
      <c r="M150" s="136" t="s">
        <v>409</v>
      </c>
      <c r="N150" s="136">
        <v>7</v>
      </c>
      <c r="O150" s="138" t="s">
        <v>729</v>
      </c>
      <c r="P150" s="137" t="s">
        <v>1576</v>
      </c>
      <c r="Q150" s="137" t="s">
        <v>628</v>
      </c>
      <c r="R150" s="137" t="s">
        <v>401</v>
      </c>
      <c r="S150" s="137" t="s">
        <v>19</v>
      </c>
      <c r="T150" s="137" t="s">
        <v>411</v>
      </c>
      <c r="U150" s="144">
        <v>20</v>
      </c>
      <c r="V150" s="136">
        <v>172</v>
      </c>
      <c r="W150" s="136">
        <v>12</v>
      </c>
      <c r="X150" s="136">
        <v>184</v>
      </c>
      <c r="Y150" s="136">
        <v>4</v>
      </c>
      <c r="Z150" s="136" t="s">
        <v>20</v>
      </c>
      <c r="AA150" s="136" t="s">
        <v>20</v>
      </c>
      <c r="AB150" s="136" t="s">
        <v>20</v>
      </c>
      <c r="AC150" s="137" t="s">
        <v>21</v>
      </c>
      <c r="AD150" s="137" t="s">
        <v>2140</v>
      </c>
      <c r="AE150" s="136" t="s">
        <v>18</v>
      </c>
      <c r="AF150" s="137" t="s">
        <v>1878</v>
      </c>
      <c r="AG150" s="136" t="s">
        <v>1873</v>
      </c>
      <c r="AH150" s="136">
        <v>2</v>
      </c>
      <c r="AI150" s="139">
        <v>5400</v>
      </c>
      <c r="AJ150" s="140">
        <v>46</v>
      </c>
      <c r="AK150" s="148">
        <v>46</v>
      </c>
      <c r="AL150" s="201">
        <f t="shared" si="2"/>
        <v>3680</v>
      </c>
      <c r="AN150" s="204">
        <v>3680000</v>
      </c>
      <c r="AO150" s="204">
        <v>4600000</v>
      </c>
      <c r="AP150" s="139">
        <v>5000000</v>
      </c>
      <c r="AQ150" s="139">
        <v>19872000</v>
      </c>
      <c r="AR150" s="139">
        <v>0</v>
      </c>
      <c r="AS150" s="139">
        <v>33152000</v>
      </c>
    </row>
    <row r="151" spans="1:47" ht="24.9" hidden="1" customHeight="1" x14ac:dyDescent="0.3">
      <c r="A151" s="136">
        <v>10817</v>
      </c>
      <c r="B151" s="136" t="s">
        <v>1978</v>
      </c>
      <c r="D151" s="136">
        <v>2024</v>
      </c>
      <c r="E151" s="137" t="s">
        <v>600</v>
      </c>
      <c r="F151" s="136" t="s">
        <v>732</v>
      </c>
      <c r="G151" s="137" t="s">
        <v>733</v>
      </c>
      <c r="I151" s="137" t="s">
        <v>21</v>
      </c>
      <c r="J151" s="137" t="s">
        <v>1331</v>
      </c>
      <c r="K151" s="137" t="s">
        <v>1330</v>
      </c>
      <c r="L151" s="137" t="s">
        <v>408</v>
      </c>
      <c r="M151" s="136" t="s">
        <v>409</v>
      </c>
      <c r="N151" s="136">
        <v>7</v>
      </c>
      <c r="O151" s="138" t="s">
        <v>729</v>
      </c>
      <c r="P151" s="137" t="s">
        <v>734</v>
      </c>
      <c r="Q151" s="137" t="s">
        <v>628</v>
      </c>
      <c r="R151" s="137" t="s">
        <v>401</v>
      </c>
      <c r="S151" s="137" t="s">
        <v>19</v>
      </c>
      <c r="T151" s="137" t="s">
        <v>399</v>
      </c>
      <c r="U151" s="144">
        <v>25</v>
      </c>
      <c r="V151" s="136">
        <v>172</v>
      </c>
      <c r="W151" s="136">
        <v>12</v>
      </c>
      <c r="X151" s="136">
        <v>184</v>
      </c>
      <c r="Y151" s="136">
        <v>5</v>
      </c>
      <c r="Z151" s="136" t="s">
        <v>20</v>
      </c>
      <c r="AA151" s="136" t="s">
        <v>20</v>
      </c>
      <c r="AB151" s="136" t="s">
        <v>20</v>
      </c>
      <c r="AC151" s="137" t="s">
        <v>21</v>
      </c>
      <c r="AD151" s="137" t="s">
        <v>2141</v>
      </c>
      <c r="AE151" s="136" t="s">
        <v>18</v>
      </c>
      <c r="AF151" s="137" t="s">
        <v>1878</v>
      </c>
      <c r="AG151" s="136" t="s">
        <v>1873</v>
      </c>
      <c r="AH151" s="136">
        <v>2</v>
      </c>
      <c r="AI151" s="139">
        <v>5400</v>
      </c>
      <c r="AJ151" s="140">
        <v>36.799999999999997</v>
      </c>
      <c r="AK151" s="148">
        <v>37</v>
      </c>
      <c r="AL151" s="201">
        <f t="shared" si="2"/>
        <v>4600</v>
      </c>
      <c r="AN151" s="204">
        <v>3700000</v>
      </c>
      <c r="AO151" s="204">
        <v>4625000</v>
      </c>
      <c r="AP151" s="139">
        <v>6250000</v>
      </c>
      <c r="AQ151" s="139">
        <v>24840000</v>
      </c>
      <c r="AR151" s="139">
        <v>0</v>
      </c>
      <c r="AS151" s="139">
        <v>39415000</v>
      </c>
    </row>
    <row r="152" spans="1:47" ht="24.9" hidden="1" customHeight="1" x14ac:dyDescent="0.3">
      <c r="A152" s="136">
        <v>13221</v>
      </c>
      <c r="B152" s="136" t="s">
        <v>1978</v>
      </c>
      <c r="D152" s="136">
        <v>2024</v>
      </c>
      <c r="E152" s="137" t="s">
        <v>600</v>
      </c>
      <c r="F152" s="136" t="s">
        <v>2142</v>
      </c>
      <c r="G152" s="137" t="s">
        <v>2143</v>
      </c>
      <c r="I152" s="137" t="s">
        <v>21</v>
      </c>
      <c r="J152" s="137" t="s">
        <v>2144</v>
      </c>
      <c r="K152" s="137" t="s">
        <v>2145</v>
      </c>
      <c r="L152" s="137" t="s">
        <v>21</v>
      </c>
      <c r="M152" s="136" t="s">
        <v>21</v>
      </c>
      <c r="N152" s="136">
        <v>7</v>
      </c>
      <c r="O152" s="138" t="s">
        <v>729</v>
      </c>
      <c r="P152" s="137" t="s">
        <v>2146</v>
      </c>
      <c r="Q152" s="137" t="s">
        <v>1864</v>
      </c>
      <c r="R152" s="137" t="s">
        <v>401</v>
      </c>
      <c r="S152" s="137" t="s">
        <v>19</v>
      </c>
      <c r="T152" s="137" t="s">
        <v>2147</v>
      </c>
      <c r="U152" s="144">
        <v>10</v>
      </c>
      <c r="V152" s="136">
        <v>96</v>
      </c>
      <c r="W152" s="136">
        <v>0</v>
      </c>
      <c r="X152" s="136">
        <v>96</v>
      </c>
      <c r="Y152" s="136">
        <v>4</v>
      </c>
      <c r="Z152" s="136" t="s">
        <v>20</v>
      </c>
      <c r="AA152" s="136" t="s">
        <v>20</v>
      </c>
      <c r="AB152" s="136" t="s">
        <v>18</v>
      </c>
      <c r="AC152" s="137" t="s">
        <v>21</v>
      </c>
      <c r="AD152" s="137" t="s">
        <v>2148</v>
      </c>
      <c r="AE152" s="136" t="s">
        <v>18</v>
      </c>
      <c r="AF152" s="137" t="s">
        <v>1878</v>
      </c>
      <c r="AG152" s="136" t="s">
        <v>1873</v>
      </c>
      <c r="AH152" s="136">
        <v>1</v>
      </c>
      <c r="AI152" s="139">
        <v>4300</v>
      </c>
      <c r="AJ152" s="140">
        <v>24</v>
      </c>
      <c r="AK152" s="148">
        <v>24</v>
      </c>
      <c r="AL152" s="201">
        <f t="shared" si="2"/>
        <v>960</v>
      </c>
      <c r="AN152" s="204">
        <v>960000</v>
      </c>
      <c r="AO152" s="204">
        <v>1200000</v>
      </c>
      <c r="AP152" s="139">
        <v>0</v>
      </c>
      <c r="AQ152" s="139">
        <v>4128000</v>
      </c>
      <c r="AR152" s="139">
        <v>0</v>
      </c>
      <c r="AS152" s="139">
        <v>6288000</v>
      </c>
    </row>
    <row r="153" spans="1:47" ht="24.9" hidden="1" customHeight="1" x14ac:dyDescent="0.3">
      <c r="A153" s="136">
        <v>11418</v>
      </c>
      <c r="B153" s="136" t="s">
        <v>1978</v>
      </c>
      <c r="D153" s="136">
        <v>2024</v>
      </c>
      <c r="E153" s="137" t="s">
        <v>600</v>
      </c>
      <c r="F153" s="136" t="s">
        <v>1315</v>
      </c>
      <c r="G153" s="137" t="s">
        <v>1314</v>
      </c>
      <c r="I153" s="137" t="s">
        <v>21</v>
      </c>
      <c r="J153" s="137" t="s">
        <v>1406</v>
      </c>
      <c r="K153" s="137" t="s">
        <v>1405</v>
      </c>
      <c r="L153" s="137" t="s">
        <v>408</v>
      </c>
      <c r="M153" s="136" t="s">
        <v>409</v>
      </c>
      <c r="N153" s="136">
        <v>7</v>
      </c>
      <c r="O153" s="138" t="s">
        <v>729</v>
      </c>
      <c r="P153" s="137" t="s">
        <v>1313</v>
      </c>
      <c r="Q153" s="137" t="s">
        <v>642</v>
      </c>
      <c r="R153" s="137" t="s">
        <v>401</v>
      </c>
      <c r="S153" s="137" t="s">
        <v>19</v>
      </c>
      <c r="T153" s="137" t="s">
        <v>399</v>
      </c>
      <c r="U153" s="144">
        <v>15</v>
      </c>
      <c r="V153" s="136">
        <v>100</v>
      </c>
      <c r="W153" s="136">
        <v>12</v>
      </c>
      <c r="X153" s="136">
        <v>112</v>
      </c>
      <c r="Y153" s="136">
        <v>4</v>
      </c>
      <c r="Z153" s="136" t="s">
        <v>20</v>
      </c>
      <c r="AA153" s="136" t="s">
        <v>20</v>
      </c>
      <c r="AB153" s="136" t="s">
        <v>20</v>
      </c>
      <c r="AC153" s="137" t="s">
        <v>21</v>
      </c>
      <c r="AD153" s="137" t="s">
        <v>2149</v>
      </c>
      <c r="AE153" s="136" t="s">
        <v>18</v>
      </c>
      <c r="AF153" s="137" t="s">
        <v>1878</v>
      </c>
      <c r="AG153" s="136" t="s">
        <v>1873</v>
      </c>
      <c r="AH153" s="136">
        <v>2</v>
      </c>
      <c r="AI153" s="139">
        <v>5400</v>
      </c>
      <c r="AJ153" s="140">
        <v>28</v>
      </c>
      <c r="AK153" s="148">
        <v>28</v>
      </c>
      <c r="AL153" s="201">
        <f t="shared" si="2"/>
        <v>1680</v>
      </c>
      <c r="AN153" s="204">
        <v>1680000</v>
      </c>
      <c r="AO153" s="204">
        <v>2100000</v>
      </c>
      <c r="AP153" s="139">
        <v>3750000</v>
      </c>
      <c r="AQ153" s="139">
        <v>9072000</v>
      </c>
      <c r="AR153" s="139">
        <v>0</v>
      </c>
      <c r="AS153" s="139">
        <v>16602000</v>
      </c>
    </row>
    <row r="154" spans="1:47" ht="24.9" hidden="1" customHeight="1" x14ac:dyDescent="0.3">
      <c r="A154" s="136">
        <v>11500</v>
      </c>
      <c r="B154" s="136" t="s">
        <v>1978</v>
      </c>
      <c r="D154" s="136">
        <v>2024</v>
      </c>
      <c r="E154" s="137" t="s">
        <v>600</v>
      </c>
      <c r="F154" s="136" t="s">
        <v>2150</v>
      </c>
      <c r="G154" s="137" t="s">
        <v>2151</v>
      </c>
      <c r="I154" s="137" t="s">
        <v>21</v>
      </c>
      <c r="J154" s="137" t="s">
        <v>1216</v>
      </c>
      <c r="K154" s="137" t="s">
        <v>1215</v>
      </c>
      <c r="L154" s="137" t="s">
        <v>1637</v>
      </c>
      <c r="M154" s="136" t="s">
        <v>1636</v>
      </c>
      <c r="N154" s="136">
        <v>7</v>
      </c>
      <c r="O154" s="138" t="s">
        <v>729</v>
      </c>
      <c r="P154" s="137" t="s">
        <v>2152</v>
      </c>
      <c r="Q154" s="137" t="s">
        <v>1442</v>
      </c>
      <c r="R154" s="137" t="s">
        <v>401</v>
      </c>
      <c r="S154" s="137" t="s">
        <v>19</v>
      </c>
      <c r="T154" s="137" t="s">
        <v>1132</v>
      </c>
      <c r="U154" s="144">
        <v>20</v>
      </c>
      <c r="V154" s="136">
        <v>32</v>
      </c>
      <c r="W154" s="136">
        <v>24</v>
      </c>
      <c r="X154" s="136">
        <v>56</v>
      </c>
      <c r="Y154" s="136">
        <v>4</v>
      </c>
      <c r="Z154" s="136" t="s">
        <v>20</v>
      </c>
      <c r="AA154" s="136" t="s">
        <v>20</v>
      </c>
      <c r="AB154" s="136" t="s">
        <v>18</v>
      </c>
      <c r="AC154" s="137" t="s">
        <v>21</v>
      </c>
      <c r="AD154" s="137" t="s">
        <v>2153</v>
      </c>
      <c r="AE154" s="136" t="s">
        <v>20</v>
      </c>
      <c r="AF154" s="137" t="s">
        <v>1214</v>
      </c>
      <c r="AG154" s="136" t="s">
        <v>1873</v>
      </c>
      <c r="AH154" s="136">
        <v>2</v>
      </c>
      <c r="AI154" s="139">
        <v>5400</v>
      </c>
      <c r="AJ154" s="140">
        <v>14</v>
      </c>
      <c r="AK154" s="148">
        <v>14</v>
      </c>
      <c r="AL154" s="201">
        <f t="shared" si="2"/>
        <v>1120</v>
      </c>
      <c r="AM154" s="139">
        <v>30000</v>
      </c>
      <c r="AN154" s="204">
        <v>1120000</v>
      </c>
      <c r="AO154" s="204">
        <v>1400000</v>
      </c>
      <c r="AP154" s="139">
        <v>0</v>
      </c>
      <c r="AQ154" s="139">
        <v>6048000</v>
      </c>
      <c r="AR154" s="139">
        <v>600000</v>
      </c>
      <c r="AS154" s="139">
        <v>9168000</v>
      </c>
    </row>
    <row r="155" spans="1:47" ht="24.9" hidden="1" customHeight="1" x14ac:dyDescent="0.3">
      <c r="A155" s="136">
        <v>11133</v>
      </c>
      <c r="B155" s="136" t="s">
        <v>1978</v>
      </c>
      <c r="D155" s="136">
        <v>2024</v>
      </c>
      <c r="E155" s="137" t="s">
        <v>600</v>
      </c>
      <c r="F155" s="136" t="s">
        <v>1387</v>
      </c>
      <c r="G155" s="137" t="s">
        <v>1386</v>
      </c>
      <c r="I155" s="137" t="s">
        <v>21</v>
      </c>
      <c r="J155" s="137" t="s">
        <v>1287</v>
      </c>
      <c r="K155" s="137" t="s">
        <v>1286</v>
      </c>
      <c r="L155" s="137" t="s">
        <v>408</v>
      </c>
      <c r="M155" s="136" t="s">
        <v>409</v>
      </c>
      <c r="N155" s="136">
        <v>7</v>
      </c>
      <c r="O155" s="138" t="s">
        <v>729</v>
      </c>
      <c r="P155" s="137" t="s">
        <v>702</v>
      </c>
      <c r="Q155" s="137" t="s">
        <v>1385</v>
      </c>
      <c r="R155" s="137" t="s">
        <v>401</v>
      </c>
      <c r="S155" s="137" t="s">
        <v>19</v>
      </c>
      <c r="T155" s="137" t="s">
        <v>411</v>
      </c>
      <c r="U155" s="144">
        <v>10</v>
      </c>
      <c r="V155" s="136">
        <v>160</v>
      </c>
      <c r="W155" s="136">
        <v>12</v>
      </c>
      <c r="X155" s="136">
        <v>172</v>
      </c>
      <c r="Y155" s="136">
        <v>4</v>
      </c>
      <c r="Z155" s="136" t="s">
        <v>20</v>
      </c>
      <c r="AA155" s="136" t="s">
        <v>20</v>
      </c>
      <c r="AB155" s="136" t="s">
        <v>20</v>
      </c>
      <c r="AC155" s="137" t="s">
        <v>21</v>
      </c>
      <c r="AD155" s="137" t="s">
        <v>2154</v>
      </c>
      <c r="AE155" s="136" t="s">
        <v>18</v>
      </c>
      <c r="AF155" s="137" t="s">
        <v>1878</v>
      </c>
      <c r="AG155" s="136" t="s">
        <v>1873</v>
      </c>
      <c r="AH155" s="136">
        <v>2</v>
      </c>
      <c r="AI155" s="139">
        <v>5400</v>
      </c>
      <c r="AJ155" s="140">
        <v>43</v>
      </c>
      <c r="AK155" s="148">
        <v>43</v>
      </c>
      <c r="AL155" s="201">
        <f t="shared" si="2"/>
        <v>1720</v>
      </c>
      <c r="AN155" s="204">
        <v>1720000</v>
      </c>
      <c r="AO155" s="204">
        <v>2150000</v>
      </c>
      <c r="AP155" s="139">
        <v>2500000</v>
      </c>
      <c r="AQ155" s="139">
        <v>9288000</v>
      </c>
      <c r="AR155" s="139">
        <v>0</v>
      </c>
      <c r="AS155" s="139">
        <v>15658000</v>
      </c>
      <c r="AU155" s="142"/>
    </row>
    <row r="156" spans="1:47" ht="24.9" hidden="1" customHeight="1" x14ac:dyDescent="0.3">
      <c r="A156" s="136">
        <v>12225</v>
      </c>
      <c r="B156" s="136" t="s">
        <v>1978</v>
      </c>
      <c r="D156" s="136">
        <v>2024</v>
      </c>
      <c r="E156" s="137" t="s">
        <v>600</v>
      </c>
      <c r="F156" s="136" t="s">
        <v>1645</v>
      </c>
      <c r="G156" s="137" t="s">
        <v>1644</v>
      </c>
      <c r="I156" s="137" t="s">
        <v>21</v>
      </c>
      <c r="J156" s="137" t="s">
        <v>1283</v>
      </c>
      <c r="K156" s="137" t="s">
        <v>1282</v>
      </c>
      <c r="L156" s="137" t="s">
        <v>21</v>
      </c>
      <c r="M156" s="136" t="s">
        <v>21</v>
      </c>
      <c r="N156" s="136">
        <v>7</v>
      </c>
      <c r="O156" s="138" t="s">
        <v>729</v>
      </c>
      <c r="P156" s="137" t="s">
        <v>1643</v>
      </c>
      <c r="Q156" s="137" t="s">
        <v>642</v>
      </c>
      <c r="R156" s="137" t="s">
        <v>401</v>
      </c>
      <c r="S156" s="137" t="s">
        <v>19</v>
      </c>
      <c r="T156" s="137" t="s">
        <v>399</v>
      </c>
      <c r="U156" s="144">
        <v>15</v>
      </c>
      <c r="V156" s="136">
        <v>120</v>
      </c>
      <c r="W156" s="136">
        <v>0</v>
      </c>
      <c r="X156" s="136">
        <v>120</v>
      </c>
      <c r="Y156" s="136">
        <v>4</v>
      </c>
      <c r="Z156" s="136" t="s">
        <v>20</v>
      </c>
      <c r="AA156" s="136" t="s">
        <v>20</v>
      </c>
      <c r="AB156" s="136" t="s">
        <v>18</v>
      </c>
      <c r="AC156" s="137" t="s">
        <v>21</v>
      </c>
      <c r="AD156" s="137" t="s">
        <v>2155</v>
      </c>
      <c r="AE156" s="136" t="s">
        <v>18</v>
      </c>
      <c r="AF156" s="137" t="s">
        <v>1878</v>
      </c>
      <c r="AG156" s="136" t="s">
        <v>1873</v>
      </c>
      <c r="AH156" s="136">
        <v>2</v>
      </c>
      <c r="AI156" s="139">
        <v>5400</v>
      </c>
      <c r="AJ156" s="140">
        <v>30</v>
      </c>
      <c r="AK156" s="148">
        <v>30</v>
      </c>
      <c r="AL156" s="201">
        <f t="shared" si="2"/>
        <v>1800</v>
      </c>
      <c r="AN156" s="204">
        <v>1800000</v>
      </c>
      <c r="AO156" s="204">
        <v>2250000</v>
      </c>
      <c r="AP156" s="139">
        <v>0</v>
      </c>
      <c r="AQ156" s="139">
        <v>9720000</v>
      </c>
      <c r="AR156" s="139">
        <v>0</v>
      </c>
      <c r="AS156" s="139">
        <v>13770000</v>
      </c>
    </row>
    <row r="157" spans="1:47" ht="24.9" hidden="1" customHeight="1" x14ac:dyDescent="0.3">
      <c r="A157" s="136">
        <v>13454</v>
      </c>
      <c r="B157" s="136" t="s">
        <v>1978</v>
      </c>
      <c r="D157" s="136">
        <v>2024</v>
      </c>
      <c r="E157" s="137" t="s">
        <v>600</v>
      </c>
      <c r="F157" s="136" t="s">
        <v>2156</v>
      </c>
      <c r="G157" s="137" t="s">
        <v>2157</v>
      </c>
      <c r="I157" s="137" t="s">
        <v>21</v>
      </c>
      <c r="J157" s="137" t="s">
        <v>1208</v>
      </c>
      <c r="K157" s="137" t="s">
        <v>1207</v>
      </c>
      <c r="L157" s="137" t="s">
        <v>1133</v>
      </c>
      <c r="M157" s="136" t="s">
        <v>1134</v>
      </c>
      <c r="N157" s="136">
        <v>7</v>
      </c>
      <c r="O157" s="138" t="s">
        <v>729</v>
      </c>
      <c r="P157" s="137" t="s">
        <v>2158</v>
      </c>
      <c r="Q157" s="137" t="s">
        <v>1864</v>
      </c>
      <c r="R157" s="137" t="s">
        <v>401</v>
      </c>
      <c r="S157" s="137" t="s">
        <v>22</v>
      </c>
      <c r="T157" s="137" t="s">
        <v>399</v>
      </c>
      <c r="U157" s="144">
        <v>25</v>
      </c>
      <c r="V157" s="136">
        <v>240</v>
      </c>
      <c r="W157" s="136">
        <v>90</v>
      </c>
      <c r="X157" s="136">
        <v>330</v>
      </c>
      <c r="Y157" s="136">
        <v>4</v>
      </c>
      <c r="Z157" s="136" t="s">
        <v>20</v>
      </c>
      <c r="AA157" s="136" t="s">
        <v>20</v>
      </c>
      <c r="AB157" s="136" t="s">
        <v>18</v>
      </c>
      <c r="AC157" s="137" t="s">
        <v>21</v>
      </c>
      <c r="AD157" s="137" t="s">
        <v>2159</v>
      </c>
      <c r="AE157" s="136" t="s">
        <v>18</v>
      </c>
      <c r="AF157" s="137" t="s">
        <v>1878</v>
      </c>
      <c r="AG157" s="136" t="s">
        <v>1873</v>
      </c>
      <c r="AH157" s="136">
        <v>2</v>
      </c>
      <c r="AI157" s="139">
        <v>5400</v>
      </c>
      <c r="AJ157" s="140">
        <v>82.5</v>
      </c>
      <c r="AK157" s="148">
        <v>83</v>
      </c>
      <c r="AL157" s="201">
        <f t="shared" si="2"/>
        <v>8250</v>
      </c>
      <c r="AN157" s="204">
        <v>8300000</v>
      </c>
      <c r="AO157" s="204">
        <v>10375000</v>
      </c>
      <c r="AP157" s="139">
        <v>0</v>
      </c>
      <c r="AQ157" s="139">
        <v>44550000</v>
      </c>
      <c r="AR157" s="139">
        <v>0</v>
      </c>
      <c r="AS157" s="139">
        <v>63225000</v>
      </c>
    </row>
    <row r="158" spans="1:47" ht="24.9" hidden="1" customHeight="1" x14ac:dyDescent="0.3">
      <c r="A158" s="136">
        <v>10903</v>
      </c>
      <c r="B158" s="136" t="s">
        <v>1978</v>
      </c>
      <c r="D158" s="136">
        <v>2024</v>
      </c>
      <c r="E158" s="137" t="s">
        <v>600</v>
      </c>
      <c r="F158" s="136" t="s">
        <v>2160</v>
      </c>
      <c r="G158" s="137" t="s">
        <v>2161</v>
      </c>
      <c r="I158" s="137" t="s">
        <v>21</v>
      </c>
      <c r="J158" s="137" t="s">
        <v>638</v>
      </c>
      <c r="K158" s="137" t="s">
        <v>639</v>
      </c>
      <c r="L158" s="137" t="s">
        <v>21</v>
      </c>
      <c r="M158" s="136" t="s">
        <v>21</v>
      </c>
      <c r="N158" s="136">
        <v>8</v>
      </c>
      <c r="O158" s="138" t="s">
        <v>1144</v>
      </c>
      <c r="P158" s="137" t="s">
        <v>1184</v>
      </c>
      <c r="Q158" s="137" t="s">
        <v>1864</v>
      </c>
      <c r="R158" s="137" t="s">
        <v>401</v>
      </c>
      <c r="S158" s="137" t="s">
        <v>22</v>
      </c>
      <c r="T158" s="137" t="s">
        <v>411</v>
      </c>
      <c r="U158" s="144">
        <v>10</v>
      </c>
      <c r="V158" s="136">
        <v>24</v>
      </c>
      <c r="W158" s="136">
        <v>0</v>
      </c>
      <c r="X158" s="136">
        <v>24</v>
      </c>
      <c r="Y158" s="136">
        <v>4</v>
      </c>
      <c r="Z158" s="136" t="s">
        <v>20</v>
      </c>
      <c r="AA158" s="136" t="s">
        <v>18</v>
      </c>
      <c r="AB158" s="136" t="s">
        <v>18</v>
      </c>
      <c r="AC158" s="137" t="s">
        <v>21</v>
      </c>
      <c r="AD158" s="137" t="s">
        <v>2162</v>
      </c>
      <c r="AE158" s="136" t="s">
        <v>20</v>
      </c>
      <c r="AF158" s="137" t="s">
        <v>1867</v>
      </c>
      <c r="AG158" s="136" t="s">
        <v>1873</v>
      </c>
      <c r="AH158" s="136">
        <v>2</v>
      </c>
      <c r="AI158" s="139">
        <v>5400</v>
      </c>
      <c r="AJ158" s="140">
        <v>15</v>
      </c>
      <c r="AK158" s="148">
        <v>15</v>
      </c>
      <c r="AL158" s="201">
        <f t="shared" si="2"/>
        <v>240</v>
      </c>
      <c r="AM158" s="139">
        <v>40000</v>
      </c>
      <c r="AN158" s="204">
        <v>600000</v>
      </c>
      <c r="AO158" s="204">
        <v>0</v>
      </c>
      <c r="AP158" s="139">
        <v>0</v>
      </c>
      <c r="AQ158" s="139">
        <v>1296000</v>
      </c>
      <c r="AR158" s="139">
        <v>400000</v>
      </c>
      <c r="AS158" s="139">
        <v>2296000</v>
      </c>
    </row>
    <row r="159" spans="1:47" ht="24.9" hidden="1" customHeight="1" x14ac:dyDescent="0.3">
      <c r="A159" s="136">
        <v>13565</v>
      </c>
      <c r="B159" s="136" t="s">
        <v>1978</v>
      </c>
      <c r="D159" s="136">
        <v>2024</v>
      </c>
      <c r="E159" s="137" t="s">
        <v>600</v>
      </c>
      <c r="F159" s="136" t="s">
        <v>1549</v>
      </c>
      <c r="G159" s="137" t="s">
        <v>1548</v>
      </c>
      <c r="I159" s="137" t="s">
        <v>21</v>
      </c>
      <c r="J159" s="137" t="s">
        <v>638</v>
      </c>
      <c r="K159" s="137" t="s">
        <v>639</v>
      </c>
      <c r="L159" s="137" t="s">
        <v>1364</v>
      </c>
      <c r="M159" s="136" t="s">
        <v>1363</v>
      </c>
      <c r="N159" s="136">
        <v>8</v>
      </c>
      <c r="O159" s="138" t="s">
        <v>1144</v>
      </c>
      <c r="P159" s="137" t="s">
        <v>1169</v>
      </c>
      <c r="Q159" s="137" t="s">
        <v>628</v>
      </c>
      <c r="R159" s="137" t="s">
        <v>401</v>
      </c>
      <c r="S159" s="137" t="s">
        <v>19</v>
      </c>
      <c r="T159" s="137" t="s">
        <v>399</v>
      </c>
      <c r="U159" s="144">
        <v>12</v>
      </c>
      <c r="V159" s="136">
        <v>24</v>
      </c>
      <c r="W159" s="136">
        <v>10</v>
      </c>
      <c r="X159" s="136">
        <v>34</v>
      </c>
      <c r="Y159" s="136">
        <v>4</v>
      </c>
      <c r="Z159" s="136" t="s">
        <v>20</v>
      </c>
      <c r="AA159" s="136" t="s">
        <v>20</v>
      </c>
      <c r="AB159" s="136" t="s">
        <v>18</v>
      </c>
      <c r="AC159" s="137" t="s">
        <v>21</v>
      </c>
      <c r="AD159" s="137" t="s">
        <v>2163</v>
      </c>
      <c r="AE159" s="136" t="s">
        <v>20</v>
      </c>
      <c r="AF159" s="137" t="s">
        <v>1867</v>
      </c>
      <c r="AG159" s="136" t="s">
        <v>1873</v>
      </c>
      <c r="AH159" s="136">
        <v>2</v>
      </c>
      <c r="AI159" s="139">
        <v>5400</v>
      </c>
      <c r="AJ159" s="140">
        <v>17.5</v>
      </c>
      <c r="AK159" s="148">
        <v>18</v>
      </c>
      <c r="AL159" s="201">
        <f t="shared" si="2"/>
        <v>408</v>
      </c>
      <c r="AM159" s="139">
        <v>40000</v>
      </c>
      <c r="AN159" s="204">
        <v>864000</v>
      </c>
      <c r="AO159" s="204">
        <v>1080000</v>
      </c>
      <c r="AP159" s="139">
        <v>0</v>
      </c>
      <c r="AQ159" s="139">
        <v>2203200</v>
      </c>
      <c r="AR159" s="139">
        <v>480000</v>
      </c>
      <c r="AS159" s="139">
        <v>4627200</v>
      </c>
    </row>
    <row r="160" spans="1:47" ht="24.9" hidden="1" customHeight="1" x14ac:dyDescent="0.3">
      <c r="A160" s="136">
        <v>12118</v>
      </c>
      <c r="B160" s="136" t="s">
        <v>1978</v>
      </c>
      <c r="D160" s="136">
        <v>2024</v>
      </c>
      <c r="E160" s="137" t="s">
        <v>600</v>
      </c>
      <c r="F160" s="136" t="s">
        <v>1139</v>
      </c>
      <c r="G160" s="137" t="s">
        <v>1140</v>
      </c>
      <c r="I160" s="137" t="s">
        <v>21</v>
      </c>
      <c r="J160" s="137" t="s">
        <v>2164</v>
      </c>
      <c r="K160" s="137" t="s">
        <v>2165</v>
      </c>
      <c r="L160" s="137" t="s">
        <v>21</v>
      </c>
      <c r="M160" s="136" t="s">
        <v>21</v>
      </c>
      <c r="N160" s="136">
        <v>8</v>
      </c>
      <c r="O160" s="138" t="s">
        <v>1144</v>
      </c>
      <c r="P160" s="137" t="s">
        <v>1173</v>
      </c>
      <c r="Q160" s="137" t="s">
        <v>628</v>
      </c>
      <c r="R160" s="137" t="s">
        <v>401</v>
      </c>
      <c r="S160" s="137" t="s">
        <v>22</v>
      </c>
      <c r="T160" s="137" t="s">
        <v>410</v>
      </c>
      <c r="U160" s="144">
        <v>10</v>
      </c>
      <c r="V160" s="136">
        <v>170</v>
      </c>
      <c r="W160" s="136">
        <v>0</v>
      </c>
      <c r="X160" s="136">
        <v>170</v>
      </c>
      <c r="Y160" s="136">
        <v>4</v>
      </c>
      <c r="Z160" s="136" t="s">
        <v>20</v>
      </c>
      <c r="AA160" s="136" t="s">
        <v>20</v>
      </c>
      <c r="AB160" s="136" t="s">
        <v>18</v>
      </c>
      <c r="AC160" s="137" t="s">
        <v>21</v>
      </c>
      <c r="AD160" s="137" t="s">
        <v>2166</v>
      </c>
      <c r="AE160" s="136" t="s">
        <v>18</v>
      </c>
      <c r="AF160" s="137" t="s">
        <v>1878</v>
      </c>
      <c r="AG160" s="136" t="s">
        <v>1873</v>
      </c>
      <c r="AH160" s="136">
        <v>1</v>
      </c>
      <c r="AI160" s="139">
        <v>4300</v>
      </c>
      <c r="AJ160" s="140">
        <v>42.5</v>
      </c>
      <c r="AK160" s="148">
        <v>43</v>
      </c>
      <c r="AL160" s="201">
        <f t="shared" si="2"/>
        <v>1700</v>
      </c>
      <c r="AN160" s="204">
        <v>1720000</v>
      </c>
      <c r="AO160" s="204">
        <v>2150000</v>
      </c>
      <c r="AP160" s="139">
        <v>0</v>
      </c>
      <c r="AQ160" s="139">
        <v>7310000</v>
      </c>
      <c r="AR160" s="139">
        <v>0</v>
      </c>
      <c r="AS160" s="139">
        <v>11180000</v>
      </c>
    </row>
    <row r="161" spans="1:45" ht="24.9" hidden="1" customHeight="1" x14ac:dyDescent="0.3">
      <c r="A161" s="136">
        <v>12475</v>
      </c>
      <c r="B161" s="136" t="s">
        <v>1978</v>
      </c>
      <c r="D161" s="136">
        <v>2024</v>
      </c>
      <c r="E161" s="137" t="s">
        <v>600</v>
      </c>
      <c r="F161" s="136" t="s">
        <v>1658</v>
      </c>
      <c r="G161" s="137" t="s">
        <v>1657</v>
      </c>
      <c r="I161" s="137" t="s">
        <v>21</v>
      </c>
      <c r="J161" s="137" t="s">
        <v>2167</v>
      </c>
      <c r="K161" s="137" t="s">
        <v>2168</v>
      </c>
      <c r="L161" s="137" t="s">
        <v>21</v>
      </c>
      <c r="M161" s="136" t="s">
        <v>21</v>
      </c>
      <c r="N161" s="136">
        <v>8</v>
      </c>
      <c r="O161" s="138" t="s">
        <v>1144</v>
      </c>
      <c r="P161" s="137" t="s">
        <v>1240</v>
      </c>
      <c r="Q161" s="137" t="s">
        <v>1864</v>
      </c>
      <c r="R161" s="137" t="s">
        <v>401</v>
      </c>
      <c r="S161" s="137" t="s">
        <v>22</v>
      </c>
      <c r="T161" s="137" t="s">
        <v>399</v>
      </c>
      <c r="U161" s="144">
        <v>10</v>
      </c>
      <c r="V161" s="136">
        <v>96</v>
      </c>
      <c r="W161" s="136">
        <v>0</v>
      </c>
      <c r="X161" s="136">
        <v>96</v>
      </c>
      <c r="Y161" s="136">
        <v>4</v>
      </c>
      <c r="Z161" s="136" t="s">
        <v>20</v>
      </c>
      <c r="AA161" s="136" t="s">
        <v>20</v>
      </c>
      <c r="AB161" s="136" t="s">
        <v>18</v>
      </c>
      <c r="AC161" s="137" t="s">
        <v>21</v>
      </c>
      <c r="AD161" s="137" t="s">
        <v>2169</v>
      </c>
      <c r="AE161" s="136" t="s">
        <v>18</v>
      </c>
      <c r="AF161" s="137" t="s">
        <v>1878</v>
      </c>
      <c r="AG161" s="136" t="s">
        <v>1873</v>
      </c>
      <c r="AH161" s="136">
        <v>1</v>
      </c>
      <c r="AI161" s="139">
        <v>4300</v>
      </c>
      <c r="AJ161" s="140">
        <v>24</v>
      </c>
      <c r="AK161" s="148">
        <v>24</v>
      </c>
      <c r="AL161" s="201">
        <f t="shared" si="2"/>
        <v>960</v>
      </c>
      <c r="AN161" s="204">
        <v>960000</v>
      </c>
      <c r="AO161" s="204">
        <v>1200000</v>
      </c>
      <c r="AP161" s="139">
        <v>0</v>
      </c>
      <c r="AQ161" s="139">
        <v>4128000</v>
      </c>
      <c r="AR161" s="139">
        <v>0</v>
      </c>
      <c r="AS161" s="139">
        <v>6288000</v>
      </c>
    </row>
    <row r="162" spans="1:45" ht="24.9" hidden="1" customHeight="1" x14ac:dyDescent="0.3">
      <c r="A162" s="136">
        <v>11240</v>
      </c>
      <c r="B162" s="136" t="s">
        <v>1978</v>
      </c>
      <c r="D162" s="136">
        <v>2024</v>
      </c>
      <c r="E162" s="137" t="s">
        <v>600</v>
      </c>
      <c r="F162" s="136" t="s">
        <v>2170</v>
      </c>
      <c r="G162" s="137" t="s">
        <v>2171</v>
      </c>
      <c r="I162" s="137" t="s">
        <v>21</v>
      </c>
      <c r="J162" s="137" t="s">
        <v>661</v>
      </c>
      <c r="K162" s="137" t="s">
        <v>662</v>
      </c>
      <c r="L162" s="137" t="s">
        <v>21</v>
      </c>
      <c r="M162" s="136" t="s">
        <v>21</v>
      </c>
      <c r="N162" s="136">
        <v>8</v>
      </c>
      <c r="O162" s="138" t="s">
        <v>1144</v>
      </c>
      <c r="P162" s="137" t="s">
        <v>1145</v>
      </c>
      <c r="Q162" s="137" t="s">
        <v>631</v>
      </c>
      <c r="R162" s="137" t="s">
        <v>401</v>
      </c>
      <c r="S162" s="137" t="s">
        <v>22</v>
      </c>
      <c r="T162" s="137" t="s">
        <v>399</v>
      </c>
      <c r="U162" s="144">
        <v>15</v>
      </c>
      <c r="V162" s="136">
        <v>250</v>
      </c>
      <c r="W162" s="136">
        <v>0</v>
      </c>
      <c r="X162" s="136">
        <v>250</v>
      </c>
      <c r="Y162" s="136">
        <v>4</v>
      </c>
      <c r="Z162" s="136" t="s">
        <v>20</v>
      </c>
      <c r="AA162" s="136" t="s">
        <v>20</v>
      </c>
      <c r="AB162" s="136" t="s">
        <v>18</v>
      </c>
      <c r="AC162" s="137" t="s">
        <v>21</v>
      </c>
      <c r="AD162" s="137" t="s">
        <v>2172</v>
      </c>
      <c r="AE162" s="136" t="s">
        <v>18</v>
      </c>
      <c r="AF162" s="137" t="s">
        <v>1878</v>
      </c>
      <c r="AG162" s="136" t="s">
        <v>1873</v>
      </c>
      <c r="AH162" s="136">
        <v>1</v>
      </c>
      <c r="AI162" s="139">
        <v>4300</v>
      </c>
      <c r="AJ162" s="140">
        <v>62.5</v>
      </c>
      <c r="AK162" s="148">
        <v>63</v>
      </c>
      <c r="AL162" s="201">
        <f t="shared" si="2"/>
        <v>3750</v>
      </c>
      <c r="AM162" s="141"/>
      <c r="AN162" s="204">
        <v>3780000</v>
      </c>
      <c r="AO162" s="204">
        <v>4725000</v>
      </c>
      <c r="AP162" s="139">
        <v>0</v>
      </c>
      <c r="AQ162" s="139">
        <v>16125000</v>
      </c>
      <c r="AR162" s="139">
        <v>0</v>
      </c>
      <c r="AS162" s="139">
        <v>24630000</v>
      </c>
    </row>
    <row r="163" spans="1:45" ht="24.9" hidden="1" customHeight="1" x14ac:dyDescent="0.3">
      <c r="A163" s="136">
        <v>12123</v>
      </c>
      <c r="B163" s="136" t="s">
        <v>1978</v>
      </c>
      <c r="D163" s="136">
        <v>2024</v>
      </c>
      <c r="E163" s="137" t="s">
        <v>600</v>
      </c>
      <c r="F163" s="136" t="s">
        <v>1139</v>
      </c>
      <c r="G163" s="137" t="s">
        <v>1140</v>
      </c>
      <c r="I163" s="137" t="s">
        <v>21</v>
      </c>
      <c r="J163" s="137" t="s">
        <v>1357</v>
      </c>
      <c r="K163" s="137" t="s">
        <v>1356</v>
      </c>
      <c r="L163" s="137" t="s">
        <v>408</v>
      </c>
      <c r="M163" s="136" t="s">
        <v>409</v>
      </c>
      <c r="N163" s="136">
        <v>8</v>
      </c>
      <c r="O163" s="138" t="s">
        <v>1144</v>
      </c>
      <c r="P163" s="137" t="s">
        <v>1642</v>
      </c>
      <c r="Q163" s="137" t="s">
        <v>628</v>
      </c>
      <c r="R163" s="137" t="s">
        <v>401</v>
      </c>
      <c r="S163" s="137" t="s">
        <v>19</v>
      </c>
      <c r="T163" s="137" t="s">
        <v>399</v>
      </c>
      <c r="U163" s="144">
        <v>10</v>
      </c>
      <c r="V163" s="136">
        <v>130</v>
      </c>
      <c r="W163" s="136">
        <v>12</v>
      </c>
      <c r="X163" s="136">
        <v>142</v>
      </c>
      <c r="Y163" s="136">
        <v>5</v>
      </c>
      <c r="Z163" s="136" t="s">
        <v>20</v>
      </c>
      <c r="AA163" s="136" t="s">
        <v>20</v>
      </c>
      <c r="AB163" s="136" t="s">
        <v>20</v>
      </c>
      <c r="AC163" s="137" t="s">
        <v>21</v>
      </c>
      <c r="AD163" s="137" t="s">
        <v>2173</v>
      </c>
      <c r="AE163" s="136" t="s">
        <v>18</v>
      </c>
      <c r="AF163" s="137" t="s">
        <v>1878</v>
      </c>
      <c r="AG163" s="136" t="s">
        <v>1873</v>
      </c>
      <c r="AH163" s="136">
        <v>2</v>
      </c>
      <c r="AI163" s="139">
        <v>5400</v>
      </c>
      <c r="AJ163" s="140">
        <v>28.4</v>
      </c>
      <c r="AK163" s="148">
        <v>29</v>
      </c>
      <c r="AL163" s="201">
        <f t="shared" si="2"/>
        <v>1420</v>
      </c>
      <c r="AN163" s="204">
        <v>1160000</v>
      </c>
      <c r="AO163" s="204">
        <v>1450000</v>
      </c>
      <c r="AP163" s="139">
        <v>2500000</v>
      </c>
      <c r="AQ163" s="139">
        <v>7668000</v>
      </c>
      <c r="AR163" s="139">
        <v>0</v>
      </c>
      <c r="AS163" s="139">
        <v>12778000</v>
      </c>
    </row>
    <row r="164" spans="1:45" ht="24.9" hidden="1" customHeight="1" x14ac:dyDescent="0.3">
      <c r="A164" s="136">
        <v>12336</v>
      </c>
      <c r="B164" s="136" t="s">
        <v>1978</v>
      </c>
      <c r="D164" s="136">
        <v>2024</v>
      </c>
      <c r="E164" s="137" t="s">
        <v>600</v>
      </c>
      <c r="F164" s="136" t="s">
        <v>1444</v>
      </c>
      <c r="G164" s="137" t="s">
        <v>1443</v>
      </c>
      <c r="I164" s="137" t="s">
        <v>21</v>
      </c>
      <c r="J164" s="137" t="s">
        <v>1664</v>
      </c>
      <c r="K164" s="137" t="s">
        <v>1663</v>
      </c>
      <c r="L164" s="137" t="s">
        <v>21</v>
      </c>
      <c r="M164" s="136" t="s">
        <v>21</v>
      </c>
      <c r="N164" s="136">
        <v>8</v>
      </c>
      <c r="O164" s="138" t="s">
        <v>1144</v>
      </c>
      <c r="P164" s="137" t="s">
        <v>1412</v>
      </c>
      <c r="Q164" s="137" t="s">
        <v>1699</v>
      </c>
      <c r="R164" s="137" t="s">
        <v>401</v>
      </c>
      <c r="S164" s="137" t="s">
        <v>19</v>
      </c>
      <c r="T164" s="137" t="s">
        <v>1281</v>
      </c>
      <c r="U164" s="144">
        <v>20</v>
      </c>
      <c r="V164" s="136">
        <v>88</v>
      </c>
      <c r="W164" s="136">
        <v>0</v>
      </c>
      <c r="X164" s="136">
        <v>88</v>
      </c>
      <c r="Y164" s="136">
        <v>4</v>
      </c>
      <c r="Z164" s="136" t="s">
        <v>20</v>
      </c>
      <c r="AA164" s="136" t="s">
        <v>20</v>
      </c>
      <c r="AB164" s="136" t="s">
        <v>18</v>
      </c>
      <c r="AC164" s="137" t="s">
        <v>21</v>
      </c>
      <c r="AD164" s="137" t="s">
        <v>2174</v>
      </c>
      <c r="AE164" s="136" t="s">
        <v>18</v>
      </c>
      <c r="AF164" s="137" t="s">
        <v>1878</v>
      </c>
      <c r="AG164" s="136" t="s">
        <v>1873</v>
      </c>
      <c r="AH164" s="136">
        <v>2</v>
      </c>
      <c r="AI164" s="139">
        <v>5400</v>
      </c>
      <c r="AJ164" s="140">
        <v>22</v>
      </c>
      <c r="AK164" s="148">
        <v>22</v>
      </c>
      <c r="AL164" s="201">
        <f t="shared" si="2"/>
        <v>1760</v>
      </c>
      <c r="AN164" s="204">
        <v>1760000</v>
      </c>
      <c r="AO164" s="204">
        <v>2200000</v>
      </c>
      <c r="AP164" s="139">
        <v>0</v>
      </c>
      <c r="AQ164" s="139">
        <v>9504000</v>
      </c>
      <c r="AR164" s="139">
        <v>0</v>
      </c>
      <c r="AS164" s="139">
        <v>13464000</v>
      </c>
    </row>
    <row r="165" spans="1:45" ht="24.9" hidden="1" customHeight="1" x14ac:dyDescent="0.3">
      <c r="A165" s="136">
        <v>11967</v>
      </c>
      <c r="B165" s="136" t="s">
        <v>1978</v>
      </c>
      <c r="D165" s="136">
        <v>2024</v>
      </c>
      <c r="E165" s="137" t="s">
        <v>600</v>
      </c>
      <c r="F165" s="136" t="s">
        <v>2175</v>
      </c>
      <c r="G165" s="137" t="s">
        <v>2176</v>
      </c>
      <c r="I165" s="137" t="s">
        <v>21</v>
      </c>
      <c r="J165" s="137" t="s">
        <v>1287</v>
      </c>
      <c r="K165" s="137" t="s">
        <v>1286</v>
      </c>
      <c r="L165" s="137" t="s">
        <v>408</v>
      </c>
      <c r="M165" s="136" t="s">
        <v>409</v>
      </c>
      <c r="N165" s="136">
        <v>8</v>
      </c>
      <c r="O165" s="138" t="s">
        <v>1144</v>
      </c>
      <c r="P165" s="137" t="s">
        <v>2177</v>
      </c>
      <c r="Q165" s="137" t="s">
        <v>1864</v>
      </c>
      <c r="R165" s="137" t="s">
        <v>401</v>
      </c>
      <c r="S165" s="137" t="s">
        <v>19</v>
      </c>
      <c r="T165" s="137" t="s">
        <v>652</v>
      </c>
      <c r="U165" s="144">
        <v>25</v>
      </c>
      <c r="V165" s="136">
        <v>160</v>
      </c>
      <c r="W165" s="136">
        <v>12</v>
      </c>
      <c r="X165" s="136">
        <v>172</v>
      </c>
      <c r="Y165" s="136">
        <v>4</v>
      </c>
      <c r="Z165" s="136" t="s">
        <v>20</v>
      </c>
      <c r="AA165" s="136" t="s">
        <v>20</v>
      </c>
      <c r="AB165" s="136" t="s">
        <v>20</v>
      </c>
      <c r="AC165" s="137" t="s">
        <v>21</v>
      </c>
      <c r="AD165" s="137" t="s">
        <v>2178</v>
      </c>
      <c r="AE165" s="136" t="s">
        <v>18</v>
      </c>
      <c r="AF165" s="137" t="s">
        <v>1878</v>
      </c>
      <c r="AG165" s="136" t="s">
        <v>1873</v>
      </c>
      <c r="AH165" s="136">
        <v>2</v>
      </c>
      <c r="AI165" s="139">
        <v>5400</v>
      </c>
      <c r="AJ165" s="140">
        <v>43</v>
      </c>
      <c r="AK165" s="148">
        <v>43</v>
      </c>
      <c r="AL165" s="201">
        <f t="shared" si="2"/>
        <v>4300</v>
      </c>
      <c r="AN165" s="204">
        <v>4300000</v>
      </c>
      <c r="AO165" s="204">
        <v>5375000</v>
      </c>
      <c r="AP165" s="139">
        <v>6250000</v>
      </c>
      <c r="AQ165" s="139">
        <v>23220000</v>
      </c>
      <c r="AR165" s="139">
        <v>0</v>
      </c>
      <c r="AS165" s="139">
        <v>39145000</v>
      </c>
    </row>
    <row r="166" spans="1:45" ht="24.9" hidden="1" customHeight="1" x14ac:dyDescent="0.3">
      <c r="A166" s="136">
        <v>13156</v>
      </c>
      <c r="B166" s="136" t="s">
        <v>1978</v>
      </c>
      <c r="D166" s="136">
        <v>2024</v>
      </c>
      <c r="E166" s="137" t="s">
        <v>600</v>
      </c>
      <c r="F166" s="136" t="s">
        <v>1686</v>
      </c>
      <c r="G166" s="137" t="s">
        <v>1685</v>
      </c>
      <c r="I166" s="137" t="s">
        <v>21</v>
      </c>
      <c r="J166" s="137" t="s">
        <v>1141</v>
      </c>
      <c r="K166" s="137" t="s">
        <v>1142</v>
      </c>
      <c r="L166" s="137" t="s">
        <v>21</v>
      </c>
      <c r="M166" s="136" t="s">
        <v>21</v>
      </c>
      <c r="N166" s="136">
        <v>8</v>
      </c>
      <c r="O166" s="138" t="s">
        <v>1144</v>
      </c>
      <c r="P166" s="137" t="s">
        <v>1684</v>
      </c>
      <c r="Q166" s="137" t="s">
        <v>631</v>
      </c>
      <c r="R166" s="137" t="s">
        <v>401</v>
      </c>
      <c r="S166" s="137" t="s">
        <v>22</v>
      </c>
      <c r="T166" s="137" t="s">
        <v>1641</v>
      </c>
      <c r="U166" s="144">
        <v>15</v>
      </c>
      <c r="V166" s="136">
        <v>140</v>
      </c>
      <c r="W166" s="136">
        <v>0</v>
      </c>
      <c r="X166" s="136">
        <v>140</v>
      </c>
      <c r="Y166" s="136">
        <v>3</v>
      </c>
      <c r="Z166" s="136" t="s">
        <v>20</v>
      </c>
      <c r="AA166" s="136" t="s">
        <v>20</v>
      </c>
      <c r="AB166" s="136" t="s">
        <v>18</v>
      </c>
      <c r="AC166" s="137" t="s">
        <v>21</v>
      </c>
      <c r="AD166" s="137" t="s">
        <v>2179</v>
      </c>
      <c r="AE166" s="136" t="s">
        <v>18</v>
      </c>
      <c r="AF166" s="137" t="s">
        <v>1878</v>
      </c>
      <c r="AG166" s="136" t="s">
        <v>1873</v>
      </c>
      <c r="AH166" s="136">
        <v>2</v>
      </c>
      <c r="AI166" s="139">
        <v>5400</v>
      </c>
      <c r="AJ166" s="140">
        <v>46.666666666666664</v>
      </c>
      <c r="AK166" s="148">
        <v>47</v>
      </c>
      <c r="AL166" s="201">
        <f t="shared" si="2"/>
        <v>2100</v>
      </c>
      <c r="AN166" s="204">
        <v>2820000</v>
      </c>
      <c r="AO166" s="204">
        <v>3525000</v>
      </c>
      <c r="AP166" s="139">
        <v>0</v>
      </c>
      <c r="AQ166" s="139">
        <v>11340000</v>
      </c>
      <c r="AR166" s="139">
        <v>0</v>
      </c>
      <c r="AS166" s="139">
        <v>17685000</v>
      </c>
    </row>
    <row r="167" spans="1:45" ht="24.9" hidden="1" customHeight="1" x14ac:dyDescent="0.3">
      <c r="A167" s="136">
        <v>13403</v>
      </c>
      <c r="B167" s="136" t="s">
        <v>1978</v>
      </c>
      <c r="D167" s="136">
        <v>2024</v>
      </c>
      <c r="E167" s="137" t="s">
        <v>600</v>
      </c>
      <c r="F167" s="136" t="s">
        <v>693</v>
      </c>
      <c r="G167" s="137" t="s">
        <v>694</v>
      </c>
      <c r="I167" s="137" t="s">
        <v>21</v>
      </c>
      <c r="J167" s="137" t="s">
        <v>1141</v>
      </c>
      <c r="K167" s="137" t="s">
        <v>1142</v>
      </c>
      <c r="L167" s="137" t="s">
        <v>679</v>
      </c>
      <c r="M167" s="136" t="s">
        <v>680</v>
      </c>
      <c r="N167" s="136">
        <v>8</v>
      </c>
      <c r="O167" s="138" t="s">
        <v>1144</v>
      </c>
      <c r="P167" s="137" t="s">
        <v>695</v>
      </c>
      <c r="Q167" s="137" t="s">
        <v>628</v>
      </c>
      <c r="R167" s="137" t="s">
        <v>401</v>
      </c>
      <c r="S167" s="137" t="s">
        <v>22</v>
      </c>
      <c r="T167" s="137" t="s">
        <v>399</v>
      </c>
      <c r="U167" s="144">
        <v>20</v>
      </c>
      <c r="V167" s="136">
        <v>140</v>
      </c>
      <c r="W167" s="136">
        <v>12</v>
      </c>
      <c r="X167" s="136">
        <v>152</v>
      </c>
      <c r="Y167" s="136">
        <v>5</v>
      </c>
      <c r="Z167" s="136" t="s">
        <v>20</v>
      </c>
      <c r="AA167" s="136" t="s">
        <v>20</v>
      </c>
      <c r="AB167" s="136" t="s">
        <v>18</v>
      </c>
      <c r="AC167" s="137" t="s">
        <v>21</v>
      </c>
      <c r="AD167" s="137" t="s">
        <v>2180</v>
      </c>
      <c r="AE167" s="136" t="s">
        <v>18</v>
      </c>
      <c r="AF167" s="137" t="s">
        <v>1878</v>
      </c>
      <c r="AG167" s="136" t="s">
        <v>1873</v>
      </c>
      <c r="AH167" s="136">
        <v>2</v>
      </c>
      <c r="AI167" s="139">
        <v>5400</v>
      </c>
      <c r="AJ167" s="140">
        <v>30.4</v>
      </c>
      <c r="AK167" s="148">
        <v>31</v>
      </c>
      <c r="AL167" s="201">
        <f t="shared" si="2"/>
        <v>3040</v>
      </c>
      <c r="AN167" s="204">
        <v>2480000</v>
      </c>
      <c r="AO167" s="204">
        <v>3100000</v>
      </c>
      <c r="AP167" s="139">
        <v>0</v>
      </c>
      <c r="AQ167" s="139">
        <v>16416000</v>
      </c>
      <c r="AR167" s="139">
        <v>0</v>
      </c>
      <c r="AS167" s="139">
        <v>21996000</v>
      </c>
    </row>
    <row r="168" spans="1:45" ht="24.9" hidden="1" customHeight="1" x14ac:dyDescent="0.3">
      <c r="A168" s="136">
        <v>11703</v>
      </c>
      <c r="B168" s="136" t="s">
        <v>1978</v>
      </c>
      <c r="D168" s="136">
        <v>2024</v>
      </c>
      <c r="E168" s="137" t="s">
        <v>600</v>
      </c>
      <c r="F168" s="136" t="s">
        <v>693</v>
      </c>
      <c r="G168" s="137" t="s">
        <v>694</v>
      </c>
      <c r="I168" s="137" t="s">
        <v>21</v>
      </c>
      <c r="J168" s="137" t="s">
        <v>1199</v>
      </c>
      <c r="K168" s="137" t="s">
        <v>424</v>
      </c>
      <c r="L168" s="137" t="s">
        <v>21</v>
      </c>
      <c r="M168" s="136" t="s">
        <v>21</v>
      </c>
      <c r="N168" s="136">
        <v>8</v>
      </c>
      <c r="O168" s="138" t="s">
        <v>1144</v>
      </c>
      <c r="P168" s="137" t="s">
        <v>695</v>
      </c>
      <c r="Q168" s="137" t="s">
        <v>681</v>
      </c>
      <c r="R168" s="137" t="s">
        <v>401</v>
      </c>
      <c r="S168" s="137" t="s">
        <v>22</v>
      </c>
      <c r="T168" s="137" t="s">
        <v>399</v>
      </c>
      <c r="U168" s="144">
        <v>20</v>
      </c>
      <c r="V168" s="136">
        <v>90</v>
      </c>
      <c r="W168" s="136">
        <v>0</v>
      </c>
      <c r="X168" s="136">
        <v>90</v>
      </c>
      <c r="Y168" s="136">
        <v>5</v>
      </c>
      <c r="Z168" s="136" t="s">
        <v>20</v>
      </c>
      <c r="AA168" s="136" t="s">
        <v>20</v>
      </c>
      <c r="AB168" s="136" t="s">
        <v>18</v>
      </c>
      <c r="AC168" s="137" t="s">
        <v>21</v>
      </c>
      <c r="AD168" s="137" t="s">
        <v>2181</v>
      </c>
      <c r="AE168" s="136" t="s">
        <v>20</v>
      </c>
      <c r="AF168" s="137" t="s">
        <v>1197</v>
      </c>
      <c r="AG168" s="136" t="s">
        <v>1873</v>
      </c>
      <c r="AH168" s="136">
        <v>1</v>
      </c>
      <c r="AI168" s="139">
        <v>4300</v>
      </c>
      <c r="AJ168" s="140">
        <v>18</v>
      </c>
      <c r="AK168" s="148">
        <v>18</v>
      </c>
      <c r="AL168" s="201">
        <f t="shared" si="2"/>
        <v>1800</v>
      </c>
      <c r="AM168" s="139">
        <v>38000</v>
      </c>
      <c r="AN168" s="204">
        <v>1440000</v>
      </c>
      <c r="AO168" s="204">
        <v>1800000</v>
      </c>
      <c r="AP168" s="139">
        <v>0</v>
      </c>
      <c r="AQ168" s="139">
        <v>7740000</v>
      </c>
      <c r="AR168" s="139">
        <v>760000</v>
      </c>
      <c r="AS168" s="139">
        <v>11740000</v>
      </c>
    </row>
    <row r="169" spans="1:45" ht="24.9" hidden="1" customHeight="1" x14ac:dyDescent="0.3">
      <c r="A169" s="136">
        <v>11738</v>
      </c>
      <c r="B169" s="136" t="s">
        <v>1978</v>
      </c>
      <c r="D169" s="136">
        <v>2024</v>
      </c>
      <c r="E169" s="137" t="s">
        <v>600</v>
      </c>
      <c r="F169" s="136" t="s">
        <v>1495</v>
      </c>
      <c r="G169" s="137" t="s">
        <v>1494</v>
      </c>
      <c r="I169" s="137" t="s">
        <v>21</v>
      </c>
      <c r="J169" s="137" t="s">
        <v>2182</v>
      </c>
      <c r="K169" s="137" t="s">
        <v>2183</v>
      </c>
      <c r="L169" s="137" t="s">
        <v>2184</v>
      </c>
      <c r="M169" s="136" t="s">
        <v>2185</v>
      </c>
      <c r="N169" s="136">
        <v>8</v>
      </c>
      <c r="O169" s="138" t="s">
        <v>1144</v>
      </c>
      <c r="P169" s="137" t="s">
        <v>1174</v>
      </c>
      <c r="Q169" s="137" t="s">
        <v>697</v>
      </c>
      <c r="R169" s="137" t="s">
        <v>401</v>
      </c>
      <c r="S169" s="137" t="s">
        <v>22</v>
      </c>
      <c r="T169" s="137" t="s">
        <v>1557</v>
      </c>
      <c r="U169" s="144">
        <v>20</v>
      </c>
      <c r="V169" s="136">
        <v>138</v>
      </c>
      <c r="W169" s="136">
        <v>12</v>
      </c>
      <c r="X169" s="136">
        <v>150</v>
      </c>
      <c r="Y169" s="136">
        <v>5</v>
      </c>
      <c r="Z169" s="136" t="s">
        <v>20</v>
      </c>
      <c r="AA169" s="136" t="s">
        <v>18</v>
      </c>
      <c r="AB169" s="136" t="s">
        <v>18</v>
      </c>
      <c r="AC169" s="137" t="s">
        <v>21</v>
      </c>
      <c r="AD169" s="137" t="s">
        <v>2186</v>
      </c>
      <c r="AE169" s="136" t="s">
        <v>18</v>
      </c>
      <c r="AF169" s="137" t="s">
        <v>1878</v>
      </c>
      <c r="AG169" s="136" t="s">
        <v>1873</v>
      </c>
      <c r="AH169" s="136">
        <v>3</v>
      </c>
      <c r="AI169" s="139">
        <v>6300</v>
      </c>
      <c r="AJ169" s="140">
        <v>30</v>
      </c>
      <c r="AK169" s="148">
        <v>30</v>
      </c>
      <c r="AL169" s="201">
        <f t="shared" si="2"/>
        <v>3000</v>
      </c>
      <c r="AN169" s="204">
        <v>2400000</v>
      </c>
      <c r="AO169" s="204">
        <v>0</v>
      </c>
      <c r="AP169" s="139">
        <v>0</v>
      </c>
      <c r="AQ169" s="139">
        <v>18900000</v>
      </c>
      <c r="AR169" s="139">
        <v>0</v>
      </c>
      <c r="AS169" s="139">
        <v>21300000</v>
      </c>
    </row>
    <row r="170" spans="1:45" ht="24.9" hidden="1" customHeight="1" x14ac:dyDescent="0.3">
      <c r="A170" s="136">
        <v>12173</v>
      </c>
      <c r="B170" s="136" t="s">
        <v>1978</v>
      </c>
      <c r="D170" s="136">
        <v>2024</v>
      </c>
      <c r="E170" s="137" t="s">
        <v>600</v>
      </c>
      <c r="F170" s="136" t="s">
        <v>1518</v>
      </c>
      <c r="G170" s="137" t="s">
        <v>1517</v>
      </c>
      <c r="I170" s="137" t="s">
        <v>21</v>
      </c>
      <c r="J170" s="137" t="s">
        <v>1959</v>
      </c>
      <c r="K170" s="137" t="s">
        <v>1960</v>
      </c>
      <c r="L170" s="137" t="s">
        <v>21</v>
      </c>
      <c r="M170" s="136" t="s">
        <v>21</v>
      </c>
      <c r="N170" s="136">
        <v>8</v>
      </c>
      <c r="O170" s="138" t="s">
        <v>1144</v>
      </c>
      <c r="P170" s="137" t="s">
        <v>1419</v>
      </c>
      <c r="Q170" s="137" t="s">
        <v>681</v>
      </c>
      <c r="R170" s="137" t="s">
        <v>401</v>
      </c>
      <c r="S170" s="137" t="s">
        <v>22</v>
      </c>
      <c r="T170" s="137" t="s">
        <v>399</v>
      </c>
      <c r="U170" s="144">
        <v>15</v>
      </c>
      <c r="V170" s="136">
        <v>108</v>
      </c>
      <c r="W170" s="136">
        <v>0</v>
      </c>
      <c r="X170" s="136">
        <v>108</v>
      </c>
      <c r="Y170" s="136">
        <v>5</v>
      </c>
      <c r="Z170" s="136" t="s">
        <v>20</v>
      </c>
      <c r="AA170" s="136" t="s">
        <v>20</v>
      </c>
      <c r="AB170" s="136" t="s">
        <v>18</v>
      </c>
      <c r="AC170" s="137" t="s">
        <v>21</v>
      </c>
      <c r="AD170" s="137" t="s">
        <v>2187</v>
      </c>
      <c r="AE170" s="136" t="s">
        <v>18</v>
      </c>
      <c r="AF170" s="137" t="s">
        <v>1878</v>
      </c>
      <c r="AG170" s="136" t="s">
        <v>1873</v>
      </c>
      <c r="AH170" s="136">
        <v>2</v>
      </c>
      <c r="AI170" s="139">
        <v>5400</v>
      </c>
      <c r="AJ170" s="140">
        <v>21.6</v>
      </c>
      <c r="AK170" s="148">
        <v>22</v>
      </c>
      <c r="AL170" s="201">
        <f t="shared" si="2"/>
        <v>1620</v>
      </c>
      <c r="AN170" s="204">
        <v>1320000</v>
      </c>
      <c r="AO170" s="204">
        <v>1650000</v>
      </c>
      <c r="AP170" s="139">
        <v>0</v>
      </c>
      <c r="AQ170" s="139">
        <v>8748000</v>
      </c>
      <c r="AR170" s="139">
        <v>0</v>
      </c>
      <c r="AS170" s="139">
        <v>11718000</v>
      </c>
    </row>
    <row r="171" spans="1:45" ht="24.9" hidden="1" customHeight="1" x14ac:dyDescent="0.3">
      <c r="A171" s="136">
        <v>13599</v>
      </c>
      <c r="B171" s="136" t="s">
        <v>1978</v>
      </c>
      <c r="D171" s="136">
        <v>2024</v>
      </c>
      <c r="E171" s="137" t="s">
        <v>600</v>
      </c>
      <c r="F171" s="136" t="s">
        <v>2188</v>
      </c>
      <c r="G171" s="137" t="s">
        <v>2189</v>
      </c>
      <c r="I171" s="137" t="s">
        <v>21</v>
      </c>
      <c r="J171" s="137" t="s">
        <v>1959</v>
      </c>
      <c r="K171" s="137" t="s">
        <v>1960</v>
      </c>
      <c r="L171" s="137" t="s">
        <v>679</v>
      </c>
      <c r="M171" s="136" t="s">
        <v>680</v>
      </c>
      <c r="N171" s="136">
        <v>8</v>
      </c>
      <c r="O171" s="138" t="s">
        <v>1144</v>
      </c>
      <c r="P171" s="137" t="s">
        <v>1161</v>
      </c>
      <c r="Q171" s="137" t="s">
        <v>1864</v>
      </c>
      <c r="R171" s="137" t="s">
        <v>401</v>
      </c>
      <c r="S171" s="137" t="s">
        <v>22</v>
      </c>
      <c r="T171" s="137" t="s">
        <v>399</v>
      </c>
      <c r="U171" s="144">
        <v>20</v>
      </c>
      <c r="V171" s="136">
        <v>108</v>
      </c>
      <c r="W171" s="136">
        <v>12</v>
      </c>
      <c r="X171" s="136">
        <v>120</v>
      </c>
      <c r="Y171" s="136">
        <v>5</v>
      </c>
      <c r="Z171" s="136" t="s">
        <v>20</v>
      </c>
      <c r="AA171" s="136" t="s">
        <v>20</v>
      </c>
      <c r="AB171" s="136" t="s">
        <v>18</v>
      </c>
      <c r="AC171" s="137" t="s">
        <v>21</v>
      </c>
      <c r="AD171" s="137" t="s">
        <v>2190</v>
      </c>
      <c r="AE171" s="136" t="s">
        <v>18</v>
      </c>
      <c r="AF171" s="137" t="s">
        <v>1878</v>
      </c>
      <c r="AG171" s="136" t="s">
        <v>1873</v>
      </c>
      <c r="AH171" s="136">
        <v>2</v>
      </c>
      <c r="AI171" s="139">
        <v>5400</v>
      </c>
      <c r="AJ171" s="140">
        <v>24</v>
      </c>
      <c r="AK171" s="148">
        <v>24</v>
      </c>
      <c r="AL171" s="201">
        <f t="shared" si="2"/>
        <v>2400</v>
      </c>
      <c r="AN171" s="204">
        <v>1920000</v>
      </c>
      <c r="AO171" s="204">
        <v>2400000</v>
      </c>
      <c r="AP171" s="139">
        <v>0</v>
      </c>
      <c r="AQ171" s="139">
        <v>12960000</v>
      </c>
      <c r="AR171" s="139">
        <v>0</v>
      </c>
      <c r="AS171" s="139">
        <v>17280000</v>
      </c>
    </row>
    <row r="172" spans="1:45" ht="24.9" hidden="1" customHeight="1" x14ac:dyDescent="0.3">
      <c r="A172" s="136">
        <v>11239</v>
      </c>
      <c r="B172" s="136" t="s">
        <v>1978</v>
      </c>
      <c r="D172" s="136">
        <v>2024</v>
      </c>
      <c r="E172" s="137" t="s">
        <v>600</v>
      </c>
      <c r="F172" s="136" t="s">
        <v>2191</v>
      </c>
      <c r="G172" s="137" t="s">
        <v>2192</v>
      </c>
      <c r="I172" s="137" t="s">
        <v>21</v>
      </c>
      <c r="J172" s="137" t="s">
        <v>629</v>
      </c>
      <c r="K172" s="137" t="s">
        <v>630</v>
      </c>
      <c r="L172" s="137" t="s">
        <v>408</v>
      </c>
      <c r="M172" s="136" t="s">
        <v>409</v>
      </c>
      <c r="N172" s="136">
        <v>9</v>
      </c>
      <c r="O172" s="138" t="s">
        <v>723</v>
      </c>
      <c r="P172" s="137" t="s">
        <v>1789</v>
      </c>
      <c r="Q172" s="137" t="s">
        <v>628</v>
      </c>
      <c r="R172" s="137" t="s">
        <v>401</v>
      </c>
      <c r="S172" s="137" t="s">
        <v>19</v>
      </c>
      <c r="T172" s="137" t="s">
        <v>399</v>
      </c>
      <c r="U172" s="144">
        <v>15</v>
      </c>
      <c r="V172" s="136">
        <v>150</v>
      </c>
      <c r="W172" s="136">
        <v>12</v>
      </c>
      <c r="X172" s="136">
        <v>162</v>
      </c>
      <c r="Y172" s="136">
        <v>5</v>
      </c>
      <c r="Z172" s="136" t="s">
        <v>20</v>
      </c>
      <c r="AA172" s="136" t="s">
        <v>18</v>
      </c>
      <c r="AB172" s="136" t="s">
        <v>20</v>
      </c>
      <c r="AC172" s="137" t="s">
        <v>21</v>
      </c>
      <c r="AD172" s="137" t="s">
        <v>2193</v>
      </c>
      <c r="AE172" s="136" t="s">
        <v>18</v>
      </c>
      <c r="AF172" s="137" t="s">
        <v>1878</v>
      </c>
      <c r="AG172" s="136" t="s">
        <v>1873</v>
      </c>
      <c r="AH172" s="136">
        <v>2</v>
      </c>
      <c r="AI172" s="139">
        <v>5400</v>
      </c>
      <c r="AJ172" s="140">
        <v>32.4</v>
      </c>
      <c r="AK172" s="148">
        <v>33</v>
      </c>
      <c r="AL172" s="201">
        <f t="shared" si="2"/>
        <v>2430</v>
      </c>
      <c r="AN172" s="204">
        <v>1980000</v>
      </c>
      <c r="AO172" s="204">
        <v>0</v>
      </c>
      <c r="AP172" s="139">
        <v>3750000</v>
      </c>
      <c r="AQ172" s="139">
        <v>13122000</v>
      </c>
      <c r="AR172" s="139">
        <v>0</v>
      </c>
      <c r="AS172" s="139">
        <v>18852000</v>
      </c>
    </row>
    <row r="173" spans="1:45" ht="24.9" hidden="1" customHeight="1" x14ac:dyDescent="0.3">
      <c r="A173" s="136">
        <v>13339</v>
      </c>
      <c r="B173" s="136" t="s">
        <v>1978</v>
      </c>
      <c r="D173" s="136">
        <v>2024</v>
      </c>
      <c r="E173" s="137" t="s">
        <v>600</v>
      </c>
      <c r="F173" s="136" t="s">
        <v>1640</v>
      </c>
      <c r="G173" s="137" t="s">
        <v>1639</v>
      </c>
      <c r="I173" s="137" t="s">
        <v>21</v>
      </c>
      <c r="J173" s="137" t="s">
        <v>1156</v>
      </c>
      <c r="K173" s="137" t="s">
        <v>1157</v>
      </c>
      <c r="L173" s="137" t="s">
        <v>408</v>
      </c>
      <c r="M173" s="136" t="s">
        <v>409</v>
      </c>
      <c r="N173" s="136">
        <v>9</v>
      </c>
      <c r="O173" s="138" t="s">
        <v>723</v>
      </c>
      <c r="P173" s="137" t="s">
        <v>1638</v>
      </c>
      <c r="Q173" s="137" t="s">
        <v>642</v>
      </c>
      <c r="R173" s="137" t="s">
        <v>401</v>
      </c>
      <c r="S173" s="137" t="s">
        <v>19</v>
      </c>
      <c r="T173" s="137" t="s">
        <v>399</v>
      </c>
      <c r="U173" s="144">
        <v>25</v>
      </c>
      <c r="V173" s="136">
        <v>190</v>
      </c>
      <c r="W173" s="136">
        <v>12</v>
      </c>
      <c r="X173" s="136">
        <v>202</v>
      </c>
      <c r="Y173" s="136">
        <v>5</v>
      </c>
      <c r="Z173" s="136" t="s">
        <v>20</v>
      </c>
      <c r="AA173" s="136" t="s">
        <v>20</v>
      </c>
      <c r="AB173" s="136" t="s">
        <v>20</v>
      </c>
      <c r="AC173" s="137" t="s">
        <v>21</v>
      </c>
      <c r="AD173" s="137" t="s">
        <v>2194</v>
      </c>
      <c r="AE173" s="136" t="s">
        <v>18</v>
      </c>
      <c r="AF173" s="137" t="s">
        <v>1878</v>
      </c>
      <c r="AG173" s="136" t="s">
        <v>1873</v>
      </c>
      <c r="AH173" s="136">
        <v>2</v>
      </c>
      <c r="AI173" s="139">
        <v>5400</v>
      </c>
      <c r="AJ173" s="140">
        <v>40.4</v>
      </c>
      <c r="AK173" s="148">
        <v>41</v>
      </c>
      <c r="AL173" s="201">
        <f t="shared" si="2"/>
        <v>5050</v>
      </c>
      <c r="AN173" s="204">
        <v>4100000</v>
      </c>
      <c r="AO173" s="204">
        <v>5125000</v>
      </c>
      <c r="AP173" s="139">
        <v>6250000</v>
      </c>
      <c r="AQ173" s="139">
        <v>27270000</v>
      </c>
      <c r="AR173" s="139">
        <v>0</v>
      </c>
      <c r="AS173" s="139">
        <v>42745000</v>
      </c>
    </row>
    <row r="174" spans="1:45" ht="24.9" hidden="1" customHeight="1" x14ac:dyDescent="0.3">
      <c r="A174" s="136">
        <v>12019</v>
      </c>
      <c r="B174" s="136" t="s">
        <v>1978</v>
      </c>
      <c r="D174" s="136">
        <v>2024</v>
      </c>
      <c r="E174" s="137" t="s">
        <v>600</v>
      </c>
      <c r="F174" s="136" t="s">
        <v>1524</v>
      </c>
      <c r="G174" s="137" t="s">
        <v>1523</v>
      </c>
      <c r="I174" s="137" t="s">
        <v>21</v>
      </c>
      <c r="J174" s="137" t="s">
        <v>1522</v>
      </c>
      <c r="K174" s="137" t="s">
        <v>1521</v>
      </c>
      <c r="L174" s="137" t="s">
        <v>21</v>
      </c>
      <c r="M174" s="136" t="s">
        <v>21</v>
      </c>
      <c r="N174" s="136">
        <v>9</v>
      </c>
      <c r="O174" s="138" t="s">
        <v>723</v>
      </c>
      <c r="P174" s="137" t="s">
        <v>1520</v>
      </c>
      <c r="Q174" s="137" t="s">
        <v>1864</v>
      </c>
      <c r="R174" s="137" t="s">
        <v>401</v>
      </c>
      <c r="S174" s="137" t="s">
        <v>22</v>
      </c>
      <c r="T174" s="137" t="s">
        <v>652</v>
      </c>
      <c r="U174" s="144">
        <v>15</v>
      </c>
      <c r="V174" s="136">
        <v>120</v>
      </c>
      <c r="W174" s="136">
        <v>0</v>
      </c>
      <c r="X174" s="136">
        <v>120</v>
      </c>
      <c r="Y174" s="136">
        <v>4</v>
      </c>
      <c r="Z174" s="136" t="s">
        <v>20</v>
      </c>
      <c r="AA174" s="136" t="s">
        <v>20</v>
      </c>
      <c r="AB174" s="136" t="s">
        <v>18</v>
      </c>
      <c r="AC174" s="137" t="s">
        <v>21</v>
      </c>
      <c r="AD174" s="137" t="s">
        <v>2195</v>
      </c>
      <c r="AE174" s="136" t="s">
        <v>18</v>
      </c>
      <c r="AF174" s="137" t="s">
        <v>1878</v>
      </c>
      <c r="AG174" s="136" t="s">
        <v>1873</v>
      </c>
      <c r="AH174" s="136">
        <v>1</v>
      </c>
      <c r="AI174" s="139">
        <v>4300</v>
      </c>
      <c r="AJ174" s="140">
        <v>30</v>
      </c>
      <c r="AK174" s="148">
        <v>30</v>
      </c>
      <c r="AL174" s="201">
        <f t="shared" si="2"/>
        <v>1800</v>
      </c>
      <c r="AN174" s="204">
        <v>1800000</v>
      </c>
      <c r="AO174" s="204">
        <v>2250000</v>
      </c>
      <c r="AP174" s="139">
        <v>0</v>
      </c>
      <c r="AQ174" s="139">
        <v>7740000</v>
      </c>
      <c r="AR174" s="139">
        <v>0</v>
      </c>
      <c r="AS174" s="139">
        <v>11790000</v>
      </c>
    </row>
    <row r="175" spans="1:45" ht="24.9" hidden="1" customHeight="1" x14ac:dyDescent="0.3">
      <c r="A175" s="136">
        <v>12324</v>
      </c>
      <c r="B175" s="136" t="s">
        <v>1978</v>
      </c>
      <c r="D175" s="136">
        <v>2024</v>
      </c>
      <c r="E175" s="137" t="s">
        <v>600</v>
      </c>
      <c r="F175" s="136" t="s">
        <v>1468</v>
      </c>
      <c r="G175" s="137" t="s">
        <v>1467</v>
      </c>
      <c r="I175" s="137" t="s">
        <v>21</v>
      </c>
      <c r="J175" s="137" t="s">
        <v>661</v>
      </c>
      <c r="K175" s="137" t="s">
        <v>662</v>
      </c>
      <c r="L175" s="137" t="s">
        <v>21</v>
      </c>
      <c r="M175" s="136" t="s">
        <v>21</v>
      </c>
      <c r="N175" s="136">
        <v>9</v>
      </c>
      <c r="O175" s="138" t="s">
        <v>723</v>
      </c>
      <c r="P175" s="137" t="s">
        <v>1466</v>
      </c>
      <c r="Q175" s="137" t="s">
        <v>628</v>
      </c>
      <c r="R175" s="137" t="s">
        <v>401</v>
      </c>
      <c r="S175" s="137" t="s">
        <v>22</v>
      </c>
      <c r="T175" s="137" t="s">
        <v>399</v>
      </c>
      <c r="U175" s="144">
        <v>20</v>
      </c>
      <c r="V175" s="136">
        <v>250</v>
      </c>
      <c r="W175" s="136">
        <v>0</v>
      </c>
      <c r="X175" s="136">
        <v>250</v>
      </c>
      <c r="Y175" s="136">
        <v>5</v>
      </c>
      <c r="Z175" s="136" t="s">
        <v>20</v>
      </c>
      <c r="AA175" s="136" t="s">
        <v>20</v>
      </c>
      <c r="AB175" s="136" t="s">
        <v>18</v>
      </c>
      <c r="AC175" s="137" t="s">
        <v>21</v>
      </c>
      <c r="AD175" s="137" t="s">
        <v>2196</v>
      </c>
      <c r="AE175" s="136" t="s">
        <v>18</v>
      </c>
      <c r="AF175" s="137" t="s">
        <v>1878</v>
      </c>
      <c r="AG175" s="136" t="s">
        <v>1873</v>
      </c>
      <c r="AH175" s="136">
        <v>1</v>
      </c>
      <c r="AI175" s="139">
        <v>4300</v>
      </c>
      <c r="AJ175" s="140">
        <v>50</v>
      </c>
      <c r="AK175" s="148">
        <v>50</v>
      </c>
      <c r="AL175" s="201">
        <f t="shared" si="2"/>
        <v>5000</v>
      </c>
      <c r="AN175" s="204">
        <v>4000000</v>
      </c>
      <c r="AO175" s="204">
        <v>5000000</v>
      </c>
      <c r="AP175" s="139">
        <v>0</v>
      </c>
      <c r="AQ175" s="139">
        <v>21500000</v>
      </c>
      <c r="AR175" s="139">
        <v>0</v>
      </c>
      <c r="AS175" s="139">
        <v>30500000</v>
      </c>
    </row>
    <row r="176" spans="1:45" ht="24.9" hidden="1" customHeight="1" x14ac:dyDescent="0.3">
      <c r="A176" s="136">
        <v>11859</v>
      </c>
      <c r="B176" s="136" t="s">
        <v>1978</v>
      </c>
      <c r="D176" s="136">
        <v>2024</v>
      </c>
      <c r="E176" s="137" t="s">
        <v>600</v>
      </c>
      <c r="F176" s="136" t="s">
        <v>1487</v>
      </c>
      <c r="G176" s="137" t="s">
        <v>1486</v>
      </c>
      <c r="I176" s="137" t="s">
        <v>21</v>
      </c>
      <c r="J176" s="137" t="s">
        <v>661</v>
      </c>
      <c r="K176" s="137" t="s">
        <v>662</v>
      </c>
      <c r="L176" s="137" t="s">
        <v>677</v>
      </c>
      <c r="M176" s="136" t="s">
        <v>678</v>
      </c>
      <c r="N176" s="136">
        <v>9</v>
      </c>
      <c r="O176" s="138" t="s">
        <v>723</v>
      </c>
      <c r="P176" s="137" t="s">
        <v>1485</v>
      </c>
      <c r="Q176" s="137" t="s">
        <v>628</v>
      </c>
      <c r="R176" s="137" t="s">
        <v>401</v>
      </c>
      <c r="S176" s="137" t="s">
        <v>22</v>
      </c>
      <c r="T176" s="137" t="s">
        <v>399</v>
      </c>
      <c r="U176" s="144">
        <v>15</v>
      </c>
      <c r="V176" s="136">
        <v>250</v>
      </c>
      <c r="W176" s="136">
        <v>10</v>
      </c>
      <c r="X176" s="136">
        <v>260</v>
      </c>
      <c r="Y176" s="136">
        <v>8</v>
      </c>
      <c r="Z176" s="136" t="s">
        <v>20</v>
      </c>
      <c r="AA176" s="136" t="s">
        <v>20</v>
      </c>
      <c r="AB176" s="136" t="s">
        <v>18</v>
      </c>
      <c r="AC176" s="137" t="s">
        <v>21</v>
      </c>
      <c r="AD176" s="137" t="s">
        <v>2197</v>
      </c>
      <c r="AE176" s="136" t="s">
        <v>18</v>
      </c>
      <c r="AF176" s="137" t="s">
        <v>1878</v>
      </c>
      <c r="AG176" s="136" t="s">
        <v>1873</v>
      </c>
      <c r="AH176" s="136">
        <v>1</v>
      </c>
      <c r="AI176" s="139">
        <v>4300</v>
      </c>
      <c r="AJ176" s="140">
        <v>32.5</v>
      </c>
      <c r="AK176" s="148">
        <v>33</v>
      </c>
      <c r="AL176" s="201">
        <f t="shared" si="2"/>
        <v>3900</v>
      </c>
      <c r="AN176" s="204">
        <v>1980000</v>
      </c>
      <c r="AO176" s="204">
        <v>2475000</v>
      </c>
      <c r="AP176" s="139">
        <v>0</v>
      </c>
      <c r="AQ176" s="139">
        <v>16770000</v>
      </c>
      <c r="AR176" s="139">
        <v>0</v>
      </c>
      <c r="AS176" s="139">
        <v>21225000</v>
      </c>
    </row>
    <row r="177" spans="1:45" ht="24.9" hidden="1" customHeight="1" x14ac:dyDescent="0.3">
      <c r="A177" s="136">
        <v>11069</v>
      </c>
      <c r="B177" s="136" t="s">
        <v>1978</v>
      </c>
      <c r="D177" s="136">
        <v>2024</v>
      </c>
      <c r="E177" s="137" t="s">
        <v>600</v>
      </c>
      <c r="F177" s="136" t="s">
        <v>1571</v>
      </c>
      <c r="G177" s="137" t="s">
        <v>1570</v>
      </c>
      <c r="I177" s="137" t="s">
        <v>21</v>
      </c>
      <c r="J177" s="137" t="s">
        <v>1772</v>
      </c>
      <c r="K177" s="137" t="s">
        <v>1792</v>
      </c>
      <c r="L177" s="137" t="s">
        <v>1188</v>
      </c>
      <c r="M177" s="136" t="s">
        <v>1187</v>
      </c>
      <c r="N177" s="136">
        <v>9</v>
      </c>
      <c r="O177" s="138" t="s">
        <v>723</v>
      </c>
      <c r="P177" s="137" t="s">
        <v>1568</v>
      </c>
      <c r="Q177" s="137" t="s">
        <v>1864</v>
      </c>
      <c r="R177" s="137" t="s">
        <v>401</v>
      </c>
      <c r="S177" s="137" t="s">
        <v>22</v>
      </c>
      <c r="T177" s="137" t="s">
        <v>399</v>
      </c>
      <c r="U177" s="144">
        <v>25</v>
      </c>
      <c r="V177" s="136">
        <v>85</v>
      </c>
      <c r="W177" s="136">
        <v>80</v>
      </c>
      <c r="X177" s="136">
        <v>165</v>
      </c>
      <c r="Y177" s="136">
        <v>3</v>
      </c>
      <c r="Z177" s="136" t="s">
        <v>20</v>
      </c>
      <c r="AA177" s="136" t="s">
        <v>20</v>
      </c>
      <c r="AB177" s="136" t="s">
        <v>18</v>
      </c>
      <c r="AC177" s="137" t="s">
        <v>21</v>
      </c>
      <c r="AD177" s="137" t="s">
        <v>2198</v>
      </c>
      <c r="AE177" s="136" t="s">
        <v>18</v>
      </c>
      <c r="AF177" s="137" t="s">
        <v>1878</v>
      </c>
      <c r="AG177" s="136" t="s">
        <v>1873</v>
      </c>
      <c r="AH177" s="136">
        <v>2</v>
      </c>
      <c r="AI177" s="139">
        <v>5400</v>
      </c>
      <c r="AJ177" s="140">
        <v>55</v>
      </c>
      <c r="AK177" s="148">
        <v>55</v>
      </c>
      <c r="AL177" s="201">
        <f t="shared" si="2"/>
        <v>4125</v>
      </c>
      <c r="AN177" s="204">
        <v>5500000</v>
      </c>
      <c r="AO177" s="204">
        <v>6875000</v>
      </c>
      <c r="AP177" s="139">
        <v>0</v>
      </c>
      <c r="AQ177" s="139">
        <v>22275000</v>
      </c>
      <c r="AR177" s="139">
        <v>0</v>
      </c>
      <c r="AS177" s="139">
        <v>34650000</v>
      </c>
    </row>
    <row r="178" spans="1:45" ht="24.9" hidden="1" customHeight="1" x14ac:dyDescent="0.3">
      <c r="A178" s="136">
        <v>12508</v>
      </c>
      <c r="B178" s="136" t="s">
        <v>1978</v>
      </c>
      <c r="D178" s="136">
        <v>2024</v>
      </c>
      <c r="E178" s="137" t="s">
        <v>600</v>
      </c>
      <c r="F178" s="136" t="s">
        <v>1674</v>
      </c>
      <c r="G178" s="137" t="s">
        <v>1673</v>
      </c>
      <c r="I178" s="137" t="s">
        <v>21</v>
      </c>
      <c r="J178" s="137" t="s">
        <v>1274</v>
      </c>
      <c r="K178" s="137" t="s">
        <v>1273</v>
      </c>
      <c r="L178" s="137" t="s">
        <v>1162</v>
      </c>
      <c r="M178" s="136" t="s">
        <v>1163</v>
      </c>
      <c r="N178" s="136">
        <v>9</v>
      </c>
      <c r="O178" s="138" t="s">
        <v>723</v>
      </c>
      <c r="P178" s="137" t="s">
        <v>1670</v>
      </c>
      <c r="Q178" s="137" t="s">
        <v>642</v>
      </c>
      <c r="R178" s="137" t="s">
        <v>401</v>
      </c>
      <c r="S178" s="137" t="s">
        <v>19</v>
      </c>
      <c r="T178" s="137" t="s">
        <v>399</v>
      </c>
      <c r="U178" s="144">
        <v>12</v>
      </c>
      <c r="V178" s="136">
        <v>180</v>
      </c>
      <c r="W178" s="136">
        <v>15</v>
      </c>
      <c r="X178" s="136">
        <v>195</v>
      </c>
      <c r="Y178" s="136">
        <v>4</v>
      </c>
      <c r="Z178" s="136" t="s">
        <v>20</v>
      </c>
      <c r="AA178" s="136" t="s">
        <v>18</v>
      </c>
      <c r="AB178" s="136" t="s">
        <v>18</v>
      </c>
      <c r="AC178" s="137" t="s">
        <v>21</v>
      </c>
      <c r="AD178" s="137" t="s">
        <v>2199</v>
      </c>
      <c r="AE178" s="136" t="s">
        <v>18</v>
      </c>
      <c r="AF178" s="137" t="s">
        <v>1878</v>
      </c>
      <c r="AG178" s="136" t="s">
        <v>1873</v>
      </c>
      <c r="AH178" s="136">
        <v>2</v>
      </c>
      <c r="AI178" s="139">
        <v>5400</v>
      </c>
      <c r="AJ178" s="140">
        <v>48.75</v>
      </c>
      <c r="AK178" s="148">
        <v>49</v>
      </c>
      <c r="AL178" s="201">
        <f t="shared" si="2"/>
        <v>2340</v>
      </c>
      <c r="AN178" s="204">
        <v>2352000</v>
      </c>
      <c r="AO178" s="204">
        <v>0</v>
      </c>
      <c r="AP178" s="139">
        <v>0</v>
      </c>
      <c r="AQ178" s="139">
        <v>12636000</v>
      </c>
      <c r="AR178" s="139">
        <v>0</v>
      </c>
      <c r="AS178" s="139">
        <v>14988000</v>
      </c>
    </row>
    <row r="179" spans="1:45" ht="24.9" hidden="1" customHeight="1" x14ac:dyDescent="0.3">
      <c r="A179" s="136">
        <v>12049</v>
      </c>
      <c r="B179" s="136" t="s">
        <v>1978</v>
      </c>
      <c r="D179" s="136">
        <v>2024</v>
      </c>
      <c r="E179" s="137" t="s">
        <v>600</v>
      </c>
      <c r="F179" s="136" t="s">
        <v>2200</v>
      </c>
      <c r="G179" s="137" t="s">
        <v>2201</v>
      </c>
      <c r="I179" s="137" t="s">
        <v>21</v>
      </c>
      <c r="J179" s="137" t="s">
        <v>1514</v>
      </c>
      <c r="K179" s="137" t="s">
        <v>1513</v>
      </c>
      <c r="L179" s="137" t="s">
        <v>408</v>
      </c>
      <c r="M179" s="136" t="s">
        <v>409</v>
      </c>
      <c r="N179" s="136">
        <v>9</v>
      </c>
      <c r="O179" s="138" t="s">
        <v>723</v>
      </c>
      <c r="P179" s="137" t="s">
        <v>1496</v>
      </c>
      <c r="Q179" s="137" t="s">
        <v>697</v>
      </c>
      <c r="R179" s="137" t="s">
        <v>401</v>
      </c>
      <c r="S179" s="137" t="s">
        <v>19</v>
      </c>
      <c r="T179" s="137" t="s">
        <v>399</v>
      </c>
      <c r="U179" s="144">
        <v>20</v>
      </c>
      <c r="V179" s="136">
        <v>110</v>
      </c>
      <c r="W179" s="136">
        <v>12</v>
      </c>
      <c r="X179" s="136">
        <v>122</v>
      </c>
      <c r="Y179" s="136">
        <v>5</v>
      </c>
      <c r="Z179" s="136" t="s">
        <v>20</v>
      </c>
      <c r="AA179" s="136" t="s">
        <v>20</v>
      </c>
      <c r="AB179" s="136" t="s">
        <v>20</v>
      </c>
      <c r="AC179" s="137" t="s">
        <v>21</v>
      </c>
      <c r="AD179" s="137" t="s">
        <v>2202</v>
      </c>
      <c r="AE179" s="136" t="s">
        <v>18</v>
      </c>
      <c r="AF179" s="137" t="s">
        <v>1878</v>
      </c>
      <c r="AG179" s="136" t="s">
        <v>1873</v>
      </c>
      <c r="AH179" s="136">
        <v>3</v>
      </c>
      <c r="AI179" s="139">
        <v>6300</v>
      </c>
      <c r="AJ179" s="140">
        <v>24.4</v>
      </c>
      <c r="AK179" s="148">
        <v>25</v>
      </c>
      <c r="AL179" s="201">
        <f t="shared" si="2"/>
        <v>2440</v>
      </c>
      <c r="AN179" s="204">
        <v>2000000</v>
      </c>
      <c r="AO179" s="204">
        <v>2500000</v>
      </c>
      <c r="AP179" s="139">
        <v>5000000</v>
      </c>
      <c r="AQ179" s="139">
        <v>15372000</v>
      </c>
      <c r="AR179" s="139">
        <v>0</v>
      </c>
      <c r="AS179" s="139">
        <v>24872000</v>
      </c>
    </row>
    <row r="180" spans="1:45" ht="24.9" hidden="1" customHeight="1" x14ac:dyDescent="0.3">
      <c r="A180" s="136">
        <v>12644</v>
      </c>
      <c r="B180" s="136" t="s">
        <v>1978</v>
      </c>
      <c r="D180" s="136">
        <v>2024</v>
      </c>
      <c r="E180" s="137" t="s">
        <v>600</v>
      </c>
      <c r="F180" s="136" t="s">
        <v>1660</v>
      </c>
      <c r="G180" s="137" t="s">
        <v>1659</v>
      </c>
      <c r="I180" s="137" t="s">
        <v>21</v>
      </c>
      <c r="J180" s="137" t="s">
        <v>1531</v>
      </c>
      <c r="K180" s="137" t="s">
        <v>1530</v>
      </c>
      <c r="L180" s="137" t="s">
        <v>408</v>
      </c>
      <c r="M180" s="136" t="s">
        <v>409</v>
      </c>
      <c r="N180" s="136">
        <v>9</v>
      </c>
      <c r="O180" s="138" t="s">
        <v>723</v>
      </c>
      <c r="P180" s="137" t="s">
        <v>1434</v>
      </c>
      <c r="Q180" s="137" t="s">
        <v>631</v>
      </c>
      <c r="R180" s="137" t="s">
        <v>401</v>
      </c>
      <c r="S180" s="137" t="s">
        <v>19</v>
      </c>
      <c r="T180" s="137" t="s">
        <v>652</v>
      </c>
      <c r="U180" s="144">
        <v>15</v>
      </c>
      <c r="V180" s="136">
        <v>150</v>
      </c>
      <c r="W180" s="136">
        <v>12</v>
      </c>
      <c r="X180" s="136">
        <v>162</v>
      </c>
      <c r="Y180" s="136">
        <v>5</v>
      </c>
      <c r="Z180" s="136" t="s">
        <v>20</v>
      </c>
      <c r="AA180" s="136" t="s">
        <v>20</v>
      </c>
      <c r="AB180" s="136" t="s">
        <v>20</v>
      </c>
      <c r="AC180" s="137" t="s">
        <v>21</v>
      </c>
      <c r="AD180" s="137" t="s">
        <v>2203</v>
      </c>
      <c r="AE180" s="136" t="s">
        <v>18</v>
      </c>
      <c r="AF180" s="137" t="s">
        <v>1878</v>
      </c>
      <c r="AG180" s="136" t="s">
        <v>1873</v>
      </c>
      <c r="AH180" s="136">
        <v>3</v>
      </c>
      <c r="AI180" s="139">
        <v>6300</v>
      </c>
      <c r="AJ180" s="140">
        <v>32.4</v>
      </c>
      <c r="AK180" s="148">
        <v>33</v>
      </c>
      <c r="AL180" s="201">
        <f t="shared" si="2"/>
        <v>2430</v>
      </c>
      <c r="AN180" s="204">
        <v>1980000</v>
      </c>
      <c r="AO180" s="204">
        <v>2475000</v>
      </c>
      <c r="AP180" s="139">
        <v>3750000</v>
      </c>
      <c r="AQ180" s="139">
        <v>15309000</v>
      </c>
      <c r="AR180" s="139">
        <v>0</v>
      </c>
      <c r="AS180" s="139">
        <v>23514000</v>
      </c>
    </row>
    <row r="181" spans="1:45" ht="24.9" hidden="1" customHeight="1" x14ac:dyDescent="0.3">
      <c r="A181" s="136">
        <v>12178</v>
      </c>
      <c r="B181" s="136" t="s">
        <v>1978</v>
      </c>
      <c r="D181" s="136">
        <v>2024</v>
      </c>
      <c r="E181" s="137" t="s">
        <v>600</v>
      </c>
      <c r="F181" s="136" t="s">
        <v>1688</v>
      </c>
      <c r="G181" s="137" t="s">
        <v>1687</v>
      </c>
      <c r="I181" s="137" t="s">
        <v>21</v>
      </c>
      <c r="J181" s="137" t="s">
        <v>413</v>
      </c>
      <c r="K181" s="137" t="s">
        <v>412</v>
      </c>
      <c r="L181" s="137" t="s">
        <v>679</v>
      </c>
      <c r="M181" s="136" t="s">
        <v>680</v>
      </c>
      <c r="N181" s="136">
        <v>9</v>
      </c>
      <c r="O181" s="138" t="s">
        <v>723</v>
      </c>
      <c r="P181" s="137" t="s">
        <v>1433</v>
      </c>
      <c r="Q181" s="137" t="s">
        <v>628</v>
      </c>
      <c r="R181" s="137" t="s">
        <v>401</v>
      </c>
      <c r="S181" s="137" t="s">
        <v>19</v>
      </c>
      <c r="T181" s="137" t="s">
        <v>652</v>
      </c>
      <c r="U181" s="144">
        <v>20</v>
      </c>
      <c r="V181" s="136">
        <v>110</v>
      </c>
      <c r="W181" s="136">
        <v>12</v>
      </c>
      <c r="X181" s="136">
        <v>122</v>
      </c>
      <c r="Y181" s="136">
        <v>6</v>
      </c>
      <c r="Z181" s="136" t="s">
        <v>20</v>
      </c>
      <c r="AA181" s="136" t="s">
        <v>20</v>
      </c>
      <c r="AB181" s="136" t="s">
        <v>18</v>
      </c>
      <c r="AC181" s="137" t="s">
        <v>21</v>
      </c>
      <c r="AD181" s="137" t="s">
        <v>2204</v>
      </c>
      <c r="AE181" s="136" t="s">
        <v>18</v>
      </c>
      <c r="AF181" s="137" t="s">
        <v>1878</v>
      </c>
      <c r="AG181" s="136" t="s">
        <v>1873</v>
      </c>
      <c r="AH181" s="136">
        <v>2</v>
      </c>
      <c r="AI181" s="139">
        <v>5400</v>
      </c>
      <c r="AJ181" s="140">
        <v>20.333333333333332</v>
      </c>
      <c r="AK181" s="148">
        <v>21</v>
      </c>
      <c r="AL181" s="201">
        <f t="shared" si="2"/>
        <v>2440</v>
      </c>
      <c r="AN181" s="204">
        <v>1680000</v>
      </c>
      <c r="AO181" s="204">
        <v>2100000</v>
      </c>
      <c r="AP181" s="139">
        <v>0</v>
      </c>
      <c r="AQ181" s="139">
        <v>13176000</v>
      </c>
      <c r="AR181" s="139">
        <v>0</v>
      </c>
      <c r="AS181" s="139">
        <v>16956000</v>
      </c>
    </row>
    <row r="182" spans="1:45" ht="24.9" hidden="1" customHeight="1" x14ac:dyDescent="0.3">
      <c r="A182" s="136">
        <v>11776</v>
      </c>
      <c r="B182" s="136" t="s">
        <v>1978</v>
      </c>
      <c r="D182" s="136">
        <v>2024</v>
      </c>
      <c r="E182" s="137" t="s">
        <v>600</v>
      </c>
      <c r="F182" s="136" t="s">
        <v>2205</v>
      </c>
      <c r="G182" s="137" t="s">
        <v>2206</v>
      </c>
      <c r="I182" s="137" t="s">
        <v>21</v>
      </c>
      <c r="J182" s="137" t="s">
        <v>1331</v>
      </c>
      <c r="K182" s="137" t="s">
        <v>1330</v>
      </c>
      <c r="L182" s="137" t="s">
        <v>408</v>
      </c>
      <c r="M182" s="136" t="s">
        <v>409</v>
      </c>
      <c r="N182" s="136">
        <v>9</v>
      </c>
      <c r="O182" s="138" t="s">
        <v>723</v>
      </c>
      <c r="P182" s="137" t="s">
        <v>2207</v>
      </c>
      <c r="Q182" s="137" t="s">
        <v>628</v>
      </c>
      <c r="R182" s="137" t="s">
        <v>401</v>
      </c>
      <c r="S182" s="137" t="s">
        <v>19</v>
      </c>
      <c r="T182" s="137" t="s">
        <v>399</v>
      </c>
      <c r="U182" s="144">
        <v>10</v>
      </c>
      <c r="V182" s="136">
        <v>172</v>
      </c>
      <c r="W182" s="136">
        <v>12</v>
      </c>
      <c r="X182" s="136">
        <v>184</v>
      </c>
      <c r="Y182" s="136">
        <v>5</v>
      </c>
      <c r="Z182" s="136" t="s">
        <v>20</v>
      </c>
      <c r="AA182" s="136" t="s">
        <v>20</v>
      </c>
      <c r="AB182" s="136" t="s">
        <v>20</v>
      </c>
      <c r="AC182" s="137" t="s">
        <v>21</v>
      </c>
      <c r="AD182" s="137" t="s">
        <v>2208</v>
      </c>
      <c r="AE182" s="136" t="s">
        <v>18</v>
      </c>
      <c r="AF182" s="137" t="s">
        <v>1878</v>
      </c>
      <c r="AG182" s="136" t="s">
        <v>1873</v>
      </c>
      <c r="AH182" s="136">
        <v>2</v>
      </c>
      <c r="AI182" s="139">
        <v>5400</v>
      </c>
      <c r="AJ182" s="140">
        <v>36.799999999999997</v>
      </c>
      <c r="AK182" s="148">
        <v>37</v>
      </c>
      <c r="AL182" s="201">
        <f t="shared" si="2"/>
        <v>1840</v>
      </c>
      <c r="AN182" s="204">
        <v>1480000</v>
      </c>
      <c r="AO182" s="204">
        <v>1850000</v>
      </c>
      <c r="AP182" s="139">
        <v>2500000</v>
      </c>
      <c r="AQ182" s="139">
        <v>9936000</v>
      </c>
      <c r="AR182" s="139">
        <v>0</v>
      </c>
      <c r="AS182" s="139">
        <v>15766000</v>
      </c>
    </row>
    <row r="183" spans="1:45" ht="24.9" hidden="1" customHeight="1" x14ac:dyDescent="0.3">
      <c r="A183" s="136">
        <v>10981</v>
      </c>
      <c r="B183" s="136" t="s">
        <v>1978</v>
      </c>
      <c r="D183" s="136">
        <v>2024</v>
      </c>
      <c r="E183" s="137" t="s">
        <v>600</v>
      </c>
      <c r="F183" s="136" t="s">
        <v>2209</v>
      </c>
      <c r="G183" s="137" t="s">
        <v>2210</v>
      </c>
      <c r="I183" s="137" t="s">
        <v>21</v>
      </c>
      <c r="J183" s="137" t="s">
        <v>1129</v>
      </c>
      <c r="K183" s="137" t="s">
        <v>1130</v>
      </c>
      <c r="L183" s="137" t="s">
        <v>408</v>
      </c>
      <c r="M183" s="136" t="s">
        <v>409</v>
      </c>
      <c r="N183" s="136">
        <v>9</v>
      </c>
      <c r="O183" s="138" t="s">
        <v>723</v>
      </c>
      <c r="P183" s="137" t="s">
        <v>724</v>
      </c>
      <c r="Q183" s="137" t="s">
        <v>1864</v>
      </c>
      <c r="R183" s="137" t="s">
        <v>401</v>
      </c>
      <c r="S183" s="137" t="s">
        <v>19</v>
      </c>
      <c r="T183" s="137" t="s">
        <v>648</v>
      </c>
      <c r="U183" s="144">
        <v>12</v>
      </c>
      <c r="V183" s="136">
        <v>150</v>
      </c>
      <c r="W183" s="136">
        <v>12</v>
      </c>
      <c r="X183" s="136">
        <v>162</v>
      </c>
      <c r="Y183" s="136">
        <v>3</v>
      </c>
      <c r="Z183" s="136" t="s">
        <v>20</v>
      </c>
      <c r="AA183" s="136" t="s">
        <v>18</v>
      </c>
      <c r="AB183" s="136" t="s">
        <v>20</v>
      </c>
      <c r="AC183" s="137" t="s">
        <v>21</v>
      </c>
      <c r="AD183" s="137" t="s">
        <v>2211</v>
      </c>
      <c r="AE183" s="136" t="s">
        <v>18</v>
      </c>
      <c r="AF183" s="137" t="s">
        <v>1878</v>
      </c>
      <c r="AG183" s="136" t="s">
        <v>1873</v>
      </c>
      <c r="AH183" s="136">
        <v>2</v>
      </c>
      <c r="AI183" s="139">
        <v>5400</v>
      </c>
      <c r="AJ183" s="140">
        <v>54</v>
      </c>
      <c r="AK183" s="148">
        <v>54</v>
      </c>
      <c r="AL183" s="201">
        <f t="shared" si="2"/>
        <v>1944</v>
      </c>
      <c r="AN183" s="204">
        <v>2592000</v>
      </c>
      <c r="AO183" s="204">
        <v>0</v>
      </c>
      <c r="AP183" s="139">
        <v>3000000</v>
      </c>
      <c r="AQ183" s="139">
        <v>10497600</v>
      </c>
      <c r="AR183" s="139">
        <v>0</v>
      </c>
      <c r="AS183" s="139">
        <v>16089600</v>
      </c>
    </row>
    <row r="184" spans="1:45" ht="24.9" hidden="1" customHeight="1" x14ac:dyDescent="0.3">
      <c r="A184" s="136">
        <v>13597</v>
      </c>
      <c r="B184" s="136" t="s">
        <v>1978</v>
      </c>
      <c r="D184" s="136">
        <v>2024</v>
      </c>
      <c r="E184" s="137" t="s">
        <v>600</v>
      </c>
      <c r="F184" s="136" t="s">
        <v>711</v>
      </c>
      <c r="G184" s="137" t="s">
        <v>712</v>
      </c>
      <c r="I184" s="137" t="s">
        <v>21</v>
      </c>
      <c r="J184" s="137" t="s">
        <v>1422</v>
      </c>
      <c r="K184" s="137" t="s">
        <v>1421</v>
      </c>
      <c r="L184" s="137" t="s">
        <v>408</v>
      </c>
      <c r="M184" s="136" t="s">
        <v>409</v>
      </c>
      <c r="N184" s="136">
        <v>9</v>
      </c>
      <c r="O184" s="138" t="s">
        <v>723</v>
      </c>
      <c r="P184" s="137" t="s">
        <v>713</v>
      </c>
      <c r="Q184" s="137" t="s">
        <v>697</v>
      </c>
      <c r="R184" s="137" t="s">
        <v>401</v>
      </c>
      <c r="S184" s="137" t="s">
        <v>19</v>
      </c>
      <c r="T184" s="137" t="s">
        <v>652</v>
      </c>
      <c r="U184" s="144">
        <v>10</v>
      </c>
      <c r="V184" s="136">
        <v>200</v>
      </c>
      <c r="W184" s="136">
        <v>12</v>
      </c>
      <c r="X184" s="136">
        <v>212</v>
      </c>
      <c r="Y184" s="136">
        <v>5</v>
      </c>
      <c r="Z184" s="136" t="s">
        <v>20</v>
      </c>
      <c r="AA184" s="136" t="s">
        <v>20</v>
      </c>
      <c r="AB184" s="136" t="s">
        <v>20</v>
      </c>
      <c r="AC184" s="137" t="s">
        <v>21</v>
      </c>
      <c r="AD184" s="137" t="s">
        <v>2212</v>
      </c>
      <c r="AE184" s="136" t="s">
        <v>18</v>
      </c>
      <c r="AF184" s="137" t="s">
        <v>1878</v>
      </c>
      <c r="AG184" s="136" t="s">
        <v>1873</v>
      </c>
      <c r="AH184" s="136">
        <v>2</v>
      </c>
      <c r="AI184" s="139">
        <v>5400</v>
      </c>
      <c r="AJ184" s="140">
        <v>42.4</v>
      </c>
      <c r="AK184" s="148">
        <v>43</v>
      </c>
      <c r="AL184" s="201">
        <f t="shared" si="2"/>
        <v>2120</v>
      </c>
      <c r="AN184" s="204">
        <v>1720000</v>
      </c>
      <c r="AO184" s="204">
        <v>2150000</v>
      </c>
      <c r="AP184" s="139">
        <v>2500000</v>
      </c>
      <c r="AQ184" s="139">
        <v>11448000</v>
      </c>
      <c r="AR184" s="139">
        <v>0</v>
      </c>
      <c r="AS184" s="139">
        <v>17818000</v>
      </c>
    </row>
    <row r="185" spans="1:45" ht="24.9" hidden="1" customHeight="1" x14ac:dyDescent="0.3">
      <c r="A185" s="136">
        <v>12144</v>
      </c>
      <c r="B185" s="136" t="s">
        <v>1978</v>
      </c>
      <c r="D185" s="136">
        <v>2024</v>
      </c>
      <c r="E185" s="137" t="s">
        <v>600</v>
      </c>
      <c r="F185" s="136" t="s">
        <v>1462</v>
      </c>
      <c r="G185" s="137" t="s">
        <v>1461</v>
      </c>
      <c r="I185" s="137" t="s">
        <v>21</v>
      </c>
      <c r="J185" s="137" t="s">
        <v>2213</v>
      </c>
      <c r="K185" s="137" t="s">
        <v>2214</v>
      </c>
      <c r="L185" s="137" t="s">
        <v>414</v>
      </c>
      <c r="M185" s="136" t="s">
        <v>415</v>
      </c>
      <c r="N185" s="136">
        <v>9</v>
      </c>
      <c r="O185" s="138" t="s">
        <v>723</v>
      </c>
      <c r="P185" s="137" t="s">
        <v>1460</v>
      </c>
      <c r="Q185" s="137" t="s">
        <v>1131</v>
      </c>
      <c r="R185" s="137" t="s">
        <v>401</v>
      </c>
      <c r="S185" s="137" t="s">
        <v>19</v>
      </c>
      <c r="T185" s="137" t="s">
        <v>399</v>
      </c>
      <c r="U185" s="144">
        <v>20</v>
      </c>
      <c r="V185" s="136">
        <v>160</v>
      </c>
      <c r="W185" s="136">
        <v>55</v>
      </c>
      <c r="X185" s="136">
        <v>215</v>
      </c>
      <c r="Y185" s="136">
        <v>4</v>
      </c>
      <c r="Z185" s="136" t="s">
        <v>20</v>
      </c>
      <c r="AA185" s="136" t="s">
        <v>20</v>
      </c>
      <c r="AB185" s="136" t="s">
        <v>18</v>
      </c>
      <c r="AC185" s="137" t="s">
        <v>21</v>
      </c>
      <c r="AD185" s="137" t="s">
        <v>2215</v>
      </c>
      <c r="AE185" s="136" t="s">
        <v>18</v>
      </c>
      <c r="AF185" s="137" t="s">
        <v>1878</v>
      </c>
      <c r="AG185" s="136" t="s">
        <v>1873</v>
      </c>
      <c r="AH185" s="136">
        <v>2</v>
      </c>
      <c r="AI185" s="139">
        <v>5400</v>
      </c>
      <c r="AJ185" s="140">
        <v>53.75</v>
      </c>
      <c r="AK185" s="148">
        <v>54</v>
      </c>
      <c r="AL185" s="201">
        <f t="shared" si="2"/>
        <v>4300</v>
      </c>
      <c r="AN185" s="204">
        <v>4320000</v>
      </c>
      <c r="AO185" s="204">
        <v>5400000</v>
      </c>
      <c r="AP185" s="139">
        <v>0</v>
      </c>
      <c r="AQ185" s="139">
        <v>23220000</v>
      </c>
      <c r="AR185" s="139">
        <v>0</v>
      </c>
      <c r="AS185" s="139">
        <v>32940000</v>
      </c>
    </row>
    <row r="186" spans="1:45" ht="24.9" hidden="1" customHeight="1" x14ac:dyDescent="0.3">
      <c r="A186" s="136">
        <v>12377</v>
      </c>
      <c r="B186" s="136" t="s">
        <v>1978</v>
      </c>
      <c r="D186" s="136">
        <v>2024</v>
      </c>
      <c r="E186" s="137" t="s">
        <v>600</v>
      </c>
      <c r="F186" s="136" t="s">
        <v>1567</v>
      </c>
      <c r="G186" s="137" t="s">
        <v>1566</v>
      </c>
      <c r="I186" s="137" t="s">
        <v>21</v>
      </c>
      <c r="J186" s="137" t="s">
        <v>1287</v>
      </c>
      <c r="K186" s="137" t="s">
        <v>1286</v>
      </c>
      <c r="L186" s="137" t="s">
        <v>1627</v>
      </c>
      <c r="M186" s="136" t="s">
        <v>1626</v>
      </c>
      <c r="N186" s="136">
        <v>9</v>
      </c>
      <c r="O186" s="138" t="s">
        <v>723</v>
      </c>
      <c r="P186" s="137" t="s">
        <v>1565</v>
      </c>
      <c r="Q186" s="137" t="s">
        <v>628</v>
      </c>
      <c r="R186" s="137" t="s">
        <v>401</v>
      </c>
      <c r="S186" s="137" t="s">
        <v>19</v>
      </c>
      <c r="T186" s="137" t="s">
        <v>2216</v>
      </c>
      <c r="U186" s="144">
        <v>25</v>
      </c>
      <c r="V186" s="136">
        <v>160</v>
      </c>
      <c r="W186" s="136">
        <v>12</v>
      </c>
      <c r="X186" s="136">
        <v>172</v>
      </c>
      <c r="Y186" s="136">
        <v>6</v>
      </c>
      <c r="Z186" s="136" t="s">
        <v>20</v>
      </c>
      <c r="AA186" s="136" t="s">
        <v>20</v>
      </c>
      <c r="AB186" s="136" t="s">
        <v>18</v>
      </c>
      <c r="AC186" s="137" t="s">
        <v>21</v>
      </c>
      <c r="AD186" s="137" t="s">
        <v>2217</v>
      </c>
      <c r="AE186" s="136" t="s">
        <v>18</v>
      </c>
      <c r="AF186" s="137" t="s">
        <v>1878</v>
      </c>
      <c r="AG186" s="136" t="s">
        <v>1873</v>
      </c>
      <c r="AH186" s="136">
        <v>2</v>
      </c>
      <c r="AI186" s="139">
        <v>5400</v>
      </c>
      <c r="AJ186" s="140">
        <v>28.666666666666668</v>
      </c>
      <c r="AK186" s="148">
        <v>29</v>
      </c>
      <c r="AL186" s="201">
        <f t="shared" si="2"/>
        <v>4300</v>
      </c>
      <c r="AN186" s="204">
        <v>2900000</v>
      </c>
      <c r="AO186" s="204">
        <v>3625000</v>
      </c>
      <c r="AP186" s="139">
        <v>0</v>
      </c>
      <c r="AQ186" s="139">
        <v>23220000</v>
      </c>
      <c r="AR186" s="139">
        <v>0</v>
      </c>
      <c r="AS186" s="139">
        <v>29745000</v>
      </c>
    </row>
    <row r="187" spans="1:45" ht="24.9" hidden="1" customHeight="1" x14ac:dyDescent="0.3">
      <c r="A187" s="136">
        <v>11321</v>
      </c>
      <c r="B187" s="136" t="s">
        <v>1978</v>
      </c>
      <c r="D187" s="136">
        <v>2024</v>
      </c>
      <c r="E187" s="137" t="s">
        <v>600</v>
      </c>
      <c r="F187" s="136" t="s">
        <v>1653</v>
      </c>
      <c r="G187" s="137" t="s">
        <v>1652</v>
      </c>
      <c r="I187" s="137" t="s">
        <v>21</v>
      </c>
      <c r="J187" s="137" t="s">
        <v>1287</v>
      </c>
      <c r="K187" s="137" t="s">
        <v>1286</v>
      </c>
      <c r="L187" s="137" t="s">
        <v>1162</v>
      </c>
      <c r="M187" s="136" t="s">
        <v>1163</v>
      </c>
      <c r="N187" s="136">
        <v>9</v>
      </c>
      <c r="O187" s="138" t="s">
        <v>723</v>
      </c>
      <c r="P187" s="137" t="s">
        <v>1651</v>
      </c>
      <c r="Q187" s="137" t="s">
        <v>1373</v>
      </c>
      <c r="R187" s="137" t="s">
        <v>401</v>
      </c>
      <c r="S187" s="137" t="s">
        <v>19</v>
      </c>
      <c r="T187" s="137" t="s">
        <v>1132</v>
      </c>
      <c r="U187" s="144">
        <v>10</v>
      </c>
      <c r="V187" s="136">
        <v>160</v>
      </c>
      <c r="W187" s="136">
        <v>15</v>
      </c>
      <c r="X187" s="136">
        <v>175</v>
      </c>
      <c r="Y187" s="136">
        <v>4</v>
      </c>
      <c r="Z187" s="136" t="s">
        <v>20</v>
      </c>
      <c r="AA187" s="136" t="s">
        <v>20</v>
      </c>
      <c r="AB187" s="136" t="s">
        <v>18</v>
      </c>
      <c r="AC187" s="137" t="s">
        <v>21</v>
      </c>
      <c r="AD187" s="137" t="s">
        <v>2218</v>
      </c>
      <c r="AE187" s="136" t="s">
        <v>18</v>
      </c>
      <c r="AF187" s="137" t="s">
        <v>1878</v>
      </c>
      <c r="AG187" s="136" t="s">
        <v>1873</v>
      </c>
      <c r="AH187" s="136">
        <v>2</v>
      </c>
      <c r="AI187" s="139">
        <v>5400</v>
      </c>
      <c r="AJ187" s="140">
        <v>43.75</v>
      </c>
      <c r="AK187" s="148">
        <v>44</v>
      </c>
      <c r="AL187" s="201">
        <f t="shared" si="2"/>
        <v>1750</v>
      </c>
      <c r="AN187" s="204">
        <v>1760000</v>
      </c>
      <c r="AO187" s="204">
        <v>2200000</v>
      </c>
      <c r="AP187" s="139">
        <v>0</v>
      </c>
      <c r="AQ187" s="139">
        <v>9450000</v>
      </c>
      <c r="AR187" s="139">
        <v>0</v>
      </c>
      <c r="AS187" s="139">
        <v>13410000</v>
      </c>
    </row>
    <row r="188" spans="1:45" ht="24.9" hidden="1" customHeight="1" x14ac:dyDescent="0.3">
      <c r="A188" s="136">
        <v>12181</v>
      </c>
      <c r="B188" s="136" t="s">
        <v>1978</v>
      </c>
      <c r="D188" s="136">
        <v>2024</v>
      </c>
      <c r="E188" s="137" t="s">
        <v>600</v>
      </c>
      <c r="F188" s="136" t="s">
        <v>1139</v>
      </c>
      <c r="G188" s="137" t="s">
        <v>1140</v>
      </c>
      <c r="I188" s="137" t="s">
        <v>21</v>
      </c>
      <c r="J188" s="137" t="s">
        <v>1141</v>
      </c>
      <c r="K188" s="137" t="s">
        <v>1142</v>
      </c>
      <c r="L188" s="137" t="s">
        <v>408</v>
      </c>
      <c r="M188" s="136" t="s">
        <v>409</v>
      </c>
      <c r="N188" s="136">
        <v>9</v>
      </c>
      <c r="O188" s="138" t="s">
        <v>723</v>
      </c>
      <c r="P188" s="137" t="s">
        <v>1431</v>
      </c>
      <c r="Q188" s="137" t="s">
        <v>628</v>
      </c>
      <c r="R188" s="137" t="s">
        <v>401</v>
      </c>
      <c r="S188" s="137" t="s">
        <v>19</v>
      </c>
      <c r="T188" s="137" t="s">
        <v>399</v>
      </c>
      <c r="U188" s="144">
        <v>10</v>
      </c>
      <c r="V188" s="136">
        <v>140</v>
      </c>
      <c r="W188" s="136">
        <v>12</v>
      </c>
      <c r="X188" s="136">
        <v>152</v>
      </c>
      <c r="Y188" s="136">
        <v>5</v>
      </c>
      <c r="Z188" s="136" t="s">
        <v>20</v>
      </c>
      <c r="AA188" s="136" t="s">
        <v>20</v>
      </c>
      <c r="AB188" s="136" t="s">
        <v>20</v>
      </c>
      <c r="AC188" s="137" t="s">
        <v>21</v>
      </c>
      <c r="AD188" s="137" t="s">
        <v>2219</v>
      </c>
      <c r="AE188" s="136" t="s">
        <v>18</v>
      </c>
      <c r="AF188" s="137" t="s">
        <v>1878</v>
      </c>
      <c r="AG188" s="136" t="s">
        <v>1873</v>
      </c>
      <c r="AH188" s="136">
        <v>2</v>
      </c>
      <c r="AI188" s="139">
        <v>5400</v>
      </c>
      <c r="AJ188" s="140">
        <v>30.4</v>
      </c>
      <c r="AK188" s="148">
        <v>31</v>
      </c>
      <c r="AL188" s="201">
        <f t="shared" si="2"/>
        <v>1520</v>
      </c>
      <c r="AN188" s="204">
        <v>1240000</v>
      </c>
      <c r="AO188" s="204">
        <v>1550000</v>
      </c>
      <c r="AP188" s="139">
        <v>2500000</v>
      </c>
      <c r="AQ188" s="139">
        <v>8208000</v>
      </c>
      <c r="AR188" s="139">
        <v>0</v>
      </c>
      <c r="AS188" s="139">
        <v>13498000</v>
      </c>
    </row>
    <row r="189" spans="1:45" ht="24.9" hidden="1" customHeight="1" x14ac:dyDescent="0.3">
      <c r="A189" s="136">
        <v>12214</v>
      </c>
      <c r="B189" s="136" t="s">
        <v>1978</v>
      </c>
      <c r="D189" s="136">
        <v>2024</v>
      </c>
      <c r="E189" s="137" t="s">
        <v>600</v>
      </c>
      <c r="F189" s="136" t="s">
        <v>1139</v>
      </c>
      <c r="G189" s="137" t="s">
        <v>1140</v>
      </c>
      <c r="I189" s="137" t="s">
        <v>21</v>
      </c>
      <c r="J189" s="137" t="s">
        <v>1141</v>
      </c>
      <c r="K189" s="137" t="s">
        <v>1142</v>
      </c>
      <c r="L189" s="137" t="s">
        <v>408</v>
      </c>
      <c r="M189" s="136" t="s">
        <v>409</v>
      </c>
      <c r="N189" s="136">
        <v>9</v>
      </c>
      <c r="O189" s="138" t="s">
        <v>723</v>
      </c>
      <c r="P189" s="137" t="s">
        <v>1694</v>
      </c>
      <c r="Q189" s="137" t="s">
        <v>628</v>
      </c>
      <c r="R189" s="137" t="s">
        <v>401</v>
      </c>
      <c r="S189" s="137" t="s">
        <v>19</v>
      </c>
      <c r="T189" s="137" t="s">
        <v>399</v>
      </c>
      <c r="U189" s="144">
        <v>10</v>
      </c>
      <c r="V189" s="136">
        <v>140</v>
      </c>
      <c r="W189" s="136">
        <v>12</v>
      </c>
      <c r="X189" s="136">
        <v>152</v>
      </c>
      <c r="Y189" s="136">
        <v>4</v>
      </c>
      <c r="Z189" s="136" t="s">
        <v>20</v>
      </c>
      <c r="AA189" s="136" t="s">
        <v>20</v>
      </c>
      <c r="AB189" s="136" t="s">
        <v>20</v>
      </c>
      <c r="AC189" s="137" t="s">
        <v>21</v>
      </c>
      <c r="AD189" s="137" t="s">
        <v>2220</v>
      </c>
      <c r="AE189" s="136" t="s">
        <v>18</v>
      </c>
      <c r="AF189" s="137" t="s">
        <v>1878</v>
      </c>
      <c r="AG189" s="136" t="s">
        <v>1873</v>
      </c>
      <c r="AH189" s="136">
        <v>2</v>
      </c>
      <c r="AI189" s="139">
        <v>5400</v>
      </c>
      <c r="AJ189" s="140">
        <v>38</v>
      </c>
      <c r="AK189" s="148">
        <v>38</v>
      </c>
      <c r="AL189" s="201">
        <f t="shared" si="2"/>
        <v>1520</v>
      </c>
      <c r="AN189" s="204">
        <v>1520000</v>
      </c>
      <c r="AO189" s="204">
        <v>1900000</v>
      </c>
      <c r="AP189" s="139">
        <v>2500000</v>
      </c>
      <c r="AQ189" s="139">
        <v>8208000</v>
      </c>
      <c r="AR189" s="139">
        <v>0</v>
      </c>
      <c r="AS189" s="139">
        <v>14128000</v>
      </c>
    </row>
    <row r="190" spans="1:45" ht="24.9" hidden="1" customHeight="1" x14ac:dyDescent="0.3">
      <c r="A190" s="136">
        <v>11435</v>
      </c>
      <c r="B190" s="136" t="s">
        <v>1978</v>
      </c>
      <c r="D190" s="136">
        <v>2024</v>
      </c>
      <c r="E190" s="137" t="s">
        <v>600</v>
      </c>
      <c r="F190" s="136" t="s">
        <v>2221</v>
      </c>
      <c r="G190" s="137" t="s">
        <v>2222</v>
      </c>
      <c r="I190" s="137" t="s">
        <v>21</v>
      </c>
      <c r="J190" s="137" t="s">
        <v>1283</v>
      </c>
      <c r="K190" s="137" t="s">
        <v>1282</v>
      </c>
      <c r="L190" s="137" t="s">
        <v>1162</v>
      </c>
      <c r="M190" s="136" t="s">
        <v>1163</v>
      </c>
      <c r="N190" s="136">
        <v>9</v>
      </c>
      <c r="O190" s="138" t="s">
        <v>723</v>
      </c>
      <c r="P190" s="137" t="s">
        <v>1604</v>
      </c>
      <c r="Q190" s="137" t="s">
        <v>642</v>
      </c>
      <c r="R190" s="137" t="s">
        <v>401</v>
      </c>
      <c r="S190" s="137" t="s">
        <v>19</v>
      </c>
      <c r="T190" s="137" t="s">
        <v>2078</v>
      </c>
      <c r="U190" s="144">
        <v>15</v>
      </c>
      <c r="V190" s="136">
        <v>120</v>
      </c>
      <c r="W190" s="136">
        <v>15</v>
      </c>
      <c r="X190" s="136">
        <v>135</v>
      </c>
      <c r="Y190" s="136">
        <v>5</v>
      </c>
      <c r="Z190" s="136" t="s">
        <v>20</v>
      </c>
      <c r="AA190" s="136" t="s">
        <v>18</v>
      </c>
      <c r="AB190" s="136" t="s">
        <v>18</v>
      </c>
      <c r="AC190" s="137" t="s">
        <v>21</v>
      </c>
      <c r="AD190" s="137" t="s">
        <v>2223</v>
      </c>
      <c r="AE190" s="136" t="s">
        <v>18</v>
      </c>
      <c r="AF190" s="137" t="s">
        <v>1878</v>
      </c>
      <c r="AG190" s="136" t="s">
        <v>1873</v>
      </c>
      <c r="AH190" s="136">
        <v>2</v>
      </c>
      <c r="AI190" s="139">
        <v>5400</v>
      </c>
      <c r="AJ190" s="140">
        <v>27</v>
      </c>
      <c r="AK190" s="148">
        <v>27</v>
      </c>
      <c r="AL190" s="201">
        <f t="shared" si="2"/>
        <v>2025</v>
      </c>
      <c r="AN190" s="204">
        <v>1620000</v>
      </c>
      <c r="AO190" s="204">
        <v>0</v>
      </c>
      <c r="AP190" s="139">
        <v>0</v>
      </c>
      <c r="AQ190" s="139">
        <v>10935000</v>
      </c>
      <c r="AR190" s="139">
        <v>0</v>
      </c>
      <c r="AS190" s="139">
        <v>12555000</v>
      </c>
    </row>
    <row r="191" spans="1:45" ht="24.9" hidden="1" customHeight="1" x14ac:dyDescent="0.3">
      <c r="A191" s="136">
        <v>13272</v>
      </c>
      <c r="B191" s="136" t="s">
        <v>1978</v>
      </c>
      <c r="D191" s="136">
        <v>2024</v>
      </c>
      <c r="E191" s="137" t="s">
        <v>600</v>
      </c>
      <c r="F191" s="136" t="s">
        <v>859</v>
      </c>
      <c r="G191" s="137" t="s">
        <v>2224</v>
      </c>
      <c r="I191" s="137" t="s">
        <v>21</v>
      </c>
      <c r="J191" s="137" t="s">
        <v>638</v>
      </c>
      <c r="K191" s="137" t="s">
        <v>639</v>
      </c>
      <c r="L191" s="137" t="s">
        <v>727</v>
      </c>
      <c r="M191" s="136" t="s">
        <v>728</v>
      </c>
      <c r="N191" s="136">
        <v>10</v>
      </c>
      <c r="O191" s="138" t="s">
        <v>1135</v>
      </c>
      <c r="P191" s="137" t="s">
        <v>738</v>
      </c>
      <c r="Q191" s="137" t="s">
        <v>681</v>
      </c>
      <c r="R191" s="137" t="s">
        <v>401</v>
      </c>
      <c r="S191" s="137" t="s">
        <v>22</v>
      </c>
      <c r="T191" s="137" t="s">
        <v>1237</v>
      </c>
      <c r="U191" s="144">
        <v>15</v>
      </c>
      <c r="V191" s="136">
        <v>24</v>
      </c>
      <c r="W191" s="136">
        <v>5</v>
      </c>
      <c r="X191" s="136">
        <v>29</v>
      </c>
      <c r="Y191" s="136">
        <v>4</v>
      </c>
      <c r="Z191" s="136" t="s">
        <v>20</v>
      </c>
      <c r="AA191" s="136" t="s">
        <v>20</v>
      </c>
      <c r="AB191" s="136" t="s">
        <v>18</v>
      </c>
      <c r="AC191" s="137" t="s">
        <v>21</v>
      </c>
      <c r="AD191" s="137" t="s">
        <v>2225</v>
      </c>
      <c r="AE191" s="136" t="s">
        <v>20</v>
      </c>
      <c r="AF191" s="137" t="s">
        <v>1867</v>
      </c>
      <c r="AG191" s="136" t="s">
        <v>1873</v>
      </c>
      <c r="AH191" s="136">
        <v>2</v>
      </c>
      <c r="AI191" s="139">
        <v>5400</v>
      </c>
      <c r="AJ191" s="140">
        <v>16.25</v>
      </c>
      <c r="AK191" s="148">
        <v>17</v>
      </c>
      <c r="AL191" s="201">
        <f t="shared" si="2"/>
        <v>435</v>
      </c>
      <c r="AM191" s="139">
        <v>40000</v>
      </c>
      <c r="AN191" s="204">
        <v>1020000</v>
      </c>
      <c r="AO191" s="204">
        <v>1275000</v>
      </c>
      <c r="AP191" s="139">
        <v>0</v>
      </c>
      <c r="AQ191" s="139">
        <v>2349000</v>
      </c>
      <c r="AR191" s="139">
        <v>600000</v>
      </c>
      <c r="AS191" s="139">
        <v>5244000</v>
      </c>
    </row>
    <row r="192" spans="1:45" ht="24.9" hidden="1" customHeight="1" x14ac:dyDescent="0.3">
      <c r="A192" s="136">
        <v>13595</v>
      </c>
      <c r="B192" s="136" t="s">
        <v>1978</v>
      </c>
      <c r="D192" s="136">
        <v>2024</v>
      </c>
      <c r="E192" s="137" t="s">
        <v>600</v>
      </c>
      <c r="F192" s="136" t="s">
        <v>2226</v>
      </c>
      <c r="G192" s="137" t="s">
        <v>2227</v>
      </c>
      <c r="I192" s="137" t="s">
        <v>21</v>
      </c>
      <c r="J192" s="137" t="s">
        <v>638</v>
      </c>
      <c r="K192" s="137" t="s">
        <v>639</v>
      </c>
      <c r="L192" s="137" t="s">
        <v>1340</v>
      </c>
      <c r="M192" s="136" t="s">
        <v>1212</v>
      </c>
      <c r="N192" s="136">
        <v>10</v>
      </c>
      <c r="O192" s="138" t="s">
        <v>1135</v>
      </c>
      <c r="P192" s="137" t="s">
        <v>1484</v>
      </c>
      <c r="Q192" s="137" t="s">
        <v>697</v>
      </c>
      <c r="R192" s="137" t="s">
        <v>401</v>
      </c>
      <c r="S192" s="137" t="s">
        <v>19</v>
      </c>
      <c r="T192" s="137" t="s">
        <v>2228</v>
      </c>
      <c r="U192" s="144">
        <v>25</v>
      </c>
      <c r="V192" s="136">
        <v>24</v>
      </c>
      <c r="W192" s="136">
        <v>70</v>
      </c>
      <c r="X192" s="136">
        <v>94</v>
      </c>
      <c r="Y192" s="136">
        <v>5</v>
      </c>
      <c r="Z192" s="136" t="s">
        <v>20</v>
      </c>
      <c r="AA192" s="136" t="s">
        <v>20</v>
      </c>
      <c r="AB192" s="136" t="s">
        <v>18</v>
      </c>
      <c r="AC192" s="137" t="s">
        <v>21</v>
      </c>
      <c r="AD192" s="137" t="s">
        <v>2229</v>
      </c>
      <c r="AE192" s="136" t="s">
        <v>20</v>
      </c>
      <c r="AF192" s="137" t="s">
        <v>1867</v>
      </c>
      <c r="AG192" s="136" t="s">
        <v>1873</v>
      </c>
      <c r="AH192" s="136">
        <v>2</v>
      </c>
      <c r="AI192" s="139">
        <v>5400</v>
      </c>
      <c r="AJ192" s="140">
        <v>28.4</v>
      </c>
      <c r="AK192" s="148">
        <v>29</v>
      </c>
      <c r="AL192" s="201">
        <f t="shared" si="2"/>
        <v>2350</v>
      </c>
      <c r="AM192" s="139">
        <v>40000</v>
      </c>
      <c r="AN192" s="204">
        <v>2900000</v>
      </c>
      <c r="AO192" s="204">
        <v>3625000</v>
      </c>
      <c r="AP192" s="139">
        <v>0</v>
      </c>
      <c r="AQ192" s="139">
        <v>12690000</v>
      </c>
      <c r="AR192" s="139">
        <v>1000000</v>
      </c>
      <c r="AS192" s="139">
        <v>20215000</v>
      </c>
    </row>
    <row r="193" spans="1:45" ht="24.9" hidden="1" customHeight="1" x14ac:dyDescent="0.3">
      <c r="A193" s="136">
        <v>11066</v>
      </c>
      <c r="B193" s="136" t="s">
        <v>1978</v>
      </c>
      <c r="D193" s="136">
        <v>2024</v>
      </c>
      <c r="E193" s="137" t="s">
        <v>600</v>
      </c>
      <c r="F193" s="136" t="s">
        <v>144</v>
      </c>
      <c r="G193" s="137" t="s">
        <v>2230</v>
      </c>
      <c r="I193" s="137" t="s">
        <v>21</v>
      </c>
      <c r="J193" s="137" t="s">
        <v>1693</v>
      </c>
      <c r="K193" s="137" t="s">
        <v>1692</v>
      </c>
      <c r="L193" s="137" t="s">
        <v>679</v>
      </c>
      <c r="M193" s="136" t="s">
        <v>680</v>
      </c>
      <c r="N193" s="136">
        <v>10</v>
      </c>
      <c r="O193" s="138" t="s">
        <v>1135</v>
      </c>
      <c r="P193" s="137" t="s">
        <v>1253</v>
      </c>
      <c r="Q193" s="137" t="s">
        <v>681</v>
      </c>
      <c r="R193" s="137" t="s">
        <v>401</v>
      </c>
      <c r="S193" s="137" t="s">
        <v>22</v>
      </c>
      <c r="T193" s="137" t="s">
        <v>410</v>
      </c>
      <c r="U193" s="144">
        <v>20</v>
      </c>
      <c r="V193" s="136">
        <v>82</v>
      </c>
      <c r="W193" s="136">
        <v>12</v>
      </c>
      <c r="X193" s="136">
        <v>94</v>
      </c>
      <c r="Y193" s="136">
        <v>4</v>
      </c>
      <c r="Z193" s="136" t="s">
        <v>20</v>
      </c>
      <c r="AA193" s="136" t="s">
        <v>20</v>
      </c>
      <c r="AB193" s="136" t="s">
        <v>18</v>
      </c>
      <c r="AC193" s="137" t="s">
        <v>21</v>
      </c>
      <c r="AD193" s="137" t="s">
        <v>2231</v>
      </c>
      <c r="AE193" s="136" t="s">
        <v>18</v>
      </c>
      <c r="AF193" s="137" t="s">
        <v>1878</v>
      </c>
      <c r="AG193" s="136" t="s">
        <v>1873</v>
      </c>
      <c r="AH193" s="136">
        <v>1</v>
      </c>
      <c r="AI193" s="139">
        <v>4300</v>
      </c>
      <c r="AJ193" s="140">
        <v>23.5</v>
      </c>
      <c r="AK193" s="148">
        <v>24</v>
      </c>
      <c r="AL193" s="201">
        <f t="shared" si="2"/>
        <v>1880</v>
      </c>
      <c r="AN193" s="204">
        <v>1920000</v>
      </c>
      <c r="AO193" s="204">
        <v>2400000</v>
      </c>
      <c r="AP193" s="139">
        <v>0</v>
      </c>
      <c r="AQ193" s="139">
        <v>8084000</v>
      </c>
      <c r="AR193" s="139">
        <v>0</v>
      </c>
      <c r="AS193" s="139">
        <v>12404000</v>
      </c>
    </row>
    <row r="194" spans="1:45" ht="24.9" hidden="1" customHeight="1" x14ac:dyDescent="0.3">
      <c r="A194" s="136">
        <v>11601</v>
      </c>
      <c r="B194" s="136" t="s">
        <v>1978</v>
      </c>
      <c r="D194" s="136">
        <v>2024</v>
      </c>
      <c r="E194" s="137" t="s">
        <v>600</v>
      </c>
      <c r="F194" s="136" t="s">
        <v>1618</v>
      </c>
      <c r="G194" s="137" t="s">
        <v>1617</v>
      </c>
      <c r="I194" s="137" t="s">
        <v>21</v>
      </c>
      <c r="J194" s="137" t="s">
        <v>1522</v>
      </c>
      <c r="K194" s="137" t="s">
        <v>1521</v>
      </c>
      <c r="L194" s="137" t="s">
        <v>1285</v>
      </c>
      <c r="M194" s="136" t="s">
        <v>1284</v>
      </c>
      <c r="N194" s="136">
        <v>10</v>
      </c>
      <c r="O194" s="138" t="s">
        <v>1135</v>
      </c>
      <c r="P194" s="137" t="s">
        <v>1616</v>
      </c>
      <c r="Q194" s="137" t="s">
        <v>628</v>
      </c>
      <c r="R194" s="137" t="s">
        <v>401</v>
      </c>
      <c r="S194" s="137" t="s">
        <v>22</v>
      </c>
      <c r="T194" s="137" t="s">
        <v>410</v>
      </c>
      <c r="U194" s="144">
        <v>15</v>
      </c>
      <c r="V194" s="136">
        <v>120</v>
      </c>
      <c r="W194" s="136">
        <v>20</v>
      </c>
      <c r="X194" s="136">
        <v>140</v>
      </c>
      <c r="Y194" s="136">
        <v>4</v>
      </c>
      <c r="Z194" s="136" t="s">
        <v>20</v>
      </c>
      <c r="AA194" s="136" t="s">
        <v>18</v>
      </c>
      <c r="AB194" s="136" t="s">
        <v>18</v>
      </c>
      <c r="AC194" s="137" t="s">
        <v>21</v>
      </c>
      <c r="AD194" s="137" t="s">
        <v>2232</v>
      </c>
      <c r="AE194" s="136" t="s">
        <v>18</v>
      </c>
      <c r="AF194" s="137" t="s">
        <v>1878</v>
      </c>
      <c r="AG194" s="136" t="s">
        <v>1873</v>
      </c>
      <c r="AH194" s="136">
        <v>1</v>
      </c>
      <c r="AI194" s="139">
        <v>4300</v>
      </c>
      <c r="AJ194" s="140">
        <v>35</v>
      </c>
      <c r="AK194" s="148">
        <v>35</v>
      </c>
      <c r="AL194" s="201">
        <f t="shared" si="2"/>
        <v>2100</v>
      </c>
      <c r="AN194" s="204">
        <v>2100000</v>
      </c>
      <c r="AO194" s="204">
        <v>0</v>
      </c>
      <c r="AP194" s="139">
        <v>0</v>
      </c>
      <c r="AQ194" s="139">
        <v>9030000</v>
      </c>
      <c r="AR194" s="139">
        <v>0</v>
      </c>
      <c r="AS194" s="139">
        <v>11130000</v>
      </c>
    </row>
    <row r="195" spans="1:45" ht="24.9" hidden="1" customHeight="1" x14ac:dyDescent="0.3">
      <c r="A195" s="136">
        <v>11660</v>
      </c>
      <c r="B195" s="136" t="s">
        <v>1978</v>
      </c>
      <c r="D195" s="136">
        <v>2024</v>
      </c>
      <c r="E195" s="137" t="s">
        <v>600</v>
      </c>
      <c r="F195" s="136" t="s">
        <v>2233</v>
      </c>
      <c r="G195" s="137" t="s">
        <v>2234</v>
      </c>
      <c r="I195" s="137" t="s">
        <v>21</v>
      </c>
      <c r="J195" s="137" t="s">
        <v>2235</v>
      </c>
      <c r="K195" s="137" t="s">
        <v>1927</v>
      </c>
      <c r="L195" s="137" t="s">
        <v>408</v>
      </c>
      <c r="M195" s="136" t="s">
        <v>409</v>
      </c>
      <c r="N195" s="136">
        <v>10</v>
      </c>
      <c r="O195" s="138" t="s">
        <v>1135</v>
      </c>
      <c r="P195" s="137" t="s">
        <v>1224</v>
      </c>
      <c r="Q195" s="137" t="s">
        <v>1699</v>
      </c>
      <c r="R195" s="137" t="s">
        <v>401</v>
      </c>
      <c r="S195" s="137" t="s">
        <v>19</v>
      </c>
      <c r="T195" s="137" t="s">
        <v>652</v>
      </c>
      <c r="U195" s="144">
        <v>15</v>
      </c>
      <c r="V195" s="136">
        <v>100</v>
      </c>
      <c r="W195" s="136">
        <v>12</v>
      </c>
      <c r="X195" s="136">
        <v>112</v>
      </c>
      <c r="Y195" s="136">
        <v>4</v>
      </c>
      <c r="Z195" s="136" t="s">
        <v>20</v>
      </c>
      <c r="AA195" s="136" t="s">
        <v>20</v>
      </c>
      <c r="AB195" s="136" t="s">
        <v>20</v>
      </c>
      <c r="AC195" s="137" t="s">
        <v>2236</v>
      </c>
      <c r="AD195" s="137" t="s">
        <v>2237</v>
      </c>
      <c r="AE195" s="136" t="s">
        <v>18</v>
      </c>
      <c r="AF195" s="137" t="s">
        <v>1878</v>
      </c>
      <c r="AG195" s="136" t="s">
        <v>1873</v>
      </c>
      <c r="AH195" s="136">
        <v>2</v>
      </c>
      <c r="AI195" s="139">
        <v>5400</v>
      </c>
      <c r="AJ195" s="140">
        <v>28</v>
      </c>
      <c r="AK195" s="148">
        <v>28</v>
      </c>
      <c r="AL195" s="201">
        <f t="shared" ref="AL195:AL258" si="3">+(U195*X195)</f>
        <v>1680</v>
      </c>
      <c r="AN195" s="204">
        <v>1680000</v>
      </c>
      <c r="AO195" s="204">
        <v>2100000</v>
      </c>
      <c r="AP195" s="139">
        <v>3750000</v>
      </c>
      <c r="AQ195" s="139">
        <v>9072000</v>
      </c>
      <c r="AR195" s="139">
        <v>0</v>
      </c>
      <c r="AS195" s="139">
        <v>16602000</v>
      </c>
    </row>
    <row r="196" spans="1:45" ht="24.9" hidden="1" customHeight="1" x14ac:dyDescent="0.3">
      <c r="A196" s="136">
        <v>13224</v>
      </c>
      <c r="B196" s="136" t="s">
        <v>1978</v>
      </c>
      <c r="D196" s="136">
        <v>2024</v>
      </c>
      <c r="E196" s="137" t="s">
        <v>600</v>
      </c>
      <c r="F196" s="136" t="s">
        <v>2238</v>
      </c>
      <c r="G196" s="137" t="s">
        <v>2239</v>
      </c>
      <c r="I196" s="137" t="s">
        <v>21</v>
      </c>
      <c r="J196" s="137" t="s">
        <v>1514</v>
      </c>
      <c r="K196" s="137" t="s">
        <v>1513</v>
      </c>
      <c r="L196" s="137" t="s">
        <v>21</v>
      </c>
      <c r="M196" s="136" t="s">
        <v>21</v>
      </c>
      <c r="N196" s="136">
        <v>10</v>
      </c>
      <c r="O196" s="138" t="s">
        <v>1135</v>
      </c>
      <c r="P196" s="137" t="s">
        <v>1532</v>
      </c>
      <c r="Q196" s="137" t="s">
        <v>697</v>
      </c>
      <c r="R196" s="137" t="s">
        <v>401</v>
      </c>
      <c r="S196" s="137" t="s">
        <v>19</v>
      </c>
      <c r="T196" s="137" t="s">
        <v>399</v>
      </c>
      <c r="U196" s="144">
        <v>15</v>
      </c>
      <c r="V196" s="136">
        <v>110</v>
      </c>
      <c r="W196" s="136">
        <v>0</v>
      </c>
      <c r="X196" s="136">
        <v>110</v>
      </c>
      <c r="Y196" s="136">
        <v>5</v>
      </c>
      <c r="Z196" s="136" t="s">
        <v>20</v>
      </c>
      <c r="AA196" s="136" t="s">
        <v>20</v>
      </c>
      <c r="AB196" s="136" t="s">
        <v>18</v>
      </c>
      <c r="AC196" s="137" t="s">
        <v>21</v>
      </c>
      <c r="AD196" s="137" t="s">
        <v>2240</v>
      </c>
      <c r="AE196" s="136" t="s">
        <v>18</v>
      </c>
      <c r="AF196" s="137" t="s">
        <v>1878</v>
      </c>
      <c r="AG196" s="136" t="s">
        <v>1873</v>
      </c>
      <c r="AH196" s="136">
        <v>3</v>
      </c>
      <c r="AI196" s="139">
        <v>6300</v>
      </c>
      <c r="AJ196" s="140">
        <v>22</v>
      </c>
      <c r="AK196" s="148">
        <v>22</v>
      </c>
      <c r="AL196" s="201">
        <f t="shared" si="3"/>
        <v>1650</v>
      </c>
      <c r="AN196" s="204">
        <v>1320000</v>
      </c>
      <c r="AO196" s="204">
        <v>1650000</v>
      </c>
      <c r="AP196" s="139">
        <v>0</v>
      </c>
      <c r="AQ196" s="139">
        <v>10395000</v>
      </c>
      <c r="AR196" s="139">
        <v>0</v>
      </c>
      <c r="AS196" s="139">
        <v>13365000</v>
      </c>
    </row>
    <row r="197" spans="1:45" ht="24.9" hidden="1" customHeight="1" x14ac:dyDescent="0.3">
      <c r="A197" s="136">
        <v>11501</v>
      </c>
      <c r="B197" s="136" t="s">
        <v>1978</v>
      </c>
      <c r="D197" s="136">
        <v>2024</v>
      </c>
      <c r="E197" s="137" t="s">
        <v>600</v>
      </c>
      <c r="F197" s="136" t="s">
        <v>1683</v>
      </c>
      <c r="G197" s="137" t="s">
        <v>1682</v>
      </c>
      <c r="I197" s="137" t="s">
        <v>21</v>
      </c>
      <c r="J197" s="137" t="s">
        <v>413</v>
      </c>
      <c r="K197" s="137" t="s">
        <v>412</v>
      </c>
      <c r="L197" s="137" t="s">
        <v>408</v>
      </c>
      <c r="M197" s="136" t="s">
        <v>409</v>
      </c>
      <c r="N197" s="136">
        <v>10</v>
      </c>
      <c r="O197" s="138" t="s">
        <v>1135</v>
      </c>
      <c r="P197" s="137" t="s">
        <v>1681</v>
      </c>
      <c r="Q197" s="137" t="s">
        <v>628</v>
      </c>
      <c r="R197" s="137" t="s">
        <v>401</v>
      </c>
      <c r="S197" s="137" t="s">
        <v>19</v>
      </c>
      <c r="T197" s="137" t="s">
        <v>399</v>
      </c>
      <c r="U197" s="144">
        <v>15</v>
      </c>
      <c r="V197" s="136">
        <v>110</v>
      </c>
      <c r="W197" s="136">
        <v>12</v>
      </c>
      <c r="X197" s="136">
        <v>122</v>
      </c>
      <c r="Y197" s="136">
        <v>4</v>
      </c>
      <c r="Z197" s="136" t="s">
        <v>20</v>
      </c>
      <c r="AA197" s="136" t="s">
        <v>18</v>
      </c>
      <c r="AB197" s="136" t="s">
        <v>20</v>
      </c>
      <c r="AC197" s="137" t="s">
        <v>21</v>
      </c>
      <c r="AD197" s="137" t="s">
        <v>2241</v>
      </c>
      <c r="AE197" s="136" t="s">
        <v>18</v>
      </c>
      <c r="AF197" s="137" t="s">
        <v>1878</v>
      </c>
      <c r="AG197" s="136" t="s">
        <v>1873</v>
      </c>
      <c r="AH197" s="136">
        <v>2</v>
      </c>
      <c r="AI197" s="139">
        <v>5400</v>
      </c>
      <c r="AJ197" s="140">
        <v>30.5</v>
      </c>
      <c r="AK197" s="148">
        <v>31</v>
      </c>
      <c r="AL197" s="201">
        <f t="shared" si="3"/>
        <v>1830</v>
      </c>
      <c r="AN197" s="204">
        <v>1860000</v>
      </c>
      <c r="AO197" s="204">
        <v>0</v>
      </c>
      <c r="AP197" s="139">
        <v>3750000</v>
      </c>
      <c r="AQ197" s="139">
        <v>9882000</v>
      </c>
      <c r="AR197" s="139">
        <v>0</v>
      </c>
      <c r="AS197" s="139">
        <v>15492000</v>
      </c>
    </row>
    <row r="198" spans="1:45" ht="24.9" hidden="1" customHeight="1" x14ac:dyDescent="0.3">
      <c r="A198" s="136">
        <v>11401</v>
      </c>
      <c r="B198" s="136" t="s">
        <v>1978</v>
      </c>
      <c r="D198" s="136">
        <v>2024</v>
      </c>
      <c r="E198" s="137" t="s">
        <v>600</v>
      </c>
      <c r="F198" s="136" t="s">
        <v>860</v>
      </c>
      <c r="G198" s="137" t="s">
        <v>2242</v>
      </c>
      <c r="I198" s="137" t="s">
        <v>21</v>
      </c>
      <c r="J198" s="137" t="s">
        <v>682</v>
      </c>
      <c r="K198" s="137" t="s">
        <v>683</v>
      </c>
      <c r="L198" s="137" t="s">
        <v>1459</v>
      </c>
      <c r="M198" s="136" t="s">
        <v>1458</v>
      </c>
      <c r="N198" s="136">
        <v>10</v>
      </c>
      <c r="O198" s="138" t="s">
        <v>1135</v>
      </c>
      <c r="P198" s="137" t="s">
        <v>2243</v>
      </c>
      <c r="Q198" s="137" t="s">
        <v>681</v>
      </c>
      <c r="R198" s="137" t="s">
        <v>401</v>
      </c>
      <c r="S198" s="137" t="s">
        <v>22</v>
      </c>
      <c r="T198" s="137" t="s">
        <v>2244</v>
      </c>
      <c r="U198" s="144">
        <v>15</v>
      </c>
      <c r="V198" s="136">
        <v>260</v>
      </c>
      <c r="W198" s="136">
        <v>10</v>
      </c>
      <c r="X198" s="136">
        <v>270</v>
      </c>
      <c r="Y198" s="136">
        <v>7</v>
      </c>
      <c r="Z198" s="136" t="s">
        <v>20</v>
      </c>
      <c r="AA198" s="136" t="s">
        <v>20</v>
      </c>
      <c r="AB198" s="136" t="s">
        <v>18</v>
      </c>
      <c r="AC198" s="137" t="s">
        <v>21</v>
      </c>
      <c r="AD198" s="137" t="s">
        <v>2245</v>
      </c>
      <c r="AE198" s="136" t="s">
        <v>20</v>
      </c>
      <c r="AF198" s="137" t="s">
        <v>1921</v>
      </c>
      <c r="AG198" s="136" t="s">
        <v>1873</v>
      </c>
      <c r="AH198" s="136">
        <v>3</v>
      </c>
      <c r="AI198" s="139">
        <v>6300</v>
      </c>
      <c r="AJ198" s="140">
        <v>38.571428571428569</v>
      </c>
      <c r="AK198" s="148">
        <v>39</v>
      </c>
      <c r="AL198" s="201">
        <f t="shared" si="3"/>
        <v>4050</v>
      </c>
      <c r="AM198" s="139">
        <v>300000</v>
      </c>
      <c r="AN198" s="204">
        <v>2340000</v>
      </c>
      <c r="AO198" s="204">
        <v>2925000</v>
      </c>
      <c r="AP198" s="139">
        <v>0</v>
      </c>
      <c r="AQ198" s="139">
        <v>25515000</v>
      </c>
      <c r="AR198" s="139">
        <v>4500000</v>
      </c>
      <c r="AS198" s="139">
        <v>35280000</v>
      </c>
    </row>
    <row r="199" spans="1:45" ht="24.9" hidden="1" customHeight="1" x14ac:dyDescent="0.3">
      <c r="A199" s="136">
        <v>11821</v>
      </c>
      <c r="B199" s="136" t="s">
        <v>1978</v>
      </c>
      <c r="D199" s="136">
        <v>2024</v>
      </c>
      <c r="E199" s="137" t="s">
        <v>600</v>
      </c>
      <c r="F199" s="136" t="s">
        <v>387</v>
      </c>
      <c r="G199" s="137" t="s">
        <v>1489</v>
      </c>
      <c r="I199" s="137" t="s">
        <v>21</v>
      </c>
      <c r="J199" s="137" t="s">
        <v>1129</v>
      </c>
      <c r="K199" s="137" t="s">
        <v>1130</v>
      </c>
      <c r="L199" s="137" t="s">
        <v>408</v>
      </c>
      <c r="M199" s="136" t="s">
        <v>409</v>
      </c>
      <c r="N199" s="136">
        <v>10</v>
      </c>
      <c r="O199" s="138" t="s">
        <v>1135</v>
      </c>
      <c r="P199" s="137" t="s">
        <v>1185</v>
      </c>
      <c r="Q199" s="137" t="s">
        <v>628</v>
      </c>
      <c r="R199" s="137" t="s">
        <v>401</v>
      </c>
      <c r="S199" s="137" t="s">
        <v>19</v>
      </c>
      <c r="T199" s="137" t="s">
        <v>399</v>
      </c>
      <c r="U199" s="144">
        <v>20</v>
      </c>
      <c r="V199" s="136">
        <v>150</v>
      </c>
      <c r="W199" s="136">
        <v>12</v>
      </c>
      <c r="X199" s="136">
        <v>162</v>
      </c>
      <c r="Y199" s="136">
        <v>5</v>
      </c>
      <c r="Z199" s="136" t="s">
        <v>20</v>
      </c>
      <c r="AA199" s="136" t="s">
        <v>20</v>
      </c>
      <c r="AB199" s="136" t="s">
        <v>20</v>
      </c>
      <c r="AC199" s="137" t="s">
        <v>21</v>
      </c>
      <c r="AD199" s="137" t="s">
        <v>2246</v>
      </c>
      <c r="AE199" s="136" t="s">
        <v>18</v>
      </c>
      <c r="AF199" s="137" t="s">
        <v>1878</v>
      </c>
      <c r="AG199" s="136" t="s">
        <v>1873</v>
      </c>
      <c r="AH199" s="136">
        <v>2</v>
      </c>
      <c r="AI199" s="139">
        <v>5400</v>
      </c>
      <c r="AJ199" s="140">
        <v>32.4</v>
      </c>
      <c r="AK199" s="148">
        <v>33</v>
      </c>
      <c r="AL199" s="201">
        <f t="shared" si="3"/>
        <v>3240</v>
      </c>
      <c r="AN199" s="204">
        <v>2640000</v>
      </c>
      <c r="AO199" s="204">
        <v>3300000</v>
      </c>
      <c r="AP199" s="139">
        <v>5000000</v>
      </c>
      <c r="AQ199" s="139">
        <v>17496000</v>
      </c>
      <c r="AR199" s="139">
        <v>0</v>
      </c>
      <c r="AS199" s="139">
        <v>28436000</v>
      </c>
    </row>
    <row r="200" spans="1:45" ht="24.9" hidden="1" customHeight="1" x14ac:dyDescent="0.3">
      <c r="A200" s="136">
        <v>12159</v>
      </c>
      <c r="B200" s="136" t="s">
        <v>1978</v>
      </c>
      <c r="D200" s="136">
        <v>2024</v>
      </c>
      <c r="E200" s="137" t="s">
        <v>600</v>
      </c>
      <c r="F200" s="136" t="s">
        <v>1625</v>
      </c>
      <c r="G200" s="137" t="s">
        <v>1624</v>
      </c>
      <c r="I200" s="137" t="s">
        <v>21</v>
      </c>
      <c r="J200" s="137" t="s">
        <v>1526</v>
      </c>
      <c r="K200" s="137" t="s">
        <v>1525</v>
      </c>
      <c r="L200" s="137" t="s">
        <v>21</v>
      </c>
      <c r="M200" s="136" t="s">
        <v>21</v>
      </c>
      <c r="N200" s="136">
        <v>10</v>
      </c>
      <c r="O200" s="138" t="s">
        <v>1135</v>
      </c>
      <c r="P200" s="137" t="s">
        <v>1258</v>
      </c>
      <c r="Q200" s="137" t="s">
        <v>628</v>
      </c>
      <c r="R200" s="137" t="s">
        <v>401</v>
      </c>
      <c r="S200" s="137" t="s">
        <v>19</v>
      </c>
      <c r="T200" s="137" t="s">
        <v>399</v>
      </c>
      <c r="U200" s="144">
        <v>20</v>
      </c>
      <c r="V200" s="136">
        <v>140</v>
      </c>
      <c r="W200" s="136">
        <v>0</v>
      </c>
      <c r="X200" s="136">
        <v>140</v>
      </c>
      <c r="Y200" s="136">
        <v>3</v>
      </c>
      <c r="Z200" s="136" t="s">
        <v>20</v>
      </c>
      <c r="AA200" s="136" t="s">
        <v>20</v>
      </c>
      <c r="AB200" s="136" t="s">
        <v>18</v>
      </c>
      <c r="AC200" s="137" t="s">
        <v>21</v>
      </c>
      <c r="AD200" s="137" t="s">
        <v>2247</v>
      </c>
      <c r="AE200" s="136" t="s">
        <v>18</v>
      </c>
      <c r="AF200" s="137" t="s">
        <v>1878</v>
      </c>
      <c r="AG200" s="136" t="s">
        <v>1873</v>
      </c>
      <c r="AH200" s="136">
        <v>2</v>
      </c>
      <c r="AI200" s="139">
        <v>5400</v>
      </c>
      <c r="AJ200" s="140">
        <v>46.666666666666664</v>
      </c>
      <c r="AK200" s="148">
        <v>47</v>
      </c>
      <c r="AL200" s="201">
        <f t="shared" si="3"/>
        <v>2800</v>
      </c>
      <c r="AN200" s="204">
        <v>3760000</v>
      </c>
      <c r="AO200" s="204">
        <v>4700000</v>
      </c>
      <c r="AP200" s="139">
        <v>0</v>
      </c>
      <c r="AQ200" s="139">
        <v>15120000</v>
      </c>
      <c r="AR200" s="139">
        <v>0</v>
      </c>
      <c r="AS200" s="139">
        <v>23580000</v>
      </c>
    </row>
    <row r="201" spans="1:45" ht="24.9" hidden="1" customHeight="1" x14ac:dyDescent="0.3">
      <c r="A201" s="136">
        <v>12057</v>
      </c>
      <c r="B201" s="136" t="s">
        <v>1978</v>
      </c>
      <c r="D201" s="136">
        <v>2024</v>
      </c>
      <c r="E201" s="137" t="s">
        <v>600</v>
      </c>
      <c r="F201" s="136" t="s">
        <v>1450</v>
      </c>
      <c r="G201" s="137" t="s">
        <v>1449</v>
      </c>
      <c r="I201" s="137" t="s">
        <v>21</v>
      </c>
      <c r="J201" s="137" t="s">
        <v>1257</v>
      </c>
      <c r="K201" s="137" t="s">
        <v>1256</v>
      </c>
      <c r="L201" s="137" t="s">
        <v>21</v>
      </c>
      <c r="M201" s="136" t="s">
        <v>21</v>
      </c>
      <c r="N201" s="136">
        <v>10</v>
      </c>
      <c r="O201" s="138" t="s">
        <v>1135</v>
      </c>
      <c r="P201" s="137" t="s">
        <v>1448</v>
      </c>
      <c r="Q201" s="137" t="s">
        <v>642</v>
      </c>
      <c r="R201" s="137" t="s">
        <v>401</v>
      </c>
      <c r="S201" s="137" t="s">
        <v>19</v>
      </c>
      <c r="T201" s="137" t="s">
        <v>399</v>
      </c>
      <c r="U201" s="144">
        <v>20</v>
      </c>
      <c r="V201" s="136">
        <v>100</v>
      </c>
      <c r="W201" s="136">
        <v>0</v>
      </c>
      <c r="X201" s="136">
        <v>100</v>
      </c>
      <c r="Y201" s="136">
        <v>5</v>
      </c>
      <c r="Z201" s="136" t="s">
        <v>20</v>
      </c>
      <c r="AA201" s="136" t="s">
        <v>20</v>
      </c>
      <c r="AB201" s="136" t="s">
        <v>18</v>
      </c>
      <c r="AC201" s="137" t="s">
        <v>21</v>
      </c>
      <c r="AD201" s="137" t="s">
        <v>2248</v>
      </c>
      <c r="AE201" s="136" t="s">
        <v>18</v>
      </c>
      <c r="AF201" s="137" t="s">
        <v>1878</v>
      </c>
      <c r="AG201" s="136" t="s">
        <v>1873</v>
      </c>
      <c r="AH201" s="136">
        <v>2</v>
      </c>
      <c r="AI201" s="139">
        <v>5400</v>
      </c>
      <c r="AJ201" s="140">
        <v>20</v>
      </c>
      <c r="AK201" s="148">
        <v>20</v>
      </c>
      <c r="AL201" s="201">
        <f t="shared" si="3"/>
        <v>2000</v>
      </c>
      <c r="AN201" s="204">
        <v>1600000</v>
      </c>
      <c r="AO201" s="204">
        <v>2000000</v>
      </c>
      <c r="AP201" s="139">
        <v>0</v>
      </c>
      <c r="AQ201" s="139">
        <v>10800000</v>
      </c>
      <c r="AR201" s="139">
        <v>0</v>
      </c>
      <c r="AS201" s="139">
        <v>14400000</v>
      </c>
    </row>
    <row r="202" spans="1:45" ht="24.9" hidden="1" customHeight="1" x14ac:dyDescent="0.3">
      <c r="A202" s="136">
        <v>11834</v>
      </c>
      <c r="B202" s="136" t="s">
        <v>1978</v>
      </c>
      <c r="D202" s="136">
        <v>2024</v>
      </c>
      <c r="E202" s="137" t="s">
        <v>600</v>
      </c>
      <c r="F202" s="136" t="s">
        <v>1575</v>
      </c>
      <c r="G202" s="137" t="s">
        <v>1574</v>
      </c>
      <c r="I202" s="137" t="s">
        <v>21</v>
      </c>
      <c r="J202" s="137" t="s">
        <v>1414</v>
      </c>
      <c r="K202" s="137" t="s">
        <v>1413</v>
      </c>
      <c r="L202" s="137" t="s">
        <v>679</v>
      </c>
      <c r="M202" s="136" t="s">
        <v>680</v>
      </c>
      <c r="N202" s="136">
        <v>10</v>
      </c>
      <c r="O202" s="138" t="s">
        <v>1135</v>
      </c>
      <c r="P202" s="137" t="s">
        <v>1573</v>
      </c>
      <c r="Q202" s="137" t="s">
        <v>681</v>
      </c>
      <c r="R202" s="137" t="s">
        <v>401</v>
      </c>
      <c r="S202" s="137" t="s">
        <v>22</v>
      </c>
      <c r="T202" s="137" t="s">
        <v>2249</v>
      </c>
      <c r="U202" s="144">
        <v>20</v>
      </c>
      <c r="V202" s="136">
        <v>175</v>
      </c>
      <c r="W202" s="136">
        <v>12</v>
      </c>
      <c r="X202" s="136">
        <v>187</v>
      </c>
      <c r="Y202" s="136">
        <v>4</v>
      </c>
      <c r="Z202" s="136" t="s">
        <v>20</v>
      </c>
      <c r="AA202" s="136" t="s">
        <v>18</v>
      </c>
      <c r="AB202" s="136" t="s">
        <v>18</v>
      </c>
      <c r="AC202" s="137" t="s">
        <v>21</v>
      </c>
      <c r="AD202" s="137" t="s">
        <v>2250</v>
      </c>
      <c r="AE202" s="136" t="s">
        <v>18</v>
      </c>
      <c r="AF202" s="137" t="s">
        <v>1878</v>
      </c>
      <c r="AG202" s="136" t="s">
        <v>1873</v>
      </c>
      <c r="AH202" s="136">
        <v>2</v>
      </c>
      <c r="AI202" s="139">
        <v>5400</v>
      </c>
      <c r="AJ202" s="140">
        <v>46.75</v>
      </c>
      <c r="AK202" s="148">
        <v>47</v>
      </c>
      <c r="AL202" s="201">
        <f t="shared" si="3"/>
        <v>3740</v>
      </c>
      <c r="AN202" s="204">
        <v>3760000</v>
      </c>
      <c r="AO202" s="204">
        <v>0</v>
      </c>
      <c r="AP202" s="139">
        <v>0</v>
      </c>
      <c r="AQ202" s="139">
        <v>20196000</v>
      </c>
      <c r="AR202" s="139">
        <v>0</v>
      </c>
      <c r="AS202" s="139">
        <v>23956000</v>
      </c>
    </row>
    <row r="203" spans="1:45" ht="24.9" hidden="1" customHeight="1" x14ac:dyDescent="0.3">
      <c r="A203" s="136">
        <v>12110</v>
      </c>
      <c r="B203" s="136" t="s">
        <v>1978</v>
      </c>
      <c r="D203" s="136">
        <v>2024</v>
      </c>
      <c r="E203" s="137" t="s">
        <v>600</v>
      </c>
      <c r="F203" s="136" t="s">
        <v>1564</v>
      </c>
      <c r="G203" s="137" t="s">
        <v>1563</v>
      </c>
      <c r="I203" s="137" t="s">
        <v>21</v>
      </c>
      <c r="J203" s="137" t="s">
        <v>2251</v>
      </c>
      <c r="K203" s="137" t="s">
        <v>2252</v>
      </c>
      <c r="L203" s="137" t="s">
        <v>1666</v>
      </c>
      <c r="M203" s="136" t="s">
        <v>1665</v>
      </c>
      <c r="N203" s="136">
        <v>10</v>
      </c>
      <c r="O203" s="138" t="s">
        <v>1135</v>
      </c>
      <c r="P203" s="137" t="s">
        <v>704</v>
      </c>
      <c r="Q203" s="137" t="s">
        <v>681</v>
      </c>
      <c r="R203" s="137" t="s">
        <v>401</v>
      </c>
      <c r="S203" s="137" t="s">
        <v>22</v>
      </c>
      <c r="T203" s="137" t="s">
        <v>399</v>
      </c>
      <c r="U203" s="144">
        <v>15</v>
      </c>
      <c r="V203" s="136">
        <v>100</v>
      </c>
      <c r="W203" s="136">
        <v>8</v>
      </c>
      <c r="X203" s="136">
        <v>108</v>
      </c>
      <c r="Y203" s="136">
        <v>5</v>
      </c>
      <c r="Z203" s="136" t="s">
        <v>20</v>
      </c>
      <c r="AA203" s="136" t="s">
        <v>20</v>
      </c>
      <c r="AB203" s="136" t="s">
        <v>18</v>
      </c>
      <c r="AC203" s="137" t="s">
        <v>21</v>
      </c>
      <c r="AD203" s="137" t="s">
        <v>2253</v>
      </c>
      <c r="AE203" s="136" t="s">
        <v>18</v>
      </c>
      <c r="AF203" s="137" t="s">
        <v>1878</v>
      </c>
      <c r="AG203" s="136" t="s">
        <v>1873</v>
      </c>
      <c r="AH203" s="136">
        <v>3</v>
      </c>
      <c r="AI203" s="139">
        <v>6300</v>
      </c>
      <c r="AJ203" s="140">
        <v>21.6</v>
      </c>
      <c r="AK203" s="148">
        <v>22</v>
      </c>
      <c r="AL203" s="201">
        <f t="shared" si="3"/>
        <v>1620</v>
      </c>
      <c r="AN203" s="204">
        <v>1320000</v>
      </c>
      <c r="AO203" s="204">
        <v>1650000</v>
      </c>
      <c r="AP203" s="139">
        <v>0</v>
      </c>
      <c r="AQ203" s="139">
        <v>10206000</v>
      </c>
      <c r="AR203" s="139">
        <v>0</v>
      </c>
      <c r="AS203" s="139">
        <v>13176000</v>
      </c>
    </row>
    <row r="204" spans="1:45" ht="24.9" hidden="1" customHeight="1" x14ac:dyDescent="0.3">
      <c r="A204" s="136">
        <v>12526</v>
      </c>
      <c r="B204" s="136" t="s">
        <v>1978</v>
      </c>
      <c r="D204" s="136">
        <v>2024</v>
      </c>
      <c r="E204" s="137" t="s">
        <v>600</v>
      </c>
      <c r="F204" s="136" t="s">
        <v>2254</v>
      </c>
      <c r="G204" s="137" t="s">
        <v>2255</v>
      </c>
      <c r="I204" s="137" t="s">
        <v>21</v>
      </c>
      <c r="J204" s="137" t="s">
        <v>1426</v>
      </c>
      <c r="K204" s="137" t="s">
        <v>1425</v>
      </c>
      <c r="L204" s="137" t="s">
        <v>679</v>
      </c>
      <c r="M204" s="136" t="s">
        <v>680</v>
      </c>
      <c r="N204" s="136">
        <v>10</v>
      </c>
      <c r="O204" s="138" t="s">
        <v>1135</v>
      </c>
      <c r="P204" s="137" t="s">
        <v>1558</v>
      </c>
      <c r="Q204" s="137" t="s">
        <v>681</v>
      </c>
      <c r="R204" s="137" t="s">
        <v>401</v>
      </c>
      <c r="S204" s="137" t="s">
        <v>22</v>
      </c>
      <c r="T204" s="137" t="s">
        <v>1572</v>
      </c>
      <c r="U204" s="144">
        <v>25</v>
      </c>
      <c r="V204" s="136">
        <v>176</v>
      </c>
      <c r="W204" s="136">
        <v>12</v>
      </c>
      <c r="X204" s="136">
        <v>188</v>
      </c>
      <c r="Y204" s="136">
        <v>5</v>
      </c>
      <c r="Z204" s="136" t="s">
        <v>20</v>
      </c>
      <c r="AA204" s="136" t="s">
        <v>20</v>
      </c>
      <c r="AB204" s="136" t="s">
        <v>18</v>
      </c>
      <c r="AC204" s="137" t="s">
        <v>21</v>
      </c>
      <c r="AD204" s="137" t="s">
        <v>2256</v>
      </c>
      <c r="AE204" s="136" t="s">
        <v>20</v>
      </c>
      <c r="AF204" s="137" t="s">
        <v>2006</v>
      </c>
      <c r="AG204" s="136" t="s">
        <v>1873</v>
      </c>
      <c r="AH204" s="136">
        <v>3</v>
      </c>
      <c r="AI204" s="139">
        <v>6300</v>
      </c>
      <c r="AJ204" s="140">
        <v>37.6</v>
      </c>
      <c r="AK204" s="148">
        <v>38</v>
      </c>
      <c r="AL204" s="201">
        <f t="shared" si="3"/>
        <v>4700</v>
      </c>
      <c r="AM204" s="141">
        <v>50000</v>
      </c>
      <c r="AN204" s="204">
        <v>3800000</v>
      </c>
      <c r="AO204" s="204">
        <v>4750000</v>
      </c>
      <c r="AP204" s="139">
        <v>0</v>
      </c>
      <c r="AQ204" s="139">
        <v>29610000</v>
      </c>
      <c r="AR204" s="139">
        <v>1250000</v>
      </c>
      <c r="AS204" s="139">
        <v>39410000</v>
      </c>
    </row>
    <row r="205" spans="1:45" ht="24.9" hidden="1" customHeight="1" x14ac:dyDescent="0.3">
      <c r="A205" s="136">
        <v>11475</v>
      </c>
      <c r="B205" s="136" t="s">
        <v>1978</v>
      </c>
      <c r="D205" s="136">
        <v>2024</v>
      </c>
      <c r="E205" s="137" t="s">
        <v>600</v>
      </c>
      <c r="F205" s="136" t="s">
        <v>1447</v>
      </c>
      <c r="G205" s="137" t="s">
        <v>1446</v>
      </c>
      <c r="I205" s="137" t="s">
        <v>21</v>
      </c>
      <c r="J205" s="137" t="s">
        <v>1196</v>
      </c>
      <c r="K205" s="137" t="s">
        <v>1195</v>
      </c>
      <c r="L205" s="137" t="s">
        <v>679</v>
      </c>
      <c r="M205" s="136" t="s">
        <v>680</v>
      </c>
      <c r="N205" s="136">
        <v>10</v>
      </c>
      <c r="O205" s="138" t="s">
        <v>1135</v>
      </c>
      <c r="P205" s="137" t="s">
        <v>1445</v>
      </c>
      <c r="Q205" s="137" t="s">
        <v>681</v>
      </c>
      <c r="R205" s="137" t="s">
        <v>401</v>
      </c>
      <c r="S205" s="137" t="s">
        <v>22</v>
      </c>
      <c r="T205" s="137" t="s">
        <v>399</v>
      </c>
      <c r="U205" s="144">
        <v>15</v>
      </c>
      <c r="V205" s="136">
        <v>160</v>
      </c>
      <c r="W205" s="136">
        <v>12</v>
      </c>
      <c r="X205" s="136">
        <v>172</v>
      </c>
      <c r="Y205" s="136">
        <v>5</v>
      </c>
      <c r="Z205" s="136" t="s">
        <v>20</v>
      </c>
      <c r="AA205" s="136" t="s">
        <v>18</v>
      </c>
      <c r="AB205" s="136" t="s">
        <v>18</v>
      </c>
      <c r="AC205" s="137" t="s">
        <v>21</v>
      </c>
      <c r="AD205" s="137" t="s">
        <v>2257</v>
      </c>
      <c r="AE205" s="136" t="s">
        <v>20</v>
      </c>
      <c r="AF205" s="137" t="s">
        <v>2006</v>
      </c>
      <c r="AG205" s="136" t="s">
        <v>1873</v>
      </c>
      <c r="AH205" s="136">
        <v>3</v>
      </c>
      <c r="AI205" s="139">
        <v>6300</v>
      </c>
      <c r="AJ205" s="140">
        <v>34.4</v>
      </c>
      <c r="AK205" s="148">
        <v>35</v>
      </c>
      <c r="AL205" s="201">
        <f t="shared" si="3"/>
        <v>2580</v>
      </c>
      <c r="AM205" s="141">
        <v>50000</v>
      </c>
      <c r="AN205" s="204">
        <v>2100000</v>
      </c>
      <c r="AO205" s="204">
        <v>0</v>
      </c>
      <c r="AP205" s="139">
        <v>0</v>
      </c>
      <c r="AQ205" s="139">
        <v>16254000</v>
      </c>
      <c r="AR205" s="139">
        <v>750000</v>
      </c>
      <c r="AS205" s="139">
        <v>19104000</v>
      </c>
    </row>
    <row r="206" spans="1:45" ht="24.9" hidden="1" customHeight="1" x14ac:dyDescent="0.3">
      <c r="A206" s="136">
        <v>11800</v>
      </c>
      <c r="B206" s="136" t="s">
        <v>1978</v>
      </c>
      <c r="D206" s="136">
        <v>2024</v>
      </c>
      <c r="E206" s="137" t="s">
        <v>600</v>
      </c>
      <c r="F206" s="136" t="s">
        <v>1512</v>
      </c>
      <c r="G206" s="137" t="s">
        <v>1511</v>
      </c>
      <c r="I206" s="137" t="s">
        <v>21</v>
      </c>
      <c r="J206" s="137" t="s">
        <v>638</v>
      </c>
      <c r="K206" s="137" t="s">
        <v>639</v>
      </c>
      <c r="L206" s="137" t="s">
        <v>1946</v>
      </c>
      <c r="M206" s="136" t="s">
        <v>1275</v>
      </c>
      <c r="N206" s="136">
        <v>11</v>
      </c>
      <c r="O206" s="138" t="s">
        <v>1882</v>
      </c>
      <c r="P206" s="137" t="s">
        <v>1510</v>
      </c>
      <c r="Q206" s="137" t="s">
        <v>1864</v>
      </c>
      <c r="R206" s="137" t="s">
        <v>401</v>
      </c>
      <c r="S206" s="137" t="s">
        <v>19</v>
      </c>
      <c r="T206" s="137" t="s">
        <v>648</v>
      </c>
      <c r="U206" s="144">
        <v>25</v>
      </c>
      <c r="V206" s="136">
        <v>24</v>
      </c>
      <c r="W206" s="136">
        <v>5</v>
      </c>
      <c r="X206" s="136">
        <v>29</v>
      </c>
      <c r="Y206" s="136">
        <v>3</v>
      </c>
      <c r="Z206" s="136" t="s">
        <v>20</v>
      </c>
      <c r="AA206" s="136" t="s">
        <v>18</v>
      </c>
      <c r="AB206" s="136" t="s">
        <v>18</v>
      </c>
      <c r="AC206" s="137" t="s">
        <v>21</v>
      </c>
      <c r="AD206" s="137" t="s">
        <v>2258</v>
      </c>
      <c r="AE206" s="136" t="s">
        <v>20</v>
      </c>
      <c r="AF206" s="137" t="s">
        <v>1867</v>
      </c>
      <c r="AG206" s="136" t="s">
        <v>1873</v>
      </c>
      <c r="AH206" s="136">
        <v>2</v>
      </c>
      <c r="AI206" s="139">
        <v>5400</v>
      </c>
      <c r="AJ206" s="140">
        <v>17.666666666666668</v>
      </c>
      <c r="AK206" s="148">
        <v>18</v>
      </c>
      <c r="AL206" s="201">
        <f t="shared" si="3"/>
        <v>725</v>
      </c>
      <c r="AM206" s="139">
        <v>40000</v>
      </c>
      <c r="AN206" s="204">
        <v>1800000</v>
      </c>
      <c r="AO206" s="204">
        <v>0</v>
      </c>
      <c r="AP206" s="139">
        <v>0</v>
      </c>
      <c r="AQ206" s="139">
        <v>3915000</v>
      </c>
      <c r="AR206" s="139">
        <v>1000000</v>
      </c>
      <c r="AS206" s="139">
        <v>6715000</v>
      </c>
    </row>
    <row r="207" spans="1:45" ht="24.9" hidden="1" customHeight="1" x14ac:dyDescent="0.3">
      <c r="A207" s="136">
        <v>13379</v>
      </c>
      <c r="B207" s="136" t="s">
        <v>1978</v>
      </c>
      <c r="D207" s="136">
        <v>2024</v>
      </c>
      <c r="E207" s="137" t="s">
        <v>600</v>
      </c>
      <c r="F207" s="136" t="s">
        <v>2259</v>
      </c>
      <c r="G207" s="137" t="s">
        <v>2260</v>
      </c>
      <c r="I207" s="137" t="s">
        <v>21</v>
      </c>
      <c r="J207" s="137" t="s">
        <v>638</v>
      </c>
      <c r="K207" s="137" t="s">
        <v>639</v>
      </c>
      <c r="L207" s="137" t="s">
        <v>1162</v>
      </c>
      <c r="M207" s="136" t="s">
        <v>1163</v>
      </c>
      <c r="N207" s="136">
        <v>11</v>
      </c>
      <c r="O207" s="138" t="s">
        <v>1882</v>
      </c>
      <c r="P207" s="137" t="s">
        <v>699</v>
      </c>
      <c r="Q207" s="137" t="s">
        <v>642</v>
      </c>
      <c r="R207" s="137" t="s">
        <v>401</v>
      </c>
      <c r="S207" s="137" t="s">
        <v>19</v>
      </c>
      <c r="T207" s="137" t="s">
        <v>735</v>
      </c>
      <c r="U207" s="144">
        <v>25</v>
      </c>
      <c r="V207" s="136">
        <v>24</v>
      </c>
      <c r="W207" s="136">
        <v>15</v>
      </c>
      <c r="X207" s="136">
        <v>39</v>
      </c>
      <c r="Y207" s="136">
        <v>4</v>
      </c>
      <c r="Z207" s="136" t="s">
        <v>20</v>
      </c>
      <c r="AA207" s="136" t="s">
        <v>20</v>
      </c>
      <c r="AB207" s="136" t="s">
        <v>18</v>
      </c>
      <c r="AC207" s="137" t="s">
        <v>21</v>
      </c>
      <c r="AD207" s="137" t="s">
        <v>2261</v>
      </c>
      <c r="AE207" s="136" t="s">
        <v>20</v>
      </c>
      <c r="AF207" s="137" t="s">
        <v>1867</v>
      </c>
      <c r="AG207" s="136" t="s">
        <v>1873</v>
      </c>
      <c r="AH207" s="136">
        <v>2</v>
      </c>
      <c r="AI207" s="139">
        <v>5400</v>
      </c>
      <c r="AJ207" s="140">
        <v>18.75</v>
      </c>
      <c r="AK207" s="148">
        <v>19</v>
      </c>
      <c r="AL207" s="201">
        <f t="shared" si="3"/>
        <v>975</v>
      </c>
      <c r="AM207" s="139">
        <v>40000</v>
      </c>
      <c r="AN207" s="204">
        <v>1900000</v>
      </c>
      <c r="AO207" s="204">
        <v>2375000</v>
      </c>
      <c r="AP207" s="139">
        <v>0</v>
      </c>
      <c r="AQ207" s="139">
        <v>5265000</v>
      </c>
      <c r="AR207" s="139">
        <v>1000000</v>
      </c>
      <c r="AS207" s="139">
        <v>10540000</v>
      </c>
    </row>
    <row r="208" spans="1:45" ht="24.9" hidden="1" customHeight="1" x14ac:dyDescent="0.3">
      <c r="A208" s="136">
        <v>11704</v>
      </c>
      <c r="B208" s="136" t="s">
        <v>1978</v>
      </c>
      <c r="D208" s="136">
        <v>2024</v>
      </c>
      <c r="E208" s="137" t="s">
        <v>600</v>
      </c>
      <c r="F208" s="136" t="s">
        <v>2262</v>
      </c>
      <c r="G208" s="137" t="s">
        <v>2263</v>
      </c>
      <c r="I208" s="137" t="s">
        <v>21</v>
      </c>
      <c r="J208" s="137" t="s">
        <v>638</v>
      </c>
      <c r="K208" s="137" t="s">
        <v>639</v>
      </c>
      <c r="L208" s="137" t="s">
        <v>1162</v>
      </c>
      <c r="M208" s="136" t="s">
        <v>1163</v>
      </c>
      <c r="N208" s="136">
        <v>11</v>
      </c>
      <c r="O208" s="138" t="s">
        <v>1882</v>
      </c>
      <c r="P208" s="137" t="s">
        <v>1773</v>
      </c>
      <c r="Q208" s="137" t="s">
        <v>1864</v>
      </c>
      <c r="R208" s="137" t="s">
        <v>401</v>
      </c>
      <c r="S208" s="137" t="s">
        <v>19</v>
      </c>
      <c r="T208" s="137" t="s">
        <v>655</v>
      </c>
      <c r="U208" s="144">
        <v>25</v>
      </c>
      <c r="V208" s="136">
        <v>24</v>
      </c>
      <c r="W208" s="136">
        <v>15</v>
      </c>
      <c r="X208" s="136">
        <v>39</v>
      </c>
      <c r="Y208" s="136">
        <v>3</v>
      </c>
      <c r="Z208" s="136" t="s">
        <v>20</v>
      </c>
      <c r="AA208" s="136" t="s">
        <v>20</v>
      </c>
      <c r="AB208" s="136" t="s">
        <v>18</v>
      </c>
      <c r="AC208" s="137" t="s">
        <v>21</v>
      </c>
      <c r="AD208" s="137" t="s">
        <v>2264</v>
      </c>
      <c r="AE208" s="136" t="s">
        <v>20</v>
      </c>
      <c r="AF208" s="137" t="s">
        <v>1867</v>
      </c>
      <c r="AG208" s="136" t="s">
        <v>1873</v>
      </c>
      <c r="AH208" s="136">
        <v>2</v>
      </c>
      <c r="AI208" s="139">
        <v>5400</v>
      </c>
      <c r="AJ208" s="140">
        <v>21</v>
      </c>
      <c r="AK208" s="148">
        <v>21</v>
      </c>
      <c r="AL208" s="201">
        <f t="shared" si="3"/>
        <v>975</v>
      </c>
      <c r="AM208" s="139">
        <v>40000</v>
      </c>
      <c r="AN208" s="204">
        <v>2100000</v>
      </c>
      <c r="AO208" s="204">
        <v>2625000</v>
      </c>
      <c r="AP208" s="139">
        <v>0</v>
      </c>
      <c r="AQ208" s="139">
        <v>5265000</v>
      </c>
      <c r="AR208" s="139">
        <v>1000000</v>
      </c>
      <c r="AS208" s="139">
        <v>10990000</v>
      </c>
    </row>
    <row r="209" spans="1:45" ht="24.9" hidden="1" customHeight="1" x14ac:dyDescent="0.3">
      <c r="A209" s="136">
        <v>12203</v>
      </c>
      <c r="B209" s="136" t="s">
        <v>1978</v>
      </c>
      <c r="D209" s="136">
        <v>2024</v>
      </c>
      <c r="E209" s="137" t="s">
        <v>600</v>
      </c>
      <c r="F209" s="136" t="s">
        <v>708</v>
      </c>
      <c r="G209" s="137" t="s">
        <v>709</v>
      </c>
      <c r="I209" s="137" t="s">
        <v>21</v>
      </c>
      <c r="J209" s="137" t="s">
        <v>1201</v>
      </c>
      <c r="K209" s="137" t="s">
        <v>1200</v>
      </c>
      <c r="L209" s="137" t="s">
        <v>21</v>
      </c>
      <c r="M209" s="136" t="s">
        <v>21</v>
      </c>
      <c r="N209" s="136">
        <v>11</v>
      </c>
      <c r="O209" s="138" t="s">
        <v>1882</v>
      </c>
      <c r="P209" s="137" t="s">
        <v>710</v>
      </c>
      <c r="Q209" s="137" t="s">
        <v>1864</v>
      </c>
      <c r="R209" s="137" t="s">
        <v>401</v>
      </c>
      <c r="S209" s="137" t="s">
        <v>19</v>
      </c>
      <c r="T209" s="137" t="s">
        <v>2265</v>
      </c>
      <c r="U209" s="144">
        <v>25</v>
      </c>
      <c r="V209" s="136">
        <v>150</v>
      </c>
      <c r="W209" s="136">
        <v>0</v>
      </c>
      <c r="X209" s="136">
        <v>150</v>
      </c>
      <c r="Y209" s="136">
        <v>5</v>
      </c>
      <c r="Z209" s="136" t="s">
        <v>18</v>
      </c>
      <c r="AA209" s="136" t="s">
        <v>18</v>
      </c>
      <c r="AB209" s="136" t="s">
        <v>18</v>
      </c>
      <c r="AC209" s="137" t="s">
        <v>21</v>
      </c>
      <c r="AD209" s="137" t="s">
        <v>2266</v>
      </c>
      <c r="AE209" s="136" t="s">
        <v>20</v>
      </c>
      <c r="AF209" s="137" t="s">
        <v>1896</v>
      </c>
      <c r="AG209" s="136" t="s">
        <v>1873</v>
      </c>
      <c r="AH209" s="136">
        <v>3</v>
      </c>
      <c r="AI209" s="139">
        <v>6300</v>
      </c>
      <c r="AJ209" s="140">
        <v>43.6</v>
      </c>
      <c r="AK209" s="148">
        <v>44</v>
      </c>
      <c r="AL209" s="201">
        <f t="shared" si="3"/>
        <v>3750</v>
      </c>
      <c r="AM209" s="139">
        <v>35000</v>
      </c>
      <c r="AN209" s="204">
        <v>0</v>
      </c>
      <c r="AO209" s="204">
        <v>0</v>
      </c>
      <c r="AP209" s="139">
        <v>0</v>
      </c>
      <c r="AQ209" s="139">
        <v>23625000</v>
      </c>
      <c r="AR209" s="139">
        <v>875000</v>
      </c>
      <c r="AS209" s="139">
        <v>24500000</v>
      </c>
    </row>
    <row r="210" spans="1:45" ht="24.9" hidden="1" customHeight="1" x14ac:dyDescent="0.3">
      <c r="A210" s="136">
        <v>10771</v>
      </c>
      <c r="B210" s="136" t="s">
        <v>1978</v>
      </c>
      <c r="D210" s="136">
        <v>2024</v>
      </c>
      <c r="E210" s="137" t="s">
        <v>600</v>
      </c>
      <c r="F210" s="136" t="s">
        <v>2267</v>
      </c>
      <c r="G210" s="137" t="s">
        <v>2268</v>
      </c>
      <c r="I210" s="137" t="s">
        <v>21</v>
      </c>
      <c r="J210" s="137" t="s">
        <v>685</v>
      </c>
      <c r="K210" s="137" t="s">
        <v>686</v>
      </c>
      <c r="L210" s="137" t="s">
        <v>21</v>
      </c>
      <c r="M210" s="136" t="s">
        <v>21</v>
      </c>
      <c r="N210" s="136">
        <v>11</v>
      </c>
      <c r="O210" s="138" t="s">
        <v>1882</v>
      </c>
      <c r="P210" s="137" t="s">
        <v>1774</v>
      </c>
      <c r="Q210" s="137" t="s">
        <v>642</v>
      </c>
      <c r="R210" s="137" t="s">
        <v>401</v>
      </c>
      <c r="S210" s="137" t="s">
        <v>19</v>
      </c>
      <c r="T210" s="137" t="s">
        <v>399</v>
      </c>
      <c r="U210" s="144">
        <v>15</v>
      </c>
      <c r="V210" s="136">
        <v>100</v>
      </c>
      <c r="W210" s="136">
        <v>0</v>
      </c>
      <c r="X210" s="136">
        <v>100</v>
      </c>
      <c r="Y210" s="136">
        <v>6</v>
      </c>
      <c r="Z210" s="136" t="s">
        <v>20</v>
      </c>
      <c r="AA210" s="136" t="s">
        <v>20</v>
      </c>
      <c r="AB210" s="136" t="s">
        <v>18</v>
      </c>
      <c r="AC210" s="137" t="s">
        <v>21</v>
      </c>
      <c r="AD210" s="137" t="s">
        <v>2269</v>
      </c>
      <c r="AE210" s="136" t="s">
        <v>18</v>
      </c>
      <c r="AF210" s="137" t="s">
        <v>1878</v>
      </c>
      <c r="AG210" s="136" t="s">
        <v>1873</v>
      </c>
      <c r="AH210" s="136">
        <v>1</v>
      </c>
      <c r="AI210" s="139">
        <v>4300</v>
      </c>
      <c r="AJ210" s="140">
        <v>16.666666666666668</v>
      </c>
      <c r="AK210" s="148">
        <v>17</v>
      </c>
      <c r="AL210" s="201">
        <f t="shared" si="3"/>
        <v>1500</v>
      </c>
      <c r="AN210" s="204">
        <v>1020000</v>
      </c>
      <c r="AO210" s="204">
        <v>1275000</v>
      </c>
      <c r="AP210" s="139">
        <v>0</v>
      </c>
      <c r="AQ210" s="139">
        <v>6450000</v>
      </c>
      <c r="AR210" s="139">
        <v>0</v>
      </c>
      <c r="AS210" s="139">
        <v>8745000</v>
      </c>
    </row>
    <row r="211" spans="1:45" ht="24.9" hidden="1" customHeight="1" x14ac:dyDescent="0.3">
      <c r="A211" s="136">
        <v>11917</v>
      </c>
      <c r="B211" s="136" t="s">
        <v>1978</v>
      </c>
      <c r="D211" s="136">
        <v>2024</v>
      </c>
      <c r="E211" s="137" t="s">
        <v>600</v>
      </c>
      <c r="F211" s="136" t="s">
        <v>2270</v>
      </c>
      <c r="G211" s="137" t="s">
        <v>2271</v>
      </c>
      <c r="I211" s="137" t="s">
        <v>21</v>
      </c>
      <c r="J211" s="137" t="s">
        <v>2272</v>
      </c>
      <c r="K211" s="137" t="s">
        <v>1927</v>
      </c>
      <c r="L211" s="137" t="s">
        <v>408</v>
      </c>
      <c r="M211" s="136" t="s">
        <v>409</v>
      </c>
      <c r="N211" s="136">
        <v>11</v>
      </c>
      <c r="O211" s="138" t="s">
        <v>1882</v>
      </c>
      <c r="P211" s="137" t="s">
        <v>703</v>
      </c>
      <c r="Q211" s="137" t="s">
        <v>642</v>
      </c>
      <c r="R211" s="137" t="s">
        <v>401</v>
      </c>
      <c r="S211" s="137" t="s">
        <v>19</v>
      </c>
      <c r="T211" s="137" t="s">
        <v>1557</v>
      </c>
      <c r="U211" s="144">
        <v>16</v>
      </c>
      <c r="V211" s="136">
        <v>112</v>
      </c>
      <c r="W211" s="136">
        <v>12</v>
      </c>
      <c r="X211" s="136">
        <v>124</v>
      </c>
      <c r="Y211" s="136">
        <v>5</v>
      </c>
      <c r="Z211" s="136" t="s">
        <v>20</v>
      </c>
      <c r="AA211" s="136" t="s">
        <v>18</v>
      </c>
      <c r="AB211" s="136" t="s">
        <v>20</v>
      </c>
      <c r="AC211" s="137" t="s">
        <v>2273</v>
      </c>
      <c r="AD211" s="137" t="s">
        <v>2274</v>
      </c>
      <c r="AE211" s="136" t="s">
        <v>18</v>
      </c>
      <c r="AF211" s="137" t="s">
        <v>1878</v>
      </c>
      <c r="AG211" s="136" t="s">
        <v>1873</v>
      </c>
      <c r="AH211" s="136">
        <v>3</v>
      </c>
      <c r="AI211" s="139">
        <v>6300</v>
      </c>
      <c r="AJ211" s="140">
        <v>24.8</v>
      </c>
      <c r="AK211" s="148">
        <v>25</v>
      </c>
      <c r="AL211" s="201">
        <f t="shared" si="3"/>
        <v>1984</v>
      </c>
      <c r="AN211" s="204">
        <v>1600000</v>
      </c>
      <c r="AO211" s="204">
        <v>0</v>
      </c>
      <c r="AP211" s="139">
        <v>4000000</v>
      </c>
      <c r="AQ211" s="139">
        <v>12499200</v>
      </c>
      <c r="AR211" s="139">
        <v>0</v>
      </c>
      <c r="AS211" s="139">
        <v>18099200</v>
      </c>
    </row>
    <row r="212" spans="1:45" ht="24.9" hidden="1" customHeight="1" x14ac:dyDescent="0.3">
      <c r="A212" s="136">
        <v>13271</v>
      </c>
      <c r="B212" s="136" t="s">
        <v>1978</v>
      </c>
      <c r="D212" s="136">
        <v>2024</v>
      </c>
      <c r="E212" s="137" t="s">
        <v>600</v>
      </c>
      <c r="F212" s="136" t="s">
        <v>1516</v>
      </c>
      <c r="G212" s="137" t="s">
        <v>1515</v>
      </c>
      <c r="I212" s="137" t="s">
        <v>21</v>
      </c>
      <c r="J212" s="137" t="s">
        <v>2275</v>
      </c>
      <c r="K212" s="137" t="s">
        <v>1927</v>
      </c>
      <c r="L212" s="137" t="s">
        <v>408</v>
      </c>
      <c r="M212" s="136" t="s">
        <v>409</v>
      </c>
      <c r="N212" s="136">
        <v>11</v>
      </c>
      <c r="O212" s="138" t="s">
        <v>1882</v>
      </c>
      <c r="P212" s="137" t="s">
        <v>699</v>
      </c>
      <c r="Q212" s="137" t="s">
        <v>631</v>
      </c>
      <c r="R212" s="137" t="s">
        <v>401</v>
      </c>
      <c r="S212" s="137" t="s">
        <v>19</v>
      </c>
      <c r="T212" s="137" t="s">
        <v>692</v>
      </c>
      <c r="U212" s="144">
        <v>17</v>
      </c>
      <c r="V212" s="136">
        <v>90</v>
      </c>
      <c r="W212" s="136">
        <v>12</v>
      </c>
      <c r="X212" s="136">
        <v>102</v>
      </c>
      <c r="Y212" s="136">
        <v>5</v>
      </c>
      <c r="Z212" s="136" t="s">
        <v>20</v>
      </c>
      <c r="AA212" s="136" t="s">
        <v>18</v>
      </c>
      <c r="AB212" s="136" t="s">
        <v>20</v>
      </c>
      <c r="AC212" s="137" t="s">
        <v>2276</v>
      </c>
      <c r="AD212" s="137" t="s">
        <v>2277</v>
      </c>
      <c r="AE212" s="136" t="s">
        <v>18</v>
      </c>
      <c r="AF212" s="137" t="s">
        <v>1878</v>
      </c>
      <c r="AG212" s="136" t="s">
        <v>1873</v>
      </c>
      <c r="AH212" s="136">
        <v>2</v>
      </c>
      <c r="AI212" s="139">
        <v>5400</v>
      </c>
      <c r="AJ212" s="140">
        <v>20.399999999999999</v>
      </c>
      <c r="AK212" s="148">
        <v>21</v>
      </c>
      <c r="AL212" s="201">
        <f t="shared" si="3"/>
        <v>1734</v>
      </c>
      <c r="AM212" s="141"/>
      <c r="AN212" s="204">
        <v>1428000</v>
      </c>
      <c r="AO212" s="204">
        <v>0</v>
      </c>
      <c r="AP212" s="139">
        <v>4250000</v>
      </c>
      <c r="AQ212" s="139">
        <v>9363600</v>
      </c>
      <c r="AR212" s="139">
        <v>0</v>
      </c>
      <c r="AS212" s="139">
        <v>15041600</v>
      </c>
    </row>
    <row r="213" spans="1:45" ht="24.9" hidden="1" customHeight="1" x14ac:dyDescent="0.3">
      <c r="A213" s="136">
        <v>10805</v>
      </c>
      <c r="B213" s="136" t="s">
        <v>1978</v>
      </c>
      <c r="D213" s="136">
        <v>2024</v>
      </c>
      <c r="E213" s="137" t="s">
        <v>600</v>
      </c>
      <c r="F213" s="136" t="s">
        <v>1598</v>
      </c>
      <c r="G213" s="137" t="s">
        <v>1597</v>
      </c>
      <c r="I213" s="137" t="s">
        <v>21</v>
      </c>
      <c r="J213" s="137" t="s">
        <v>1350</v>
      </c>
      <c r="K213" s="137" t="s">
        <v>1349</v>
      </c>
      <c r="L213" s="137" t="s">
        <v>408</v>
      </c>
      <c r="M213" s="136" t="s">
        <v>409</v>
      </c>
      <c r="N213" s="136">
        <v>11</v>
      </c>
      <c r="O213" s="138" t="s">
        <v>1882</v>
      </c>
      <c r="P213" s="137" t="s">
        <v>1596</v>
      </c>
      <c r="Q213" s="137" t="s">
        <v>1864</v>
      </c>
      <c r="R213" s="137" t="s">
        <v>401</v>
      </c>
      <c r="S213" s="137" t="s">
        <v>19</v>
      </c>
      <c r="T213" s="137" t="s">
        <v>1572</v>
      </c>
      <c r="U213" s="144">
        <v>25</v>
      </c>
      <c r="V213" s="136">
        <v>190</v>
      </c>
      <c r="W213" s="136">
        <v>12</v>
      </c>
      <c r="X213" s="136">
        <v>202</v>
      </c>
      <c r="Y213" s="136">
        <v>5</v>
      </c>
      <c r="Z213" s="136" t="s">
        <v>20</v>
      </c>
      <c r="AA213" s="136" t="s">
        <v>20</v>
      </c>
      <c r="AB213" s="136" t="s">
        <v>20</v>
      </c>
      <c r="AC213" s="137" t="s">
        <v>21</v>
      </c>
      <c r="AD213" s="137" t="s">
        <v>2278</v>
      </c>
      <c r="AE213" s="136" t="s">
        <v>18</v>
      </c>
      <c r="AF213" s="137" t="s">
        <v>1878</v>
      </c>
      <c r="AG213" s="136" t="s">
        <v>1873</v>
      </c>
      <c r="AH213" s="136">
        <v>2</v>
      </c>
      <c r="AI213" s="139">
        <v>5400</v>
      </c>
      <c r="AJ213" s="140">
        <v>40.4</v>
      </c>
      <c r="AK213" s="148">
        <v>41</v>
      </c>
      <c r="AL213" s="201">
        <f t="shared" si="3"/>
        <v>5050</v>
      </c>
      <c r="AN213" s="204">
        <v>4100000</v>
      </c>
      <c r="AO213" s="204">
        <v>5125000</v>
      </c>
      <c r="AP213" s="139">
        <v>6250000</v>
      </c>
      <c r="AQ213" s="139">
        <v>27270000</v>
      </c>
      <c r="AR213" s="139">
        <v>0</v>
      </c>
      <c r="AS213" s="139">
        <v>42745000</v>
      </c>
    </row>
    <row r="214" spans="1:45" ht="24.9" hidden="1" customHeight="1" x14ac:dyDescent="0.3">
      <c r="A214" s="136">
        <v>13337</v>
      </c>
      <c r="B214" s="136" t="s">
        <v>1978</v>
      </c>
      <c r="D214" s="136">
        <v>2024</v>
      </c>
      <c r="E214" s="137" t="s">
        <v>600</v>
      </c>
      <c r="F214" s="136" t="s">
        <v>2279</v>
      </c>
      <c r="G214" s="137" t="s">
        <v>2280</v>
      </c>
      <c r="I214" s="137" t="s">
        <v>21</v>
      </c>
      <c r="J214" s="137" t="s">
        <v>1514</v>
      </c>
      <c r="K214" s="137" t="s">
        <v>1513</v>
      </c>
      <c r="L214" s="137" t="s">
        <v>1459</v>
      </c>
      <c r="M214" s="136" t="s">
        <v>1458</v>
      </c>
      <c r="N214" s="136">
        <v>11</v>
      </c>
      <c r="O214" s="138" t="s">
        <v>1882</v>
      </c>
      <c r="P214" s="137" t="s">
        <v>703</v>
      </c>
      <c r="Q214" s="137" t="s">
        <v>697</v>
      </c>
      <c r="R214" s="137" t="s">
        <v>401</v>
      </c>
      <c r="S214" s="137" t="s">
        <v>19</v>
      </c>
      <c r="T214" s="137" t="s">
        <v>2281</v>
      </c>
      <c r="U214" s="144">
        <v>15</v>
      </c>
      <c r="V214" s="136">
        <v>110</v>
      </c>
      <c r="W214" s="136">
        <v>10</v>
      </c>
      <c r="X214" s="136">
        <v>120</v>
      </c>
      <c r="Y214" s="136">
        <v>4</v>
      </c>
      <c r="Z214" s="136" t="s">
        <v>20</v>
      </c>
      <c r="AA214" s="136" t="s">
        <v>20</v>
      </c>
      <c r="AB214" s="136" t="s">
        <v>18</v>
      </c>
      <c r="AC214" s="137" t="s">
        <v>21</v>
      </c>
      <c r="AD214" s="137" t="s">
        <v>2282</v>
      </c>
      <c r="AE214" s="136" t="s">
        <v>18</v>
      </c>
      <c r="AF214" s="137" t="s">
        <v>1878</v>
      </c>
      <c r="AG214" s="136" t="s">
        <v>1873</v>
      </c>
      <c r="AH214" s="136">
        <v>3</v>
      </c>
      <c r="AI214" s="139">
        <v>6300</v>
      </c>
      <c r="AJ214" s="140">
        <v>30</v>
      </c>
      <c r="AK214" s="148">
        <v>30</v>
      </c>
      <c r="AL214" s="201">
        <f t="shared" si="3"/>
        <v>1800</v>
      </c>
      <c r="AN214" s="204">
        <v>1800000</v>
      </c>
      <c r="AO214" s="204">
        <v>2250000</v>
      </c>
      <c r="AP214" s="139">
        <v>0</v>
      </c>
      <c r="AQ214" s="139">
        <v>11340000</v>
      </c>
      <c r="AR214" s="139">
        <v>0</v>
      </c>
      <c r="AS214" s="139">
        <v>15390000</v>
      </c>
    </row>
    <row r="215" spans="1:45" ht="24.9" hidden="1" customHeight="1" x14ac:dyDescent="0.3">
      <c r="A215" s="136">
        <v>13378</v>
      </c>
      <c r="B215" s="136" t="s">
        <v>1978</v>
      </c>
      <c r="D215" s="136">
        <v>2024</v>
      </c>
      <c r="E215" s="137" t="s">
        <v>600</v>
      </c>
      <c r="F215" s="136" t="s">
        <v>2259</v>
      </c>
      <c r="G215" s="137" t="s">
        <v>2260</v>
      </c>
      <c r="I215" s="137" t="s">
        <v>21</v>
      </c>
      <c r="J215" s="137" t="s">
        <v>1959</v>
      </c>
      <c r="K215" s="137" t="s">
        <v>1960</v>
      </c>
      <c r="L215" s="137" t="s">
        <v>21</v>
      </c>
      <c r="M215" s="136" t="s">
        <v>21</v>
      </c>
      <c r="N215" s="136">
        <v>11</v>
      </c>
      <c r="O215" s="138" t="s">
        <v>1882</v>
      </c>
      <c r="P215" s="137" t="s">
        <v>699</v>
      </c>
      <c r="Q215" s="137" t="s">
        <v>631</v>
      </c>
      <c r="R215" s="137" t="s">
        <v>401</v>
      </c>
      <c r="S215" s="137" t="s">
        <v>19</v>
      </c>
      <c r="T215" s="137" t="s">
        <v>411</v>
      </c>
      <c r="U215" s="144">
        <v>16</v>
      </c>
      <c r="V215" s="136">
        <v>108</v>
      </c>
      <c r="W215" s="136">
        <v>0</v>
      </c>
      <c r="X215" s="136">
        <v>108</v>
      </c>
      <c r="Y215" s="136">
        <v>4</v>
      </c>
      <c r="Z215" s="136" t="s">
        <v>18</v>
      </c>
      <c r="AA215" s="136" t="s">
        <v>18</v>
      </c>
      <c r="AB215" s="136" t="s">
        <v>18</v>
      </c>
      <c r="AC215" s="137" t="s">
        <v>21</v>
      </c>
      <c r="AD215" s="137" t="s">
        <v>2283</v>
      </c>
      <c r="AE215" s="136" t="s">
        <v>18</v>
      </c>
      <c r="AF215" s="137" t="s">
        <v>1878</v>
      </c>
      <c r="AG215" s="136" t="s">
        <v>1873</v>
      </c>
      <c r="AH215" s="136">
        <v>2</v>
      </c>
      <c r="AI215" s="139">
        <v>5400</v>
      </c>
      <c r="AJ215" s="140">
        <v>27</v>
      </c>
      <c r="AK215" s="148">
        <v>27</v>
      </c>
      <c r="AL215" s="201">
        <f t="shared" si="3"/>
        <v>1728</v>
      </c>
      <c r="AN215" s="204">
        <v>0</v>
      </c>
      <c r="AO215" s="204">
        <v>0</v>
      </c>
      <c r="AP215" s="139">
        <v>0</v>
      </c>
      <c r="AQ215" s="139">
        <v>9331200</v>
      </c>
      <c r="AR215" s="139">
        <v>0</v>
      </c>
      <c r="AS215" s="139">
        <v>9331200</v>
      </c>
    </row>
    <row r="216" spans="1:45" ht="24.9" hidden="1" customHeight="1" x14ac:dyDescent="0.3">
      <c r="A216" s="136">
        <v>11590</v>
      </c>
      <c r="B216" s="136" t="s">
        <v>1978</v>
      </c>
      <c r="D216" s="136">
        <v>2024</v>
      </c>
      <c r="E216" s="137" t="s">
        <v>600</v>
      </c>
      <c r="F216" s="136" t="s">
        <v>2045</v>
      </c>
      <c r="G216" s="137" t="s">
        <v>2046</v>
      </c>
      <c r="I216" s="137" t="s">
        <v>21</v>
      </c>
      <c r="J216" s="137" t="s">
        <v>629</v>
      </c>
      <c r="K216" s="137" t="s">
        <v>630</v>
      </c>
      <c r="L216" s="137" t="s">
        <v>408</v>
      </c>
      <c r="M216" s="136" t="s">
        <v>409</v>
      </c>
      <c r="N216" s="136">
        <v>12</v>
      </c>
      <c r="O216" s="138" t="s">
        <v>725</v>
      </c>
      <c r="P216" s="137" t="s">
        <v>700</v>
      </c>
      <c r="Q216" s="137" t="s">
        <v>1864</v>
      </c>
      <c r="R216" s="137" t="s">
        <v>401</v>
      </c>
      <c r="S216" s="137" t="s">
        <v>19</v>
      </c>
      <c r="T216" s="137" t="s">
        <v>652</v>
      </c>
      <c r="U216" s="144">
        <v>15</v>
      </c>
      <c r="V216" s="136">
        <v>150</v>
      </c>
      <c r="W216" s="136">
        <v>12</v>
      </c>
      <c r="X216" s="136">
        <v>162</v>
      </c>
      <c r="Y216" s="136">
        <v>4</v>
      </c>
      <c r="Z216" s="136" t="s">
        <v>20</v>
      </c>
      <c r="AA216" s="136" t="s">
        <v>20</v>
      </c>
      <c r="AB216" s="136" t="s">
        <v>20</v>
      </c>
      <c r="AC216" s="137" t="s">
        <v>21</v>
      </c>
      <c r="AD216" s="137" t="s">
        <v>2284</v>
      </c>
      <c r="AE216" s="136" t="s">
        <v>18</v>
      </c>
      <c r="AF216" s="137" t="s">
        <v>1878</v>
      </c>
      <c r="AG216" s="136" t="s">
        <v>1873</v>
      </c>
      <c r="AH216" s="136">
        <v>2</v>
      </c>
      <c r="AI216" s="139">
        <v>5400</v>
      </c>
      <c r="AJ216" s="140">
        <v>40.5</v>
      </c>
      <c r="AK216" s="148">
        <v>41</v>
      </c>
      <c r="AL216" s="201">
        <f t="shared" si="3"/>
        <v>2430</v>
      </c>
      <c r="AN216" s="204">
        <v>2460000</v>
      </c>
      <c r="AO216" s="204">
        <v>3075000</v>
      </c>
      <c r="AP216" s="139">
        <v>3750000</v>
      </c>
      <c r="AQ216" s="139">
        <v>13122000</v>
      </c>
      <c r="AR216" s="139">
        <v>0</v>
      </c>
      <c r="AS216" s="139">
        <v>22407000</v>
      </c>
    </row>
    <row r="217" spans="1:45" ht="24.9" hidden="1" customHeight="1" x14ac:dyDescent="0.3">
      <c r="A217" s="136">
        <v>12153</v>
      </c>
      <c r="B217" s="136" t="s">
        <v>1978</v>
      </c>
      <c r="D217" s="136">
        <v>2024</v>
      </c>
      <c r="E217" s="137" t="s">
        <v>600</v>
      </c>
      <c r="F217" s="136" t="s">
        <v>1139</v>
      </c>
      <c r="G217" s="137" t="s">
        <v>1140</v>
      </c>
      <c r="I217" s="137" t="s">
        <v>21</v>
      </c>
      <c r="J217" s="137" t="s">
        <v>706</v>
      </c>
      <c r="K217" s="137" t="s">
        <v>707</v>
      </c>
      <c r="L217" s="137" t="s">
        <v>408</v>
      </c>
      <c r="M217" s="136" t="s">
        <v>409</v>
      </c>
      <c r="N217" s="136">
        <v>12</v>
      </c>
      <c r="O217" s="138" t="s">
        <v>725</v>
      </c>
      <c r="P217" s="137" t="s">
        <v>700</v>
      </c>
      <c r="Q217" s="137" t="s">
        <v>628</v>
      </c>
      <c r="R217" s="137" t="s">
        <v>401</v>
      </c>
      <c r="S217" s="137" t="s">
        <v>19</v>
      </c>
      <c r="T217" s="137" t="s">
        <v>399</v>
      </c>
      <c r="U217" s="144">
        <v>15</v>
      </c>
      <c r="V217" s="136">
        <v>140</v>
      </c>
      <c r="W217" s="136">
        <v>12</v>
      </c>
      <c r="X217" s="136">
        <v>152</v>
      </c>
      <c r="Y217" s="136">
        <v>4</v>
      </c>
      <c r="Z217" s="136" t="s">
        <v>20</v>
      </c>
      <c r="AA217" s="136" t="s">
        <v>20</v>
      </c>
      <c r="AB217" s="136" t="s">
        <v>20</v>
      </c>
      <c r="AC217" s="137" t="s">
        <v>21</v>
      </c>
      <c r="AD217" s="137" t="s">
        <v>2285</v>
      </c>
      <c r="AE217" s="136" t="s">
        <v>18</v>
      </c>
      <c r="AF217" s="137" t="s">
        <v>1878</v>
      </c>
      <c r="AG217" s="136" t="s">
        <v>1873</v>
      </c>
      <c r="AH217" s="136">
        <v>2</v>
      </c>
      <c r="AI217" s="139">
        <v>5400</v>
      </c>
      <c r="AJ217" s="140">
        <v>38</v>
      </c>
      <c r="AK217" s="148">
        <v>38</v>
      </c>
      <c r="AL217" s="201">
        <f t="shared" si="3"/>
        <v>2280</v>
      </c>
      <c r="AN217" s="204">
        <v>2280000</v>
      </c>
      <c r="AO217" s="204">
        <v>2850000</v>
      </c>
      <c r="AP217" s="139">
        <v>3750000</v>
      </c>
      <c r="AQ217" s="139">
        <v>12312000</v>
      </c>
      <c r="AR217" s="139">
        <v>0</v>
      </c>
      <c r="AS217" s="139">
        <v>21192000</v>
      </c>
    </row>
    <row r="218" spans="1:45" ht="24.9" hidden="1" customHeight="1" x14ac:dyDescent="0.3">
      <c r="A218" s="136">
        <v>11131</v>
      </c>
      <c r="B218" s="136" t="s">
        <v>1978</v>
      </c>
      <c r="D218" s="136">
        <v>2024</v>
      </c>
      <c r="E218" s="137" t="s">
        <v>600</v>
      </c>
      <c r="F218" s="136" t="s">
        <v>1387</v>
      </c>
      <c r="G218" s="137" t="s">
        <v>1386</v>
      </c>
      <c r="I218" s="137" t="s">
        <v>21</v>
      </c>
      <c r="J218" s="137" t="s">
        <v>1196</v>
      </c>
      <c r="K218" s="137" t="s">
        <v>1195</v>
      </c>
      <c r="L218" s="137" t="s">
        <v>21</v>
      </c>
      <c r="M218" s="136" t="s">
        <v>21</v>
      </c>
      <c r="N218" s="136">
        <v>12</v>
      </c>
      <c r="O218" s="138" t="s">
        <v>725</v>
      </c>
      <c r="P218" s="137" t="s">
        <v>700</v>
      </c>
      <c r="Q218" s="137" t="s">
        <v>1385</v>
      </c>
      <c r="R218" s="137" t="s">
        <v>401</v>
      </c>
      <c r="S218" s="137" t="s">
        <v>22</v>
      </c>
      <c r="T218" s="137" t="s">
        <v>411</v>
      </c>
      <c r="U218" s="144">
        <v>12</v>
      </c>
      <c r="V218" s="136">
        <v>160</v>
      </c>
      <c r="W218" s="136">
        <v>0</v>
      </c>
      <c r="X218" s="136">
        <v>160</v>
      </c>
      <c r="Y218" s="136">
        <v>4</v>
      </c>
      <c r="Z218" s="136" t="s">
        <v>20</v>
      </c>
      <c r="AA218" s="136" t="s">
        <v>20</v>
      </c>
      <c r="AB218" s="136" t="s">
        <v>18</v>
      </c>
      <c r="AC218" s="137" t="s">
        <v>21</v>
      </c>
      <c r="AD218" s="137" t="s">
        <v>2286</v>
      </c>
      <c r="AE218" s="136" t="s">
        <v>20</v>
      </c>
      <c r="AF218" s="137" t="s">
        <v>2006</v>
      </c>
      <c r="AG218" s="136" t="s">
        <v>1873</v>
      </c>
      <c r="AH218" s="136">
        <v>3</v>
      </c>
      <c r="AI218" s="139">
        <v>6300</v>
      </c>
      <c r="AJ218" s="140">
        <v>40</v>
      </c>
      <c r="AK218" s="148">
        <v>40</v>
      </c>
      <c r="AL218" s="201">
        <f t="shared" si="3"/>
        <v>1920</v>
      </c>
      <c r="AM218" s="139">
        <v>50000</v>
      </c>
      <c r="AN218" s="204">
        <v>1920000</v>
      </c>
      <c r="AO218" s="204">
        <v>2400000</v>
      </c>
      <c r="AP218" s="139">
        <v>0</v>
      </c>
      <c r="AQ218" s="139">
        <v>12096000</v>
      </c>
      <c r="AR218" s="139">
        <v>600000</v>
      </c>
      <c r="AS218" s="139">
        <v>17016000</v>
      </c>
    </row>
    <row r="219" spans="1:45" ht="24.9" hidden="1" customHeight="1" x14ac:dyDescent="0.3">
      <c r="A219" s="136">
        <v>11150</v>
      </c>
      <c r="B219" s="136" t="s">
        <v>1978</v>
      </c>
      <c r="D219" s="136">
        <v>2024</v>
      </c>
      <c r="E219" s="137" t="s">
        <v>600</v>
      </c>
      <c r="F219" s="136" t="s">
        <v>1712</v>
      </c>
      <c r="G219" s="137" t="s">
        <v>1711</v>
      </c>
      <c r="I219" s="137" t="s">
        <v>21</v>
      </c>
      <c r="J219" s="137" t="s">
        <v>638</v>
      </c>
      <c r="K219" s="137" t="s">
        <v>639</v>
      </c>
      <c r="L219" s="137" t="s">
        <v>1133</v>
      </c>
      <c r="M219" s="136" t="s">
        <v>1134</v>
      </c>
      <c r="N219" s="136">
        <v>13</v>
      </c>
      <c r="O219" s="138" t="s">
        <v>622</v>
      </c>
      <c r="P219" s="137" t="s">
        <v>684</v>
      </c>
      <c r="Q219" s="137" t="s">
        <v>1864</v>
      </c>
      <c r="R219" s="137" t="s">
        <v>401</v>
      </c>
      <c r="S219" s="137" t="s">
        <v>22</v>
      </c>
      <c r="T219" s="137" t="s">
        <v>399</v>
      </c>
      <c r="U219" s="144">
        <v>25</v>
      </c>
      <c r="V219" s="136">
        <v>24</v>
      </c>
      <c r="W219" s="136">
        <v>90</v>
      </c>
      <c r="X219" s="136">
        <v>114</v>
      </c>
      <c r="Y219" s="136">
        <v>6</v>
      </c>
      <c r="Z219" s="136" t="s">
        <v>20</v>
      </c>
      <c r="AA219" s="136" t="s">
        <v>20</v>
      </c>
      <c r="AB219" s="136" t="s">
        <v>18</v>
      </c>
      <c r="AC219" s="137" t="s">
        <v>21</v>
      </c>
      <c r="AD219" s="137" t="s">
        <v>2287</v>
      </c>
      <c r="AE219" s="136" t="s">
        <v>20</v>
      </c>
      <c r="AF219" s="137" t="s">
        <v>1867</v>
      </c>
      <c r="AG219" s="136" t="s">
        <v>1873</v>
      </c>
      <c r="AH219" s="136">
        <v>2</v>
      </c>
      <c r="AI219" s="139">
        <v>5400</v>
      </c>
      <c r="AJ219" s="140">
        <v>29</v>
      </c>
      <c r="AK219" s="148">
        <v>29</v>
      </c>
      <c r="AL219" s="201">
        <f t="shared" si="3"/>
        <v>2850</v>
      </c>
      <c r="AM219" s="139">
        <v>40000</v>
      </c>
      <c r="AN219" s="204">
        <v>2900000</v>
      </c>
      <c r="AO219" s="204">
        <v>3625000</v>
      </c>
      <c r="AP219" s="139">
        <v>0</v>
      </c>
      <c r="AQ219" s="139">
        <v>15390000</v>
      </c>
      <c r="AR219" s="139">
        <v>1000000</v>
      </c>
      <c r="AS219" s="139">
        <v>22915000</v>
      </c>
    </row>
    <row r="220" spans="1:45" ht="24.9" hidden="1" customHeight="1" x14ac:dyDescent="0.3">
      <c r="A220" s="136">
        <v>10969</v>
      </c>
      <c r="B220" s="136" t="s">
        <v>1978</v>
      </c>
      <c r="D220" s="136">
        <v>2024</v>
      </c>
      <c r="E220" s="137" t="s">
        <v>600</v>
      </c>
      <c r="F220" s="136" t="s">
        <v>2288</v>
      </c>
      <c r="G220" s="137" t="s">
        <v>2289</v>
      </c>
      <c r="I220" s="137" t="s">
        <v>21</v>
      </c>
      <c r="J220" s="137" t="s">
        <v>1276</v>
      </c>
      <c r="K220" s="137" t="s">
        <v>2105</v>
      </c>
      <c r="L220" s="137" t="s">
        <v>2290</v>
      </c>
      <c r="M220" s="136" t="s">
        <v>2291</v>
      </c>
      <c r="N220" s="136">
        <v>13</v>
      </c>
      <c r="O220" s="138" t="s">
        <v>622</v>
      </c>
      <c r="P220" s="137" t="s">
        <v>1777</v>
      </c>
      <c r="Q220" s="137" t="s">
        <v>681</v>
      </c>
      <c r="R220" s="137" t="s">
        <v>401</v>
      </c>
      <c r="S220" s="137" t="s">
        <v>22</v>
      </c>
      <c r="T220" s="137" t="s">
        <v>2292</v>
      </c>
      <c r="U220" s="144">
        <v>25</v>
      </c>
      <c r="V220" s="136">
        <v>94</v>
      </c>
      <c r="W220" s="136">
        <v>218</v>
      </c>
      <c r="X220" s="136">
        <v>312</v>
      </c>
      <c r="Y220" s="136">
        <v>5</v>
      </c>
      <c r="Z220" s="136" t="s">
        <v>20</v>
      </c>
      <c r="AA220" s="136" t="s">
        <v>20</v>
      </c>
      <c r="AB220" s="136" t="s">
        <v>18</v>
      </c>
      <c r="AC220" s="137" t="s">
        <v>21</v>
      </c>
      <c r="AD220" s="137" t="s">
        <v>2293</v>
      </c>
      <c r="AE220" s="136" t="s">
        <v>18</v>
      </c>
      <c r="AF220" s="137" t="s">
        <v>1878</v>
      </c>
      <c r="AG220" s="136" t="s">
        <v>1873</v>
      </c>
      <c r="AH220" s="136">
        <v>1</v>
      </c>
      <c r="AI220" s="139">
        <v>4300</v>
      </c>
      <c r="AJ220" s="140">
        <v>62.4</v>
      </c>
      <c r="AK220" s="148">
        <v>63</v>
      </c>
      <c r="AL220" s="201">
        <f t="shared" si="3"/>
        <v>7800</v>
      </c>
      <c r="AN220" s="204">
        <v>6300000</v>
      </c>
      <c r="AO220" s="204">
        <v>7875000</v>
      </c>
      <c r="AP220" s="139">
        <v>0</v>
      </c>
      <c r="AQ220" s="139">
        <v>33540000</v>
      </c>
      <c r="AR220" s="139">
        <v>0</v>
      </c>
      <c r="AS220" s="139">
        <v>47715000</v>
      </c>
    </row>
    <row r="221" spans="1:45" ht="24.9" hidden="1" customHeight="1" x14ac:dyDescent="0.3">
      <c r="A221" s="136">
        <v>11866</v>
      </c>
      <c r="B221" s="136" t="s">
        <v>1978</v>
      </c>
      <c r="D221" s="136">
        <v>2024</v>
      </c>
      <c r="E221" s="137" t="s">
        <v>600</v>
      </c>
      <c r="F221" s="136" t="s">
        <v>1139</v>
      </c>
      <c r="G221" s="137" t="s">
        <v>1140</v>
      </c>
      <c r="I221" s="137" t="s">
        <v>21</v>
      </c>
      <c r="J221" s="137" t="s">
        <v>1249</v>
      </c>
      <c r="K221" s="137" t="s">
        <v>1248</v>
      </c>
      <c r="L221" s="137" t="s">
        <v>408</v>
      </c>
      <c r="M221" s="136" t="s">
        <v>409</v>
      </c>
      <c r="N221" s="136">
        <v>13</v>
      </c>
      <c r="O221" s="138" t="s">
        <v>622</v>
      </c>
      <c r="P221" s="137" t="s">
        <v>1714</v>
      </c>
      <c r="Q221" s="137" t="s">
        <v>628</v>
      </c>
      <c r="R221" s="137" t="s">
        <v>401</v>
      </c>
      <c r="S221" s="137" t="s">
        <v>19</v>
      </c>
      <c r="T221" s="137" t="s">
        <v>399</v>
      </c>
      <c r="U221" s="144">
        <v>10</v>
      </c>
      <c r="V221" s="136">
        <v>100</v>
      </c>
      <c r="W221" s="136">
        <v>12</v>
      </c>
      <c r="X221" s="136">
        <v>112</v>
      </c>
      <c r="Y221" s="136">
        <v>4</v>
      </c>
      <c r="Z221" s="136" t="s">
        <v>20</v>
      </c>
      <c r="AA221" s="136" t="s">
        <v>20</v>
      </c>
      <c r="AB221" s="136" t="s">
        <v>20</v>
      </c>
      <c r="AC221" s="137" t="s">
        <v>21</v>
      </c>
      <c r="AD221" s="137" t="s">
        <v>2294</v>
      </c>
      <c r="AE221" s="136" t="s">
        <v>18</v>
      </c>
      <c r="AF221" s="137" t="s">
        <v>1878</v>
      </c>
      <c r="AG221" s="136" t="s">
        <v>1873</v>
      </c>
      <c r="AH221" s="136">
        <v>2</v>
      </c>
      <c r="AI221" s="139">
        <v>5400</v>
      </c>
      <c r="AJ221" s="140">
        <v>28</v>
      </c>
      <c r="AK221" s="148">
        <v>28</v>
      </c>
      <c r="AL221" s="201">
        <f t="shared" si="3"/>
        <v>1120</v>
      </c>
      <c r="AN221" s="204">
        <v>1120000</v>
      </c>
      <c r="AO221" s="204">
        <v>1400000</v>
      </c>
      <c r="AP221" s="139">
        <v>2500000</v>
      </c>
      <c r="AQ221" s="139">
        <v>6048000</v>
      </c>
      <c r="AR221" s="139">
        <v>0</v>
      </c>
      <c r="AS221" s="139">
        <v>11068000</v>
      </c>
    </row>
    <row r="222" spans="1:45" ht="24.9" hidden="1" customHeight="1" x14ac:dyDescent="0.3">
      <c r="A222" s="136">
        <v>11384</v>
      </c>
      <c r="B222" s="136" t="s">
        <v>1978</v>
      </c>
      <c r="D222" s="136">
        <v>2024</v>
      </c>
      <c r="E222" s="137" t="s">
        <v>600</v>
      </c>
      <c r="F222" s="136" t="s">
        <v>1400</v>
      </c>
      <c r="G222" s="137" t="s">
        <v>1399</v>
      </c>
      <c r="I222" s="137" t="s">
        <v>21</v>
      </c>
      <c r="J222" s="137" t="s">
        <v>1244</v>
      </c>
      <c r="K222" s="137" t="s">
        <v>1243</v>
      </c>
      <c r="L222" s="137" t="s">
        <v>408</v>
      </c>
      <c r="M222" s="136" t="s">
        <v>409</v>
      </c>
      <c r="N222" s="136">
        <v>13</v>
      </c>
      <c r="O222" s="138" t="s">
        <v>622</v>
      </c>
      <c r="P222" s="137" t="s">
        <v>1398</v>
      </c>
      <c r="Q222" s="137" t="s">
        <v>642</v>
      </c>
      <c r="R222" s="137" t="s">
        <v>401</v>
      </c>
      <c r="S222" s="137" t="s">
        <v>19</v>
      </c>
      <c r="T222" s="137" t="s">
        <v>652</v>
      </c>
      <c r="U222" s="144">
        <v>16</v>
      </c>
      <c r="V222" s="136">
        <v>150</v>
      </c>
      <c r="W222" s="136">
        <v>12</v>
      </c>
      <c r="X222" s="136">
        <v>162</v>
      </c>
      <c r="Y222" s="136">
        <v>4</v>
      </c>
      <c r="Z222" s="136" t="s">
        <v>20</v>
      </c>
      <c r="AA222" s="136" t="s">
        <v>18</v>
      </c>
      <c r="AB222" s="136" t="s">
        <v>20</v>
      </c>
      <c r="AC222" s="137" t="s">
        <v>21</v>
      </c>
      <c r="AD222" s="137" t="s">
        <v>2295</v>
      </c>
      <c r="AE222" s="136" t="s">
        <v>18</v>
      </c>
      <c r="AF222" s="137" t="s">
        <v>1878</v>
      </c>
      <c r="AG222" s="136" t="s">
        <v>1873</v>
      </c>
      <c r="AH222" s="136">
        <v>2</v>
      </c>
      <c r="AI222" s="139">
        <v>5400</v>
      </c>
      <c r="AJ222" s="140">
        <v>40.5</v>
      </c>
      <c r="AK222" s="148">
        <v>41</v>
      </c>
      <c r="AL222" s="201">
        <f t="shared" si="3"/>
        <v>2592</v>
      </c>
      <c r="AN222" s="204">
        <v>2624000</v>
      </c>
      <c r="AO222" s="204">
        <v>0</v>
      </c>
      <c r="AP222" s="139">
        <v>4000000</v>
      </c>
      <c r="AQ222" s="139">
        <v>13996800</v>
      </c>
      <c r="AR222" s="139">
        <v>0</v>
      </c>
      <c r="AS222" s="139">
        <v>20620800</v>
      </c>
    </row>
    <row r="223" spans="1:45" ht="24.9" hidden="1" customHeight="1" x14ac:dyDescent="0.3">
      <c r="A223" s="136">
        <v>12157</v>
      </c>
      <c r="B223" s="136" t="s">
        <v>1978</v>
      </c>
      <c r="D223" s="136">
        <v>2024</v>
      </c>
      <c r="E223" s="137" t="s">
        <v>600</v>
      </c>
      <c r="F223" s="136" t="s">
        <v>1139</v>
      </c>
      <c r="G223" s="137" t="s">
        <v>1140</v>
      </c>
      <c r="I223" s="137" t="s">
        <v>21</v>
      </c>
      <c r="J223" s="137" t="s">
        <v>1357</v>
      </c>
      <c r="K223" s="137" t="s">
        <v>1356</v>
      </c>
      <c r="L223" s="137" t="s">
        <v>408</v>
      </c>
      <c r="M223" s="136" t="s">
        <v>409</v>
      </c>
      <c r="N223" s="136">
        <v>13</v>
      </c>
      <c r="O223" s="138" t="s">
        <v>622</v>
      </c>
      <c r="P223" s="137" t="s">
        <v>647</v>
      </c>
      <c r="Q223" s="137" t="s">
        <v>628</v>
      </c>
      <c r="R223" s="137" t="s">
        <v>401</v>
      </c>
      <c r="S223" s="137" t="s">
        <v>19</v>
      </c>
      <c r="T223" s="137" t="s">
        <v>399</v>
      </c>
      <c r="U223" s="144">
        <v>15</v>
      </c>
      <c r="V223" s="136">
        <v>130</v>
      </c>
      <c r="W223" s="136">
        <v>12</v>
      </c>
      <c r="X223" s="136">
        <v>142</v>
      </c>
      <c r="Y223" s="136">
        <v>5</v>
      </c>
      <c r="Z223" s="136" t="s">
        <v>20</v>
      </c>
      <c r="AA223" s="136" t="s">
        <v>20</v>
      </c>
      <c r="AB223" s="136" t="s">
        <v>20</v>
      </c>
      <c r="AC223" s="137" t="s">
        <v>21</v>
      </c>
      <c r="AD223" s="137" t="s">
        <v>2296</v>
      </c>
      <c r="AE223" s="136" t="s">
        <v>18</v>
      </c>
      <c r="AF223" s="137" t="s">
        <v>1878</v>
      </c>
      <c r="AG223" s="136" t="s">
        <v>1873</v>
      </c>
      <c r="AH223" s="136">
        <v>2</v>
      </c>
      <c r="AI223" s="139">
        <v>5400</v>
      </c>
      <c r="AJ223" s="140">
        <v>28.4</v>
      </c>
      <c r="AK223" s="148">
        <v>29</v>
      </c>
      <c r="AL223" s="201">
        <f t="shared" si="3"/>
        <v>2130</v>
      </c>
      <c r="AN223" s="204">
        <v>1740000</v>
      </c>
      <c r="AO223" s="204">
        <v>2175000</v>
      </c>
      <c r="AP223" s="139">
        <v>3750000</v>
      </c>
      <c r="AQ223" s="139">
        <v>11502000</v>
      </c>
      <c r="AR223" s="139">
        <v>0</v>
      </c>
      <c r="AS223" s="139">
        <v>19167000</v>
      </c>
    </row>
    <row r="224" spans="1:45" ht="24.9" hidden="1" customHeight="1" x14ac:dyDescent="0.3">
      <c r="A224" s="136">
        <v>13459</v>
      </c>
      <c r="B224" s="136" t="s">
        <v>1978</v>
      </c>
      <c r="D224" s="136">
        <v>2024</v>
      </c>
      <c r="E224" s="137" t="s">
        <v>600</v>
      </c>
      <c r="F224" s="136" t="s">
        <v>1408</v>
      </c>
      <c r="G224" s="137" t="s">
        <v>1407</v>
      </c>
      <c r="I224" s="137" t="s">
        <v>21</v>
      </c>
      <c r="J224" s="137" t="s">
        <v>417</v>
      </c>
      <c r="K224" s="137" t="s">
        <v>416</v>
      </c>
      <c r="L224" s="137" t="s">
        <v>645</v>
      </c>
      <c r="M224" s="136" t="s">
        <v>646</v>
      </c>
      <c r="N224" s="136">
        <v>13</v>
      </c>
      <c r="O224" s="138" t="s">
        <v>622</v>
      </c>
      <c r="P224" s="137" t="s">
        <v>1320</v>
      </c>
      <c r="Q224" s="137" t="s">
        <v>1864</v>
      </c>
      <c r="R224" s="137" t="s">
        <v>401</v>
      </c>
      <c r="S224" s="137" t="s">
        <v>19</v>
      </c>
      <c r="T224" s="137" t="s">
        <v>410</v>
      </c>
      <c r="U224" s="144">
        <v>20</v>
      </c>
      <c r="V224" s="136">
        <v>95</v>
      </c>
      <c r="W224" s="136">
        <v>10</v>
      </c>
      <c r="X224" s="136">
        <v>105</v>
      </c>
      <c r="Y224" s="136">
        <v>5</v>
      </c>
      <c r="Z224" s="136" t="s">
        <v>20</v>
      </c>
      <c r="AA224" s="136" t="s">
        <v>18</v>
      </c>
      <c r="AB224" s="136" t="s">
        <v>18</v>
      </c>
      <c r="AC224" s="137" t="s">
        <v>21</v>
      </c>
      <c r="AD224" s="137" t="s">
        <v>2297</v>
      </c>
      <c r="AE224" s="136" t="s">
        <v>18</v>
      </c>
      <c r="AF224" s="137" t="s">
        <v>1878</v>
      </c>
      <c r="AG224" s="136" t="s">
        <v>1873</v>
      </c>
      <c r="AH224" s="136">
        <v>2</v>
      </c>
      <c r="AI224" s="139">
        <v>5400</v>
      </c>
      <c r="AJ224" s="140">
        <v>21</v>
      </c>
      <c r="AK224" s="148">
        <v>21</v>
      </c>
      <c r="AL224" s="201">
        <f t="shared" si="3"/>
        <v>2100</v>
      </c>
      <c r="AN224" s="204">
        <v>1680000</v>
      </c>
      <c r="AO224" s="204">
        <v>0</v>
      </c>
      <c r="AP224" s="139">
        <v>0</v>
      </c>
      <c r="AQ224" s="139">
        <v>11340000</v>
      </c>
      <c r="AR224" s="139">
        <v>0</v>
      </c>
      <c r="AS224" s="139">
        <v>13020000</v>
      </c>
    </row>
    <row r="225" spans="1:45" ht="24.9" hidden="1" customHeight="1" x14ac:dyDescent="0.3">
      <c r="A225" s="136">
        <v>11496</v>
      </c>
      <c r="B225" s="136" t="s">
        <v>1978</v>
      </c>
      <c r="D225" s="136">
        <v>2024</v>
      </c>
      <c r="E225" s="137" t="s">
        <v>600</v>
      </c>
      <c r="F225" s="136" t="s">
        <v>1379</v>
      </c>
      <c r="G225" s="137" t="s">
        <v>1378</v>
      </c>
      <c r="I225" s="137" t="s">
        <v>21</v>
      </c>
      <c r="J225" s="137" t="s">
        <v>1203</v>
      </c>
      <c r="K225" s="137" t="s">
        <v>1202</v>
      </c>
      <c r="L225" s="137" t="s">
        <v>679</v>
      </c>
      <c r="M225" s="136" t="s">
        <v>680</v>
      </c>
      <c r="N225" s="136">
        <v>13</v>
      </c>
      <c r="O225" s="138" t="s">
        <v>622</v>
      </c>
      <c r="P225" s="137" t="s">
        <v>1278</v>
      </c>
      <c r="Q225" s="137" t="s">
        <v>1864</v>
      </c>
      <c r="R225" s="137" t="s">
        <v>401</v>
      </c>
      <c r="S225" s="137" t="s">
        <v>22</v>
      </c>
      <c r="T225" s="137" t="s">
        <v>399</v>
      </c>
      <c r="U225" s="144">
        <v>25</v>
      </c>
      <c r="V225" s="136">
        <v>260</v>
      </c>
      <c r="W225" s="136">
        <v>12</v>
      </c>
      <c r="X225" s="136">
        <v>272</v>
      </c>
      <c r="Y225" s="136">
        <v>5</v>
      </c>
      <c r="Z225" s="136" t="s">
        <v>20</v>
      </c>
      <c r="AA225" s="136" t="s">
        <v>20</v>
      </c>
      <c r="AB225" s="136" t="s">
        <v>18</v>
      </c>
      <c r="AC225" s="137" t="s">
        <v>21</v>
      </c>
      <c r="AD225" s="137" t="s">
        <v>2298</v>
      </c>
      <c r="AE225" s="136" t="s">
        <v>20</v>
      </c>
      <c r="AF225" s="137" t="s">
        <v>1991</v>
      </c>
      <c r="AG225" s="136" t="s">
        <v>1873</v>
      </c>
      <c r="AH225" s="136">
        <v>3</v>
      </c>
      <c r="AI225" s="139">
        <v>6300</v>
      </c>
      <c r="AJ225" s="140">
        <v>54.4</v>
      </c>
      <c r="AK225" s="148">
        <v>55</v>
      </c>
      <c r="AL225" s="201">
        <f t="shared" si="3"/>
        <v>6800</v>
      </c>
      <c r="AM225" s="139">
        <v>300000</v>
      </c>
      <c r="AN225" s="204">
        <v>5500000</v>
      </c>
      <c r="AO225" s="204">
        <v>6875000</v>
      </c>
      <c r="AP225" s="139">
        <v>0</v>
      </c>
      <c r="AQ225" s="139">
        <v>42840000</v>
      </c>
      <c r="AR225" s="139">
        <v>7500000</v>
      </c>
      <c r="AS225" s="139">
        <v>62715000</v>
      </c>
    </row>
    <row r="226" spans="1:45" ht="24.9" hidden="1" customHeight="1" x14ac:dyDescent="0.3">
      <c r="A226" s="136">
        <v>13600</v>
      </c>
      <c r="B226" s="136" t="s">
        <v>1978</v>
      </c>
      <c r="D226" s="136">
        <v>2024</v>
      </c>
      <c r="E226" s="137" t="s">
        <v>600</v>
      </c>
      <c r="F226" s="136" t="s">
        <v>1354</v>
      </c>
      <c r="G226" s="137" t="s">
        <v>1353</v>
      </c>
      <c r="I226" s="137" t="s">
        <v>21</v>
      </c>
      <c r="J226" s="137" t="s">
        <v>1146</v>
      </c>
      <c r="K226" s="137" t="s">
        <v>1147</v>
      </c>
      <c r="L226" s="137" t="s">
        <v>408</v>
      </c>
      <c r="M226" s="136" t="s">
        <v>409</v>
      </c>
      <c r="N226" s="136">
        <v>13</v>
      </c>
      <c r="O226" s="138" t="s">
        <v>622</v>
      </c>
      <c r="P226" s="137" t="s">
        <v>1247</v>
      </c>
      <c r="Q226" s="137" t="s">
        <v>1373</v>
      </c>
      <c r="R226" s="137" t="s">
        <v>401</v>
      </c>
      <c r="S226" s="137" t="s">
        <v>19</v>
      </c>
      <c r="T226" s="137" t="s">
        <v>1281</v>
      </c>
      <c r="U226" s="144">
        <v>14</v>
      </c>
      <c r="V226" s="136">
        <v>160</v>
      </c>
      <c r="W226" s="136">
        <v>12</v>
      </c>
      <c r="X226" s="136">
        <v>172</v>
      </c>
      <c r="Y226" s="136">
        <v>3</v>
      </c>
      <c r="Z226" s="136" t="s">
        <v>20</v>
      </c>
      <c r="AA226" s="136" t="s">
        <v>20</v>
      </c>
      <c r="AB226" s="136" t="s">
        <v>20</v>
      </c>
      <c r="AC226" s="137" t="s">
        <v>21</v>
      </c>
      <c r="AD226" s="137" t="s">
        <v>2299</v>
      </c>
      <c r="AE226" s="136" t="s">
        <v>18</v>
      </c>
      <c r="AF226" s="137" t="s">
        <v>1878</v>
      </c>
      <c r="AG226" s="136" t="s">
        <v>1873</v>
      </c>
      <c r="AH226" s="136">
        <v>2</v>
      </c>
      <c r="AI226" s="139">
        <v>5400</v>
      </c>
      <c r="AJ226" s="140">
        <v>57.333333333333336</v>
      </c>
      <c r="AK226" s="148">
        <v>58</v>
      </c>
      <c r="AL226" s="201">
        <f t="shared" si="3"/>
        <v>2408</v>
      </c>
      <c r="AN226" s="204">
        <v>3248000</v>
      </c>
      <c r="AO226" s="204">
        <v>4060000</v>
      </c>
      <c r="AP226" s="139">
        <v>3500000</v>
      </c>
      <c r="AQ226" s="139">
        <v>13003200</v>
      </c>
      <c r="AR226" s="139">
        <v>0</v>
      </c>
      <c r="AS226" s="139">
        <v>23811200</v>
      </c>
    </row>
    <row r="227" spans="1:45" ht="24.9" hidden="1" customHeight="1" x14ac:dyDescent="0.3">
      <c r="A227" s="136">
        <v>12610</v>
      </c>
      <c r="B227" s="136" t="s">
        <v>1978</v>
      </c>
      <c r="D227" s="136">
        <v>2024</v>
      </c>
      <c r="E227" s="137" t="s">
        <v>600</v>
      </c>
      <c r="F227" s="136" t="s">
        <v>1362</v>
      </c>
      <c r="G227" s="137" t="s">
        <v>2300</v>
      </c>
      <c r="I227" s="137" t="s">
        <v>21</v>
      </c>
      <c r="J227" s="137" t="s">
        <v>682</v>
      </c>
      <c r="K227" s="137" t="s">
        <v>683</v>
      </c>
      <c r="L227" s="137" t="s">
        <v>408</v>
      </c>
      <c r="M227" s="136" t="s">
        <v>409</v>
      </c>
      <c r="N227" s="136">
        <v>13</v>
      </c>
      <c r="O227" s="138" t="s">
        <v>622</v>
      </c>
      <c r="P227" s="137" t="s">
        <v>1361</v>
      </c>
      <c r="Q227" s="137" t="s">
        <v>681</v>
      </c>
      <c r="R227" s="137" t="s">
        <v>401</v>
      </c>
      <c r="S227" s="137" t="s">
        <v>19</v>
      </c>
      <c r="T227" s="137" t="s">
        <v>399</v>
      </c>
      <c r="U227" s="144">
        <v>20</v>
      </c>
      <c r="V227" s="136">
        <v>260</v>
      </c>
      <c r="W227" s="136">
        <v>12</v>
      </c>
      <c r="X227" s="136">
        <v>272</v>
      </c>
      <c r="Y227" s="136">
        <v>5</v>
      </c>
      <c r="Z227" s="136" t="s">
        <v>20</v>
      </c>
      <c r="AA227" s="136" t="s">
        <v>20</v>
      </c>
      <c r="AB227" s="136" t="s">
        <v>18</v>
      </c>
      <c r="AC227" s="137" t="s">
        <v>21</v>
      </c>
      <c r="AD227" s="137" t="s">
        <v>2301</v>
      </c>
      <c r="AE227" s="136" t="s">
        <v>20</v>
      </c>
      <c r="AF227" s="137" t="s">
        <v>1921</v>
      </c>
      <c r="AG227" s="136" t="s">
        <v>1873</v>
      </c>
      <c r="AH227" s="136">
        <v>3</v>
      </c>
      <c r="AI227" s="139">
        <v>6300</v>
      </c>
      <c r="AJ227" s="140">
        <v>54.4</v>
      </c>
      <c r="AK227" s="148">
        <v>55</v>
      </c>
      <c r="AL227" s="201">
        <f t="shared" si="3"/>
        <v>5440</v>
      </c>
      <c r="AM227" s="139">
        <v>300000</v>
      </c>
      <c r="AN227" s="204">
        <v>4400000</v>
      </c>
      <c r="AO227" s="204">
        <v>5500000</v>
      </c>
      <c r="AP227" s="139">
        <v>0</v>
      </c>
      <c r="AQ227" s="139">
        <v>34272000</v>
      </c>
      <c r="AR227" s="139">
        <v>6000000</v>
      </c>
      <c r="AS227" s="139">
        <v>50172000</v>
      </c>
    </row>
    <row r="228" spans="1:45" ht="24.9" hidden="1" customHeight="1" x14ac:dyDescent="0.3">
      <c r="A228" s="136">
        <v>11867</v>
      </c>
      <c r="B228" s="136" t="s">
        <v>1978</v>
      </c>
      <c r="D228" s="136">
        <v>2024</v>
      </c>
      <c r="E228" s="137" t="s">
        <v>600</v>
      </c>
      <c r="F228" s="136" t="s">
        <v>1139</v>
      </c>
      <c r="G228" s="137" t="s">
        <v>1140</v>
      </c>
      <c r="I228" s="137" t="s">
        <v>21</v>
      </c>
      <c r="J228" s="137" t="s">
        <v>665</v>
      </c>
      <c r="K228" s="137" t="s">
        <v>666</v>
      </c>
      <c r="L228" s="137" t="s">
        <v>408</v>
      </c>
      <c r="M228" s="136" t="s">
        <v>409</v>
      </c>
      <c r="N228" s="136">
        <v>13</v>
      </c>
      <c r="O228" s="138" t="s">
        <v>622</v>
      </c>
      <c r="P228" s="137" t="s">
        <v>651</v>
      </c>
      <c r="Q228" s="137" t="s">
        <v>628</v>
      </c>
      <c r="R228" s="137" t="s">
        <v>401</v>
      </c>
      <c r="S228" s="137" t="s">
        <v>19</v>
      </c>
      <c r="T228" s="137" t="s">
        <v>399</v>
      </c>
      <c r="U228" s="144">
        <v>10</v>
      </c>
      <c r="V228" s="136">
        <v>195</v>
      </c>
      <c r="W228" s="136">
        <v>12</v>
      </c>
      <c r="X228" s="136">
        <v>207</v>
      </c>
      <c r="Y228" s="136">
        <v>4</v>
      </c>
      <c r="Z228" s="136" t="s">
        <v>20</v>
      </c>
      <c r="AA228" s="136" t="s">
        <v>20</v>
      </c>
      <c r="AB228" s="136" t="s">
        <v>20</v>
      </c>
      <c r="AC228" s="137" t="s">
        <v>21</v>
      </c>
      <c r="AD228" s="137" t="s">
        <v>2302</v>
      </c>
      <c r="AE228" s="136" t="s">
        <v>18</v>
      </c>
      <c r="AF228" s="137" t="s">
        <v>1878</v>
      </c>
      <c r="AG228" s="136" t="s">
        <v>1873</v>
      </c>
      <c r="AH228" s="136">
        <v>2</v>
      </c>
      <c r="AI228" s="139">
        <v>5400</v>
      </c>
      <c r="AJ228" s="140">
        <v>51.75</v>
      </c>
      <c r="AK228" s="148">
        <v>52</v>
      </c>
      <c r="AL228" s="201">
        <f t="shared" si="3"/>
        <v>2070</v>
      </c>
      <c r="AN228" s="204">
        <v>2080000</v>
      </c>
      <c r="AO228" s="204">
        <v>2600000</v>
      </c>
      <c r="AP228" s="139">
        <v>2500000</v>
      </c>
      <c r="AQ228" s="139">
        <v>11178000</v>
      </c>
      <c r="AR228" s="139">
        <v>0</v>
      </c>
      <c r="AS228" s="139">
        <v>18358000</v>
      </c>
    </row>
    <row r="229" spans="1:45" ht="24.9" hidden="1" customHeight="1" x14ac:dyDescent="0.3">
      <c r="A229" s="136">
        <v>12220</v>
      </c>
      <c r="B229" s="136" t="s">
        <v>1978</v>
      </c>
      <c r="D229" s="136">
        <v>2024</v>
      </c>
      <c r="E229" s="137" t="s">
        <v>600</v>
      </c>
      <c r="F229" s="136" t="s">
        <v>2303</v>
      </c>
      <c r="G229" s="137" t="s">
        <v>2304</v>
      </c>
      <c r="I229" s="137" t="s">
        <v>21</v>
      </c>
      <c r="J229" s="137" t="s">
        <v>730</v>
      </c>
      <c r="K229" s="137" t="s">
        <v>731</v>
      </c>
      <c r="L229" s="137" t="s">
        <v>21</v>
      </c>
      <c r="M229" s="136" t="s">
        <v>21</v>
      </c>
      <c r="N229" s="136">
        <v>13</v>
      </c>
      <c r="O229" s="138" t="s">
        <v>622</v>
      </c>
      <c r="P229" s="137" t="s">
        <v>1155</v>
      </c>
      <c r="Q229" s="137" t="s">
        <v>1131</v>
      </c>
      <c r="R229" s="137" t="s">
        <v>401</v>
      </c>
      <c r="S229" s="137" t="s">
        <v>22</v>
      </c>
      <c r="T229" s="137" t="s">
        <v>399</v>
      </c>
      <c r="U229" s="144">
        <v>15</v>
      </c>
      <c r="V229" s="136">
        <v>184</v>
      </c>
      <c r="W229" s="136">
        <v>0</v>
      </c>
      <c r="X229" s="136">
        <v>184</v>
      </c>
      <c r="Y229" s="136">
        <v>3</v>
      </c>
      <c r="Z229" s="136" t="s">
        <v>20</v>
      </c>
      <c r="AA229" s="136" t="s">
        <v>20</v>
      </c>
      <c r="AB229" s="136" t="s">
        <v>18</v>
      </c>
      <c r="AC229" s="137" t="s">
        <v>21</v>
      </c>
      <c r="AD229" s="137" t="s">
        <v>2305</v>
      </c>
      <c r="AE229" s="136" t="s">
        <v>18</v>
      </c>
      <c r="AF229" s="137" t="s">
        <v>1878</v>
      </c>
      <c r="AG229" s="136" t="s">
        <v>1873</v>
      </c>
      <c r="AH229" s="136">
        <v>2</v>
      </c>
      <c r="AI229" s="139">
        <v>5400</v>
      </c>
      <c r="AJ229" s="140">
        <v>61.333333333333336</v>
      </c>
      <c r="AK229" s="148">
        <v>62</v>
      </c>
      <c r="AL229" s="201">
        <f t="shared" si="3"/>
        <v>2760</v>
      </c>
      <c r="AN229" s="204">
        <v>3720000</v>
      </c>
      <c r="AO229" s="204">
        <v>4650000</v>
      </c>
      <c r="AP229" s="139">
        <v>0</v>
      </c>
      <c r="AQ229" s="139">
        <v>14904000</v>
      </c>
      <c r="AR229" s="139">
        <v>0</v>
      </c>
      <c r="AS229" s="139">
        <v>23274000</v>
      </c>
    </row>
    <row r="230" spans="1:45" ht="24.9" hidden="1" customHeight="1" x14ac:dyDescent="0.3">
      <c r="A230" s="136">
        <v>11540</v>
      </c>
      <c r="B230" s="136" t="s">
        <v>1978</v>
      </c>
      <c r="D230" s="136">
        <v>2024</v>
      </c>
      <c r="E230" s="137" t="s">
        <v>600</v>
      </c>
      <c r="F230" s="136" t="s">
        <v>2306</v>
      </c>
      <c r="G230" s="137" t="s">
        <v>2307</v>
      </c>
      <c r="I230" s="137" t="s">
        <v>21</v>
      </c>
      <c r="J230" s="137" t="s">
        <v>1150</v>
      </c>
      <c r="K230" s="137" t="s">
        <v>1151</v>
      </c>
      <c r="L230" s="137" t="s">
        <v>21</v>
      </c>
      <c r="M230" s="136" t="s">
        <v>21</v>
      </c>
      <c r="N230" s="136">
        <v>13</v>
      </c>
      <c r="O230" s="138" t="s">
        <v>622</v>
      </c>
      <c r="P230" s="137" t="s">
        <v>1228</v>
      </c>
      <c r="Q230" s="137" t="s">
        <v>681</v>
      </c>
      <c r="R230" s="137" t="s">
        <v>401</v>
      </c>
      <c r="S230" s="137" t="s">
        <v>22</v>
      </c>
      <c r="T230" s="137" t="s">
        <v>399</v>
      </c>
      <c r="U230" s="144">
        <v>25</v>
      </c>
      <c r="V230" s="136">
        <v>170</v>
      </c>
      <c r="W230" s="136">
        <v>0</v>
      </c>
      <c r="X230" s="136">
        <v>170</v>
      </c>
      <c r="Y230" s="136">
        <v>4</v>
      </c>
      <c r="Z230" s="136" t="s">
        <v>20</v>
      </c>
      <c r="AA230" s="136" t="s">
        <v>20</v>
      </c>
      <c r="AB230" s="136" t="s">
        <v>18</v>
      </c>
      <c r="AC230" s="137" t="s">
        <v>21</v>
      </c>
      <c r="AD230" s="137" t="s">
        <v>2308</v>
      </c>
      <c r="AE230" s="136" t="s">
        <v>18</v>
      </c>
      <c r="AF230" s="137" t="s">
        <v>1878</v>
      </c>
      <c r="AG230" s="136" t="s">
        <v>1873</v>
      </c>
      <c r="AH230" s="136">
        <v>1</v>
      </c>
      <c r="AI230" s="139">
        <v>4300</v>
      </c>
      <c r="AJ230" s="140">
        <v>42.5</v>
      </c>
      <c r="AK230" s="148">
        <v>43</v>
      </c>
      <c r="AL230" s="201">
        <f t="shared" si="3"/>
        <v>4250</v>
      </c>
      <c r="AN230" s="204">
        <v>4300000</v>
      </c>
      <c r="AO230" s="204">
        <v>5375000</v>
      </c>
      <c r="AP230" s="139">
        <v>0</v>
      </c>
      <c r="AQ230" s="139">
        <v>18275000</v>
      </c>
      <c r="AR230" s="139">
        <v>0</v>
      </c>
      <c r="AS230" s="139">
        <v>27950000</v>
      </c>
    </row>
    <row r="231" spans="1:45" ht="24.9" hidden="1" customHeight="1" x14ac:dyDescent="0.3">
      <c r="A231" s="136">
        <v>12331</v>
      </c>
      <c r="B231" s="136" t="s">
        <v>1978</v>
      </c>
      <c r="D231" s="136">
        <v>2024</v>
      </c>
      <c r="E231" s="137" t="s">
        <v>600</v>
      </c>
      <c r="F231" s="136" t="s">
        <v>2309</v>
      </c>
      <c r="G231" s="137" t="s">
        <v>2310</v>
      </c>
      <c r="I231" s="137" t="s">
        <v>21</v>
      </c>
      <c r="J231" s="137" t="s">
        <v>1199</v>
      </c>
      <c r="K231" s="137" t="s">
        <v>424</v>
      </c>
      <c r="L231" s="137" t="s">
        <v>21</v>
      </c>
      <c r="M231" s="136" t="s">
        <v>21</v>
      </c>
      <c r="N231" s="136">
        <v>13</v>
      </c>
      <c r="O231" s="138" t="s">
        <v>622</v>
      </c>
      <c r="P231" s="137" t="s">
        <v>1152</v>
      </c>
      <c r="Q231" s="137" t="s">
        <v>681</v>
      </c>
      <c r="R231" s="137" t="s">
        <v>401</v>
      </c>
      <c r="S231" s="137" t="s">
        <v>22</v>
      </c>
      <c r="T231" s="137" t="s">
        <v>1451</v>
      </c>
      <c r="U231" s="144">
        <v>25</v>
      </c>
      <c r="V231" s="136">
        <v>90</v>
      </c>
      <c r="W231" s="136">
        <v>0</v>
      </c>
      <c r="X231" s="136">
        <v>90</v>
      </c>
      <c r="Y231" s="136">
        <v>4</v>
      </c>
      <c r="Z231" s="136" t="s">
        <v>20</v>
      </c>
      <c r="AA231" s="136" t="s">
        <v>20</v>
      </c>
      <c r="AB231" s="136" t="s">
        <v>18</v>
      </c>
      <c r="AC231" s="137" t="s">
        <v>21</v>
      </c>
      <c r="AD231" s="137" t="s">
        <v>2311</v>
      </c>
      <c r="AE231" s="136" t="s">
        <v>20</v>
      </c>
      <c r="AF231" s="137" t="s">
        <v>1197</v>
      </c>
      <c r="AG231" s="136" t="s">
        <v>1873</v>
      </c>
      <c r="AH231" s="136">
        <v>1</v>
      </c>
      <c r="AI231" s="139">
        <v>4300</v>
      </c>
      <c r="AJ231" s="140">
        <v>22.5</v>
      </c>
      <c r="AK231" s="148">
        <v>23</v>
      </c>
      <c r="AL231" s="201">
        <f t="shared" si="3"/>
        <v>2250</v>
      </c>
      <c r="AM231" s="139">
        <v>38000</v>
      </c>
      <c r="AN231" s="204">
        <v>2300000</v>
      </c>
      <c r="AO231" s="204">
        <v>2875000</v>
      </c>
      <c r="AP231" s="139">
        <v>0</v>
      </c>
      <c r="AQ231" s="139">
        <v>9675000</v>
      </c>
      <c r="AR231" s="139">
        <v>950000</v>
      </c>
      <c r="AS231" s="139">
        <v>15800000</v>
      </c>
    </row>
    <row r="232" spans="1:45" ht="24.9" hidden="1" customHeight="1" x14ac:dyDescent="0.3">
      <c r="A232" s="136">
        <v>11724</v>
      </c>
      <c r="B232" s="136" t="s">
        <v>1978</v>
      </c>
      <c r="D232" s="136">
        <v>2024</v>
      </c>
      <c r="E232" s="137" t="s">
        <v>600</v>
      </c>
      <c r="F232" s="136" t="s">
        <v>2312</v>
      </c>
      <c r="G232" s="137" t="s">
        <v>2313</v>
      </c>
      <c r="I232" s="137" t="s">
        <v>21</v>
      </c>
      <c r="J232" s="137" t="s">
        <v>1755</v>
      </c>
      <c r="K232" s="137" t="s">
        <v>1756</v>
      </c>
      <c r="L232" s="137" t="s">
        <v>21</v>
      </c>
      <c r="M232" s="136" t="s">
        <v>21</v>
      </c>
      <c r="N232" s="136">
        <v>13</v>
      </c>
      <c r="O232" s="138" t="s">
        <v>622</v>
      </c>
      <c r="P232" s="137" t="s">
        <v>1176</v>
      </c>
      <c r="Q232" s="137" t="s">
        <v>1482</v>
      </c>
      <c r="R232" s="137" t="s">
        <v>401</v>
      </c>
      <c r="S232" s="137" t="s">
        <v>19</v>
      </c>
      <c r="T232" s="137" t="s">
        <v>399</v>
      </c>
      <c r="U232" s="144">
        <v>10</v>
      </c>
      <c r="V232" s="136">
        <v>160</v>
      </c>
      <c r="W232" s="136">
        <v>0</v>
      </c>
      <c r="X232" s="136">
        <v>160</v>
      </c>
      <c r="Y232" s="136">
        <v>3</v>
      </c>
      <c r="Z232" s="136" t="s">
        <v>20</v>
      </c>
      <c r="AA232" s="136" t="s">
        <v>20</v>
      </c>
      <c r="AB232" s="136" t="s">
        <v>18</v>
      </c>
      <c r="AC232" s="137" t="s">
        <v>21</v>
      </c>
      <c r="AD232" s="137" t="s">
        <v>2314</v>
      </c>
      <c r="AE232" s="136" t="s">
        <v>18</v>
      </c>
      <c r="AF232" s="137" t="s">
        <v>1878</v>
      </c>
      <c r="AG232" s="136" t="s">
        <v>1873</v>
      </c>
      <c r="AH232" s="136">
        <v>2</v>
      </c>
      <c r="AI232" s="139">
        <v>5400</v>
      </c>
      <c r="AJ232" s="140">
        <v>53.333333333333336</v>
      </c>
      <c r="AK232" s="148">
        <v>54</v>
      </c>
      <c r="AL232" s="201">
        <f t="shared" si="3"/>
        <v>1600</v>
      </c>
      <c r="AN232" s="204">
        <v>2160000</v>
      </c>
      <c r="AO232" s="204">
        <v>2700000</v>
      </c>
      <c r="AP232" s="139">
        <v>0</v>
      </c>
      <c r="AQ232" s="139">
        <v>8640000</v>
      </c>
      <c r="AR232" s="139">
        <v>0</v>
      </c>
      <c r="AS232" s="139">
        <v>13500000</v>
      </c>
    </row>
    <row r="233" spans="1:45" ht="24.9" hidden="1" customHeight="1" x14ac:dyDescent="0.3">
      <c r="A233" s="136">
        <v>11777</v>
      </c>
      <c r="B233" s="136" t="s">
        <v>1978</v>
      </c>
      <c r="D233" s="136">
        <v>2024</v>
      </c>
      <c r="E233" s="137" t="s">
        <v>600</v>
      </c>
      <c r="F233" s="136" t="s">
        <v>2315</v>
      </c>
      <c r="G233" s="137" t="s">
        <v>2316</v>
      </c>
      <c r="I233" s="137" t="s">
        <v>21</v>
      </c>
      <c r="J233" s="137" t="s">
        <v>2251</v>
      </c>
      <c r="K233" s="137" t="s">
        <v>2252</v>
      </c>
      <c r="L233" s="137" t="s">
        <v>1615</v>
      </c>
      <c r="M233" s="136" t="s">
        <v>1614</v>
      </c>
      <c r="N233" s="136">
        <v>13</v>
      </c>
      <c r="O233" s="138" t="s">
        <v>622</v>
      </c>
      <c r="P233" s="137" t="s">
        <v>673</v>
      </c>
      <c r="Q233" s="137" t="s">
        <v>1864</v>
      </c>
      <c r="R233" s="137" t="s">
        <v>401</v>
      </c>
      <c r="S233" s="137" t="s">
        <v>22</v>
      </c>
      <c r="T233" s="137" t="s">
        <v>399</v>
      </c>
      <c r="U233" s="144">
        <v>20</v>
      </c>
      <c r="V233" s="136">
        <v>100</v>
      </c>
      <c r="W233" s="136">
        <v>24</v>
      </c>
      <c r="X233" s="136">
        <v>124</v>
      </c>
      <c r="Y233" s="136">
        <v>4</v>
      </c>
      <c r="Z233" s="136" t="s">
        <v>20</v>
      </c>
      <c r="AA233" s="136" t="s">
        <v>18</v>
      </c>
      <c r="AB233" s="136" t="s">
        <v>18</v>
      </c>
      <c r="AC233" s="137" t="s">
        <v>21</v>
      </c>
      <c r="AD233" s="137" t="s">
        <v>2317</v>
      </c>
      <c r="AE233" s="136" t="s">
        <v>18</v>
      </c>
      <c r="AF233" s="137" t="s">
        <v>1878</v>
      </c>
      <c r="AG233" s="136" t="s">
        <v>1873</v>
      </c>
      <c r="AH233" s="136">
        <v>3</v>
      </c>
      <c r="AI233" s="139">
        <v>6300</v>
      </c>
      <c r="AJ233" s="140">
        <v>31</v>
      </c>
      <c r="AK233" s="148">
        <v>31</v>
      </c>
      <c r="AL233" s="201">
        <f t="shared" si="3"/>
        <v>2480</v>
      </c>
      <c r="AN233" s="204">
        <v>2480000</v>
      </c>
      <c r="AO233" s="204">
        <v>0</v>
      </c>
      <c r="AP233" s="139">
        <v>0</v>
      </c>
      <c r="AQ233" s="139">
        <v>15624000</v>
      </c>
      <c r="AR233" s="139">
        <v>0</v>
      </c>
      <c r="AS233" s="139">
        <v>18104000</v>
      </c>
    </row>
    <row r="234" spans="1:45" ht="24.9" hidden="1" customHeight="1" x14ac:dyDescent="0.3">
      <c r="A234" s="136">
        <v>11809</v>
      </c>
      <c r="B234" s="136" t="s">
        <v>1978</v>
      </c>
      <c r="D234" s="136">
        <v>2024</v>
      </c>
      <c r="E234" s="137" t="s">
        <v>600</v>
      </c>
      <c r="F234" s="136" t="s">
        <v>717</v>
      </c>
      <c r="G234" s="137" t="s">
        <v>718</v>
      </c>
      <c r="I234" s="137" t="s">
        <v>21</v>
      </c>
      <c r="J234" s="137" t="s">
        <v>1380</v>
      </c>
      <c r="K234" s="137" t="s">
        <v>1927</v>
      </c>
      <c r="L234" s="137" t="s">
        <v>21</v>
      </c>
      <c r="M234" s="136" t="s">
        <v>21</v>
      </c>
      <c r="N234" s="136">
        <v>13</v>
      </c>
      <c r="O234" s="138" t="s">
        <v>622</v>
      </c>
      <c r="P234" s="137" t="s">
        <v>690</v>
      </c>
      <c r="Q234" s="137" t="s">
        <v>681</v>
      </c>
      <c r="R234" s="137" t="s">
        <v>401</v>
      </c>
      <c r="S234" s="137" t="s">
        <v>22</v>
      </c>
      <c r="T234" s="137" t="s">
        <v>719</v>
      </c>
      <c r="U234" s="144">
        <v>15</v>
      </c>
      <c r="V234" s="136">
        <v>366</v>
      </c>
      <c r="W234" s="136">
        <v>0</v>
      </c>
      <c r="X234" s="136">
        <v>366</v>
      </c>
      <c r="Y234" s="136">
        <v>3</v>
      </c>
      <c r="Z234" s="136" t="s">
        <v>20</v>
      </c>
      <c r="AA234" s="136" t="s">
        <v>18</v>
      </c>
      <c r="AB234" s="136" t="s">
        <v>18</v>
      </c>
      <c r="AC234" s="137" t="s">
        <v>2318</v>
      </c>
      <c r="AD234" s="137" t="s">
        <v>2319</v>
      </c>
      <c r="AE234" s="136" t="s">
        <v>18</v>
      </c>
      <c r="AF234" s="137" t="s">
        <v>1878</v>
      </c>
      <c r="AG234" s="136" t="s">
        <v>1873</v>
      </c>
      <c r="AH234" s="136">
        <v>3</v>
      </c>
      <c r="AI234" s="139">
        <v>6300</v>
      </c>
      <c r="AJ234" s="140">
        <v>122</v>
      </c>
      <c r="AK234" s="148">
        <v>122</v>
      </c>
      <c r="AL234" s="201">
        <f t="shared" si="3"/>
        <v>5490</v>
      </c>
      <c r="AN234" s="204">
        <v>7320000</v>
      </c>
      <c r="AO234" s="204">
        <v>0</v>
      </c>
      <c r="AP234" s="139">
        <v>0</v>
      </c>
      <c r="AQ234" s="139">
        <v>34587000</v>
      </c>
      <c r="AR234" s="139">
        <v>0</v>
      </c>
      <c r="AS234" s="139">
        <v>41907000</v>
      </c>
    </row>
    <row r="235" spans="1:45" ht="24.9" hidden="1" customHeight="1" x14ac:dyDescent="0.3">
      <c r="A235" s="136">
        <v>11193</v>
      </c>
      <c r="B235" s="136" t="s">
        <v>1978</v>
      </c>
      <c r="D235" s="136">
        <v>2024</v>
      </c>
      <c r="E235" s="137" t="s">
        <v>600</v>
      </c>
      <c r="F235" s="136" t="s">
        <v>2320</v>
      </c>
      <c r="G235" s="137" t="s">
        <v>2321</v>
      </c>
      <c r="I235" s="137" t="s">
        <v>21</v>
      </c>
      <c r="J235" s="137" t="s">
        <v>1280</v>
      </c>
      <c r="K235" s="137" t="s">
        <v>1279</v>
      </c>
      <c r="L235" s="137" t="s">
        <v>408</v>
      </c>
      <c r="M235" s="136" t="s">
        <v>409</v>
      </c>
      <c r="N235" s="136">
        <v>13</v>
      </c>
      <c r="O235" s="138" t="s">
        <v>622</v>
      </c>
      <c r="P235" s="137" t="s">
        <v>1175</v>
      </c>
      <c r="Q235" s="137" t="s">
        <v>628</v>
      </c>
      <c r="R235" s="137" t="s">
        <v>401</v>
      </c>
      <c r="S235" s="137" t="s">
        <v>19</v>
      </c>
      <c r="T235" s="137" t="s">
        <v>399</v>
      </c>
      <c r="U235" s="144">
        <v>25</v>
      </c>
      <c r="V235" s="136">
        <v>115</v>
      </c>
      <c r="W235" s="136">
        <v>12</v>
      </c>
      <c r="X235" s="136">
        <v>127</v>
      </c>
      <c r="Y235" s="136">
        <v>3</v>
      </c>
      <c r="Z235" s="136" t="s">
        <v>20</v>
      </c>
      <c r="AA235" s="136" t="s">
        <v>20</v>
      </c>
      <c r="AB235" s="136" t="s">
        <v>20</v>
      </c>
      <c r="AC235" s="137" t="s">
        <v>21</v>
      </c>
      <c r="AD235" s="137" t="s">
        <v>2322</v>
      </c>
      <c r="AE235" s="136" t="s">
        <v>18</v>
      </c>
      <c r="AF235" s="137" t="s">
        <v>1878</v>
      </c>
      <c r="AG235" s="136" t="s">
        <v>1873</v>
      </c>
      <c r="AH235" s="136">
        <v>2</v>
      </c>
      <c r="AI235" s="139">
        <v>5400</v>
      </c>
      <c r="AJ235" s="140">
        <v>42.333333333333336</v>
      </c>
      <c r="AK235" s="148">
        <v>43</v>
      </c>
      <c r="AL235" s="201">
        <f t="shared" si="3"/>
        <v>3175</v>
      </c>
      <c r="AN235" s="204">
        <v>4300000</v>
      </c>
      <c r="AO235" s="204">
        <v>5375000</v>
      </c>
      <c r="AP235" s="139">
        <v>6250000</v>
      </c>
      <c r="AQ235" s="139">
        <v>17145000</v>
      </c>
      <c r="AR235" s="139">
        <v>0</v>
      </c>
      <c r="AS235" s="139">
        <v>33070000</v>
      </c>
    </row>
    <row r="236" spans="1:45" ht="24.9" hidden="1" customHeight="1" x14ac:dyDescent="0.3">
      <c r="A236" s="136">
        <v>12573</v>
      </c>
      <c r="B236" s="136" t="s">
        <v>17</v>
      </c>
      <c r="C236" s="136" t="s">
        <v>80</v>
      </c>
      <c r="D236" s="136">
        <v>2024</v>
      </c>
      <c r="E236" s="137" t="s">
        <v>23</v>
      </c>
      <c r="F236" s="136" t="s">
        <v>80</v>
      </c>
      <c r="G236" s="137" t="s">
        <v>2323</v>
      </c>
      <c r="H236" s="137" t="s">
        <v>2324</v>
      </c>
      <c r="I236" s="137" t="s">
        <v>2325</v>
      </c>
      <c r="J236" s="137" t="s">
        <v>1133</v>
      </c>
      <c r="K236" s="137" t="s">
        <v>1134</v>
      </c>
      <c r="L236" s="137" t="s">
        <v>21</v>
      </c>
      <c r="M236" s="136" t="s">
        <v>21</v>
      </c>
      <c r="N236" s="136">
        <v>13</v>
      </c>
      <c r="O236" s="138" t="s">
        <v>622</v>
      </c>
      <c r="P236" s="137" t="s">
        <v>1263</v>
      </c>
      <c r="Q236" s="137" t="s">
        <v>1864</v>
      </c>
      <c r="R236" s="137" t="s">
        <v>401</v>
      </c>
      <c r="S236" s="137" t="s">
        <v>19</v>
      </c>
      <c r="T236" s="137" t="s">
        <v>399</v>
      </c>
      <c r="U236" s="144">
        <v>12</v>
      </c>
      <c r="V236" s="136">
        <v>90</v>
      </c>
      <c r="W236" s="136">
        <v>0</v>
      </c>
      <c r="X236" s="136">
        <v>90</v>
      </c>
      <c r="Y236" s="136">
        <v>4</v>
      </c>
      <c r="Z236" s="136" t="s">
        <v>20</v>
      </c>
      <c r="AA236" s="136" t="s">
        <v>18</v>
      </c>
      <c r="AB236" s="136" t="s">
        <v>18</v>
      </c>
      <c r="AC236" s="137" t="s">
        <v>21</v>
      </c>
      <c r="AD236" s="137" t="s">
        <v>2326</v>
      </c>
      <c r="AE236" s="136" t="s">
        <v>18</v>
      </c>
      <c r="AF236" s="137" t="s">
        <v>1878</v>
      </c>
      <c r="AG236" s="136" t="s">
        <v>1873</v>
      </c>
      <c r="AH236" s="136">
        <v>2</v>
      </c>
      <c r="AI236" s="139">
        <v>5400</v>
      </c>
      <c r="AJ236" s="140">
        <v>22.5</v>
      </c>
      <c r="AK236" s="148">
        <v>23</v>
      </c>
      <c r="AL236" s="201">
        <f t="shared" si="3"/>
        <v>1080</v>
      </c>
      <c r="AN236" s="204">
        <v>1104000</v>
      </c>
      <c r="AO236" s="204">
        <v>0</v>
      </c>
      <c r="AP236" s="139">
        <v>0</v>
      </c>
      <c r="AQ236" s="139">
        <v>5832000</v>
      </c>
      <c r="AR236" s="139">
        <v>0</v>
      </c>
      <c r="AS236" s="139">
        <v>6936000</v>
      </c>
    </row>
    <row r="237" spans="1:45" ht="24.9" hidden="1" customHeight="1" x14ac:dyDescent="0.3">
      <c r="A237" s="136">
        <v>12575</v>
      </c>
      <c r="B237" s="136" t="s">
        <v>17</v>
      </c>
      <c r="C237" s="136" t="s">
        <v>80</v>
      </c>
      <c r="D237" s="136">
        <v>2024</v>
      </c>
      <c r="E237" s="137" t="s">
        <v>23</v>
      </c>
      <c r="F237" s="136" t="s">
        <v>80</v>
      </c>
      <c r="G237" s="137" t="s">
        <v>2323</v>
      </c>
      <c r="H237" s="137" t="s">
        <v>2324</v>
      </c>
      <c r="I237" s="137" t="s">
        <v>2325</v>
      </c>
      <c r="J237" s="137" t="s">
        <v>1232</v>
      </c>
      <c r="K237" s="137" t="s">
        <v>1927</v>
      </c>
      <c r="L237" s="137" t="s">
        <v>21</v>
      </c>
      <c r="M237" s="136" t="s">
        <v>21</v>
      </c>
      <c r="N237" s="136">
        <v>13</v>
      </c>
      <c r="O237" s="138" t="s">
        <v>622</v>
      </c>
      <c r="P237" s="137" t="s">
        <v>1263</v>
      </c>
      <c r="Q237" s="137" t="s">
        <v>1864</v>
      </c>
      <c r="R237" s="137" t="s">
        <v>401</v>
      </c>
      <c r="S237" s="137" t="s">
        <v>22</v>
      </c>
      <c r="T237" s="137" t="s">
        <v>399</v>
      </c>
      <c r="U237" s="144">
        <v>18</v>
      </c>
      <c r="V237" s="136">
        <v>200</v>
      </c>
      <c r="W237" s="136">
        <v>0</v>
      </c>
      <c r="X237" s="136">
        <v>200</v>
      </c>
      <c r="Y237" s="136">
        <v>4</v>
      </c>
      <c r="Z237" s="136" t="s">
        <v>20</v>
      </c>
      <c r="AA237" s="136" t="s">
        <v>18</v>
      </c>
      <c r="AB237" s="136" t="s">
        <v>18</v>
      </c>
      <c r="AC237" s="137" t="s">
        <v>2327</v>
      </c>
      <c r="AD237" s="137" t="s">
        <v>2328</v>
      </c>
      <c r="AE237" s="136" t="s">
        <v>18</v>
      </c>
      <c r="AF237" s="137" t="s">
        <v>1878</v>
      </c>
      <c r="AG237" s="136" t="s">
        <v>1873</v>
      </c>
      <c r="AH237" s="136">
        <v>2</v>
      </c>
      <c r="AI237" s="139">
        <v>5400</v>
      </c>
      <c r="AJ237" s="140">
        <v>50</v>
      </c>
      <c r="AK237" s="148">
        <v>50</v>
      </c>
      <c r="AL237" s="201">
        <f t="shared" si="3"/>
        <v>3600</v>
      </c>
      <c r="AN237" s="204">
        <v>3600000</v>
      </c>
      <c r="AO237" s="204">
        <v>0</v>
      </c>
      <c r="AP237" s="139">
        <v>0</v>
      </c>
      <c r="AQ237" s="139">
        <v>19440000</v>
      </c>
      <c r="AR237" s="139">
        <v>0</v>
      </c>
      <c r="AS237" s="139">
        <v>23040000</v>
      </c>
    </row>
    <row r="238" spans="1:45" ht="24.9" hidden="1" customHeight="1" x14ac:dyDescent="0.3">
      <c r="A238" s="136">
        <v>12495</v>
      </c>
      <c r="B238" s="136" t="s">
        <v>2329</v>
      </c>
      <c r="C238" s="136" t="s">
        <v>82</v>
      </c>
      <c r="D238" s="136">
        <v>2024</v>
      </c>
      <c r="E238" s="137" t="s">
        <v>23</v>
      </c>
      <c r="F238" s="136" t="s">
        <v>82</v>
      </c>
      <c r="G238" s="137" t="s">
        <v>101</v>
      </c>
      <c r="H238" s="137" t="s">
        <v>2330</v>
      </c>
      <c r="I238" s="137" t="s">
        <v>2331</v>
      </c>
      <c r="J238" s="137" t="s">
        <v>629</v>
      </c>
      <c r="K238" s="137" t="s">
        <v>630</v>
      </c>
      <c r="L238" s="137" t="s">
        <v>1666</v>
      </c>
      <c r="M238" s="136" t="s">
        <v>1665</v>
      </c>
      <c r="N238" s="136">
        <v>10</v>
      </c>
      <c r="O238" s="138" t="s">
        <v>1135</v>
      </c>
      <c r="P238" s="137" t="s">
        <v>1136</v>
      </c>
      <c r="Q238" s="137" t="s">
        <v>1864</v>
      </c>
      <c r="R238" s="137" t="s">
        <v>401</v>
      </c>
      <c r="S238" s="137" t="s">
        <v>22</v>
      </c>
      <c r="T238" s="137" t="s">
        <v>1143</v>
      </c>
      <c r="U238" s="144">
        <v>15</v>
      </c>
      <c r="V238" s="136">
        <v>150</v>
      </c>
      <c r="W238" s="136">
        <v>8</v>
      </c>
      <c r="X238" s="136">
        <v>158</v>
      </c>
      <c r="Y238" s="136">
        <v>4</v>
      </c>
      <c r="Z238" s="136" t="s">
        <v>20</v>
      </c>
      <c r="AA238" s="136" t="s">
        <v>18</v>
      </c>
      <c r="AB238" s="136" t="s">
        <v>18</v>
      </c>
      <c r="AC238" s="137" t="s">
        <v>21</v>
      </c>
      <c r="AD238" s="137" t="s">
        <v>2332</v>
      </c>
      <c r="AE238" s="136" t="s">
        <v>18</v>
      </c>
      <c r="AF238" s="137" t="s">
        <v>1878</v>
      </c>
      <c r="AG238" s="136" t="s">
        <v>1873</v>
      </c>
      <c r="AH238" s="136">
        <v>1</v>
      </c>
      <c r="AI238" s="139">
        <v>5400</v>
      </c>
      <c r="AJ238" s="140">
        <v>39.5</v>
      </c>
      <c r="AK238" s="148">
        <v>40</v>
      </c>
      <c r="AL238" s="201">
        <f t="shared" si="3"/>
        <v>2370</v>
      </c>
      <c r="AN238" s="204">
        <v>2400000</v>
      </c>
      <c r="AO238" s="204">
        <v>0</v>
      </c>
      <c r="AP238" s="139">
        <v>0</v>
      </c>
      <c r="AQ238" s="139">
        <v>12798000</v>
      </c>
      <c r="AR238" s="139">
        <v>0</v>
      </c>
      <c r="AS238" s="139">
        <v>15198000</v>
      </c>
    </row>
    <row r="239" spans="1:45" ht="24.9" hidden="1" customHeight="1" x14ac:dyDescent="0.3">
      <c r="A239" s="136">
        <v>12498</v>
      </c>
      <c r="B239" s="136" t="s">
        <v>2329</v>
      </c>
      <c r="C239" s="136" t="s">
        <v>82</v>
      </c>
      <c r="D239" s="136">
        <v>2024</v>
      </c>
      <c r="E239" s="137" t="s">
        <v>23</v>
      </c>
      <c r="F239" s="136" t="s">
        <v>82</v>
      </c>
      <c r="G239" s="137" t="s">
        <v>101</v>
      </c>
      <c r="H239" s="137" t="s">
        <v>2333</v>
      </c>
      <c r="I239" s="137" t="s">
        <v>2334</v>
      </c>
      <c r="J239" s="137" t="s">
        <v>1551</v>
      </c>
      <c r="K239" s="137" t="s">
        <v>1550</v>
      </c>
      <c r="L239" s="137" t="s">
        <v>21</v>
      </c>
      <c r="M239" s="136" t="s">
        <v>21</v>
      </c>
      <c r="N239" s="136">
        <v>13</v>
      </c>
      <c r="O239" s="138" t="s">
        <v>622</v>
      </c>
      <c r="P239" s="137" t="s">
        <v>1160</v>
      </c>
      <c r="Q239" s="137" t="s">
        <v>1864</v>
      </c>
      <c r="R239" s="137" t="s">
        <v>401</v>
      </c>
      <c r="S239" s="137" t="s">
        <v>22</v>
      </c>
      <c r="T239" s="137" t="s">
        <v>399</v>
      </c>
      <c r="U239" s="144">
        <v>15</v>
      </c>
      <c r="V239" s="136">
        <v>170</v>
      </c>
      <c r="W239" s="136">
        <v>0</v>
      </c>
      <c r="X239" s="136">
        <v>170</v>
      </c>
      <c r="Y239" s="136">
        <v>4</v>
      </c>
      <c r="Z239" s="136" t="s">
        <v>20</v>
      </c>
      <c r="AA239" s="136" t="s">
        <v>18</v>
      </c>
      <c r="AB239" s="136" t="s">
        <v>18</v>
      </c>
      <c r="AC239" s="137" t="s">
        <v>21</v>
      </c>
      <c r="AD239" s="137" t="s">
        <v>2335</v>
      </c>
      <c r="AE239" s="136" t="s">
        <v>18</v>
      </c>
      <c r="AF239" s="137" t="s">
        <v>1878</v>
      </c>
      <c r="AG239" s="136" t="s">
        <v>1873</v>
      </c>
      <c r="AH239" s="136">
        <v>1</v>
      </c>
      <c r="AI239" s="139">
        <v>4300</v>
      </c>
      <c r="AJ239" s="140">
        <v>42.5</v>
      </c>
      <c r="AK239" s="148">
        <v>43</v>
      </c>
      <c r="AL239" s="201">
        <f t="shared" si="3"/>
        <v>2550</v>
      </c>
      <c r="AN239" s="204">
        <v>2580000</v>
      </c>
      <c r="AO239" s="204">
        <v>0</v>
      </c>
      <c r="AP239" s="139">
        <v>0</v>
      </c>
      <c r="AQ239" s="139">
        <v>10965000</v>
      </c>
      <c r="AR239" s="139">
        <v>0</v>
      </c>
      <c r="AS239" s="139">
        <v>13545000</v>
      </c>
    </row>
    <row r="240" spans="1:45" ht="24.9" hidden="1" customHeight="1" x14ac:dyDescent="0.3">
      <c r="A240" s="136">
        <v>12589</v>
      </c>
      <c r="B240" s="136" t="s">
        <v>2329</v>
      </c>
      <c r="C240" s="136" t="s">
        <v>82</v>
      </c>
      <c r="D240" s="136">
        <v>2024</v>
      </c>
      <c r="E240" s="137" t="s">
        <v>23</v>
      </c>
      <c r="F240" s="136" t="s">
        <v>82</v>
      </c>
      <c r="G240" s="137" t="s">
        <v>101</v>
      </c>
      <c r="H240" s="137" t="s">
        <v>2336</v>
      </c>
      <c r="I240" s="137" t="s">
        <v>2337</v>
      </c>
      <c r="J240" s="137" t="s">
        <v>1959</v>
      </c>
      <c r="K240" s="137" t="s">
        <v>1960</v>
      </c>
      <c r="L240" s="137" t="s">
        <v>679</v>
      </c>
      <c r="M240" s="136" t="s">
        <v>680</v>
      </c>
      <c r="N240" s="136">
        <v>13</v>
      </c>
      <c r="O240" s="138" t="s">
        <v>622</v>
      </c>
      <c r="P240" s="137" t="s">
        <v>1152</v>
      </c>
      <c r="Q240" s="137" t="s">
        <v>631</v>
      </c>
      <c r="R240" s="137" t="s">
        <v>401</v>
      </c>
      <c r="S240" s="137" t="s">
        <v>22</v>
      </c>
      <c r="T240" s="137" t="s">
        <v>399</v>
      </c>
      <c r="U240" s="144">
        <v>15</v>
      </c>
      <c r="V240" s="136">
        <v>108</v>
      </c>
      <c r="W240" s="136">
        <v>12</v>
      </c>
      <c r="X240" s="136">
        <v>120</v>
      </c>
      <c r="Y240" s="136">
        <v>4</v>
      </c>
      <c r="Z240" s="136" t="s">
        <v>20</v>
      </c>
      <c r="AA240" s="136" t="s">
        <v>18</v>
      </c>
      <c r="AB240" s="136" t="s">
        <v>18</v>
      </c>
      <c r="AC240" s="137" t="s">
        <v>21</v>
      </c>
      <c r="AD240" s="137" t="s">
        <v>2338</v>
      </c>
      <c r="AE240" s="136" t="s">
        <v>18</v>
      </c>
      <c r="AF240" s="137" t="s">
        <v>1878</v>
      </c>
      <c r="AG240" s="136" t="s">
        <v>1873</v>
      </c>
      <c r="AH240" s="136">
        <v>1</v>
      </c>
      <c r="AI240" s="139">
        <v>5400</v>
      </c>
      <c r="AJ240" s="140">
        <v>30</v>
      </c>
      <c r="AK240" s="148">
        <v>30</v>
      </c>
      <c r="AL240" s="201">
        <f t="shared" si="3"/>
        <v>1800</v>
      </c>
      <c r="AN240" s="204">
        <v>1800000</v>
      </c>
      <c r="AO240" s="204">
        <v>0</v>
      </c>
      <c r="AP240" s="139">
        <v>0</v>
      </c>
      <c r="AQ240" s="139">
        <v>9720000</v>
      </c>
      <c r="AR240" s="139">
        <v>0</v>
      </c>
      <c r="AS240" s="139">
        <v>11520000</v>
      </c>
    </row>
    <row r="241" spans="1:45" ht="24.9" hidden="1" customHeight="1" x14ac:dyDescent="0.3">
      <c r="A241" s="136">
        <v>12994</v>
      </c>
      <c r="B241" s="136" t="s">
        <v>2339</v>
      </c>
      <c r="C241" s="136" t="s">
        <v>83</v>
      </c>
      <c r="D241" s="136">
        <v>2024</v>
      </c>
      <c r="E241" s="137" t="s">
        <v>23</v>
      </c>
      <c r="F241" s="136" t="s">
        <v>83</v>
      </c>
      <c r="G241" s="137" t="s">
        <v>102</v>
      </c>
      <c r="H241" s="137" t="s">
        <v>2340</v>
      </c>
      <c r="I241" s="137" t="s">
        <v>2341</v>
      </c>
      <c r="J241" s="137" t="s">
        <v>643</v>
      </c>
      <c r="K241" s="137" t="s">
        <v>644</v>
      </c>
      <c r="L241" s="137" t="s">
        <v>408</v>
      </c>
      <c r="M241" s="136" t="s">
        <v>409</v>
      </c>
      <c r="N241" s="136">
        <v>1</v>
      </c>
      <c r="O241" s="138" t="s">
        <v>1252</v>
      </c>
      <c r="P241" s="137" t="s">
        <v>1268</v>
      </c>
      <c r="Q241" s="137" t="s">
        <v>1131</v>
      </c>
      <c r="R241" s="137" t="s">
        <v>401</v>
      </c>
      <c r="S241" s="137" t="s">
        <v>19</v>
      </c>
      <c r="T241" s="137" t="s">
        <v>399</v>
      </c>
      <c r="U241" s="144">
        <v>10</v>
      </c>
      <c r="V241" s="136">
        <v>214</v>
      </c>
      <c r="W241" s="136">
        <v>12</v>
      </c>
      <c r="X241" s="136">
        <v>226</v>
      </c>
      <c r="Y241" s="136">
        <v>4</v>
      </c>
      <c r="Z241" s="136" t="s">
        <v>20</v>
      </c>
      <c r="AA241" s="136" t="s">
        <v>20</v>
      </c>
      <c r="AB241" s="136" t="s">
        <v>20</v>
      </c>
      <c r="AC241" s="137" t="s">
        <v>21</v>
      </c>
      <c r="AD241" s="137" t="s">
        <v>2342</v>
      </c>
      <c r="AE241" s="136" t="s">
        <v>18</v>
      </c>
      <c r="AF241" s="137" t="s">
        <v>1878</v>
      </c>
      <c r="AG241" s="136" t="s">
        <v>1873</v>
      </c>
      <c r="AH241" s="136">
        <v>2</v>
      </c>
      <c r="AI241" s="139">
        <v>5400</v>
      </c>
      <c r="AJ241" s="140">
        <v>56.5</v>
      </c>
      <c r="AK241" s="148">
        <v>57</v>
      </c>
      <c r="AL241" s="201">
        <f t="shared" si="3"/>
        <v>2260</v>
      </c>
      <c r="AN241" s="204">
        <v>2280000</v>
      </c>
      <c r="AO241" s="204">
        <v>2850000</v>
      </c>
      <c r="AP241" s="139">
        <v>2500000</v>
      </c>
      <c r="AQ241" s="139">
        <v>12204000</v>
      </c>
      <c r="AR241" s="139">
        <v>0</v>
      </c>
      <c r="AS241" s="139">
        <v>19834000</v>
      </c>
    </row>
    <row r="242" spans="1:45" ht="24.9" hidden="1" customHeight="1" x14ac:dyDescent="0.3">
      <c r="A242" s="136">
        <v>12991</v>
      </c>
      <c r="B242" s="136" t="s">
        <v>2339</v>
      </c>
      <c r="C242" s="136" t="s">
        <v>83</v>
      </c>
      <c r="D242" s="136">
        <v>2024</v>
      </c>
      <c r="E242" s="137" t="s">
        <v>23</v>
      </c>
      <c r="F242" s="136" t="s">
        <v>83</v>
      </c>
      <c r="G242" s="137" t="s">
        <v>102</v>
      </c>
      <c r="H242" s="137" t="s">
        <v>2340</v>
      </c>
      <c r="I242" s="137" t="s">
        <v>2341</v>
      </c>
      <c r="J242" s="137" t="s">
        <v>1280</v>
      </c>
      <c r="K242" s="137" t="s">
        <v>1279</v>
      </c>
      <c r="L242" s="137" t="s">
        <v>408</v>
      </c>
      <c r="M242" s="136" t="s">
        <v>409</v>
      </c>
      <c r="N242" s="136">
        <v>1</v>
      </c>
      <c r="O242" s="138" t="s">
        <v>1252</v>
      </c>
      <c r="P242" s="137" t="s">
        <v>1268</v>
      </c>
      <c r="Q242" s="137" t="s">
        <v>1131</v>
      </c>
      <c r="R242" s="137" t="s">
        <v>401</v>
      </c>
      <c r="S242" s="137" t="s">
        <v>19</v>
      </c>
      <c r="T242" s="137" t="s">
        <v>399</v>
      </c>
      <c r="U242" s="144">
        <v>10</v>
      </c>
      <c r="V242" s="136">
        <v>115</v>
      </c>
      <c r="W242" s="136">
        <v>12</v>
      </c>
      <c r="X242" s="136">
        <v>127</v>
      </c>
      <c r="Y242" s="136">
        <v>4</v>
      </c>
      <c r="Z242" s="136" t="s">
        <v>20</v>
      </c>
      <c r="AA242" s="136" t="s">
        <v>20</v>
      </c>
      <c r="AB242" s="136" t="s">
        <v>20</v>
      </c>
      <c r="AC242" s="137" t="s">
        <v>21</v>
      </c>
      <c r="AD242" s="137" t="s">
        <v>2343</v>
      </c>
      <c r="AE242" s="136" t="s">
        <v>18</v>
      </c>
      <c r="AF242" s="137" t="s">
        <v>1878</v>
      </c>
      <c r="AG242" s="136" t="s">
        <v>1873</v>
      </c>
      <c r="AH242" s="136">
        <v>2</v>
      </c>
      <c r="AI242" s="139">
        <v>5400</v>
      </c>
      <c r="AJ242" s="140">
        <v>31.75</v>
      </c>
      <c r="AK242" s="148">
        <v>32</v>
      </c>
      <c r="AL242" s="201">
        <f t="shared" si="3"/>
        <v>1270</v>
      </c>
      <c r="AN242" s="204">
        <v>1280000</v>
      </c>
      <c r="AO242" s="204">
        <v>1600000</v>
      </c>
      <c r="AP242" s="139">
        <v>2500000</v>
      </c>
      <c r="AQ242" s="139">
        <v>6858000</v>
      </c>
      <c r="AR242" s="139">
        <v>0</v>
      </c>
      <c r="AS242" s="139">
        <v>12238000</v>
      </c>
    </row>
    <row r="243" spans="1:45" ht="24.9" hidden="1" customHeight="1" x14ac:dyDescent="0.3">
      <c r="A243" s="136">
        <v>12997</v>
      </c>
      <c r="B243" s="136" t="s">
        <v>2339</v>
      </c>
      <c r="C243" s="136" t="s">
        <v>83</v>
      </c>
      <c r="D243" s="136">
        <v>2024</v>
      </c>
      <c r="E243" s="137" t="s">
        <v>23</v>
      </c>
      <c r="F243" s="136" t="s">
        <v>83</v>
      </c>
      <c r="G243" s="137" t="s">
        <v>102</v>
      </c>
      <c r="H243" s="137" t="s">
        <v>2340</v>
      </c>
      <c r="I243" s="137" t="s">
        <v>2341</v>
      </c>
      <c r="J243" s="137" t="s">
        <v>1329</v>
      </c>
      <c r="K243" s="137" t="s">
        <v>1328</v>
      </c>
      <c r="L243" s="137" t="s">
        <v>408</v>
      </c>
      <c r="M243" s="136" t="s">
        <v>409</v>
      </c>
      <c r="N243" s="136">
        <v>2</v>
      </c>
      <c r="O243" s="138" t="s">
        <v>1325</v>
      </c>
      <c r="P243" s="137" t="s">
        <v>1324</v>
      </c>
      <c r="Q243" s="137" t="s">
        <v>1131</v>
      </c>
      <c r="R243" s="137" t="s">
        <v>401</v>
      </c>
      <c r="S243" s="137" t="s">
        <v>19</v>
      </c>
      <c r="T243" s="137" t="s">
        <v>399</v>
      </c>
      <c r="U243" s="144">
        <v>10</v>
      </c>
      <c r="V243" s="136">
        <v>110</v>
      </c>
      <c r="W243" s="136">
        <v>12</v>
      </c>
      <c r="X243" s="136">
        <v>122</v>
      </c>
      <c r="Y243" s="136">
        <v>4</v>
      </c>
      <c r="Z243" s="136" t="s">
        <v>20</v>
      </c>
      <c r="AA243" s="136" t="s">
        <v>20</v>
      </c>
      <c r="AB243" s="136" t="s">
        <v>20</v>
      </c>
      <c r="AC243" s="137" t="s">
        <v>21</v>
      </c>
      <c r="AD243" s="137" t="s">
        <v>2344</v>
      </c>
      <c r="AE243" s="136" t="s">
        <v>18</v>
      </c>
      <c r="AF243" s="137" t="s">
        <v>1878</v>
      </c>
      <c r="AG243" s="136" t="s">
        <v>1873</v>
      </c>
      <c r="AH243" s="136">
        <v>1</v>
      </c>
      <c r="AI243" s="139">
        <v>4300</v>
      </c>
      <c r="AJ243" s="140">
        <v>30.5</v>
      </c>
      <c r="AK243" s="148">
        <v>31</v>
      </c>
      <c r="AL243" s="201">
        <f t="shared" si="3"/>
        <v>1220</v>
      </c>
      <c r="AN243" s="204">
        <v>1240000</v>
      </c>
      <c r="AO243" s="204">
        <v>1550000</v>
      </c>
      <c r="AP243" s="139">
        <v>2500000</v>
      </c>
      <c r="AQ243" s="139">
        <v>5246000</v>
      </c>
      <c r="AR243" s="139">
        <v>0</v>
      </c>
      <c r="AS243" s="139">
        <v>10536000</v>
      </c>
    </row>
    <row r="244" spans="1:45" ht="24.9" hidden="1" customHeight="1" x14ac:dyDescent="0.3">
      <c r="A244" s="136">
        <v>12996</v>
      </c>
      <c r="B244" s="136" t="s">
        <v>2339</v>
      </c>
      <c r="C244" s="136" t="s">
        <v>83</v>
      </c>
      <c r="D244" s="136">
        <v>2024</v>
      </c>
      <c r="E244" s="137" t="s">
        <v>23</v>
      </c>
      <c r="F244" s="136" t="s">
        <v>83</v>
      </c>
      <c r="G244" s="137" t="s">
        <v>102</v>
      </c>
      <c r="H244" s="137" t="s">
        <v>2340</v>
      </c>
      <c r="I244" s="137" t="s">
        <v>2341</v>
      </c>
      <c r="J244" s="137" t="s">
        <v>1280</v>
      </c>
      <c r="K244" s="137" t="s">
        <v>1279</v>
      </c>
      <c r="L244" s="137" t="s">
        <v>408</v>
      </c>
      <c r="M244" s="136" t="s">
        <v>409</v>
      </c>
      <c r="N244" s="136">
        <v>2</v>
      </c>
      <c r="O244" s="138" t="s">
        <v>1325</v>
      </c>
      <c r="P244" s="137" t="s">
        <v>1701</v>
      </c>
      <c r="Q244" s="137" t="s">
        <v>1131</v>
      </c>
      <c r="R244" s="137" t="s">
        <v>401</v>
      </c>
      <c r="S244" s="137" t="s">
        <v>19</v>
      </c>
      <c r="T244" s="137" t="s">
        <v>399</v>
      </c>
      <c r="U244" s="144">
        <v>10</v>
      </c>
      <c r="V244" s="136">
        <v>115</v>
      </c>
      <c r="W244" s="136">
        <v>12</v>
      </c>
      <c r="X244" s="136">
        <v>127</v>
      </c>
      <c r="Y244" s="136">
        <v>4</v>
      </c>
      <c r="Z244" s="136" t="s">
        <v>20</v>
      </c>
      <c r="AA244" s="136" t="s">
        <v>20</v>
      </c>
      <c r="AB244" s="136" t="s">
        <v>20</v>
      </c>
      <c r="AC244" s="137" t="s">
        <v>21</v>
      </c>
      <c r="AD244" s="137" t="s">
        <v>2345</v>
      </c>
      <c r="AE244" s="136" t="s">
        <v>18</v>
      </c>
      <c r="AF244" s="137" t="s">
        <v>1878</v>
      </c>
      <c r="AG244" s="136" t="s">
        <v>1873</v>
      </c>
      <c r="AH244" s="136">
        <v>2</v>
      </c>
      <c r="AI244" s="139">
        <v>5400</v>
      </c>
      <c r="AJ244" s="140">
        <v>31.75</v>
      </c>
      <c r="AK244" s="148">
        <v>32</v>
      </c>
      <c r="AL244" s="201">
        <f t="shared" si="3"/>
        <v>1270</v>
      </c>
      <c r="AN244" s="204">
        <v>1280000</v>
      </c>
      <c r="AO244" s="204">
        <v>1600000</v>
      </c>
      <c r="AP244" s="139">
        <v>2500000</v>
      </c>
      <c r="AQ244" s="139">
        <v>6858000</v>
      </c>
      <c r="AR244" s="139">
        <v>0</v>
      </c>
      <c r="AS244" s="139">
        <v>12238000</v>
      </c>
    </row>
    <row r="245" spans="1:45" ht="24.9" hidden="1" customHeight="1" x14ac:dyDescent="0.3">
      <c r="A245" s="136">
        <v>12999</v>
      </c>
      <c r="B245" s="136" t="s">
        <v>2339</v>
      </c>
      <c r="C245" s="136" t="s">
        <v>83</v>
      </c>
      <c r="D245" s="136">
        <v>2024</v>
      </c>
      <c r="E245" s="137" t="s">
        <v>23</v>
      </c>
      <c r="F245" s="136" t="s">
        <v>83</v>
      </c>
      <c r="G245" s="137" t="s">
        <v>102</v>
      </c>
      <c r="H245" s="137" t="s">
        <v>2340</v>
      </c>
      <c r="I245" s="137" t="s">
        <v>2341</v>
      </c>
      <c r="J245" s="137" t="s">
        <v>417</v>
      </c>
      <c r="K245" s="137" t="s">
        <v>416</v>
      </c>
      <c r="L245" s="137" t="s">
        <v>408</v>
      </c>
      <c r="M245" s="136" t="s">
        <v>409</v>
      </c>
      <c r="N245" s="136">
        <v>3</v>
      </c>
      <c r="O245" s="138" t="s">
        <v>1219</v>
      </c>
      <c r="P245" s="137" t="s">
        <v>1478</v>
      </c>
      <c r="Q245" s="137" t="s">
        <v>1131</v>
      </c>
      <c r="R245" s="137" t="s">
        <v>401</v>
      </c>
      <c r="S245" s="137" t="s">
        <v>19</v>
      </c>
      <c r="T245" s="137" t="s">
        <v>399</v>
      </c>
      <c r="U245" s="144">
        <v>10</v>
      </c>
      <c r="V245" s="136">
        <v>95</v>
      </c>
      <c r="W245" s="136">
        <v>12</v>
      </c>
      <c r="X245" s="136">
        <v>107</v>
      </c>
      <c r="Y245" s="136">
        <v>4</v>
      </c>
      <c r="Z245" s="136" t="s">
        <v>20</v>
      </c>
      <c r="AA245" s="136" t="s">
        <v>20</v>
      </c>
      <c r="AB245" s="136" t="s">
        <v>20</v>
      </c>
      <c r="AC245" s="137" t="s">
        <v>21</v>
      </c>
      <c r="AD245" s="137" t="s">
        <v>2344</v>
      </c>
      <c r="AE245" s="136" t="s">
        <v>18</v>
      </c>
      <c r="AF245" s="137" t="s">
        <v>1878</v>
      </c>
      <c r="AG245" s="136" t="s">
        <v>1873</v>
      </c>
      <c r="AH245" s="136">
        <v>2</v>
      </c>
      <c r="AI245" s="139">
        <v>5400</v>
      </c>
      <c r="AJ245" s="140">
        <v>26.75</v>
      </c>
      <c r="AK245" s="148">
        <v>27</v>
      </c>
      <c r="AL245" s="201">
        <f t="shared" si="3"/>
        <v>1070</v>
      </c>
      <c r="AM245" s="141"/>
      <c r="AN245" s="204">
        <v>1080000</v>
      </c>
      <c r="AO245" s="204">
        <v>1350000</v>
      </c>
      <c r="AP245" s="139">
        <v>2500000</v>
      </c>
      <c r="AQ245" s="139">
        <v>5778000</v>
      </c>
      <c r="AR245" s="139">
        <v>0</v>
      </c>
      <c r="AS245" s="139">
        <v>10708000</v>
      </c>
    </row>
    <row r="246" spans="1:45" ht="24.9" hidden="1" customHeight="1" x14ac:dyDescent="0.3">
      <c r="A246" s="136">
        <v>13001</v>
      </c>
      <c r="B246" s="136" t="s">
        <v>2339</v>
      </c>
      <c r="C246" s="136" t="s">
        <v>83</v>
      </c>
      <c r="D246" s="136">
        <v>2024</v>
      </c>
      <c r="E246" s="137" t="s">
        <v>23</v>
      </c>
      <c r="F246" s="136" t="s">
        <v>83</v>
      </c>
      <c r="G246" s="137" t="s">
        <v>102</v>
      </c>
      <c r="H246" s="137" t="s">
        <v>2340</v>
      </c>
      <c r="I246" s="137" t="s">
        <v>2341</v>
      </c>
      <c r="J246" s="137" t="s">
        <v>638</v>
      </c>
      <c r="K246" s="137" t="s">
        <v>639</v>
      </c>
      <c r="L246" s="137" t="s">
        <v>679</v>
      </c>
      <c r="M246" s="136" t="s">
        <v>680</v>
      </c>
      <c r="N246" s="136">
        <v>4</v>
      </c>
      <c r="O246" s="138" t="s">
        <v>687</v>
      </c>
      <c r="P246" s="137" t="s">
        <v>1351</v>
      </c>
      <c r="Q246" s="137" t="s">
        <v>1131</v>
      </c>
      <c r="R246" s="137" t="s">
        <v>401</v>
      </c>
      <c r="S246" s="137" t="s">
        <v>19</v>
      </c>
      <c r="T246" s="137" t="s">
        <v>399</v>
      </c>
      <c r="U246" s="144">
        <v>17</v>
      </c>
      <c r="V246" s="136">
        <v>24</v>
      </c>
      <c r="W246" s="136">
        <v>12</v>
      </c>
      <c r="X246" s="136">
        <v>36</v>
      </c>
      <c r="Y246" s="136">
        <v>4</v>
      </c>
      <c r="Z246" s="136" t="s">
        <v>20</v>
      </c>
      <c r="AA246" s="136" t="s">
        <v>20</v>
      </c>
      <c r="AB246" s="136" t="s">
        <v>18</v>
      </c>
      <c r="AC246" s="137" t="s">
        <v>21</v>
      </c>
      <c r="AD246" s="137" t="s">
        <v>2346</v>
      </c>
      <c r="AE246" s="136" t="s">
        <v>20</v>
      </c>
      <c r="AF246" s="137" t="s">
        <v>1867</v>
      </c>
      <c r="AG246" s="136" t="s">
        <v>1873</v>
      </c>
      <c r="AH246" s="136">
        <v>2</v>
      </c>
      <c r="AI246" s="139">
        <v>5400</v>
      </c>
      <c r="AJ246" s="140">
        <v>18</v>
      </c>
      <c r="AK246" s="148">
        <v>18</v>
      </c>
      <c r="AL246" s="201">
        <f t="shared" si="3"/>
        <v>612</v>
      </c>
      <c r="AM246" s="139">
        <v>40000</v>
      </c>
      <c r="AN246" s="204">
        <v>1224000</v>
      </c>
      <c r="AO246" s="204">
        <v>1530000</v>
      </c>
      <c r="AP246" s="139">
        <v>0</v>
      </c>
      <c r="AQ246" s="139">
        <v>3304800</v>
      </c>
      <c r="AR246" s="139">
        <v>680000</v>
      </c>
      <c r="AS246" s="139">
        <v>6738800</v>
      </c>
    </row>
    <row r="247" spans="1:45" ht="24.9" hidden="1" customHeight="1" x14ac:dyDescent="0.3">
      <c r="A247" s="136">
        <v>13002</v>
      </c>
      <c r="B247" s="136" t="s">
        <v>2339</v>
      </c>
      <c r="C247" s="136" t="s">
        <v>83</v>
      </c>
      <c r="D247" s="136">
        <v>2024</v>
      </c>
      <c r="E247" s="137" t="s">
        <v>23</v>
      </c>
      <c r="F247" s="136" t="s">
        <v>83</v>
      </c>
      <c r="G247" s="137" t="s">
        <v>102</v>
      </c>
      <c r="H247" s="137" t="s">
        <v>2340</v>
      </c>
      <c r="I247" s="137" t="s">
        <v>2341</v>
      </c>
      <c r="J247" s="137" t="s">
        <v>2347</v>
      </c>
      <c r="K247" s="137" t="s">
        <v>2105</v>
      </c>
      <c r="L247" s="137" t="s">
        <v>2348</v>
      </c>
      <c r="M247" s="136" t="s">
        <v>409</v>
      </c>
      <c r="N247" s="136">
        <v>5</v>
      </c>
      <c r="O247" s="138" t="s">
        <v>657</v>
      </c>
      <c r="P247" s="137" t="s">
        <v>660</v>
      </c>
      <c r="Q247" s="137" t="s">
        <v>1131</v>
      </c>
      <c r="R247" s="137" t="s">
        <v>401</v>
      </c>
      <c r="S247" s="137" t="s">
        <v>19</v>
      </c>
      <c r="T247" s="137" t="s">
        <v>399</v>
      </c>
      <c r="U247" s="144">
        <v>12</v>
      </c>
      <c r="V247" s="136">
        <v>94</v>
      </c>
      <c r="W247" s="136">
        <v>12</v>
      </c>
      <c r="X247" s="136">
        <v>106</v>
      </c>
      <c r="Y247" s="136">
        <v>4</v>
      </c>
      <c r="Z247" s="136" t="s">
        <v>20</v>
      </c>
      <c r="AA247" s="136" t="s">
        <v>20</v>
      </c>
      <c r="AB247" s="136" t="s">
        <v>20</v>
      </c>
      <c r="AC247" s="137" t="s">
        <v>21</v>
      </c>
      <c r="AD247" s="137" t="s">
        <v>2349</v>
      </c>
      <c r="AE247" s="136" t="s">
        <v>18</v>
      </c>
      <c r="AF247" s="137" t="s">
        <v>1878</v>
      </c>
      <c r="AG247" s="136" t="s">
        <v>1873</v>
      </c>
      <c r="AH247" s="136">
        <v>1</v>
      </c>
      <c r="AI247" s="139">
        <v>4300</v>
      </c>
      <c r="AJ247" s="140">
        <v>26.5</v>
      </c>
      <c r="AK247" s="148">
        <v>27</v>
      </c>
      <c r="AL247" s="201">
        <f t="shared" si="3"/>
        <v>1272</v>
      </c>
      <c r="AN247" s="204">
        <v>1296000</v>
      </c>
      <c r="AO247" s="204">
        <v>1620000</v>
      </c>
      <c r="AP247" s="139">
        <v>3000000</v>
      </c>
      <c r="AQ247" s="139">
        <v>5469600</v>
      </c>
      <c r="AR247" s="139">
        <v>0</v>
      </c>
      <c r="AS247" s="139">
        <v>11385600</v>
      </c>
    </row>
    <row r="248" spans="1:45" ht="24.9" hidden="1" customHeight="1" x14ac:dyDescent="0.3">
      <c r="A248" s="136">
        <v>12763</v>
      </c>
      <c r="B248" s="136" t="s">
        <v>2339</v>
      </c>
      <c r="C248" s="136" t="s">
        <v>83</v>
      </c>
      <c r="D248" s="136">
        <v>2024</v>
      </c>
      <c r="E248" s="137" t="s">
        <v>23</v>
      </c>
      <c r="F248" s="136" t="s">
        <v>83</v>
      </c>
      <c r="G248" s="137" t="s">
        <v>102</v>
      </c>
      <c r="H248" s="137" t="s">
        <v>2350</v>
      </c>
      <c r="I248" s="137" t="s">
        <v>2351</v>
      </c>
      <c r="J248" s="137" t="s">
        <v>2352</v>
      </c>
      <c r="K248" s="137" t="s">
        <v>1927</v>
      </c>
      <c r="L248" s="137" t="s">
        <v>21</v>
      </c>
      <c r="M248" s="136" t="s">
        <v>21</v>
      </c>
      <c r="N248" s="136">
        <v>6</v>
      </c>
      <c r="O248" s="138" t="s">
        <v>37</v>
      </c>
      <c r="P248" s="137" t="s">
        <v>1374</v>
      </c>
      <c r="Q248" s="137" t="s">
        <v>1131</v>
      </c>
      <c r="R248" s="137" t="s">
        <v>401</v>
      </c>
      <c r="S248" s="137" t="s">
        <v>22</v>
      </c>
      <c r="T248" s="137" t="s">
        <v>399</v>
      </c>
      <c r="U248" s="144">
        <v>15</v>
      </c>
      <c r="V248" s="136">
        <v>50</v>
      </c>
      <c r="W248" s="136">
        <v>0</v>
      </c>
      <c r="X248" s="136">
        <v>50</v>
      </c>
      <c r="Y248" s="136">
        <v>4</v>
      </c>
      <c r="Z248" s="136" t="s">
        <v>20</v>
      </c>
      <c r="AA248" s="136" t="s">
        <v>18</v>
      </c>
      <c r="AB248" s="136" t="s">
        <v>18</v>
      </c>
      <c r="AC248" s="137" t="s">
        <v>2353</v>
      </c>
      <c r="AD248" s="137" t="s">
        <v>2354</v>
      </c>
      <c r="AE248" s="136" t="s">
        <v>18</v>
      </c>
      <c r="AF248" s="137" t="s">
        <v>1878</v>
      </c>
      <c r="AG248" s="136" t="s">
        <v>1873</v>
      </c>
      <c r="AH248" s="136">
        <v>1</v>
      </c>
      <c r="AI248" s="139">
        <v>4300</v>
      </c>
      <c r="AJ248" s="140">
        <v>12.5</v>
      </c>
      <c r="AK248" s="148">
        <v>13</v>
      </c>
      <c r="AL248" s="201">
        <f t="shared" si="3"/>
        <v>750</v>
      </c>
      <c r="AN248" s="204">
        <v>780000</v>
      </c>
      <c r="AO248" s="204">
        <v>0</v>
      </c>
      <c r="AP248" s="139">
        <v>0</v>
      </c>
      <c r="AQ248" s="139">
        <v>3225000</v>
      </c>
      <c r="AR248" s="139">
        <v>0</v>
      </c>
      <c r="AS248" s="139">
        <v>4005000</v>
      </c>
    </row>
    <row r="249" spans="1:45" ht="24.9" hidden="1" customHeight="1" x14ac:dyDescent="0.3">
      <c r="A249" s="136">
        <v>12764</v>
      </c>
      <c r="B249" s="136" t="s">
        <v>2339</v>
      </c>
      <c r="C249" s="136" t="s">
        <v>83</v>
      </c>
      <c r="D249" s="136">
        <v>2024</v>
      </c>
      <c r="E249" s="137" t="s">
        <v>23</v>
      </c>
      <c r="F249" s="136" t="s">
        <v>83</v>
      </c>
      <c r="G249" s="137" t="s">
        <v>102</v>
      </c>
      <c r="H249" s="137" t="s">
        <v>2350</v>
      </c>
      <c r="I249" s="137" t="s">
        <v>2355</v>
      </c>
      <c r="J249" s="137" t="s">
        <v>2356</v>
      </c>
      <c r="K249" s="137" t="s">
        <v>1927</v>
      </c>
      <c r="L249" s="137" t="s">
        <v>21</v>
      </c>
      <c r="M249" s="136" t="s">
        <v>21</v>
      </c>
      <c r="N249" s="136">
        <v>6</v>
      </c>
      <c r="O249" s="138" t="s">
        <v>37</v>
      </c>
      <c r="P249" s="137" t="s">
        <v>1374</v>
      </c>
      <c r="Q249" s="137" t="s">
        <v>1131</v>
      </c>
      <c r="R249" s="137" t="s">
        <v>401</v>
      </c>
      <c r="S249" s="137" t="s">
        <v>22</v>
      </c>
      <c r="T249" s="137" t="s">
        <v>399</v>
      </c>
      <c r="U249" s="144">
        <v>15</v>
      </c>
      <c r="V249" s="136">
        <v>120</v>
      </c>
      <c r="W249" s="136">
        <v>0</v>
      </c>
      <c r="X249" s="136">
        <v>120</v>
      </c>
      <c r="Y249" s="136">
        <v>4</v>
      </c>
      <c r="Z249" s="136" t="s">
        <v>20</v>
      </c>
      <c r="AA249" s="136" t="s">
        <v>18</v>
      </c>
      <c r="AB249" s="136" t="s">
        <v>18</v>
      </c>
      <c r="AC249" s="137" t="s">
        <v>2357</v>
      </c>
      <c r="AD249" s="137" t="s">
        <v>2354</v>
      </c>
      <c r="AE249" s="136" t="s">
        <v>18</v>
      </c>
      <c r="AF249" s="137" t="s">
        <v>1878</v>
      </c>
      <c r="AG249" s="136" t="s">
        <v>1873</v>
      </c>
      <c r="AH249" s="136">
        <v>1</v>
      </c>
      <c r="AI249" s="139">
        <v>4300</v>
      </c>
      <c r="AJ249" s="140">
        <v>30</v>
      </c>
      <c r="AK249" s="148">
        <v>30</v>
      </c>
      <c r="AL249" s="201">
        <f t="shared" si="3"/>
        <v>1800</v>
      </c>
      <c r="AN249" s="204">
        <v>1800000</v>
      </c>
      <c r="AO249" s="204">
        <v>0</v>
      </c>
      <c r="AP249" s="139">
        <v>0</v>
      </c>
      <c r="AQ249" s="139">
        <v>7740000</v>
      </c>
      <c r="AR249" s="139">
        <v>0</v>
      </c>
      <c r="AS249" s="139">
        <v>9540000</v>
      </c>
    </row>
    <row r="250" spans="1:45" ht="24.9" hidden="1" customHeight="1" x14ac:dyDescent="0.3">
      <c r="A250" s="136">
        <v>13011</v>
      </c>
      <c r="B250" s="136" t="s">
        <v>2339</v>
      </c>
      <c r="C250" s="136" t="s">
        <v>83</v>
      </c>
      <c r="D250" s="136">
        <v>2024</v>
      </c>
      <c r="E250" s="137" t="s">
        <v>23</v>
      </c>
      <c r="F250" s="136" t="s">
        <v>83</v>
      </c>
      <c r="G250" s="137" t="s">
        <v>102</v>
      </c>
      <c r="H250" s="137" t="s">
        <v>2340</v>
      </c>
      <c r="I250" s="137" t="s">
        <v>2341</v>
      </c>
      <c r="J250" s="137" t="s">
        <v>643</v>
      </c>
      <c r="K250" s="137" t="s">
        <v>644</v>
      </c>
      <c r="L250" s="137" t="s">
        <v>408</v>
      </c>
      <c r="M250" s="136" t="s">
        <v>409</v>
      </c>
      <c r="N250" s="136">
        <v>8</v>
      </c>
      <c r="O250" s="138" t="s">
        <v>1144</v>
      </c>
      <c r="P250" s="137" t="s">
        <v>1184</v>
      </c>
      <c r="Q250" s="137" t="s">
        <v>1131</v>
      </c>
      <c r="R250" s="137" t="s">
        <v>401</v>
      </c>
      <c r="S250" s="137" t="s">
        <v>19</v>
      </c>
      <c r="T250" s="137" t="s">
        <v>399</v>
      </c>
      <c r="U250" s="144">
        <v>10</v>
      </c>
      <c r="V250" s="136">
        <v>214</v>
      </c>
      <c r="W250" s="136">
        <v>12</v>
      </c>
      <c r="X250" s="136">
        <v>226</v>
      </c>
      <c r="Y250" s="136">
        <v>4</v>
      </c>
      <c r="Z250" s="136" t="s">
        <v>20</v>
      </c>
      <c r="AA250" s="136" t="s">
        <v>20</v>
      </c>
      <c r="AB250" s="136" t="s">
        <v>20</v>
      </c>
      <c r="AC250" s="137" t="s">
        <v>21</v>
      </c>
      <c r="AD250" s="137" t="s">
        <v>2358</v>
      </c>
      <c r="AE250" s="136" t="s">
        <v>18</v>
      </c>
      <c r="AF250" s="137" t="s">
        <v>1878</v>
      </c>
      <c r="AG250" s="136" t="s">
        <v>1873</v>
      </c>
      <c r="AH250" s="136">
        <v>2</v>
      </c>
      <c r="AI250" s="139">
        <v>5400</v>
      </c>
      <c r="AJ250" s="140">
        <v>56.5</v>
      </c>
      <c r="AK250" s="148">
        <v>57</v>
      </c>
      <c r="AL250" s="201">
        <f t="shared" si="3"/>
        <v>2260</v>
      </c>
      <c r="AN250" s="204">
        <v>2280000</v>
      </c>
      <c r="AO250" s="204">
        <v>2850000</v>
      </c>
      <c r="AP250" s="139">
        <v>2500000</v>
      </c>
      <c r="AQ250" s="139">
        <v>12204000</v>
      </c>
      <c r="AR250" s="139">
        <v>0</v>
      </c>
      <c r="AS250" s="139">
        <v>19834000</v>
      </c>
    </row>
    <row r="251" spans="1:45" ht="24.9" hidden="1" customHeight="1" x14ac:dyDescent="0.3">
      <c r="A251" s="136">
        <v>12979</v>
      </c>
      <c r="B251" s="136" t="s">
        <v>2339</v>
      </c>
      <c r="C251" s="136" t="s">
        <v>83</v>
      </c>
      <c r="D251" s="136">
        <v>2024</v>
      </c>
      <c r="E251" s="137" t="s">
        <v>23</v>
      </c>
      <c r="F251" s="136" t="s">
        <v>83</v>
      </c>
      <c r="G251" s="137" t="s">
        <v>102</v>
      </c>
      <c r="H251" s="137" t="s">
        <v>2359</v>
      </c>
      <c r="I251" s="137" t="s">
        <v>2360</v>
      </c>
      <c r="J251" s="137" t="s">
        <v>2361</v>
      </c>
      <c r="K251" s="137" t="s">
        <v>1671</v>
      </c>
      <c r="L251" s="137" t="s">
        <v>1285</v>
      </c>
      <c r="M251" s="136" t="s">
        <v>1284</v>
      </c>
      <c r="N251" s="136">
        <v>8</v>
      </c>
      <c r="O251" s="138" t="s">
        <v>1144</v>
      </c>
      <c r="P251" s="137" t="s">
        <v>1797</v>
      </c>
      <c r="Q251" s="137" t="s">
        <v>2362</v>
      </c>
      <c r="R251" s="137" t="s">
        <v>401</v>
      </c>
      <c r="S251" s="137" t="s">
        <v>19</v>
      </c>
      <c r="T251" s="137" t="s">
        <v>399</v>
      </c>
      <c r="U251" s="144">
        <v>20</v>
      </c>
      <c r="V251" s="136">
        <v>90</v>
      </c>
      <c r="W251" s="136">
        <v>20</v>
      </c>
      <c r="X251" s="136">
        <v>110</v>
      </c>
      <c r="Y251" s="136">
        <v>3</v>
      </c>
      <c r="Z251" s="136" t="s">
        <v>20</v>
      </c>
      <c r="AA251" s="136" t="s">
        <v>18</v>
      </c>
      <c r="AB251" s="136" t="s">
        <v>18</v>
      </c>
      <c r="AC251" s="137" t="s">
        <v>21</v>
      </c>
      <c r="AD251" s="137" t="s">
        <v>2363</v>
      </c>
      <c r="AE251" s="136" t="s">
        <v>18</v>
      </c>
      <c r="AF251" s="137" t="s">
        <v>1878</v>
      </c>
      <c r="AG251" s="136" t="s">
        <v>1873</v>
      </c>
      <c r="AH251" s="136">
        <v>2</v>
      </c>
      <c r="AI251" s="139">
        <v>5400</v>
      </c>
      <c r="AJ251" s="140">
        <v>36.666666666666664</v>
      </c>
      <c r="AK251" s="148">
        <v>37</v>
      </c>
      <c r="AL251" s="201">
        <f t="shared" si="3"/>
        <v>2200</v>
      </c>
      <c r="AN251" s="204">
        <v>2960000</v>
      </c>
      <c r="AO251" s="204">
        <v>0</v>
      </c>
      <c r="AP251" s="139">
        <v>0</v>
      </c>
      <c r="AQ251" s="139">
        <v>11880000</v>
      </c>
      <c r="AR251" s="139">
        <v>0</v>
      </c>
      <c r="AS251" s="139">
        <v>14840000</v>
      </c>
    </row>
    <row r="252" spans="1:45" ht="24.9" hidden="1" customHeight="1" x14ac:dyDescent="0.3">
      <c r="A252" s="136">
        <v>13031</v>
      </c>
      <c r="B252" s="136" t="s">
        <v>2339</v>
      </c>
      <c r="C252" s="136" t="s">
        <v>83</v>
      </c>
      <c r="D252" s="136">
        <v>2024</v>
      </c>
      <c r="E252" s="137" t="s">
        <v>23</v>
      </c>
      <c r="F252" s="136" t="s">
        <v>83</v>
      </c>
      <c r="G252" s="137" t="s">
        <v>102</v>
      </c>
      <c r="H252" s="137" t="s">
        <v>2340</v>
      </c>
      <c r="I252" s="137" t="s">
        <v>2364</v>
      </c>
      <c r="J252" s="137" t="s">
        <v>1357</v>
      </c>
      <c r="K252" s="137" t="s">
        <v>1356</v>
      </c>
      <c r="L252" s="137" t="s">
        <v>408</v>
      </c>
      <c r="M252" s="136" t="s">
        <v>409</v>
      </c>
      <c r="N252" s="136">
        <v>8</v>
      </c>
      <c r="O252" s="138" t="s">
        <v>1144</v>
      </c>
      <c r="P252" s="137" t="s">
        <v>1184</v>
      </c>
      <c r="Q252" s="137" t="s">
        <v>1131</v>
      </c>
      <c r="R252" s="137" t="s">
        <v>401</v>
      </c>
      <c r="S252" s="137" t="s">
        <v>19</v>
      </c>
      <c r="T252" s="137" t="s">
        <v>399</v>
      </c>
      <c r="U252" s="144">
        <v>10</v>
      </c>
      <c r="V252" s="136">
        <v>130</v>
      </c>
      <c r="W252" s="136">
        <v>12</v>
      </c>
      <c r="X252" s="136">
        <v>142</v>
      </c>
      <c r="Y252" s="136">
        <v>4</v>
      </c>
      <c r="Z252" s="136" t="s">
        <v>20</v>
      </c>
      <c r="AA252" s="136" t="s">
        <v>20</v>
      </c>
      <c r="AB252" s="136" t="s">
        <v>20</v>
      </c>
      <c r="AC252" s="137" t="s">
        <v>21</v>
      </c>
      <c r="AD252" s="137" t="s">
        <v>2365</v>
      </c>
      <c r="AE252" s="136" t="s">
        <v>18</v>
      </c>
      <c r="AF252" s="137" t="s">
        <v>1878</v>
      </c>
      <c r="AG252" s="136" t="s">
        <v>1873</v>
      </c>
      <c r="AH252" s="136">
        <v>2</v>
      </c>
      <c r="AI252" s="139">
        <v>5400</v>
      </c>
      <c r="AJ252" s="140">
        <v>35.5</v>
      </c>
      <c r="AK252" s="148">
        <v>36</v>
      </c>
      <c r="AL252" s="201">
        <f t="shared" si="3"/>
        <v>1420</v>
      </c>
      <c r="AN252" s="204">
        <v>1440000</v>
      </c>
      <c r="AO252" s="204">
        <v>1800000</v>
      </c>
      <c r="AP252" s="139">
        <v>2500000</v>
      </c>
      <c r="AQ252" s="139">
        <v>7668000</v>
      </c>
      <c r="AR252" s="139">
        <v>0</v>
      </c>
      <c r="AS252" s="139">
        <v>13408000</v>
      </c>
    </row>
    <row r="253" spans="1:45" ht="24.9" hidden="1" customHeight="1" x14ac:dyDescent="0.3">
      <c r="A253" s="136">
        <v>12977</v>
      </c>
      <c r="B253" s="136" t="s">
        <v>2339</v>
      </c>
      <c r="C253" s="136" t="s">
        <v>83</v>
      </c>
      <c r="D253" s="136">
        <v>2024</v>
      </c>
      <c r="E253" s="137" t="s">
        <v>23</v>
      </c>
      <c r="F253" s="136" t="s">
        <v>83</v>
      </c>
      <c r="G253" s="137" t="s">
        <v>102</v>
      </c>
      <c r="H253" s="137" t="s">
        <v>2359</v>
      </c>
      <c r="I253" s="137" t="s">
        <v>2360</v>
      </c>
      <c r="J253" s="137" t="s">
        <v>1146</v>
      </c>
      <c r="K253" s="137" t="s">
        <v>1147</v>
      </c>
      <c r="L253" s="137" t="s">
        <v>1285</v>
      </c>
      <c r="M253" s="136" t="s">
        <v>1284</v>
      </c>
      <c r="N253" s="136">
        <v>8</v>
      </c>
      <c r="O253" s="138" t="s">
        <v>1144</v>
      </c>
      <c r="P253" s="137" t="s">
        <v>1797</v>
      </c>
      <c r="Q253" s="137" t="s">
        <v>2362</v>
      </c>
      <c r="R253" s="137" t="s">
        <v>401</v>
      </c>
      <c r="S253" s="137" t="s">
        <v>19</v>
      </c>
      <c r="T253" s="137" t="s">
        <v>410</v>
      </c>
      <c r="U253" s="144">
        <v>10</v>
      </c>
      <c r="V253" s="136">
        <v>160</v>
      </c>
      <c r="W253" s="136">
        <v>20</v>
      </c>
      <c r="X253" s="136">
        <v>180</v>
      </c>
      <c r="Y253" s="136">
        <v>3</v>
      </c>
      <c r="Z253" s="136" t="s">
        <v>20</v>
      </c>
      <c r="AA253" s="136" t="s">
        <v>18</v>
      </c>
      <c r="AB253" s="136" t="s">
        <v>18</v>
      </c>
      <c r="AC253" s="137" t="s">
        <v>21</v>
      </c>
      <c r="AD253" s="137" t="s">
        <v>2366</v>
      </c>
      <c r="AE253" s="136" t="s">
        <v>18</v>
      </c>
      <c r="AF253" s="137" t="s">
        <v>1878</v>
      </c>
      <c r="AG253" s="136" t="s">
        <v>1873</v>
      </c>
      <c r="AH253" s="136">
        <v>2</v>
      </c>
      <c r="AI253" s="139">
        <v>5400</v>
      </c>
      <c r="AJ253" s="140">
        <v>60</v>
      </c>
      <c r="AK253" s="148">
        <v>60</v>
      </c>
      <c r="AL253" s="201">
        <f t="shared" si="3"/>
        <v>1800</v>
      </c>
      <c r="AN253" s="204">
        <v>2400000</v>
      </c>
      <c r="AO253" s="204">
        <v>0</v>
      </c>
      <c r="AP253" s="139">
        <v>0</v>
      </c>
      <c r="AQ253" s="139">
        <v>9720000</v>
      </c>
      <c r="AR253" s="139">
        <v>0</v>
      </c>
      <c r="AS253" s="139">
        <v>12120000</v>
      </c>
    </row>
    <row r="254" spans="1:45" ht="24.9" hidden="1" customHeight="1" x14ac:dyDescent="0.3">
      <c r="A254" s="136">
        <v>12978</v>
      </c>
      <c r="B254" s="136" t="s">
        <v>2339</v>
      </c>
      <c r="C254" s="136" t="s">
        <v>83</v>
      </c>
      <c r="D254" s="136">
        <v>2024</v>
      </c>
      <c r="E254" s="137" t="s">
        <v>23</v>
      </c>
      <c r="F254" s="136" t="s">
        <v>83</v>
      </c>
      <c r="G254" s="137" t="s">
        <v>102</v>
      </c>
      <c r="H254" s="137" t="s">
        <v>2359</v>
      </c>
      <c r="I254" s="137" t="s">
        <v>2360</v>
      </c>
      <c r="J254" s="137" t="s">
        <v>1146</v>
      </c>
      <c r="K254" s="137" t="s">
        <v>1147</v>
      </c>
      <c r="L254" s="137" t="s">
        <v>1285</v>
      </c>
      <c r="M254" s="136" t="s">
        <v>1284</v>
      </c>
      <c r="N254" s="136">
        <v>8</v>
      </c>
      <c r="O254" s="138" t="s">
        <v>1144</v>
      </c>
      <c r="P254" s="137" t="s">
        <v>1797</v>
      </c>
      <c r="Q254" s="137" t="s">
        <v>2362</v>
      </c>
      <c r="R254" s="137" t="s">
        <v>401</v>
      </c>
      <c r="S254" s="137" t="s">
        <v>19</v>
      </c>
      <c r="T254" s="137" t="s">
        <v>410</v>
      </c>
      <c r="U254" s="144">
        <v>10</v>
      </c>
      <c r="V254" s="136">
        <v>160</v>
      </c>
      <c r="W254" s="136">
        <v>20</v>
      </c>
      <c r="X254" s="136">
        <v>180</v>
      </c>
      <c r="Y254" s="136">
        <v>3</v>
      </c>
      <c r="Z254" s="136" t="s">
        <v>20</v>
      </c>
      <c r="AA254" s="136" t="s">
        <v>18</v>
      </c>
      <c r="AB254" s="136" t="s">
        <v>18</v>
      </c>
      <c r="AC254" s="137" t="s">
        <v>21</v>
      </c>
      <c r="AD254" s="137" t="s">
        <v>2366</v>
      </c>
      <c r="AE254" s="136" t="s">
        <v>18</v>
      </c>
      <c r="AF254" s="137" t="s">
        <v>1878</v>
      </c>
      <c r="AG254" s="136" t="s">
        <v>1873</v>
      </c>
      <c r="AH254" s="136">
        <v>2</v>
      </c>
      <c r="AI254" s="139">
        <v>5400</v>
      </c>
      <c r="AJ254" s="140">
        <v>60</v>
      </c>
      <c r="AK254" s="148">
        <v>60</v>
      </c>
      <c r="AL254" s="201">
        <f t="shared" si="3"/>
        <v>1800</v>
      </c>
      <c r="AN254" s="204">
        <v>2400000</v>
      </c>
      <c r="AO254" s="204">
        <v>0</v>
      </c>
      <c r="AP254" s="139">
        <v>0</v>
      </c>
      <c r="AQ254" s="139">
        <v>9720000</v>
      </c>
      <c r="AR254" s="139">
        <v>0</v>
      </c>
      <c r="AS254" s="139">
        <v>12120000</v>
      </c>
    </row>
    <row r="255" spans="1:45" ht="24.9" hidden="1" customHeight="1" x14ac:dyDescent="0.3">
      <c r="A255" s="136">
        <v>13012</v>
      </c>
      <c r="B255" s="136" t="s">
        <v>2339</v>
      </c>
      <c r="C255" s="136" t="s">
        <v>83</v>
      </c>
      <c r="D255" s="136">
        <v>2024</v>
      </c>
      <c r="E255" s="137" t="s">
        <v>23</v>
      </c>
      <c r="F255" s="136" t="s">
        <v>83</v>
      </c>
      <c r="G255" s="137" t="s">
        <v>102</v>
      </c>
      <c r="H255" s="137" t="s">
        <v>2340</v>
      </c>
      <c r="I255" s="137" t="s">
        <v>2341</v>
      </c>
      <c r="J255" s="137" t="s">
        <v>1522</v>
      </c>
      <c r="K255" s="137" t="s">
        <v>1521</v>
      </c>
      <c r="L255" s="137" t="s">
        <v>679</v>
      </c>
      <c r="M255" s="136" t="s">
        <v>680</v>
      </c>
      <c r="N255" s="136">
        <v>9</v>
      </c>
      <c r="O255" s="138" t="s">
        <v>723</v>
      </c>
      <c r="P255" s="137" t="s">
        <v>724</v>
      </c>
      <c r="Q255" s="137" t="s">
        <v>1131</v>
      </c>
      <c r="R255" s="137" t="s">
        <v>401</v>
      </c>
      <c r="S255" s="137" t="s">
        <v>22</v>
      </c>
      <c r="T255" s="137" t="s">
        <v>399</v>
      </c>
      <c r="U255" s="144">
        <v>10</v>
      </c>
      <c r="V255" s="136">
        <v>120</v>
      </c>
      <c r="W255" s="136">
        <v>12</v>
      </c>
      <c r="X255" s="136">
        <v>132</v>
      </c>
      <c r="Y255" s="136">
        <v>4</v>
      </c>
      <c r="Z255" s="136" t="s">
        <v>20</v>
      </c>
      <c r="AA255" s="136" t="s">
        <v>20</v>
      </c>
      <c r="AB255" s="136" t="s">
        <v>18</v>
      </c>
      <c r="AC255" s="137" t="s">
        <v>21</v>
      </c>
      <c r="AD255" s="137" t="s">
        <v>2367</v>
      </c>
      <c r="AE255" s="136" t="s">
        <v>18</v>
      </c>
      <c r="AF255" s="137" t="s">
        <v>1878</v>
      </c>
      <c r="AG255" s="136" t="s">
        <v>1873</v>
      </c>
      <c r="AH255" s="136">
        <v>1</v>
      </c>
      <c r="AI255" s="139">
        <v>4300</v>
      </c>
      <c r="AJ255" s="140">
        <v>33</v>
      </c>
      <c r="AK255" s="148">
        <v>33</v>
      </c>
      <c r="AL255" s="201">
        <f t="shared" si="3"/>
        <v>1320</v>
      </c>
      <c r="AN255" s="204">
        <v>1320000</v>
      </c>
      <c r="AO255" s="204">
        <v>1650000</v>
      </c>
      <c r="AP255" s="139">
        <v>0</v>
      </c>
      <c r="AQ255" s="139">
        <v>5676000</v>
      </c>
      <c r="AR255" s="139">
        <v>0</v>
      </c>
      <c r="AS255" s="139">
        <v>8646000</v>
      </c>
    </row>
    <row r="256" spans="1:45" ht="24.9" hidden="1" customHeight="1" x14ac:dyDescent="0.3">
      <c r="A256" s="136">
        <v>13032</v>
      </c>
      <c r="B256" s="136" t="s">
        <v>2339</v>
      </c>
      <c r="C256" s="136" t="s">
        <v>83</v>
      </c>
      <c r="D256" s="136">
        <v>2024</v>
      </c>
      <c r="E256" s="137" t="s">
        <v>23</v>
      </c>
      <c r="F256" s="136" t="s">
        <v>83</v>
      </c>
      <c r="G256" s="137" t="s">
        <v>102</v>
      </c>
      <c r="H256" s="137" t="s">
        <v>2340</v>
      </c>
      <c r="I256" s="137" t="s">
        <v>2364</v>
      </c>
      <c r="J256" s="137" t="s">
        <v>1406</v>
      </c>
      <c r="K256" s="137" t="s">
        <v>1405</v>
      </c>
      <c r="L256" s="137" t="s">
        <v>408</v>
      </c>
      <c r="M256" s="136" t="s">
        <v>409</v>
      </c>
      <c r="N256" s="136">
        <v>9</v>
      </c>
      <c r="O256" s="138" t="s">
        <v>723</v>
      </c>
      <c r="P256" s="137" t="s">
        <v>724</v>
      </c>
      <c r="Q256" s="137" t="s">
        <v>1131</v>
      </c>
      <c r="R256" s="137" t="s">
        <v>401</v>
      </c>
      <c r="S256" s="137" t="s">
        <v>19</v>
      </c>
      <c r="T256" s="137" t="s">
        <v>399</v>
      </c>
      <c r="U256" s="144">
        <v>10</v>
      </c>
      <c r="V256" s="136">
        <v>100</v>
      </c>
      <c r="W256" s="136">
        <v>12</v>
      </c>
      <c r="X256" s="136">
        <v>112</v>
      </c>
      <c r="Y256" s="136">
        <v>4</v>
      </c>
      <c r="Z256" s="136" t="s">
        <v>20</v>
      </c>
      <c r="AA256" s="136" t="s">
        <v>20</v>
      </c>
      <c r="AB256" s="136" t="s">
        <v>20</v>
      </c>
      <c r="AC256" s="137" t="s">
        <v>21</v>
      </c>
      <c r="AD256" s="137" t="s">
        <v>2368</v>
      </c>
      <c r="AE256" s="136" t="s">
        <v>18</v>
      </c>
      <c r="AF256" s="137" t="s">
        <v>1878</v>
      </c>
      <c r="AG256" s="136" t="s">
        <v>1873</v>
      </c>
      <c r="AH256" s="136">
        <v>2</v>
      </c>
      <c r="AI256" s="139">
        <v>5400</v>
      </c>
      <c r="AJ256" s="140">
        <v>28</v>
      </c>
      <c r="AK256" s="148">
        <v>28</v>
      </c>
      <c r="AL256" s="201">
        <f t="shared" si="3"/>
        <v>1120</v>
      </c>
      <c r="AN256" s="204">
        <v>1120000</v>
      </c>
      <c r="AO256" s="204">
        <v>1400000</v>
      </c>
      <c r="AP256" s="139">
        <v>2500000</v>
      </c>
      <c r="AQ256" s="139">
        <v>6048000</v>
      </c>
      <c r="AR256" s="139">
        <v>0</v>
      </c>
      <c r="AS256" s="139">
        <v>11068000</v>
      </c>
    </row>
    <row r="257" spans="1:45" ht="24.9" hidden="1" customHeight="1" x14ac:dyDescent="0.3">
      <c r="A257" s="136">
        <v>12751</v>
      </c>
      <c r="B257" s="136" t="s">
        <v>2339</v>
      </c>
      <c r="C257" s="136" t="s">
        <v>83</v>
      </c>
      <c r="D257" s="136">
        <v>2024</v>
      </c>
      <c r="E257" s="137" t="s">
        <v>23</v>
      </c>
      <c r="F257" s="136" t="s">
        <v>83</v>
      </c>
      <c r="G257" s="137" t="s">
        <v>102</v>
      </c>
      <c r="H257" s="137" t="s">
        <v>2369</v>
      </c>
      <c r="I257" s="137" t="s">
        <v>2370</v>
      </c>
      <c r="J257" s="137" t="s">
        <v>413</v>
      </c>
      <c r="K257" s="137" t="s">
        <v>412</v>
      </c>
      <c r="L257" s="137" t="s">
        <v>408</v>
      </c>
      <c r="M257" s="136" t="s">
        <v>409</v>
      </c>
      <c r="N257" s="136">
        <v>10</v>
      </c>
      <c r="O257" s="138" t="s">
        <v>1135</v>
      </c>
      <c r="P257" s="137" t="s">
        <v>1253</v>
      </c>
      <c r="Q257" s="137" t="s">
        <v>1131</v>
      </c>
      <c r="R257" s="137" t="s">
        <v>401</v>
      </c>
      <c r="S257" s="137" t="s">
        <v>19</v>
      </c>
      <c r="T257" s="137" t="s">
        <v>399</v>
      </c>
      <c r="U257" s="144">
        <v>15</v>
      </c>
      <c r="V257" s="136">
        <v>110</v>
      </c>
      <c r="W257" s="136">
        <v>12</v>
      </c>
      <c r="X257" s="136">
        <v>122</v>
      </c>
      <c r="Y257" s="136">
        <v>4</v>
      </c>
      <c r="Z257" s="136" t="s">
        <v>20</v>
      </c>
      <c r="AA257" s="136" t="s">
        <v>18</v>
      </c>
      <c r="AB257" s="136" t="s">
        <v>20</v>
      </c>
      <c r="AC257" s="137" t="s">
        <v>21</v>
      </c>
      <c r="AD257" s="137" t="s">
        <v>2371</v>
      </c>
      <c r="AE257" s="136" t="s">
        <v>18</v>
      </c>
      <c r="AF257" s="137" t="s">
        <v>1878</v>
      </c>
      <c r="AG257" s="136" t="s">
        <v>1873</v>
      </c>
      <c r="AH257" s="136">
        <v>2</v>
      </c>
      <c r="AI257" s="139">
        <v>5400</v>
      </c>
      <c r="AJ257" s="140">
        <v>30.5</v>
      </c>
      <c r="AK257" s="148">
        <v>31</v>
      </c>
      <c r="AL257" s="201">
        <f t="shared" si="3"/>
        <v>1830</v>
      </c>
      <c r="AN257" s="204">
        <v>1860000</v>
      </c>
      <c r="AO257" s="204">
        <v>0</v>
      </c>
      <c r="AP257" s="139">
        <v>3750000</v>
      </c>
      <c r="AQ257" s="139">
        <v>9882000</v>
      </c>
      <c r="AR257" s="139">
        <v>0</v>
      </c>
      <c r="AS257" s="139">
        <v>15492000</v>
      </c>
    </row>
    <row r="258" spans="1:45" ht="24.9" hidden="1" customHeight="1" x14ac:dyDescent="0.3">
      <c r="A258" s="136">
        <v>13014</v>
      </c>
      <c r="B258" s="136" t="s">
        <v>2339</v>
      </c>
      <c r="C258" s="136" t="s">
        <v>83</v>
      </c>
      <c r="D258" s="136">
        <v>2024</v>
      </c>
      <c r="E258" s="137" t="s">
        <v>23</v>
      </c>
      <c r="F258" s="136" t="s">
        <v>83</v>
      </c>
      <c r="G258" s="137" t="s">
        <v>102</v>
      </c>
      <c r="H258" s="137" t="s">
        <v>2340</v>
      </c>
      <c r="I258" s="137" t="s">
        <v>2372</v>
      </c>
      <c r="J258" s="137" t="s">
        <v>417</v>
      </c>
      <c r="K258" s="137" t="s">
        <v>416</v>
      </c>
      <c r="L258" s="137" t="s">
        <v>408</v>
      </c>
      <c r="M258" s="136" t="s">
        <v>409</v>
      </c>
      <c r="N258" s="136">
        <v>10</v>
      </c>
      <c r="O258" s="138" t="s">
        <v>1135</v>
      </c>
      <c r="P258" s="137" t="s">
        <v>1224</v>
      </c>
      <c r="Q258" s="137" t="s">
        <v>1131</v>
      </c>
      <c r="R258" s="137" t="s">
        <v>401</v>
      </c>
      <c r="S258" s="137" t="s">
        <v>19</v>
      </c>
      <c r="T258" s="137" t="s">
        <v>399</v>
      </c>
      <c r="U258" s="144">
        <v>10</v>
      </c>
      <c r="V258" s="136">
        <v>95</v>
      </c>
      <c r="W258" s="136">
        <v>12</v>
      </c>
      <c r="X258" s="136">
        <v>107</v>
      </c>
      <c r="Y258" s="136">
        <v>4</v>
      </c>
      <c r="Z258" s="136" t="s">
        <v>20</v>
      </c>
      <c r="AA258" s="136" t="s">
        <v>20</v>
      </c>
      <c r="AB258" s="136" t="s">
        <v>20</v>
      </c>
      <c r="AC258" s="137" t="s">
        <v>21</v>
      </c>
      <c r="AD258" s="137" t="s">
        <v>2373</v>
      </c>
      <c r="AE258" s="136" t="s">
        <v>18</v>
      </c>
      <c r="AF258" s="137" t="s">
        <v>1878</v>
      </c>
      <c r="AG258" s="136" t="s">
        <v>1873</v>
      </c>
      <c r="AH258" s="136">
        <v>2</v>
      </c>
      <c r="AI258" s="139">
        <v>5400</v>
      </c>
      <c r="AJ258" s="140">
        <v>26.75</v>
      </c>
      <c r="AK258" s="148">
        <v>27</v>
      </c>
      <c r="AL258" s="201">
        <f t="shared" si="3"/>
        <v>1070</v>
      </c>
      <c r="AN258" s="204">
        <v>1080000</v>
      </c>
      <c r="AO258" s="204">
        <v>1350000</v>
      </c>
      <c r="AP258" s="139">
        <v>2500000</v>
      </c>
      <c r="AQ258" s="139">
        <v>5778000</v>
      </c>
      <c r="AR258" s="139">
        <v>0</v>
      </c>
      <c r="AS258" s="139">
        <v>10708000</v>
      </c>
    </row>
    <row r="259" spans="1:45" ht="24.9" hidden="1" customHeight="1" x14ac:dyDescent="0.3">
      <c r="A259" s="136">
        <v>12749</v>
      </c>
      <c r="B259" s="136" t="s">
        <v>2339</v>
      </c>
      <c r="C259" s="136" t="s">
        <v>83</v>
      </c>
      <c r="D259" s="136">
        <v>2024</v>
      </c>
      <c r="E259" s="137" t="s">
        <v>23</v>
      </c>
      <c r="F259" s="136" t="s">
        <v>83</v>
      </c>
      <c r="G259" s="137" t="s">
        <v>102</v>
      </c>
      <c r="H259" s="137" t="s">
        <v>2369</v>
      </c>
      <c r="I259" s="137" t="s">
        <v>2370</v>
      </c>
      <c r="J259" s="137" t="s">
        <v>1526</v>
      </c>
      <c r="K259" s="137" t="s">
        <v>1525</v>
      </c>
      <c r="L259" s="137" t="s">
        <v>408</v>
      </c>
      <c r="M259" s="136" t="s">
        <v>409</v>
      </c>
      <c r="N259" s="136">
        <v>10</v>
      </c>
      <c r="O259" s="138" t="s">
        <v>1135</v>
      </c>
      <c r="P259" s="137" t="s">
        <v>1253</v>
      </c>
      <c r="Q259" s="137" t="s">
        <v>1131</v>
      </c>
      <c r="R259" s="137" t="s">
        <v>401</v>
      </c>
      <c r="S259" s="137" t="s">
        <v>19</v>
      </c>
      <c r="T259" s="137" t="s">
        <v>399</v>
      </c>
      <c r="U259" s="144">
        <v>15</v>
      </c>
      <c r="V259" s="136">
        <v>140</v>
      </c>
      <c r="W259" s="136">
        <v>12</v>
      </c>
      <c r="X259" s="136">
        <v>152</v>
      </c>
      <c r="Y259" s="136">
        <v>4</v>
      </c>
      <c r="Z259" s="136" t="s">
        <v>20</v>
      </c>
      <c r="AA259" s="136" t="s">
        <v>18</v>
      </c>
      <c r="AB259" s="136" t="s">
        <v>20</v>
      </c>
      <c r="AC259" s="137" t="s">
        <v>21</v>
      </c>
      <c r="AD259" s="137" t="s">
        <v>2374</v>
      </c>
      <c r="AE259" s="136" t="s">
        <v>18</v>
      </c>
      <c r="AF259" s="137" t="s">
        <v>1878</v>
      </c>
      <c r="AG259" s="136" t="s">
        <v>1873</v>
      </c>
      <c r="AH259" s="136">
        <v>2</v>
      </c>
      <c r="AI259" s="139">
        <v>5400</v>
      </c>
      <c r="AJ259" s="140">
        <v>38</v>
      </c>
      <c r="AK259" s="148">
        <v>38</v>
      </c>
      <c r="AL259" s="201">
        <f t="shared" ref="AL259:AL322" si="4">+(U259*X259)</f>
        <v>2280</v>
      </c>
      <c r="AN259" s="204">
        <v>2280000</v>
      </c>
      <c r="AO259" s="204">
        <v>0</v>
      </c>
      <c r="AP259" s="139">
        <v>3750000</v>
      </c>
      <c r="AQ259" s="139">
        <v>12312000</v>
      </c>
      <c r="AR259" s="139">
        <v>0</v>
      </c>
      <c r="AS259" s="139">
        <v>18342000</v>
      </c>
    </row>
    <row r="260" spans="1:45" ht="24.9" hidden="1" customHeight="1" x14ac:dyDescent="0.3">
      <c r="A260" s="136">
        <v>12750</v>
      </c>
      <c r="B260" s="136" t="s">
        <v>2339</v>
      </c>
      <c r="C260" s="136" t="s">
        <v>83</v>
      </c>
      <c r="D260" s="136">
        <v>2024</v>
      </c>
      <c r="E260" s="137" t="s">
        <v>23</v>
      </c>
      <c r="F260" s="136" t="s">
        <v>83</v>
      </c>
      <c r="G260" s="137" t="s">
        <v>102</v>
      </c>
      <c r="H260" s="137" t="s">
        <v>2369</v>
      </c>
      <c r="I260" s="137" t="s">
        <v>2370</v>
      </c>
      <c r="J260" s="137" t="s">
        <v>1129</v>
      </c>
      <c r="K260" s="137" t="s">
        <v>1130</v>
      </c>
      <c r="L260" s="137" t="s">
        <v>408</v>
      </c>
      <c r="M260" s="136" t="s">
        <v>409</v>
      </c>
      <c r="N260" s="136">
        <v>10</v>
      </c>
      <c r="O260" s="138" t="s">
        <v>1135</v>
      </c>
      <c r="P260" s="137" t="s">
        <v>1253</v>
      </c>
      <c r="Q260" s="137" t="s">
        <v>1131</v>
      </c>
      <c r="R260" s="137" t="s">
        <v>401</v>
      </c>
      <c r="S260" s="137" t="s">
        <v>19</v>
      </c>
      <c r="T260" s="137" t="s">
        <v>399</v>
      </c>
      <c r="U260" s="144">
        <v>15</v>
      </c>
      <c r="V260" s="136">
        <v>150</v>
      </c>
      <c r="W260" s="136">
        <v>12</v>
      </c>
      <c r="X260" s="136">
        <v>162</v>
      </c>
      <c r="Y260" s="136">
        <v>4</v>
      </c>
      <c r="Z260" s="136" t="s">
        <v>20</v>
      </c>
      <c r="AA260" s="136" t="s">
        <v>18</v>
      </c>
      <c r="AB260" s="136" t="s">
        <v>20</v>
      </c>
      <c r="AC260" s="137" t="s">
        <v>21</v>
      </c>
      <c r="AD260" s="137" t="s">
        <v>2374</v>
      </c>
      <c r="AE260" s="136" t="s">
        <v>18</v>
      </c>
      <c r="AF260" s="137" t="s">
        <v>1878</v>
      </c>
      <c r="AG260" s="136" t="s">
        <v>1873</v>
      </c>
      <c r="AH260" s="136">
        <v>2</v>
      </c>
      <c r="AI260" s="139">
        <v>5400</v>
      </c>
      <c r="AJ260" s="140">
        <v>40.5</v>
      </c>
      <c r="AK260" s="148">
        <v>41</v>
      </c>
      <c r="AL260" s="201">
        <f t="shared" si="4"/>
        <v>2430</v>
      </c>
      <c r="AN260" s="204">
        <v>2460000</v>
      </c>
      <c r="AO260" s="204">
        <v>0</v>
      </c>
      <c r="AP260" s="139">
        <v>3750000</v>
      </c>
      <c r="AQ260" s="139">
        <v>13122000</v>
      </c>
      <c r="AR260" s="139">
        <v>0</v>
      </c>
      <c r="AS260" s="139">
        <v>19332000</v>
      </c>
    </row>
    <row r="261" spans="1:45" ht="24.9" hidden="1" customHeight="1" x14ac:dyDescent="0.3">
      <c r="A261" s="136">
        <v>13016</v>
      </c>
      <c r="B261" s="136" t="s">
        <v>2339</v>
      </c>
      <c r="C261" s="136" t="s">
        <v>83</v>
      </c>
      <c r="D261" s="136">
        <v>2024</v>
      </c>
      <c r="E261" s="137" t="s">
        <v>23</v>
      </c>
      <c r="F261" s="136" t="s">
        <v>83</v>
      </c>
      <c r="G261" s="137" t="s">
        <v>102</v>
      </c>
      <c r="H261" s="137" t="s">
        <v>2340</v>
      </c>
      <c r="I261" s="137" t="s">
        <v>2341</v>
      </c>
      <c r="J261" s="137" t="s">
        <v>1333</v>
      </c>
      <c r="K261" s="137" t="s">
        <v>1332</v>
      </c>
      <c r="L261" s="137" t="s">
        <v>408</v>
      </c>
      <c r="M261" s="136" t="s">
        <v>409</v>
      </c>
      <c r="N261" s="136">
        <v>11</v>
      </c>
      <c r="O261" s="138" t="s">
        <v>1882</v>
      </c>
      <c r="P261" s="137" t="s">
        <v>703</v>
      </c>
      <c r="Q261" s="137" t="s">
        <v>1131</v>
      </c>
      <c r="R261" s="137" t="s">
        <v>401</v>
      </c>
      <c r="S261" s="137" t="s">
        <v>19</v>
      </c>
      <c r="T261" s="137" t="s">
        <v>399</v>
      </c>
      <c r="U261" s="144">
        <v>15</v>
      </c>
      <c r="V261" s="136">
        <v>110</v>
      </c>
      <c r="W261" s="136">
        <v>12</v>
      </c>
      <c r="X261" s="136">
        <v>122</v>
      </c>
      <c r="Y261" s="136">
        <v>4</v>
      </c>
      <c r="Z261" s="136" t="s">
        <v>20</v>
      </c>
      <c r="AA261" s="136" t="s">
        <v>20</v>
      </c>
      <c r="AB261" s="136" t="s">
        <v>20</v>
      </c>
      <c r="AC261" s="137" t="s">
        <v>21</v>
      </c>
      <c r="AD261" s="137" t="s">
        <v>2375</v>
      </c>
      <c r="AE261" s="136" t="s">
        <v>18</v>
      </c>
      <c r="AF261" s="137" t="s">
        <v>1878</v>
      </c>
      <c r="AG261" s="136" t="s">
        <v>1873</v>
      </c>
      <c r="AH261" s="136">
        <v>3</v>
      </c>
      <c r="AI261" s="139">
        <v>6300</v>
      </c>
      <c r="AJ261" s="140">
        <v>30.5</v>
      </c>
      <c r="AK261" s="148">
        <v>31</v>
      </c>
      <c r="AL261" s="201">
        <f t="shared" si="4"/>
        <v>1830</v>
      </c>
      <c r="AN261" s="204">
        <v>1860000</v>
      </c>
      <c r="AO261" s="204">
        <v>2325000</v>
      </c>
      <c r="AP261" s="139">
        <v>3750000</v>
      </c>
      <c r="AQ261" s="139">
        <v>11529000</v>
      </c>
      <c r="AR261" s="139">
        <v>0</v>
      </c>
      <c r="AS261" s="139">
        <v>19464000</v>
      </c>
    </row>
    <row r="262" spans="1:45" ht="24.9" hidden="1" customHeight="1" x14ac:dyDescent="0.3">
      <c r="A262" s="136">
        <v>12736</v>
      </c>
      <c r="B262" s="136" t="s">
        <v>2339</v>
      </c>
      <c r="C262" s="136" t="s">
        <v>83</v>
      </c>
      <c r="D262" s="136">
        <v>2024</v>
      </c>
      <c r="E262" s="137" t="s">
        <v>23</v>
      </c>
      <c r="F262" s="136" t="s">
        <v>83</v>
      </c>
      <c r="G262" s="137" t="s">
        <v>102</v>
      </c>
      <c r="H262" s="137" t="s">
        <v>2376</v>
      </c>
      <c r="I262" s="137" t="s">
        <v>2377</v>
      </c>
      <c r="J262" s="137" t="s">
        <v>2378</v>
      </c>
      <c r="K262" s="137" t="s">
        <v>1927</v>
      </c>
      <c r="L262" s="137" t="s">
        <v>1234</v>
      </c>
      <c r="M262" s="136" t="s">
        <v>1233</v>
      </c>
      <c r="N262" s="136">
        <v>13</v>
      </c>
      <c r="O262" s="138" t="s">
        <v>622</v>
      </c>
      <c r="P262" s="137" t="s">
        <v>673</v>
      </c>
      <c r="Q262" s="137" t="s">
        <v>1131</v>
      </c>
      <c r="R262" s="137" t="s">
        <v>401</v>
      </c>
      <c r="S262" s="137" t="s">
        <v>22</v>
      </c>
      <c r="T262" s="137" t="s">
        <v>399</v>
      </c>
      <c r="U262" s="144">
        <v>20</v>
      </c>
      <c r="V262" s="136">
        <v>100</v>
      </c>
      <c r="W262" s="136">
        <v>8</v>
      </c>
      <c r="X262" s="136">
        <v>108</v>
      </c>
      <c r="Y262" s="136">
        <v>4</v>
      </c>
      <c r="Z262" s="136" t="s">
        <v>20</v>
      </c>
      <c r="AA262" s="136" t="s">
        <v>18</v>
      </c>
      <c r="AB262" s="136" t="s">
        <v>18</v>
      </c>
      <c r="AC262" s="137" t="s">
        <v>2379</v>
      </c>
      <c r="AD262" s="137" t="s">
        <v>2380</v>
      </c>
      <c r="AE262" s="136" t="s">
        <v>18</v>
      </c>
      <c r="AF262" s="137" t="s">
        <v>1878</v>
      </c>
      <c r="AG262" s="136" t="s">
        <v>1873</v>
      </c>
      <c r="AH262" s="136">
        <v>1</v>
      </c>
      <c r="AI262" s="139">
        <v>4300</v>
      </c>
      <c r="AJ262" s="140">
        <v>27</v>
      </c>
      <c r="AK262" s="148">
        <v>27</v>
      </c>
      <c r="AL262" s="201">
        <f t="shared" si="4"/>
        <v>2160</v>
      </c>
      <c r="AN262" s="204">
        <v>2160000</v>
      </c>
      <c r="AO262" s="204">
        <v>0</v>
      </c>
      <c r="AP262" s="139">
        <v>0</v>
      </c>
      <c r="AQ262" s="139">
        <v>9288000</v>
      </c>
      <c r="AR262" s="139">
        <v>0</v>
      </c>
      <c r="AS262" s="139">
        <v>11448000</v>
      </c>
    </row>
    <row r="263" spans="1:45" ht="24.9" hidden="1" customHeight="1" x14ac:dyDescent="0.3">
      <c r="A263" s="136">
        <v>12740</v>
      </c>
      <c r="B263" s="136" t="s">
        <v>2339</v>
      </c>
      <c r="C263" s="136" t="s">
        <v>83</v>
      </c>
      <c r="D263" s="136">
        <v>2024</v>
      </c>
      <c r="E263" s="137" t="s">
        <v>23</v>
      </c>
      <c r="F263" s="136" t="s">
        <v>83</v>
      </c>
      <c r="G263" s="137" t="s">
        <v>102</v>
      </c>
      <c r="H263" s="137" t="s">
        <v>2376</v>
      </c>
      <c r="I263" s="137" t="s">
        <v>2377</v>
      </c>
      <c r="J263" s="137" t="s">
        <v>2381</v>
      </c>
      <c r="K263" s="137" t="s">
        <v>1927</v>
      </c>
      <c r="L263" s="137" t="s">
        <v>632</v>
      </c>
      <c r="M263" s="136" t="s">
        <v>633</v>
      </c>
      <c r="N263" s="136">
        <v>13</v>
      </c>
      <c r="O263" s="138" t="s">
        <v>622</v>
      </c>
      <c r="P263" s="137" t="s">
        <v>673</v>
      </c>
      <c r="Q263" s="137" t="s">
        <v>1131</v>
      </c>
      <c r="R263" s="137" t="s">
        <v>401</v>
      </c>
      <c r="S263" s="137" t="s">
        <v>22</v>
      </c>
      <c r="T263" s="137" t="s">
        <v>399</v>
      </c>
      <c r="U263" s="144">
        <v>20</v>
      </c>
      <c r="V263" s="136">
        <v>100</v>
      </c>
      <c r="W263" s="136">
        <v>8</v>
      </c>
      <c r="X263" s="136">
        <v>108</v>
      </c>
      <c r="Y263" s="136">
        <v>4</v>
      </c>
      <c r="Z263" s="136" t="s">
        <v>20</v>
      </c>
      <c r="AA263" s="136" t="s">
        <v>18</v>
      </c>
      <c r="AB263" s="136" t="s">
        <v>18</v>
      </c>
      <c r="AC263" s="137" t="s">
        <v>2382</v>
      </c>
      <c r="AD263" s="137" t="s">
        <v>2383</v>
      </c>
      <c r="AE263" s="136" t="s">
        <v>18</v>
      </c>
      <c r="AF263" s="137" t="s">
        <v>1878</v>
      </c>
      <c r="AG263" s="136" t="s">
        <v>1873</v>
      </c>
      <c r="AH263" s="136">
        <v>1</v>
      </c>
      <c r="AI263" s="139">
        <v>4300</v>
      </c>
      <c r="AJ263" s="140">
        <v>27</v>
      </c>
      <c r="AK263" s="148">
        <v>27</v>
      </c>
      <c r="AL263" s="201">
        <f t="shared" si="4"/>
        <v>2160</v>
      </c>
      <c r="AN263" s="204">
        <v>2160000</v>
      </c>
      <c r="AO263" s="204">
        <v>0</v>
      </c>
      <c r="AP263" s="139">
        <v>0</v>
      </c>
      <c r="AQ263" s="139">
        <v>9288000</v>
      </c>
      <c r="AR263" s="139">
        <v>0</v>
      </c>
      <c r="AS263" s="139">
        <v>11448000</v>
      </c>
    </row>
    <row r="264" spans="1:45" ht="24.9" hidden="1" customHeight="1" x14ac:dyDescent="0.3">
      <c r="A264" s="136">
        <v>12741</v>
      </c>
      <c r="B264" s="136" t="s">
        <v>2339</v>
      </c>
      <c r="C264" s="136" t="s">
        <v>83</v>
      </c>
      <c r="D264" s="136">
        <v>2024</v>
      </c>
      <c r="E264" s="137" t="s">
        <v>23</v>
      </c>
      <c r="F264" s="136" t="s">
        <v>83</v>
      </c>
      <c r="G264" s="137" t="s">
        <v>102</v>
      </c>
      <c r="H264" s="137" t="s">
        <v>2376</v>
      </c>
      <c r="I264" s="137" t="s">
        <v>2377</v>
      </c>
      <c r="J264" s="137" t="s">
        <v>2384</v>
      </c>
      <c r="K264" s="137" t="s">
        <v>1927</v>
      </c>
      <c r="L264" s="137" t="s">
        <v>632</v>
      </c>
      <c r="M264" s="136" t="s">
        <v>633</v>
      </c>
      <c r="N264" s="136">
        <v>13</v>
      </c>
      <c r="O264" s="138" t="s">
        <v>622</v>
      </c>
      <c r="P264" s="137" t="s">
        <v>673</v>
      </c>
      <c r="Q264" s="137" t="s">
        <v>1131</v>
      </c>
      <c r="R264" s="137" t="s">
        <v>401</v>
      </c>
      <c r="S264" s="137" t="s">
        <v>22</v>
      </c>
      <c r="T264" s="137" t="s">
        <v>399</v>
      </c>
      <c r="U264" s="144">
        <v>20</v>
      </c>
      <c r="V264" s="136">
        <v>100</v>
      </c>
      <c r="W264" s="136">
        <v>8</v>
      </c>
      <c r="X264" s="136">
        <v>108</v>
      </c>
      <c r="Y264" s="136">
        <v>4</v>
      </c>
      <c r="Z264" s="136" t="s">
        <v>20</v>
      </c>
      <c r="AA264" s="136" t="s">
        <v>18</v>
      </c>
      <c r="AB264" s="136" t="s">
        <v>18</v>
      </c>
      <c r="AC264" s="137" t="s">
        <v>2385</v>
      </c>
      <c r="AD264" s="137" t="s">
        <v>2386</v>
      </c>
      <c r="AE264" s="136" t="s">
        <v>18</v>
      </c>
      <c r="AF264" s="137" t="s">
        <v>1878</v>
      </c>
      <c r="AG264" s="136" t="s">
        <v>1873</v>
      </c>
      <c r="AH264" s="136">
        <v>1</v>
      </c>
      <c r="AI264" s="139">
        <v>4300</v>
      </c>
      <c r="AJ264" s="140">
        <v>27</v>
      </c>
      <c r="AK264" s="148">
        <v>27</v>
      </c>
      <c r="AL264" s="201">
        <f t="shared" si="4"/>
        <v>2160</v>
      </c>
      <c r="AN264" s="204">
        <v>2160000</v>
      </c>
      <c r="AO264" s="204">
        <v>0</v>
      </c>
      <c r="AP264" s="139">
        <v>0</v>
      </c>
      <c r="AQ264" s="139">
        <v>9288000</v>
      </c>
      <c r="AR264" s="139">
        <v>0</v>
      </c>
      <c r="AS264" s="139">
        <v>11448000</v>
      </c>
    </row>
    <row r="265" spans="1:45" ht="24.9" hidden="1" customHeight="1" x14ac:dyDescent="0.3">
      <c r="A265" s="136">
        <v>12752</v>
      </c>
      <c r="B265" s="136" t="s">
        <v>2339</v>
      </c>
      <c r="C265" s="136" t="s">
        <v>83</v>
      </c>
      <c r="D265" s="136">
        <v>2024</v>
      </c>
      <c r="E265" s="137" t="s">
        <v>23</v>
      </c>
      <c r="F265" s="136" t="s">
        <v>83</v>
      </c>
      <c r="G265" s="137" t="s">
        <v>102</v>
      </c>
      <c r="H265" s="137" t="s">
        <v>2387</v>
      </c>
      <c r="I265" s="137" t="s">
        <v>2388</v>
      </c>
      <c r="J265" s="137" t="s">
        <v>2389</v>
      </c>
      <c r="K265" s="137" t="s">
        <v>1927</v>
      </c>
      <c r="L265" s="137" t="s">
        <v>408</v>
      </c>
      <c r="M265" s="136" t="s">
        <v>409</v>
      </c>
      <c r="N265" s="136">
        <v>13</v>
      </c>
      <c r="O265" s="138" t="s">
        <v>622</v>
      </c>
      <c r="P265" s="137" t="s">
        <v>690</v>
      </c>
      <c r="Q265" s="137" t="s">
        <v>1864</v>
      </c>
      <c r="R265" s="137" t="s">
        <v>401</v>
      </c>
      <c r="S265" s="137" t="s">
        <v>19</v>
      </c>
      <c r="T265" s="137" t="s">
        <v>399</v>
      </c>
      <c r="U265" s="144">
        <v>15</v>
      </c>
      <c r="V265" s="136">
        <v>233</v>
      </c>
      <c r="W265" s="136">
        <v>12</v>
      </c>
      <c r="X265" s="136">
        <v>245</v>
      </c>
      <c r="Y265" s="136">
        <v>5</v>
      </c>
      <c r="Z265" s="136" t="s">
        <v>20</v>
      </c>
      <c r="AA265" s="136" t="s">
        <v>18</v>
      </c>
      <c r="AB265" s="136" t="s">
        <v>20</v>
      </c>
      <c r="AC265" s="137" t="s">
        <v>2390</v>
      </c>
      <c r="AD265" s="137" t="s">
        <v>2391</v>
      </c>
      <c r="AE265" s="136" t="s">
        <v>18</v>
      </c>
      <c r="AF265" s="137" t="s">
        <v>1878</v>
      </c>
      <c r="AG265" s="136" t="s">
        <v>1873</v>
      </c>
      <c r="AH265" s="136">
        <v>2</v>
      </c>
      <c r="AI265" s="139">
        <v>5400</v>
      </c>
      <c r="AJ265" s="140">
        <v>49</v>
      </c>
      <c r="AK265" s="148">
        <v>49</v>
      </c>
      <c r="AL265" s="201">
        <f t="shared" si="4"/>
        <v>3675</v>
      </c>
      <c r="AN265" s="204">
        <v>2940000</v>
      </c>
      <c r="AO265" s="204">
        <v>0</v>
      </c>
      <c r="AP265" s="139">
        <v>3750000</v>
      </c>
      <c r="AQ265" s="139">
        <v>19845000</v>
      </c>
      <c r="AR265" s="139">
        <v>0</v>
      </c>
      <c r="AS265" s="139">
        <v>26535000</v>
      </c>
    </row>
    <row r="266" spans="1:45" ht="24.9" hidden="1" customHeight="1" x14ac:dyDescent="0.3">
      <c r="A266" s="136">
        <v>12753</v>
      </c>
      <c r="B266" s="136" t="s">
        <v>2339</v>
      </c>
      <c r="C266" s="136" t="s">
        <v>83</v>
      </c>
      <c r="D266" s="136">
        <v>2024</v>
      </c>
      <c r="E266" s="137" t="s">
        <v>23</v>
      </c>
      <c r="F266" s="136" t="s">
        <v>83</v>
      </c>
      <c r="G266" s="137" t="s">
        <v>102</v>
      </c>
      <c r="H266" s="137" t="s">
        <v>2387</v>
      </c>
      <c r="I266" s="137" t="s">
        <v>2388</v>
      </c>
      <c r="J266" s="137" t="s">
        <v>2389</v>
      </c>
      <c r="K266" s="137" t="s">
        <v>1927</v>
      </c>
      <c r="L266" s="137" t="s">
        <v>408</v>
      </c>
      <c r="M266" s="136" t="s">
        <v>409</v>
      </c>
      <c r="N266" s="136">
        <v>13</v>
      </c>
      <c r="O266" s="138" t="s">
        <v>622</v>
      </c>
      <c r="P266" s="137" t="s">
        <v>690</v>
      </c>
      <c r="Q266" s="137" t="s">
        <v>1864</v>
      </c>
      <c r="R266" s="137" t="s">
        <v>401</v>
      </c>
      <c r="S266" s="137" t="s">
        <v>19</v>
      </c>
      <c r="T266" s="137" t="s">
        <v>399</v>
      </c>
      <c r="U266" s="144">
        <v>15</v>
      </c>
      <c r="V266" s="136">
        <v>233</v>
      </c>
      <c r="W266" s="136">
        <v>12</v>
      </c>
      <c r="X266" s="136">
        <v>245</v>
      </c>
      <c r="Y266" s="136">
        <v>5</v>
      </c>
      <c r="Z266" s="136" t="s">
        <v>20</v>
      </c>
      <c r="AA266" s="136" t="s">
        <v>18</v>
      </c>
      <c r="AB266" s="136" t="s">
        <v>20</v>
      </c>
      <c r="AC266" s="137" t="s">
        <v>2390</v>
      </c>
      <c r="AD266" s="137" t="s">
        <v>2392</v>
      </c>
      <c r="AE266" s="136" t="s">
        <v>18</v>
      </c>
      <c r="AF266" s="137" t="s">
        <v>1878</v>
      </c>
      <c r="AG266" s="136" t="s">
        <v>1873</v>
      </c>
      <c r="AH266" s="136">
        <v>2</v>
      </c>
      <c r="AI266" s="139">
        <v>5400</v>
      </c>
      <c r="AJ266" s="140">
        <v>49</v>
      </c>
      <c r="AK266" s="148">
        <v>49</v>
      </c>
      <c r="AL266" s="201">
        <f t="shared" si="4"/>
        <v>3675</v>
      </c>
      <c r="AN266" s="204">
        <v>2940000</v>
      </c>
      <c r="AO266" s="204">
        <v>0</v>
      </c>
      <c r="AP266" s="139">
        <v>3750000</v>
      </c>
      <c r="AQ266" s="139">
        <v>19845000</v>
      </c>
      <c r="AR266" s="139">
        <v>0</v>
      </c>
      <c r="AS266" s="139">
        <v>26535000</v>
      </c>
    </row>
    <row r="267" spans="1:45" ht="24.9" hidden="1" customHeight="1" x14ac:dyDescent="0.3">
      <c r="A267" s="136">
        <v>12755</v>
      </c>
      <c r="B267" s="136" t="s">
        <v>2339</v>
      </c>
      <c r="C267" s="136" t="s">
        <v>83</v>
      </c>
      <c r="D267" s="136">
        <v>2024</v>
      </c>
      <c r="E267" s="137" t="s">
        <v>23</v>
      </c>
      <c r="F267" s="136" t="s">
        <v>83</v>
      </c>
      <c r="G267" s="137" t="s">
        <v>102</v>
      </c>
      <c r="H267" s="137" t="s">
        <v>2350</v>
      </c>
      <c r="I267" s="137" t="s">
        <v>2351</v>
      </c>
      <c r="J267" s="137" t="s">
        <v>2352</v>
      </c>
      <c r="K267" s="137" t="s">
        <v>1927</v>
      </c>
      <c r="L267" s="137" t="s">
        <v>21</v>
      </c>
      <c r="M267" s="136" t="s">
        <v>21</v>
      </c>
      <c r="N267" s="136">
        <v>13</v>
      </c>
      <c r="O267" s="138" t="s">
        <v>622</v>
      </c>
      <c r="P267" s="137" t="s">
        <v>1175</v>
      </c>
      <c r="Q267" s="137" t="s">
        <v>1131</v>
      </c>
      <c r="R267" s="137" t="s">
        <v>401</v>
      </c>
      <c r="S267" s="137" t="s">
        <v>22</v>
      </c>
      <c r="T267" s="137" t="s">
        <v>399</v>
      </c>
      <c r="U267" s="144">
        <v>15</v>
      </c>
      <c r="V267" s="136">
        <v>50</v>
      </c>
      <c r="W267" s="136">
        <v>0</v>
      </c>
      <c r="X267" s="136">
        <v>50</v>
      </c>
      <c r="Y267" s="136">
        <v>4</v>
      </c>
      <c r="Z267" s="136" t="s">
        <v>20</v>
      </c>
      <c r="AA267" s="136" t="s">
        <v>18</v>
      </c>
      <c r="AB267" s="136" t="s">
        <v>18</v>
      </c>
      <c r="AC267" s="137" t="s">
        <v>2353</v>
      </c>
      <c r="AD267" s="137" t="s">
        <v>2393</v>
      </c>
      <c r="AE267" s="136" t="s">
        <v>18</v>
      </c>
      <c r="AF267" s="137" t="s">
        <v>1878</v>
      </c>
      <c r="AG267" s="136" t="s">
        <v>1873</v>
      </c>
      <c r="AH267" s="136">
        <v>1</v>
      </c>
      <c r="AI267" s="139">
        <v>4300</v>
      </c>
      <c r="AJ267" s="140">
        <v>12.5</v>
      </c>
      <c r="AK267" s="148">
        <v>13</v>
      </c>
      <c r="AL267" s="201">
        <f t="shared" si="4"/>
        <v>750</v>
      </c>
      <c r="AN267" s="204">
        <v>780000</v>
      </c>
      <c r="AO267" s="204">
        <v>0</v>
      </c>
      <c r="AP267" s="139">
        <v>0</v>
      </c>
      <c r="AQ267" s="139">
        <v>3225000</v>
      </c>
      <c r="AR267" s="139">
        <v>0</v>
      </c>
      <c r="AS267" s="139">
        <v>4005000</v>
      </c>
    </row>
    <row r="268" spans="1:45" ht="24.9" hidden="1" customHeight="1" x14ac:dyDescent="0.3">
      <c r="A268" s="136">
        <v>12756</v>
      </c>
      <c r="B268" s="136" t="s">
        <v>2339</v>
      </c>
      <c r="C268" s="136" t="s">
        <v>83</v>
      </c>
      <c r="D268" s="136">
        <v>2024</v>
      </c>
      <c r="E268" s="137" t="s">
        <v>23</v>
      </c>
      <c r="F268" s="136" t="s">
        <v>83</v>
      </c>
      <c r="G268" s="137" t="s">
        <v>102</v>
      </c>
      <c r="H268" s="137" t="s">
        <v>2350</v>
      </c>
      <c r="I268" s="137" t="s">
        <v>2351</v>
      </c>
      <c r="J268" s="137" t="s">
        <v>2356</v>
      </c>
      <c r="K268" s="137" t="s">
        <v>1927</v>
      </c>
      <c r="L268" s="137" t="s">
        <v>21</v>
      </c>
      <c r="M268" s="136" t="s">
        <v>21</v>
      </c>
      <c r="N268" s="136">
        <v>13</v>
      </c>
      <c r="O268" s="138" t="s">
        <v>622</v>
      </c>
      <c r="P268" s="137" t="s">
        <v>1175</v>
      </c>
      <c r="Q268" s="137" t="s">
        <v>1131</v>
      </c>
      <c r="R268" s="137" t="s">
        <v>401</v>
      </c>
      <c r="S268" s="137" t="s">
        <v>22</v>
      </c>
      <c r="T268" s="137" t="s">
        <v>399</v>
      </c>
      <c r="U268" s="144">
        <v>15</v>
      </c>
      <c r="V268" s="136">
        <v>120</v>
      </c>
      <c r="W268" s="136">
        <v>0</v>
      </c>
      <c r="X268" s="136">
        <v>120</v>
      </c>
      <c r="Y268" s="136">
        <v>4</v>
      </c>
      <c r="Z268" s="136" t="s">
        <v>20</v>
      </c>
      <c r="AA268" s="136" t="s">
        <v>18</v>
      </c>
      <c r="AB268" s="136" t="s">
        <v>18</v>
      </c>
      <c r="AC268" s="137" t="s">
        <v>2357</v>
      </c>
      <c r="AD268" s="137" t="s">
        <v>2393</v>
      </c>
      <c r="AE268" s="136" t="s">
        <v>18</v>
      </c>
      <c r="AF268" s="137" t="s">
        <v>1878</v>
      </c>
      <c r="AG268" s="136" t="s">
        <v>1873</v>
      </c>
      <c r="AH268" s="136">
        <v>1</v>
      </c>
      <c r="AI268" s="139">
        <v>4300</v>
      </c>
      <c r="AJ268" s="140">
        <v>30</v>
      </c>
      <c r="AK268" s="148">
        <v>30</v>
      </c>
      <c r="AL268" s="201">
        <f t="shared" si="4"/>
        <v>1800</v>
      </c>
      <c r="AN268" s="204">
        <v>1800000</v>
      </c>
      <c r="AO268" s="204">
        <v>0</v>
      </c>
      <c r="AP268" s="139">
        <v>0</v>
      </c>
      <c r="AQ268" s="139">
        <v>7740000</v>
      </c>
      <c r="AR268" s="139">
        <v>0</v>
      </c>
      <c r="AS268" s="139">
        <v>9540000</v>
      </c>
    </row>
    <row r="269" spans="1:45" ht="24.9" hidden="1" customHeight="1" x14ac:dyDescent="0.3">
      <c r="A269" s="136">
        <v>12757</v>
      </c>
      <c r="B269" s="136" t="s">
        <v>2339</v>
      </c>
      <c r="C269" s="136" t="s">
        <v>83</v>
      </c>
      <c r="D269" s="136">
        <v>2024</v>
      </c>
      <c r="E269" s="137" t="s">
        <v>23</v>
      </c>
      <c r="F269" s="136" t="s">
        <v>83</v>
      </c>
      <c r="G269" s="137" t="s">
        <v>102</v>
      </c>
      <c r="H269" s="137" t="s">
        <v>2350</v>
      </c>
      <c r="I269" s="137" t="s">
        <v>2351</v>
      </c>
      <c r="J269" s="137" t="s">
        <v>2352</v>
      </c>
      <c r="K269" s="137" t="s">
        <v>1927</v>
      </c>
      <c r="L269" s="137" t="s">
        <v>21</v>
      </c>
      <c r="M269" s="136" t="s">
        <v>21</v>
      </c>
      <c r="N269" s="136">
        <v>13</v>
      </c>
      <c r="O269" s="138" t="s">
        <v>622</v>
      </c>
      <c r="P269" s="137" t="s">
        <v>1152</v>
      </c>
      <c r="Q269" s="137" t="s">
        <v>1131</v>
      </c>
      <c r="R269" s="137" t="s">
        <v>401</v>
      </c>
      <c r="S269" s="137" t="s">
        <v>22</v>
      </c>
      <c r="T269" s="137" t="s">
        <v>399</v>
      </c>
      <c r="U269" s="144">
        <v>15</v>
      </c>
      <c r="V269" s="136">
        <v>50</v>
      </c>
      <c r="W269" s="136">
        <v>0</v>
      </c>
      <c r="X269" s="136">
        <v>50</v>
      </c>
      <c r="Y269" s="136">
        <v>4</v>
      </c>
      <c r="Z269" s="136" t="s">
        <v>20</v>
      </c>
      <c r="AA269" s="136" t="s">
        <v>18</v>
      </c>
      <c r="AB269" s="136" t="s">
        <v>18</v>
      </c>
      <c r="AC269" s="137" t="s">
        <v>2353</v>
      </c>
      <c r="AD269" s="137" t="s">
        <v>2394</v>
      </c>
      <c r="AE269" s="136" t="s">
        <v>18</v>
      </c>
      <c r="AF269" s="137" t="s">
        <v>1878</v>
      </c>
      <c r="AG269" s="136" t="s">
        <v>1873</v>
      </c>
      <c r="AH269" s="136">
        <v>1</v>
      </c>
      <c r="AI269" s="139">
        <v>4300</v>
      </c>
      <c r="AJ269" s="140">
        <v>12.5</v>
      </c>
      <c r="AK269" s="148">
        <v>13</v>
      </c>
      <c r="AL269" s="201">
        <f t="shared" si="4"/>
        <v>750</v>
      </c>
      <c r="AN269" s="204">
        <v>780000</v>
      </c>
      <c r="AO269" s="204">
        <v>0</v>
      </c>
      <c r="AP269" s="139">
        <v>0</v>
      </c>
      <c r="AQ269" s="139">
        <v>3225000</v>
      </c>
      <c r="AR269" s="139">
        <v>0</v>
      </c>
      <c r="AS269" s="139">
        <v>4005000</v>
      </c>
    </row>
    <row r="270" spans="1:45" ht="24.9" hidden="1" customHeight="1" x14ac:dyDescent="0.3">
      <c r="A270" s="136">
        <v>12758</v>
      </c>
      <c r="B270" s="136" t="s">
        <v>2339</v>
      </c>
      <c r="C270" s="136" t="s">
        <v>83</v>
      </c>
      <c r="D270" s="136">
        <v>2024</v>
      </c>
      <c r="E270" s="137" t="s">
        <v>23</v>
      </c>
      <c r="F270" s="136" t="s">
        <v>83</v>
      </c>
      <c r="G270" s="137" t="s">
        <v>102</v>
      </c>
      <c r="H270" s="137" t="s">
        <v>2350</v>
      </c>
      <c r="I270" s="137" t="s">
        <v>2351</v>
      </c>
      <c r="J270" s="137" t="s">
        <v>2356</v>
      </c>
      <c r="K270" s="137" t="s">
        <v>1927</v>
      </c>
      <c r="L270" s="137" t="s">
        <v>21</v>
      </c>
      <c r="M270" s="136" t="s">
        <v>21</v>
      </c>
      <c r="N270" s="136">
        <v>13</v>
      </c>
      <c r="O270" s="138" t="s">
        <v>622</v>
      </c>
      <c r="P270" s="137" t="s">
        <v>1152</v>
      </c>
      <c r="Q270" s="137" t="s">
        <v>1131</v>
      </c>
      <c r="R270" s="137" t="s">
        <v>401</v>
      </c>
      <c r="S270" s="137" t="s">
        <v>22</v>
      </c>
      <c r="T270" s="137" t="s">
        <v>399</v>
      </c>
      <c r="U270" s="144">
        <v>15</v>
      </c>
      <c r="V270" s="136">
        <v>120</v>
      </c>
      <c r="W270" s="136">
        <v>0</v>
      </c>
      <c r="X270" s="136">
        <v>120</v>
      </c>
      <c r="Y270" s="136">
        <v>4</v>
      </c>
      <c r="Z270" s="136" t="s">
        <v>20</v>
      </c>
      <c r="AA270" s="136" t="s">
        <v>18</v>
      </c>
      <c r="AB270" s="136" t="s">
        <v>18</v>
      </c>
      <c r="AC270" s="137" t="s">
        <v>2357</v>
      </c>
      <c r="AD270" s="137" t="s">
        <v>2394</v>
      </c>
      <c r="AE270" s="136" t="s">
        <v>18</v>
      </c>
      <c r="AF270" s="137" t="s">
        <v>1878</v>
      </c>
      <c r="AG270" s="136" t="s">
        <v>1873</v>
      </c>
      <c r="AH270" s="136">
        <v>1</v>
      </c>
      <c r="AI270" s="139">
        <v>4300</v>
      </c>
      <c r="AJ270" s="140">
        <v>30</v>
      </c>
      <c r="AK270" s="148">
        <v>30</v>
      </c>
      <c r="AL270" s="201">
        <f t="shared" si="4"/>
        <v>1800</v>
      </c>
      <c r="AN270" s="204">
        <v>1800000</v>
      </c>
      <c r="AO270" s="204">
        <v>0</v>
      </c>
      <c r="AP270" s="139">
        <v>0</v>
      </c>
      <c r="AQ270" s="139">
        <v>7740000</v>
      </c>
      <c r="AR270" s="139">
        <v>0</v>
      </c>
      <c r="AS270" s="139">
        <v>9540000</v>
      </c>
    </row>
    <row r="271" spans="1:45" ht="24.9" hidden="1" customHeight="1" x14ac:dyDescent="0.3">
      <c r="A271" s="136">
        <v>12759</v>
      </c>
      <c r="B271" s="136" t="s">
        <v>2339</v>
      </c>
      <c r="C271" s="136" t="s">
        <v>83</v>
      </c>
      <c r="D271" s="136">
        <v>2024</v>
      </c>
      <c r="E271" s="137" t="s">
        <v>23</v>
      </c>
      <c r="F271" s="136" t="s">
        <v>83</v>
      </c>
      <c r="G271" s="137" t="s">
        <v>102</v>
      </c>
      <c r="H271" s="137" t="s">
        <v>2350</v>
      </c>
      <c r="I271" s="137" t="s">
        <v>2351</v>
      </c>
      <c r="J271" s="137" t="s">
        <v>2352</v>
      </c>
      <c r="K271" s="137" t="s">
        <v>1927</v>
      </c>
      <c r="L271" s="137" t="s">
        <v>21</v>
      </c>
      <c r="M271" s="136" t="s">
        <v>21</v>
      </c>
      <c r="N271" s="136">
        <v>13</v>
      </c>
      <c r="O271" s="138" t="s">
        <v>622</v>
      </c>
      <c r="P271" s="137" t="s">
        <v>1160</v>
      </c>
      <c r="Q271" s="137" t="s">
        <v>1131</v>
      </c>
      <c r="R271" s="137" t="s">
        <v>401</v>
      </c>
      <c r="S271" s="137" t="s">
        <v>22</v>
      </c>
      <c r="T271" s="137" t="s">
        <v>399</v>
      </c>
      <c r="U271" s="144">
        <v>15</v>
      </c>
      <c r="V271" s="136">
        <v>50</v>
      </c>
      <c r="W271" s="136">
        <v>0</v>
      </c>
      <c r="X271" s="136">
        <v>50</v>
      </c>
      <c r="Y271" s="136">
        <v>4</v>
      </c>
      <c r="Z271" s="136" t="s">
        <v>20</v>
      </c>
      <c r="AA271" s="136" t="s">
        <v>18</v>
      </c>
      <c r="AB271" s="136" t="s">
        <v>18</v>
      </c>
      <c r="AC271" s="137" t="s">
        <v>2353</v>
      </c>
      <c r="AD271" s="137" t="s">
        <v>2394</v>
      </c>
      <c r="AE271" s="136" t="s">
        <v>18</v>
      </c>
      <c r="AF271" s="137" t="s">
        <v>1878</v>
      </c>
      <c r="AG271" s="136" t="s">
        <v>1873</v>
      </c>
      <c r="AH271" s="136">
        <v>1</v>
      </c>
      <c r="AI271" s="139">
        <v>4300</v>
      </c>
      <c r="AJ271" s="140">
        <v>12.5</v>
      </c>
      <c r="AK271" s="148">
        <v>13</v>
      </c>
      <c r="AL271" s="201">
        <f t="shared" si="4"/>
        <v>750</v>
      </c>
      <c r="AM271" s="141"/>
      <c r="AN271" s="204">
        <v>780000</v>
      </c>
      <c r="AO271" s="204">
        <v>0</v>
      </c>
      <c r="AP271" s="139">
        <v>0</v>
      </c>
      <c r="AQ271" s="139">
        <v>3225000</v>
      </c>
      <c r="AR271" s="139">
        <v>0</v>
      </c>
      <c r="AS271" s="139">
        <v>4005000</v>
      </c>
    </row>
    <row r="272" spans="1:45" ht="24.9" hidden="1" customHeight="1" x14ac:dyDescent="0.3">
      <c r="A272" s="136">
        <v>12760</v>
      </c>
      <c r="B272" s="136" t="s">
        <v>2339</v>
      </c>
      <c r="C272" s="136" t="s">
        <v>83</v>
      </c>
      <c r="D272" s="136">
        <v>2024</v>
      </c>
      <c r="E272" s="137" t="s">
        <v>23</v>
      </c>
      <c r="F272" s="136" t="s">
        <v>83</v>
      </c>
      <c r="G272" s="137" t="s">
        <v>102</v>
      </c>
      <c r="H272" s="137" t="s">
        <v>2350</v>
      </c>
      <c r="I272" s="137" t="s">
        <v>2351</v>
      </c>
      <c r="J272" s="137" t="s">
        <v>2352</v>
      </c>
      <c r="K272" s="137" t="s">
        <v>1927</v>
      </c>
      <c r="L272" s="137" t="s">
        <v>21</v>
      </c>
      <c r="M272" s="136" t="s">
        <v>21</v>
      </c>
      <c r="N272" s="136">
        <v>13</v>
      </c>
      <c r="O272" s="138" t="s">
        <v>622</v>
      </c>
      <c r="P272" s="137" t="s">
        <v>1777</v>
      </c>
      <c r="Q272" s="137" t="s">
        <v>1131</v>
      </c>
      <c r="R272" s="137" t="s">
        <v>401</v>
      </c>
      <c r="S272" s="137" t="s">
        <v>22</v>
      </c>
      <c r="T272" s="137" t="s">
        <v>399</v>
      </c>
      <c r="U272" s="144">
        <v>15</v>
      </c>
      <c r="V272" s="136">
        <v>50</v>
      </c>
      <c r="W272" s="136">
        <v>0</v>
      </c>
      <c r="X272" s="136">
        <v>50</v>
      </c>
      <c r="Y272" s="136">
        <v>4</v>
      </c>
      <c r="Z272" s="136" t="s">
        <v>20</v>
      </c>
      <c r="AA272" s="136" t="s">
        <v>18</v>
      </c>
      <c r="AB272" s="136" t="s">
        <v>18</v>
      </c>
      <c r="AC272" s="137" t="s">
        <v>2353</v>
      </c>
      <c r="AD272" s="137" t="s">
        <v>2394</v>
      </c>
      <c r="AE272" s="136" t="s">
        <v>18</v>
      </c>
      <c r="AF272" s="137" t="s">
        <v>1878</v>
      </c>
      <c r="AG272" s="136" t="s">
        <v>1873</v>
      </c>
      <c r="AH272" s="136">
        <v>1</v>
      </c>
      <c r="AI272" s="139">
        <v>4300</v>
      </c>
      <c r="AJ272" s="140">
        <v>12.5</v>
      </c>
      <c r="AK272" s="148">
        <v>13</v>
      </c>
      <c r="AL272" s="201">
        <f t="shared" si="4"/>
        <v>750</v>
      </c>
      <c r="AN272" s="204">
        <v>780000</v>
      </c>
      <c r="AO272" s="204">
        <v>0</v>
      </c>
      <c r="AP272" s="139">
        <v>0</v>
      </c>
      <c r="AQ272" s="139">
        <v>3225000</v>
      </c>
      <c r="AR272" s="139">
        <v>0</v>
      </c>
      <c r="AS272" s="139">
        <v>4005000</v>
      </c>
    </row>
    <row r="273" spans="1:45" ht="24.9" hidden="1" customHeight="1" x14ac:dyDescent="0.3">
      <c r="A273" s="136">
        <v>12761</v>
      </c>
      <c r="B273" s="136" t="s">
        <v>2339</v>
      </c>
      <c r="C273" s="136" t="s">
        <v>83</v>
      </c>
      <c r="D273" s="136">
        <v>2024</v>
      </c>
      <c r="E273" s="137" t="s">
        <v>23</v>
      </c>
      <c r="F273" s="136" t="s">
        <v>83</v>
      </c>
      <c r="G273" s="137" t="s">
        <v>102</v>
      </c>
      <c r="H273" s="137" t="s">
        <v>2350</v>
      </c>
      <c r="I273" s="137" t="s">
        <v>2351</v>
      </c>
      <c r="J273" s="137" t="s">
        <v>2395</v>
      </c>
      <c r="K273" s="137" t="s">
        <v>1927</v>
      </c>
      <c r="L273" s="137" t="s">
        <v>21</v>
      </c>
      <c r="M273" s="136" t="s">
        <v>21</v>
      </c>
      <c r="N273" s="136">
        <v>13</v>
      </c>
      <c r="O273" s="138" t="s">
        <v>622</v>
      </c>
      <c r="P273" s="137" t="s">
        <v>1160</v>
      </c>
      <c r="Q273" s="137" t="s">
        <v>1131</v>
      </c>
      <c r="R273" s="137" t="s">
        <v>401</v>
      </c>
      <c r="S273" s="137" t="s">
        <v>22</v>
      </c>
      <c r="T273" s="137" t="s">
        <v>399</v>
      </c>
      <c r="U273" s="144">
        <v>15</v>
      </c>
      <c r="V273" s="136">
        <v>120</v>
      </c>
      <c r="W273" s="136">
        <v>0</v>
      </c>
      <c r="X273" s="136">
        <v>120</v>
      </c>
      <c r="Y273" s="136">
        <v>4</v>
      </c>
      <c r="Z273" s="136" t="s">
        <v>20</v>
      </c>
      <c r="AA273" s="136" t="s">
        <v>18</v>
      </c>
      <c r="AB273" s="136" t="s">
        <v>18</v>
      </c>
      <c r="AC273" s="137" t="s">
        <v>2396</v>
      </c>
      <c r="AD273" s="137" t="s">
        <v>2397</v>
      </c>
      <c r="AE273" s="136" t="s">
        <v>18</v>
      </c>
      <c r="AF273" s="137" t="s">
        <v>1878</v>
      </c>
      <c r="AG273" s="136" t="s">
        <v>1873</v>
      </c>
      <c r="AH273" s="136">
        <v>1</v>
      </c>
      <c r="AI273" s="139">
        <v>4300</v>
      </c>
      <c r="AJ273" s="140">
        <v>30</v>
      </c>
      <c r="AK273" s="148">
        <v>30</v>
      </c>
      <c r="AL273" s="201">
        <f t="shared" si="4"/>
        <v>1800</v>
      </c>
      <c r="AN273" s="204">
        <v>1800000</v>
      </c>
      <c r="AO273" s="204">
        <v>0</v>
      </c>
      <c r="AP273" s="139">
        <v>0</v>
      </c>
      <c r="AQ273" s="139">
        <v>7740000</v>
      </c>
      <c r="AR273" s="139">
        <v>0</v>
      </c>
      <c r="AS273" s="139">
        <v>9540000</v>
      </c>
    </row>
    <row r="274" spans="1:45" ht="24.9" hidden="1" customHeight="1" x14ac:dyDescent="0.3">
      <c r="A274" s="136">
        <v>12762</v>
      </c>
      <c r="B274" s="136" t="s">
        <v>2339</v>
      </c>
      <c r="C274" s="136" t="s">
        <v>83</v>
      </c>
      <c r="D274" s="136">
        <v>2024</v>
      </c>
      <c r="E274" s="137" t="s">
        <v>23</v>
      </c>
      <c r="F274" s="136" t="s">
        <v>83</v>
      </c>
      <c r="G274" s="137" t="s">
        <v>102</v>
      </c>
      <c r="H274" s="137" t="s">
        <v>2350</v>
      </c>
      <c r="I274" s="137" t="s">
        <v>2351</v>
      </c>
      <c r="J274" s="137" t="s">
        <v>2398</v>
      </c>
      <c r="K274" s="137" t="s">
        <v>1927</v>
      </c>
      <c r="L274" s="137" t="s">
        <v>21</v>
      </c>
      <c r="M274" s="136" t="s">
        <v>21</v>
      </c>
      <c r="N274" s="136">
        <v>13</v>
      </c>
      <c r="O274" s="138" t="s">
        <v>622</v>
      </c>
      <c r="P274" s="137" t="s">
        <v>1777</v>
      </c>
      <c r="Q274" s="137" t="s">
        <v>1131</v>
      </c>
      <c r="R274" s="137" t="s">
        <v>401</v>
      </c>
      <c r="S274" s="137" t="s">
        <v>22</v>
      </c>
      <c r="T274" s="137" t="s">
        <v>399</v>
      </c>
      <c r="U274" s="144">
        <v>15</v>
      </c>
      <c r="V274" s="136">
        <v>120</v>
      </c>
      <c r="W274" s="136">
        <v>0</v>
      </c>
      <c r="X274" s="136">
        <v>120</v>
      </c>
      <c r="Y274" s="136">
        <v>4</v>
      </c>
      <c r="Z274" s="136" t="s">
        <v>20</v>
      </c>
      <c r="AA274" s="136" t="s">
        <v>18</v>
      </c>
      <c r="AB274" s="136" t="s">
        <v>18</v>
      </c>
      <c r="AC274" s="137" t="s">
        <v>2399</v>
      </c>
      <c r="AD274" s="137" t="s">
        <v>2394</v>
      </c>
      <c r="AE274" s="136" t="s">
        <v>18</v>
      </c>
      <c r="AF274" s="137" t="s">
        <v>1878</v>
      </c>
      <c r="AG274" s="136" t="s">
        <v>1873</v>
      </c>
      <c r="AH274" s="136">
        <v>1</v>
      </c>
      <c r="AI274" s="139">
        <v>4300</v>
      </c>
      <c r="AJ274" s="140">
        <v>30</v>
      </c>
      <c r="AK274" s="148">
        <v>30</v>
      </c>
      <c r="AL274" s="201">
        <f t="shared" si="4"/>
        <v>1800</v>
      </c>
      <c r="AN274" s="204">
        <v>1800000</v>
      </c>
      <c r="AO274" s="204">
        <v>0</v>
      </c>
      <c r="AP274" s="139">
        <v>0</v>
      </c>
      <c r="AQ274" s="139">
        <v>7740000</v>
      </c>
      <c r="AR274" s="139">
        <v>0</v>
      </c>
      <c r="AS274" s="139">
        <v>9540000</v>
      </c>
    </row>
    <row r="275" spans="1:45" ht="24.9" hidden="1" customHeight="1" x14ac:dyDescent="0.3">
      <c r="A275" s="136">
        <v>12766</v>
      </c>
      <c r="B275" s="136" t="s">
        <v>2339</v>
      </c>
      <c r="C275" s="136" t="s">
        <v>83</v>
      </c>
      <c r="D275" s="136">
        <v>2024</v>
      </c>
      <c r="E275" s="137" t="s">
        <v>23</v>
      </c>
      <c r="F275" s="136" t="s">
        <v>83</v>
      </c>
      <c r="G275" s="137" t="s">
        <v>102</v>
      </c>
      <c r="H275" s="137" t="s">
        <v>2400</v>
      </c>
      <c r="I275" s="137" t="s">
        <v>2401</v>
      </c>
      <c r="J275" s="137" t="s">
        <v>2402</v>
      </c>
      <c r="K275" s="137" t="s">
        <v>1927</v>
      </c>
      <c r="L275" s="137" t="s">
        <v>408</v>
      </c>
      <c r="M275" s="136" t="s">
        <v>409</v>
      </c>
      <c r="N275" s="136">
        <v>13</v>
      </c>
      <c r="O275" s="138" t="s">
        <v>622</v>
      </c>
      <c r="P275" s="137" t="s">
        <v>1211</v>
      </c>
      <c r="Q275" s="137" t="s">
        <v>1864</v>
      </c>
      <c r="R275" s="137" t="s">
        <v>401</v>
      </c>
      <c r="S275" s="137" t="s">
        <v>19</v>
      </c>
      <c r="T275" s="137" t="s">
        <v>399</v>
      </c>
      <c r="U275" s="144">
        <v>20</v>
      </c>
      <c r="V275" s="136">
        <v>122</v>
      </c>
      <c r="W275" s="136">
        <v>12</v>
      </c>
      <c r="X275" s="136">
        <v>134</v>
      </c>
      <c r="Y275" s="136">
        <v>4</v>
      </c>
      <c r="Z275" s="136" t="s">
        <v>20</v>
      </c>
      <c r="AA275" s="136" t="s">
        <v>20</v>
      </c>
      <c r="AB275" s="136" t="s">
        <v>20</v>
      </c>
      <c r="AC275" s="137" t="s">
        <v>2403</v>
      </c>
      <c r="AD275" s="137" t="s">
        <v>2404</v>
      </c>
      <c r="AE275" s="136" t="s">
        <v>18</v>
      </c>
      <c r="AF275" s="137" t="s">
        <v>1878</v>
      </c>
      <c r="AG275" s="136" t="s">
        <v>1873</v>
      </c>
      <c r="AH275" s="136">
        <v>1</v>
      </c>
      <c r="AI275" s="139">
        <v>4300</v>
      </c>
      <c r="AJ275" s="140">
        <v>33.5</v>
      </c>
      <c r="AK275" s="148">
        <v>34</v>
      </c>
      <c r="AL275" s="201">
        <f t="shared" si="4"/>
        <v>2680</v>
      </c>
      <c r="AN275" s="204">
        <v>2720000</v>
      </c>
      <c r="AO275" s="204">
        <v>3400000</v>
      </c>
      <c r="AP275" s="139">
        <v>5000000</v>
      </c>
      <c r="AQ275" s="139">
        <v>11524000</v>
      </c>
      <c r="AR275" s="139">
        <v>0</v>
      </c>
      <c r="AS275" s="139">
        <v>22644000</v>
      </c>
    </row>
    <row r="276" spans="1:45" ht="24.9" hidden="1" customHeight="1" x14ac:dyDescent="0.3">
      <c r="A276" s="136">
        <v>12959</v>
      </c>
      <c r="B276" s="136" t="s">
        <v>2339</v>
      </c>
      <c r="C276" s="136" t="s">
        <v>83</v>
      </c>
      <c r="D276" s="136">
        <v>2024</v>
      </c>
      <c r="E276" s="137" t="s">
        <v>23</v>
      </c>
      <c r="F276" s="136" t="s">
        <v>83</v>
      </c>
      <c r="G276" s="137" t="s">
        <v>102</v>
      </c>
      <c r="H276" s="137" t="s">
        <v>2405</v>
      </c>
      <c r="I276" s="137" t="s">
        <v>2406</v>
      </c>
      <c r="J276" s="137" t="s">
        <v>1246</v>
      </c>
      <c r="K276" s="137" t="s">
        <v>1245</v>
      </c>
      <c r="L276" s="137" t="s">
        <v>1615</v>
      </c>
      <c r="M276" s="136" t="s">
        <v>1614</v>
      </c>
      <c r="N276" s="136">
        <v>13</v>
      </c>
      <c r="O276" s="138" t="s">
        <v>622</v>
      </c>
      <c r="P276" s="137" t="s">
        <v>1228</v>
      </c>
      <c r="Q276" s="137" t="s">
        <v>1864</v>
      </c>
      <c r="R276" s="137" t="s">
        <v>401</v>
      </c>
      <c r="S276" s="137" t="s">
        <v>22</v>
      </c>
      <c r="T276" s="137" t="s">
        <v>399</v>
      </c>
      <c r="U276" s="144">
        <v>20</v>
      </c>
      <c r="V276" s="136">
        <v>240</v>
      </c>
      <c r="W276" s="136">
        <v>24</v>
      </c>
      <c r="X276" s="136">
        <v>264</v>
      </c>
      <c r="Y276" s="136">
        <v>4</v>
      </c>
      <c r="Z276" s="136" t="s">
        <v>20</v>
      </c>
      <c r="AA276" s="136" t="s">
        <v>18</v>
      </c>
      <c r="AB276" s="136" t="s">
        <v>18</v>
      </c>
      <c r="AC276" s="137" t="s">
        <v>21</v>
      </c>
      <c r="AD276" s="137" t="s">
        <v>2407</v>
      </c>
      <c r="AE276" s="136" t="s">
        <v>18</v>
      </c>
      <c r="AF276" s="137" t="s">
        <v>1878</v>
      </c>
      <c r="AG276" s="136" t="s">
        <v>1873</v>
      </c>
      <c r="AH276" s="136">
        <v>1</v>
      </c>
      <c r="AI276" s="139">
        <v>4300</v>
      </c>
      <c r="AJ276" s="140">
        <v>66</v>
      </c>
      <c r="AK276" s="148">
        <v>66</v>
      </c>
      <c r="AL276" s="201">
        <f t="shared" si="4"/>
        <v>5280</v>
      </c>
      <c r="AN276" s="204">
        <v>5280000</v>
      </c>
      <c r="AO276" s="204">
        <v>0</v>
      </c>
      <c r="AP276" s="139">
        <v>0</v>
      </c>
      <c r="AQ276" s="139">
        <v>22704000</v>
      </c>
      <c r="AR276" s="139">
        <v>0</v>
      </c>
      <c r="AS276" s="139">
        <v>27984000</v>
      </c>
    </row>
    <row r="277" spans="1:45" ht="24.9" hidden="1" customHeight="1" x14ac:dyDescent="0.3">
      <c r="A277" s="136">
        <v>13042</v>
      </c>
      <c r="B277" s="136" t="s">
        <v>2339</v>
      </c>
      <c r="C277" s="136" t="s">
        <v>83</v>
      </c>
      <c r="D277" s="136">
        <v>2024</v>
      </c>
      <c r="E277" s="137" t="s">
        <v>23</v>
      </c>
      <c r="F277" s="136" t="s">
        <v>83</v>
      </c>
      <c r="G277" s="137" t="s">
        <v>102</v>
      </c>
      <c r="H277" s="137" t="s">
        <v>2408</v>
      </c>
      <c r="I277" s="137" t="s">
        <v>2409</v>
      </c>
      <c r="J277" s="137" t="s">
        <v>1295</v>
      </c>
      <c r="K277" s="137" t="s">
        <v>1294</v>
      </c>
      <c r="L277" s="137" t="s">
        <v>1162</v>
      </c>
      <c r="M277" s="136" t="s">
        <v>1163</v>
      </c>
      <c r="N277" s="136">
        <v>13</v>
      </c>
      <c r="O277" s="138" t="s">
        <v>622</v>
      </c>
      <c r="P277" s="137" t="s">
        <v>690</v>
      </c>
      <c r="Q277" s="137" t="s">
        <v>642</v>
      </c>
      <c r="R277" s="137" t="s">
        <v>401</v>
      </c>
      <c r="S277" s="137" t="s">
        <v>19</v>
      </c>
      <c r="T277" s="137" t="s">
        <v>1132</v>
      </c>
      <c r="U277" s="144">
        <v>10</v>
      </c>
      <c r="V277" s="136">
        <v>100</v>
      </c>
      <c r="W277" s="136">
        <v>15</v>
      </c>
      <c r="X277" s="136">
        <v>115</v>
      </c>
      <c r="Y277" s="136">
        <v>4</v>
      </c>
      <c r="Z277" s="136" t="s">
        <v>20</v>
      </c>
      <c r="AA277" s="136" t="s">
        <v>18</v>
      </c>
      <c r="AB277" s="136" t="s">
        <v>18</v>
      </c>
      <c r="AC277" s="137" t="s">
        <v>21</v>
      </c>
      <c r="AD277" s="137" t="s">
        <v>2410</v>
      </c>
      <c r="AE277" s="136" t="s">
        <v>18</v>
      </c>
      <c r="AF277" s="137" t="s">
        <v>1878</v>
      </c>
      <c r="AG277" s="136" t="s">
        <v>1873</v>
      </c>
      <c r="AH277" s="136">
        <v>1</v>
      </c>
      <c r="AI277" s="139">
        <v>4300</v>
      </c>
      <c r="AJ277" s="140">
        <v>28.75</v>
      </c>
      <c r="AK277" s="148">
        <v>29</v>
      </c>
      <c r="AL277" s="201">
        <f t="shared" si="4"/>
        <v>1150</v>
      </c>
      <c r="AN277" s="204">
        <v>1160000</v>
      </c>
      <c r="AO277" s="204">
        <v>0</v>
      </c>
      <c r="AP277" s="139">
        <v>0</v>
      </c>
      <c r="AQ277" s="139">
        <v>4945000</v>
      </c>
      <c r="AR277" s="139">
        <v>0</v>
      </c>
      <c r="AS277" s="139">
        <v>6105000</v>
      </c>
    </row>
    <row r="278" spans="1:45" ht="24.9" hidden="1" customHeight="1" x14ac:dyDescent="0.3">
      <c r="A278" s="136">
        <v>13043</v>
      </c>
      <c r="B278" s="136" t="s">
        <v>2339</v>
      </c>
      <c r="C278" s="136" t="s">
        <v>83</v>
      </c>
      <c r="D278" s="136">
        <v>2024</v>
      </c>
      <c r="E278" s="137" t="s">
        <v>23</v>
      </c>
      <c r="F278" s="136" t="s">
        <v>83</v>
      </c>
      <c r="G278" s="137" t="s">
        <v>102</v>
      </c>
      <c r="H278" s="137" t="s">
        <v>2408</v>
      </c>
      <c r="I278" s="137" t="s">
        <v>2409</v>
      </c>
      <c r="J278" s="137" t="s">
        <v>1295</v>
      </c>
      <c r="K278" s="137" t="s">
        <v>1294</v>
      </c>
      <c r="L278" s="137" t="s">
        <v>1162</v>
      </c>
      <c r="M278" s="136" t="s">
        <v>1163</v>
      </c>
      <c r="N278" s="136">
        <v>13</v>
      </c>
      <c r="O278" s="138" t="s">
        <v>622</v>
      </c>
      <c r="P278" s="137" t="s">
        <v>690</v>
      </c>
      <c r="Q278" s="137" t="s">
        <v>642</v>
      </c>
      <c r="R278" s="137" t="s">
        <v>401</v>
      </c>
      <c r="S278" s="137" t="s">
        <v>19</v>
      </c>
      <c r="T278" s="137" t="s">
        <v>652</v>
      </c>
      <c r="U278" s="144">
        <v>10</v>
      </c>
      <c r="V278" s="136">
        <v>100</v>
      </c>
      <c r="W278" s="136">
        <v>15</v>
      </c>
      <c r="X278" s="136">
        <v>115</v>
      </c>
      <c r="Y278" s="136">
        <v>4</v>
      </c>
      <c r="Z278" s="136" t="s">
        <v>20</v>
      </c>
      <c r="AA278" s="136" t="s">
        <v>18</v>
      </c>
      <c r="AB278" s="136" t="s">
        <v>18</v>
      </c>
      <c r="AC278" s="137" t="s">
        <v>21</v>
      </c>
      <c r="AD278" s="137" t="s">
        <v>2410</v>
      </c>
      <c r="AE278" s="136" t="s">
        <v>18</v>
      </c>
      <c r="AF278" s="137" t="s">
        <v>1878</v>
      </c>
      <c r="AG278" s="136" t="s">
        <v>1873</v>
      </c>
      <c r="AH278" s="136">
        <v>1</v>
      </c>
      <c r="AI278" s="139">
        <v>4300</v>
      </c>
      <c r="AJ278" s="140">
        <v>28.75</v>
      </c>
      <c r="AK278" s="148">
        <v>29</v>
      </c>
      <c r="AL278" s="201">
        <f t="shared" si="4"/>
        <v>1150</v>
      </c>
      <c r="AN278" s="204">
        <v>1160000</v>
      </c>
      <c r="AO278" s="204">
        <v>0</v>
      </c>
      <c r="AP278" s="139">
        <v>0</v>
      </c>
      <c r="AQ278" s="139">
        <v>4945000</v>
      </c>
      <c r="AR278" s="139">
        <v>0</v>
      </c>
      <c r="AS278" s="139">
        <v>6105000</v>
      </c>
    </row>
    <row r="279" spans="1:45" ht="24.9" hidden="1" customHeight="1" x14ac:dyDescent="0.3">
      <c r="A279" s="136">
        <v>12940</v>
      </c>
      <c r="B279" s="136" t="s">
        <v>2339</v>
      </c>
      <c r="C279" s="136" t="s">
        <v>83</v>
      </c>
      <c r="D279" s="136">
        <v>2024</v>
      </c>
      <c r="E279" s="137" t="s">
        <v>23</v>
      </c>
      <c r="F279" s="136" t="s">
        <v>83</v>
      </c>
      <c r="G279" s="137" t="s">
        <v>102</v>
      </c>
      <c r="H279" s="137" t="s">
        <v>2411</v>
      </c>
      <c r="I279" s="137" t="s">
        <v>2412</v>
      </c>
      <c r="J279" s="137" t="s">
        <v>1133</v>
      </c>
      <c r="K279" s="137" t="s">
        <v>1134</v>
      </c>
      <c r="L279" s="137" t="s">
        <v>21</v>
      </c>
      <c r="N279" s="136">
        <v>13</v>
      </c>
      <c r="O279" s="138" t="s">
        <v>622</v>
      </c>
      <c r="P279" s="137" t="s">
        <v>1709</v>
      </c>
      <c r="Q279" s="137" t="s">
        <v>1864</v>
      </c>
      <c r="R279" s="137" t="s">
        <v>401</v>
      </c>
      <c r="S279" s="137" t="s">
        <v>19</v>
      </c>
      <c r="T279" s="137" t="s">
        <v>399</v>
      </c>
      <c r="U279" s="144">
        <v>20</v>
      </c>
      <c r="V279" s="136">
        <v>90</v>
      </c>
      <c r="W279" s="136">
        <v>0</v>
      </c>
      <c r="X279" s="136">
        <v>90</v>
      </c>
      <c r="Y279" s="136">
        <v>4</v>
      </c>
      <c r="Z279" s="136" t="s">
        <v>20</v>
      </c>
      <c r="AA279" s="136" t="s">
        <v>18</v>
      </c>
      <c r="AB279" s="136" t="s">
        <v>18</v>
      </c>
      <c r="AC279" s="137" t="s">
        <v>21</v>
      </c>
      <c r="AD279" s="137" t="s">
        <v>2413</v>
      </c>
      <c r="AE279" s="136" t="s">
        <v>18</v>
      </c>
      <c r="AF279" s="137" t="s">
        <v>1878</v>
      </c>
      <c r="AG279" s="136" t="s">
        <v>1873</v>
      </c>
      <c r="AH279" s="136">
        <v>2</v>
      </c>
      <c r="AI279" s="139">
        <v>5400</v>
      </c>
      <c r="AJ279" s="140">
        <v>22.5</v>
      </c>
      <c r="AK279" s="148">
        <v>23</v>
      </c>
      <c r="AL279" s="201">
        <f t="shared" si="4"/>
        <v>1800</v>
      </c>
      <c r="AN279" s="204">
        <v>1840000</v>
      </c>
      <c r="AO279" s="204">
        <v>0</v>
      </c>
      <c r="AP279" s="139">
        <v>0</v>
      </c>
      <c r="AQ279" s="139">
        <v>9720000</v>
      </c>
      <c r="AR279" s="139">
        <v>0</v>
      </c>
      <c r="AS279" s="139">
        <v>11560000</v>
      </c>
    </row>
    <row r="280" spans="1:45" ht="24.9" hidden="1" customHeight="1" x14ac:dyDescent="0.3">
      <c r="A280" s="136">
        <v>12957</v>
      </c>
      <c r="B280" s="136" t="s">
        <v>2339</v>
      </c>
      <c r="C280" s="136" t="s">
        <v>83</v>
      </c>
      <c r="D280" s="136">
        <v>2024</v>
      </c>
      <c r="E280" s="137" t="s">
        <v>23</v>
      </c>
      <c r="F280" s="136" t="s">
        <v>83</v>
      </c>
      <c r="G280" s="137" t="s">
        <v>102</v>
      </c>
      <c r="H280" s="137" t="s">
        <v>2411</v>
      </c>
      <c r="I280" s="137" t="s">
        <v>2414</v>
      </c>
      <c r="J280" s="137" t="s">
        <v>1133</v>
      </c>
      <c r="K280" s="137" t="s">
        <v>1134</v>
      </c>
      <c r="L280" s="137" t="s">
        <v>21</v>
      </c>
      <c r="N280" s="136">
        <v>13</v>
      </c>
      <c r="O280" s="138" t="s">
        <v>622</v>
      </c>
      <c r="P280" s="137" t="s">
        <v>1709</v>
      </c>
      <c r="Q280" s="137" t="s">
        <v>1131</v>
      </c>
      <c r="R280" s="137" t="s">
        <v>401</v>
      </c>
      <c r="S280" s="137" t="s">
        <v>19</v>
      </c>
      <c r="T280" s="137" t="s">
        <v>399</v>
      </c>
      <c r="U280" s="144">
        <v>20</v>
      </c>
      <c r="V280" s="136">
        <v>90</v>
      </c>
      <c r="W280" s="136">
        <v>0</v>
      </c>
      <c r="X280" s="136">
        <v>90</v>
      </c>
      <c r="Y280" s="136">
        <v>4</v>
      </c>
      <c r="Z280" s="136" t="s">
        <v>20</v>
      </c>
      <c r="AA280" s="136" t="s">
        <v>18</v>
      </c>
      <c r="AB280" s="136" t="s">
        <v>18</v>
      </c>
      <c r="AC280" s="137" t="s">
        <v>21</v>
      </c>
      <c r="AD280" s="137" t="s">
        <v>2415</v>
      </c>
      <c r="AE280" s="136" t="s">
        <v>18</v>
      </c>
      <c r="AF280" s="137" t="s">
        <v>1878</v>
      </c>
      <c r="AG280" s="136" t="s">
        <v>1873</v>
      </c>
      <c r="AH280" s="136">
        <v>2</v>
      </c>
      <c r="AI280" s="139">
        <v>5400</v>
      </c>
      <c r="AJ280" s="140">
        <v>22.5</v>
      </c>
      <c r="AK280" s="148">
        <v>23</v>
      </c>
      <c r="AL280" s="201">
        <f t="shared" si="4"/>
        <v>1800</v>
      </c>
      <c r="AN280" s="204">
        <v>1840000</v>
      </c>
      <c r="AO280" s="204">
        <v>0</v>
      </c>
      <c r="AP280" s="139">
        <v>0</v>
      </c>
      <c r="AQ280" s="139">
        <v>9720000</v>
      </c>
      <c r="AR280" s="139">
        <v>0</v>
      </c>
      <c r="AS280" s="139">
        <v>11560000</v>
      </c>
    </row>
    <row r="281" spans="1:45" ht="24.9" hidden="1" customHeight="1" x14ac:dyDescent="0.3">
      <c r="A281" s="136">
        <v>13024</v>
      </c>
      <c r="B281" s="136" t="s">
        <v>2339</v>
      </c>
      <c r="C281" s="136" t="s">
        <v>83</v>
      </c>
      <c r="D281" s="136">
        <v>2024</v>
      </c>
      <c r="E281" s="137" t="s">
        <v>23</v>
      </c>
      <c r="F281" s="136" t="s">
        <v>83</v>
      </c>
      <c r="G281" s="137" t="s">
        <v>102</v>
      </c>
      <c r="H281" s="137" t="s">
        <v>2400</v>
      </c>
      <c r="I281" s="137" t="s">
        <v>2416</v>
      </c>
      <c r="J281" s="137" t="s">
        <v>1778</v>
      </c>
      <c r="K281" s="137" t="s">
        <v>1783</v>
      </c>
      <c r="L281" s="137" t="s">
        <v>408</v>
      </c>
      <c r="M281" s="136" t="s">
        <v>409</v>
      </c>
      <c r="N281" s="136">
        <v>13</v>
      </c>
      <c r="O281" s="138" t="s">
        <v>622</v>
      </c>
      <c r="P281" s="137" t="s">
        <v>1211</v>
      </c>
      <c r="Q281" s="137" t="s">
        <v>1864</v>
      </c>
      <c r="R281" s="137" t="s">
        <v>401</v>
      </c>
      <c r="S281" s="137" t="s">
        <v>19</v>
      </c>
      <c r="T281" s="137" t="s">
        <v>399</v>
      </c>
      <c r="U281" s="144">
        <v>20</v>
      </c>
      <c r="V281" s="136">
        <v>32</v>
      </c>
      <c r="W281" s="136">
        <v>12</v>
      </c>
      <c r="X281" s="136">
        <v>44</v>
      </c>
      <c r="Y281" s="136">
        <v>4</v>
      </c>
      <c r="Z281" s="136" t="s">
        <v>20</v>
      </c>
      <c r="AA281" s="136" t="s">
        <v>18</v>
      </c>
      <c r="AB281" s="136" t="s">
        <v>18</v>
      </c>
      <c r="AC281" s="137" t="s">
        <v>21</v>
      </c>
      <c r="AD281" s="137" t="s">
        <v>2417</v>
      </c>
      <c r="AE281" s="136" t="s">
        <v>18</v>
      </c>
      <c r="AF281" s="137" t="s">
        <v>1878</v>
      </c>
      <c r="AG281" s="136" t="s">
        <v>1873</v>
      </c>
      <c r="AH281" s="136">
        <v>1</v>
      </c>
      <c r="AI281" s="139">
        <v>4300</v>
      </c>
      <c r="AJ281" s="140">
        <v>11</v>
      </c>
      <c r="AK281" s="148">
        <v>11</v>
      </c>
      <c r="AL281" s="201">
        <f t="shared" si="4"/>
        <v>880</v>
      </c>
      <c r="AN281" s="204">
        <v>880000</v>
      </c>
      <c r="AO281" s="204">
        <v>0</v>
      </c>
      <c r="AP281" s="139">
        <v>0</v>
      </c>
      <c r="AQ281" s="139">
        <v>3784000</v>
      </c>
      <c r="AR281" s="139">
        <v>0</v>
      </c>
      <c r="AS281" s="139">
        <v>4664000</v>
      </c>
    </row>
    <row r="282" spans="1:45" ht="24.9" hidden="1" customHeight="1" x14ac:dyDescent="0.3">
      <c r="A282" s="136">
        <v>12732</v>
      </c>
      <c r="B282" s="136" t="s">
        <v>2339</v>
      </c>
      <c r="C282" s="136" t="s">
        <v>83</v>
      </c>
      <c r="D282" s="136">
        <v>2024</v>
      </c>
      <c r="E282" s="137" t="s">
        <v>23</v>
      </c>
      <c r="F282" s="136" t="s">
        <v>83</v>
      </c>
      <c r="G282" s="137" t="s">
        <v>102</v>
      </c>
      <c r="H282" s="137" t="s">
        <v>2376</v>
      </c>
      <c r="I282" s="137" t="s">
        <v>2377</v>
      </c>
      <c r="J282" s="137" t="s">
        <v>2418</v>
      </c>
      <c r="K282" s="137" t="s">
        <v>2419</v>
      </c>
      <c r="L282" s="137" t="s">
        <v>632</v>
      </c>
      <c r="M282" s="136" t="s">
        <v>633</v>
      </c>
      <c r="N282" s="136">
        <v>13</v>
      </c>
      <c r="O282" s="138" t="s">
        <v>622</v>
      </c>
      <c r="P282" s="137" t="s">
        <v>673</v>
      </c>
      <c r="Q282" s="137" t="s">
        <v>1131</v>
      </c>
      <c r="R282" s="137" t="s">
        <v>401</v>
      </c>
      <c r="S282" s="137" t="s">
        <v>22</v>
      </c>
      <c r="T282" s="137" t="s">
        <v>399</v>
      </c>
      <c r="U282" s="144">
        <v>20</v>
      </c>
      <c r="V282" s="136">
        <v>12</v>
      </c>
      <c r="W282" s="136">
        <v>8</v>
      </c>
      <c r="X282" s="136">
        <v>20</v>
      </c>
      <c r="Y282" s="136">
        <v>4</v>
      </c>
      <c r="Z282" s="136" t="s">
        <v>20</v>
      </c>
      <c r="AA282" s="136" t="s">
        <v>18</v>
      </c>
      <c r="AB282" s="136" t="s">
        <v>18</v>
      </c>
      <c r="AC282" s="137" t="s">
        <v>21</v>
      </c>
      <c r="AD282" s="137" t="s">
        <v>2420</v>
      </c>
      <c r="AE282" s="136" t="s">
        <v>18</v>
      </c>
      <c r="AF282" s="137" t="s">
        <v>1878</v>
      </c>
      <c r="AG282" s="136" t="s">
        <v>1873</v>
      </c>
      <c r="AH282" s="136">
        <v>1</v>
      </c>
      <c r="AI282" s="139">
        <v>4300</v>
      </c>
      <c r="AJ282" s="140">
        <v>5</v>
      </c>
      <c r="AK282" s="148">
        <v>5</v>
      </c>
      <c r="AL282" s="201">
        <f t="shared" si="4"/>
        <v>400</v>
      </c>
      <c r="AM282" s="141"/>
      <c r="AN282" s="204">
        <v>400000</v>
      </c>
      <c r="AO282" s="204">
        <v>0</v>
      </c>
      <c r="AP282" s="139">
        <v>0</v>
      </c>
      <c r="AQ282" s="139">
        <v>1720000</v>
      </c>
      <c r="AR282" s="139">
        <v>0</v>
      </c>
      <c r="AS282" s="139">
        <v>2120000</v>
      </c>
    </row>
    <row r="283" spans="1:45" ht="24.9" hidden="1" customHeight="1" x14ac:dyDescent="0.3">
      <c r="A283" s="136">
        <v>13037</v>
      </c>
      <c r="B283" s="136" t="s">
        <v>2339</v>
      </c>
      <c r="C283" s="136" t="s">
        <v>83</v>
      </c>
      <c r="D283" s="136">
        <v>2024</v>
      </c>
      <c r="E283" s="137" t="s">
        <v>23</v>
      </c>
      <c r="F283" s="136" t="s">
        <v>83</v>
      </c>
      <c r="G283" s="137" t="s">
        <v>102</v>
      </c>
      <c r="H283" s="137" t="s">
        <v>2408</v>
      </c>
      <c r="I283" s="137" t="s">
        <v>2409</v>
      </c>
      <c r="J283" s="137" t="s">
        <v>1158</v>
      </c>
      <c r="K283" s="137" t="s">
        <v>1159</v>
      </c>
      <c r="L283" s="137" t="s">
        <v>408</v>
      </c>
      <c r="M283" s="136" t="s">
        <v>409</v>
      </c>
      <c r="N283" s="136">
        <v>13</v>
      </c>
      <c r="O283" s="138" t="s">
        <v>622</v>
      </c>
      <c r="P283" s="137" t="s">
        <v>690</v>
      </c>
      <c r="Q283" s="137" t="s">
        <v>1864</v>
      </c>
      <c r="R283" s="137" t="s">
        <v>401</v>
      </c>
      <c r="S283" s="137" t="s">
        <v>19</v>
      </c>
      <c r="T283" s="137" t="s">
        <v>652</v>
      </c>
      <c r="U283" s="144">
        <v>15</v>
      </c>
      <c r="V283" s="136">
        <v>90</v>
      </c>
      <c r="W283" s="136">
        <v>12</v>
      </c>
      <c r="X283" s="136">
        <v>102</v>
      </c>
      <c r="Y283" s="136">
        <v>4</v>
      </c>
      <c r="Z283" s="136" t="s">
        <v>20</v>
      </c>
      <c r="AA283" s="136" t="s">
        <v>18</v>
      </c>
      <c r="AB283" s="136" t="s">
        <v>18</v>
      </c>
      <c r="AC283" s="137" t="s">
        <v>21</v>
      </c>
      <c r="AD283" s="137" t="s">
        <v>2421</v>
      </c>
      <c r="AE283" s="136" t="s">
        <v>18</v>
      </c>
      <c r="AF283" s="137" t="s">
        <v>1878</v>
      </c>
      <c r="AG283" s="136" t="s">
        <v>1873</v>
      </c>
      <c r="AH283" s="136">
        <v>2</v>
      </c>
      <c r="AI283" s="139">
        <v>5400</v>
      </c>
      <c r="AJ283" s="140">
        <v>25.5</v>
      </c>
      <c r="AK283" s="148">
        <v>26</v>
      </c>
      <c r="AL283" s="201">
        <f t="shared" si="4"/>
        <v>1530</v>
      </c>
      <c r="AM283" s="141"/>
      <c r="AN283" s="204">
        <v>1560000</v>
      </c>
      <c r="AO283" s="204">
        <v>0</v>
      </c>
      <c r="AP283" s="139">
        <v>0</v>
      </c>
      <c r="AQ283" s="139">
        <v>8262000</v>
      </c>
      <c r="AR283" s="139">
        <v>0</v>
      </c>
      <c r="AS283" s="139">
        <v>9822000</v>
      </c>
    </row>
    <row r="284" spans="1:45" ht="24.9" hidden="1" customHeight="1" x14ac:dyDescent="0.3">
      <c r="A284" s="136">
        <v>13038</v>
      </c>
      <c r="B284" s="136" t="s">
        <v>2339</v>
      </c>
      <c r="C284" s="136" t="s">
        <v>83</v>
      </c>
      <c r="D284" s="136">
        <v>2024</v>
      </c>
      <c r="E284" s="137" t="s">
        <v>23</v>
      </c>
      <c r="F284" s="136" t="s">
        <v>83</v>
      </c>
      <c r="G284" s="137" t="s">
        <v>102</v>
      </c>
      <c r="H284" s="137" t="s">
        <v>2408</v>
      </c>
      <c r="I284" s="137" t="s">
        <v>2409</v>
      </c>
      <c r="J284" s="137" t="s">
        <v>1158</v>
      </c>
      <c r="K284" s="137" t="s">
        <v>1159</v>
      </c>
      <c r="L284" s="137" t="s">
        <v>408</v>
      </c>
      <c r="M284" s="136" t="s">
        <v>409</v>
      </c>
      <c r="N284" s="136">
        <v>13</v>
      </c>
      <c r="O284" s="138" t="s">
        <v>622</v>
      </c>
      <c r="P284" s="137" t="s">
        <v>690</v>
      </c>
      <c r="Q284" s="137" t="s">
        <v>1864</v>
      </c>
      <c r="R284" s="137" t="s">
        <v>401</v>
      </c>
      <c r="S284" s="137" t="s">
        <v>19</v>
      </c>
      <c r="T284" s="137" t="s">
        <v>1132</v>
      </c>
      <c r="U284" s="144">
        <v>15</v>
      </c>
      <c r="V284" s="136">
        <v>90</v>
      </c>
      <c r="W284" s="136">
        <v>12</v>
      </c>
      <c r="X284" s="136">
        <v>102</v>
      </c>
      <c r="Y284" s="136">
        <v>4</v>
      </c>
      <c r="Z284" s="136" t="s">
        <v>20</v>
      </c>
      <c r="AA284" s="136" t="s">
        <v>18</v>
      </c>
      <c r="AB284" s="136" t="s">
        <v>18</v>
      </c>
      <c r="AC284" s="137" t="s">
        <v>21</v>
      </c>
      <c r="AD284" s="137" t="s">
        <v>2422</v>
      </c>
      <c r="AE284" s="136" t="s">
        <v>18</v>
      </c>
      <c r="AF284" s="137" t="s">
        <v>1878</v>
      </c>
      <c r="AG284" s="136" t="s">
        <v>1873</v>
      </c>
      <c r="AH284" s="136">
        <v>2</v>
      </c>
      <c r="AI284" s="139">
        <v>5400</v>
      </c>
      <c r="AJ284" s="140">
        <v>25.5</v>
      </c>
      <c r="AK284" s="148">
        <v>26</v>
      </c>
      <c r="AL284" s="201">
        <f t="shared" si="4"/>
        <v>1530</v>
      </c>
      <c r="AM284" s="141"/>
      <c r="AN284" s="204">
        <v>1560000</v>
      </c>
      <c r="AO284" s="204">
        <v>0</v>
      </c>
      <c r="AP284" s="139">
        <v>0</v>
      </c>
      <c r="AQ284" s="139">
        <v>8262000</v>
      </c>
      <c r="AR284" s="139">
        <v>0</v>
      </c>
      <c r="AS284" s="139">
        <v>9822000</v>
      </c>
    </row>
    <row r="285" spans="1:45" ht="24.9" hidden="1" customHeight="1" x14ac:dyDescent="0.3">
      <c r="A285" s="136">
        <v>13040</v>
      </c>
      <c r="B285" s="136" t="s">
        <v>2339</v>
      </c>
      <c r="C285" s="136" t="s">
        <v>83</v>
      </c>
      <c r="D285" s="136">
        <v>2024</v>
      </c>
      <c r="E285" s="137" t="s">
        <v>23</v>
      </c>
      <c r="F285" s="136" t="s">
        <v>83</v>
      </c>
      <c r="G285" s="137" t="s">
        <v>102</v>
      </c>
      <c r="H285" s="137" t="s">
        <v>2408</v>
      </c>
      <c r="I285" s="137" t="s">
        <v>2409</v>
      </c>
      <c r="J285" s="137" t="s">
        <v>1158</v>
      </c>
      <c r="K285" s="137" t="s">
        <v>1159</v>
      </c>
      <c r="L285" s="137" t="s">
        <v>408</v>
      </c>
      <c r="M285" s="136" t="s">
        <v>409</v>
      </c>
      <c r="N285" s="136">
        <v>13</v>
      </c>
      <c r="O285" s="138" t="s">
        <v>622</v>
      </c>
      <c r="P285" s="137" t="s">
        <v>690</v>
      </c>
      <c r="Q285" s="137" t="s">
        <v>642</v>
      </c>
      <c r="R285" s="137" t="s">
        <v>401</v>
      </c>
      <c r="S285" s="137" t="s">
        <v>19</v>
      </c>
      <c r="T285" s="137" t="s">
        <v>652</v>
      </c>
      <c r="U285" s="144">
        <v>15</v>
      </c>
      <c r="V285" s="136">
        <v>90</v>
      </c>
      <c r="W285" s="136">
        <v>12</v>
      </c>
      <c r="X285" s="136">
        <v>102</v>
      </c>
      <c r="Y285" s="136">
        <v>4</v>
      </c>
      <c r="Z285" s="136" t="s">
        <v>20</v>
      </c>
      <c r="AA285" s="136" t="s">
        <v>18</v>
      </c>
      <c r="AB285" s="136" t="s">
        <v>18</v>
      </c>
      <c r="AC285" s="137" t="s">
        <v>21</v>
      </c>
      <c r="AD285" s="137" t="s">
        <v>2423</v>
      </c>
      <c r="AE285" s="136" t="s">
        <v>18</v>
      </c>
      <c r="AF285" s="137" t="s">
        <v>1878</v>
      </c>
      <c r="AG285" s="136" t="s">
        <v>1873</v>
      </c>
      <c r="AH285" s="136">
        <v>2</v>
      </c>
      <c r="AI285" s="139">
        <v>5400</v>
      </c>
      <c r="AJ285" s="140">
        <v>25.5</v>
      </c>
      <c r="AK285" s="148">
        <v>26</v>
      </c>
      <c r="AL285" s="201">
        <f t="shared" si="4"/>
        <v>1530</v>
      </c>
      <c r="AN285" s="204">
        <v>1560000</v>
      </c>
      <c r="AO285" s="204">
        <v>0</v>
      </c>
      <c r="AP285" s="139">
        <v>0</v>
      </c>
      <c r="AQ285" s="139">
        <v>8262000</v>
      </c>
      <c r="AR285" s="139">
        <v>0</v>
      </c>
      <c r="AS285" s="139">
        <v>9822000</v>
      </c>
    </row>
    <row r="286" spans="1:45" ht="24.9" hidden="1" customHeight="1" x14ac:dyDescent="0.3">
      <c r="A286" s="136">
        <v>13006</v>
      </c>
      <c r="B286" s="136" t="s">
        <v>2339</v>
      </c>
      <c r="C286" s="136" t="s">
        <v>83</v>
      </c>
      <c r="D286" s="136">
        <v>2024</v>
      </c>
      <c r="E286" s="137" t="s">
        <v>23</v>
      </c>
      <c r="F286" s="136" t="s">
        <v>83</v>
      </c>
      <c r="G286" s="137" t="s">
        <v>102</v>
      </c>
      <c r="H286" s="137" t="s">
        <v>2340</v>
      </c>
      <c r="I286" s="137" t="s">
        <v>2341</v>
      </c>
      <c r="J286" s="137" t="s">
        <v>685</v>
      </c>
      <c r="K286" s="137" t="s">
        <v>686</v>
      </c>
      <c r="L286" s="137" t="s">
        <v>408</v>
      </c>
      <c r="M286" s="136" t="s">
        <v>409</v>
      </c>
      <c r="N286" s="136">
        <v>13</v>
      </c>
      <c r="O286" s="138" t="s">
        <v>622</v>
      </c>
      <c r="P286" s="137" t="s">
        <v>690</v>
      </c>
      <c r="Q286" s="137" t="s">
        <v>1131</v>
      </c>
      <c r="R286" s="137" t="s">
        <v>401</v>
      </c>
      <c r="S286" s="137" t="s">
        <v>19</v>
      </c>
      <c r="T286" s="137" t="s">
        <v>399</v>
      </c>
      <c r="U286" s="144">
        <v>12</v>
      </c>
      <c r="V286" s="136">
        <v>100</v>
      </c>
      <c r="W286" s="136">
        <v>12</v>
      </c>
      <c r="X286" s="136">
        <v>112</v>
      </c>
      <c r="Y286" s="136">
        <v>4</v>
      </c>
      <c r="Z286" s="136" t="s">
        <v>20</v>
      </c>
      <c r="AA286" s="136" t="s">
        <v>20</v>
      </c>
      <c r="AB286" s="136" t="s">
        <v>20</v>
      </c>
      <c r="AC286" s="137" t="s">
        <v>21</v>
      </c>
      <c r="AD286" s="137" t="s">
        <v>2424</v>
      </c>
      <c r="AE286" s="136" t="s">
        <v>18</v>
      </c>
      <c r="AF286" s="137" t="s">
        <v>1878</v>
      </c>
      <c r="AG286" s="136" t="s">
        <v>1873</v>
      </c>
      <c r="AH286" s="136">
        <v>1</v>
      </c>
      <c r="AI286" s="139">
        <v>4300</v>
      </c>
      <c r="AJ286" s="140">
        <v>28</v>
      </c>
      <c r="AK286" s="148">
        <v>28</v>
      </c>
      <c r="AL286" s="201">
        <f t="shared" si="4"/>
        <v>1344</v>
      </c>
      <c r="AN286" s="204">
        <v>1344000</v>
      </c>
      <c r="AO286" s="204">
        <v>1680000</v>
      </c>
      <c r="AP286" s="139">
        <v>3000000</v>
      </c>
      <c r="AQ286" s="139">
        <v>5779200</v>
      </c>
      <c r="AR286" s="139">
        <v>0</v>
      </c>
      <c r="AS286" s="139">
        <v>11803200</v>
      </c>
    </row>
    <row r="287" spans="1:45" ht="24.9" hidden="1" customHeight="1" x14ac:dyDescent="0.3">
      <c r="A287" s="136">
        <v>13021</v>
      </c>
      <c r="B287" s="136" t="s">
        <v>2339</v>
      </c>
      <c r="C287" s="136" t="s">
        <v>83</v>
      </c>
      <c r="D287" s="136">
        <v>2024</v>
      </c>
      <c r="E287" s="137" t="s">
        <v>23</v>
      </c>
      <c r="F287" s="136" t="s">
        <v>83</v>
      </c>
      <c r="G287" s="137" t="s">
        <v>102</v>
      </c>
      <c r="H287" s="137" t="s">
        <v>2400</v>
      </c>
      <c r="I287" s="137" t="s">
        <v>2416</v>
      </c>
      <c r="J287" s="137" t="s">
        <v>2425</v>
      </c>
      <c r="K287" s="137" t="s">
        <v>2426</v>
      </c>
      <c r="L287" s="137" t="s">
        <v>677</v>
      </c>
      <c r="M287" s="136" t="s">
        <v>678</v>
      </c>
      <c r="N287" s="136">
        <v>13</v>
      </c>
      <c r="O287" s="138" t="s">
        <v>622</v>
      </c>
      <c r="P287" s="137" t="s">
        <v>1211</v>
      </c>
      <c r="Q287" s="137" t="s">
        <v>1864</v>
      </c>
      <c r="R287" s="137" t="s">
        <v>401</v>
      </c>
      <c r="S287" s="137" t="s">
        <v>22</v>
      </c>
      <c r="T287" s="137" t="s">
        <v>399</v>
      </c>
      <c r="U287" s="144">
        <v>10</v>
      </c>
      <c r="V287" s="136">
        <v>100</v>
      </c>
      <c r="W287" s="136">
        <v>10</v>
      </c>
      <c r="X287" s="136">
        <v>110</v>
      </c>
      <c r="Y287" s="136">
        <v>4</v>
      </c>
      <c r="Z287" s="136" t="s">
        <v>20</v>
      </c>
      <c r="AA287" s="136" t="s">
        <v>18</v>
      </c>
      <c r="AB287" s="136" t="s">
        <v>18</v>
      </c>
      <c r="AC287" s="137" t="s">
        <v>21</v>
      </c>
      <c r="AD287" s="137" t="s">
        <v>2427</v>
      </c>
      <c r="AE287" s="136" t="s">
        <v>18</v>
      </c>
      <c r="AF287" s="137" t="s">
        <v>1878</v>
      </c>
      <c r="AG287" s="136" t="s">
        <v>1873</v>
      </c>
      <c r="AH287" s="136">
        <v>2</v>
      </c>
      <c r="AI287" s="139">
        <v>5400</v>
      </c>
      <c r="AJ287" s="140">
        <v>27.5</v>
      </c>
      <c r="AK287" s="148">
        <v>28</v>
      </c>
      <c r="AL287" s="201">
        <f t="shared" si="4"/>
        <v>1100</v>
      </c>
      <c r="AN287" s="204">
        <v>1120000</v>
      </c>
      <c r="AO287" s="204">
        <v>0</v>
      </c>
      <c r="AP287" s="139">
        <v>0</v>
      </c>
      <c r="AQ287" s="139">
        <v>5940000</v>
      </c>
      <c r="AR287" s="139">
        <v>0</v>
      </c>
      <c r="AS287" s="139">
        <v>7060000</v>
      </c>
    </row>
    <row r="288" spans="1:45" ht="24.9" hidden="1" customHeight="1" x14ac:dyDescent="0.3">
      <c r="A288" s="136">
        <v>12733</v>
      </c>
      <c r="B288" s="136" t="s">
        <v>2339</v>
      </c>
      <c r="C288" s="136" t="s">
        <v>83</v>
      </c>
      <c r="D288" s="136">
        <v>2024</v>
      </c>
      <c r="E288" s="137" t="s">
        <v>23</v>
      </c>
      <c r="F288" s="136" t="s">
        <v>83</v>
      </c>
      <c r="G288" s="137" t="s">
        <v>102</v>
      </c>
      <c r="H288" s="137" t="s">
        <v>2376</v>
      </c>
      <c r="I288" s="137" t="s">
        <v>2377</v>
      </c>
      <c r="J288" s="137" t="s">
        <v>2428</v>
      </c>
      <c r="K288" s="137" t="s">
        <v>1927</v>
      </c>
      <c r="L288" s="137" t="s">
        <v>679</v>
      </c>
      <c r="M288" s="136" t="s">
        <v>680</v>
      </c>
      <c r="N288" s="136">
        <v>13</v>
      </c>
      <c r="O288" s="138" t="s">
        <v>622</v>
      </c>
      <c r="P288" s="137" t="s">
        <v>673</v>
      </c>
      <c r="Q288" s="137" t="s">
        <v>1131</v>
      </c>
      <c r="R288" s="137" t="s">
        <v>401</v>
      </c>
      <c r="S288" s="137" t="s">
        <v>22</v>
      </c>
      <c r="T288" s="137" t="s">
        <v>399</v>
      </c>
      <c r="U288" s="144">
        <v>20</v>
      </c>
      <c r="V288" s="136">
        <v>100</v>
      </c>
      <c r="W288" s="136">
        <v>12</v>
      </c>
      <c r="X288" s="136">
        <v>112</v>
      </c>
      <c r="Y288" s="136">
        <v>4</v>
      </c>
      <c r="Z288" s="136" t="s">
        <v>20</v>
      </c>
      <c r="AA288" s="136" t="s">
        <v>18</v>
      </c>
      <c r="AB288" s="136" t="s">
        <v>18</v>
      </c>
      <c r="AC288" s="137" t="s">
        <v>2429</v>
      </c>
      <c r="AD288" s="137" t="s">
        <v>2380</v>
      </c>
      <c r="AE288" s="136" t="s">
        <v>18</v>
      </c>
      <c r="AF288" s="137" t="s">
        <v>1878</v>
      </c>
      <c r="AG288" s="136" t="s">
        <v>1873</v>
      </c>
      <c r="AH288" s="136">
        <v>2</v>
      </c>
      <c r="AI288" s="139">
        <v>5400</v>
      </c>
      <c r="AJ288" s="140">
        <v>28</v>
      </c>
      <c r="AK288" s="148">
        <v>28</v>
      </c>
      <c r="AL288" s="201">
        <f t="shared" si="4"/>
        <v>2240</v>
      </c>
      <c r="AN288" s="204">
        <v>2240000</v>
      </c>
      <c r="AO288" s="204">
        <v>0</v>
      </c>
      <c r="AP288" s="139">
        <v>0</v>
      </c>
      <c r="AQ288" s="139">
        <v>12096000</v>
      </c>
      <c r="AR288" s="139">
        <v>0</v>
      </c>
      <c r="AS288" s="139">
        <v>14336000</v>
      </c>
    </row>
    <row r="289" spans="1:45" ht="24.9" hidden="1" customHeight="1" x14ac:dyDescent="0.3">
      <c r="A289" s="136">
        <v>12734</v>
      </c>
      <c r="B289" s="136" t="s">
        <v>2339</v>
      </c>
      <c r="C289" s="136" t="s">
        <v>83</v>
      </c>
      <c r="D289" s="136">
        <v>2024</v>
      </c>
      <c r="E289" s="137" t="s">
        <v>23</v>
      </c>
      <c r="F289" s="136" t="s">
        <v>83</v>
      </c>
      <c r="G289" s="137" t="s">
        <v>102</v>
      </c>
      <c r="H289" s="137" t="s">
        <v>2376</v>
      </c>
      <c r="I289" s="137" t="s">
        <v>2377</v>
      </c>
      <c r="J289" s="137" t="s">
        <v>2430</v>
      </c>
      <c r="K289" s="137" t="s">
        <v>1927</v>
      </c>
      <c r="L289" s="137" t="s">
        <v>679</v>
      </c>
      <c r="M289" s="136" t="s">
        <v>680</v>
      </c>
      <c r="N289" s="136">
        <v>13</v>
      </c>
      <c r="O289" s="138" t="s">
        <v>622</v>
      </c>
      <c r="P289" s="137" t="s">
        <v>673</v>
      </c>
      <c r="Q289" s="137" t="s">
        <v>1131</v>
      </c>
      <c r="R289" s="137" t="s">
        <v>401</v>
      </c>
      <c r="S289" s="137" t="s">
        <v>22</v>
      </c>
      <c r="T289" s="137" t="s">
        <v>399</v>
      </c>
      <c r="U289" s="144">
        <v>20</v>
      </c>
      <c r="V289" s="136">
        <v>100</v>
      </c>
      <c r="W289" s="136">
        <v>12</v>
      </c>
      <c r="X289" s="136">
        <v>112</v>
      </c>
      <c r="Y289" s="136">
        <v>4</v>
      </c>
      <c r="Z289" s="136" t="s">
        <v>20</v>
      </c>
      <c r="AA289" s="136" t="s">
        <v>18</v>
      </c>
      <c r="AB289" s="136" t="s">
        <v>18</v>
      </c>
      <c r="AC289" s="137" t="s">
        <v>2431</v>
      </c>
      <c r="AD289" s="137" t="s">
        <v>2380</v>
      </c>
      <c r="AE289" s="136" t="s">
        <v>18</v>
      </c>
      <c r="AF289" s="137" t="s">
        <v>1878</v>
      </c>
      <c r="AG289" s="136" t="s">
        <v>1873</v>
      </c>
      <c r="AH289" s="136">
        <v>2</v>
      </c>
      <c r="AI289" s="139">
        <v>5400</v>
      </c>
      <c r="AJ289" s="140">
        <v>28</v>
      </c>
      <c r="AK289" s="148">
        <v>28</v>
      </c>
      <c r="AL289" s="201">
        <f t="shared" si="4"/>
        <v>2240</v>
      </c>
      <c r="AN289" s="204">
        <v>2240000</v>
      </c>
      <c r="AO289" s="204">
        <v>0</v>
      </c>
      <c r="AP289" s="139">
        <v>0</v>
      </c>
      <c r="AQ289" s="139">
        <v>12096000</v>
      </c>
      <c r="AR289" s="139">
        <v>0</v>
      </c>
      <c r="AS289" s="139">
        <v>14336000</v>
      </c>
    </row>
    <row r="290" spans="1:45" ht="24.9" hidden="1" customHeight="1" x14ac:dyDescent="0.3">
      <c r="A290" s="136">
        <v>12737</v>
      </c>
      <c r="B290" s="136" t="s">
        <v>2339</v>
      </c>
      <c r="C290" s="136" t="s">
        <v>83</v>
      </c>
      <c r="D290" s="136">
        <v>2024</v>
      </c>
      <c r="E290" s="137" t="s">
        <v>23</v>
      </c>
      <c r="F290" s="136" t="s">
        <v>83</v>
      </c>
      <c r="G290" s="137" t="s">
        <v>102</v>
      </c>
      <c r="H290" s="137" t="s">
        <v>2376</v>
      </c>
      <c r="I290" s="137" t="s">
        <v>2377</v>
      </c>
      <c r="J290" s="137" t="s">
        <v>2432</v>
      </c>
      <c r="K290" s="137" t="s">
        <v>1927</v>
      </c>
      <c r="L290" s="137" t="s">
        <v>1234</v>
      </c>
      <c r="M290" s="136" t="s">
        <v>1233</v>
      </c>
      <c r="N290" s="136">
        <v>13</v>
      </c>
      <c r="O290" s="138" t="s">
        <v>622</v>
      </c>
      <c r="P290" s="137" t="s">
        <v>673</v>
      </c>
      <c r="Q290" s="137" t="s">
        <v>1131</v>
      </c>
      <c r="R290" s="137" t="s">
        <v>401</v>
      </c>
      <c r="S290" s="137" t="s">
        <v>22</v>
      </c>
      <c r="T290" s="137" t="s">
        <v>399</v>
      </c>
      <c r="U290" s="144">
        <v>20</v>
      </c>
      <c r="V290" s="136">
        <v>100</v>
      </c>
      <c r="W290" s="136">
        <v>8</v>
      </c>
      <c r="X290" s="136">
        <v>108</v>
      </c>
      <c r="Y290" s="136">
        <v>4</v>
      </c>
      <c r="Z290" s="136" t="s">
        <v>20</v>
      </c>
      <c r="AA290" s="136" t="s">
        <v>18</v>
      </c>
      <c r="AB290" s="136" t="s">
        <v>18</v>
      </c>
      <c r="AC290" s="137" t="s">
        <v>2433</v>
      </c>
      <c r="AD290" s="137" t="s">
        <v>2380</v>
      </c>
      <c r="AE290" s="136" t="s">
        <v>18</v>
      </c>
      <c r="AF290" s="137" t="s">
        <v>1878</v>
      </c>
      <c r="AG290" s="136" t="s">
        <v>1873</v>
      </c>
      <c r="AH290" s="136">
        <v>2</v>
      </c>
      <c r="AI290" s="139">
        <v>5400</v>
      </c>
      <c r="AJ290" s="140">
        <v>27</v>
      </c>
      <c r="AK290" s="148">
        <v>27</v>
      </c>
      <c r="AL290" s="201">
        <f t="shared" si="4"/>
        <v>2160</v>
      </c>
      <c r="AN290" s="204">
        <v>2160000</v>
      </c>
      <c r="AO290" s="204">
        <v>0</v>
      </c>
      <c r="AP290" s="139">
        <v>0</v>
      </c>
      <c r="AQ290" s="139">
        <v>11664000</v>
      </c>
      <c r="AR290" s="139">
        <v>0</v>
      </c>
      <c r="AS290" s="139">
        <v>13824000</v>
      </c>
    </row>
    <row r="291" spans="1:45" ht="24.9" hidden="1" customHeight="1" x14ac:dyDescent="0.3">
      <c r="A291" s="136">
        <v>12738</v>
      </c>
      <c r="B291" s="136" t="s">
        <v>2339</v>
      </c>
      <c r="C291" s="136" t="s">
        <v>83</v>
      </c>
      <c r="D291" s="136">
        <v>2024</v>
      </c>
      <c r="E291" s="137" t="s">
        <v>23</v>
      </c>
      <c r="F291" s="136" t="s">
        <v>83</v>
      </c>
      <c r="G291" s="137" t="s">
        <v>102</v>
      </c>
      <c r="H291" s="137" t="s">
        <v>2376</v>
      </c>
      <c r="I291" s="137" t="s">
        <v>2377</v>
      </c>
      <c r="J291" s="137" t="s">
        <v>2434</v>
      </c>
      <c r="K291" s="137" t="s">
        <v>1927</v>
      </c>
      <c r="L291" s="137" t="s">
        <v>640</v>
      </c>
      <c r="M291" s="136" t="s">
        <v>641</v>
      </c>
      <c r="N291" s="136">
        <v>13</v>
      </c>
      <c r="O291" s="138" t="s">
        <v>622</v>
      </c>
      <c r="P291" s="137" t="s">
        <v>673</v>
      </c>
      <c r="Q291" s="137" t="s">
        <v>1131</v>
      </c>
      <c r="R291" s="137" t="s">
        <v>401</v>
      </c>
      <c r="S291" s="137" t="s">
        <v>22</v>
      </c>
      <c r="T291" s="137" t="s">
        <v>399</v>
      </c>
      <c r="U291" s="144">
        <v>20</v>
      </c>
      <c r="V291" s="136">
        <v>100</v>
      </c>
      <c r="W291" s="136">
        <v>30</v>
      </c>
      <c r="X291" s="136">
        <v>130</v>
      </c>
      <c r="Y291" s="136">
        <v>4</v>
      </c>
      <c r="Z291" s="136" t="s">
        <v>20</v>
      </c>
      <c r="AA291" s="136" t="s">
        <v>18</v>
      </c>
      <c r="AB291" s="136" t="s">
        <v>18</v>
      </c>
      <c r="AC291" s="137" t="s">
        <v>2435</v>
      </c>
      <c r="AD291" s="137" t="s">
        <v>2383</v>
      </c>
      <c r="AE291" s="136" t="s">
        <v>18</v>
      </c>
      <c r="AF291" s="137" t="s">
        <v>1878</v>
      </c>
      <c r="AG291" s="136" t="s">
        <v>1873</v>
      </c>
      <c r="AH291" s="136">
        <v>1</v>
      </c>
      <c r="AI291" s="139">
        <v>4300</v>
      </c>
      <c r="AJ291" s="140">
        <v>32.5</v>
      </c>
      <c r="AK291" s="148">
        <v>33</v>
      </c>
      <c r="AL291" s="201">
        <f t="shared" si="4"/>
        <v>2600</v>
      </c>
      <c r="AN291" s="204">
        <v>2640000</v>
      </c>
      <c r="AO291" s="204">
        <v>0</v>
      </c>
      <c r="AP291" s="139">
        <v>0</v>
      </c>
      <c r="AQ291" s="139">
        <v>11180000</v>
      </c>
      <c r="AR291" s="139">
        <v>0</v>
      </c>
      <c r="AS291" s="139">
        <v>13820000</v>
      </c>
    </row>
    <row r="292" spans="1:45" ht="24.9" hidden="1" customHeight="1" x14ac:dyDescent="0.3">
      <c r="A292" s="136">
        <v>12739</v>
      </c>
      <c r="B292" s="136" t="s">
        <v>2339</v>
      </c>
      <c r="C292" s="136" t="s">
        <v>83</v>
      </c>
      <c r="D292" s="136">
        <v>2024</v>
      </c>
      <c r="E292" s="137" t="s">
        <v>23</v>
      </c>
      <c r="F292" s="136" t="s">
        <v>83</v>
      </c>
      <c r="G292" s="137" t="s">
        <v>102</v>
      </c>
      <c r="H292" s="137" t="s">
        <v>2376</v>
      </c>
      <c r="I292" s="137" t="s">
        <v>2377</v>
      </c>
      <c r="J292" s="137" t="s">
        <v>2436</v>
      </c>
      <c r="K292" s="137" t="s">
        <v>1927</v>
      </c>
      <c r="L292" s="137" t="s">
        <v>640</v>
      </c>
      <c r="M292" s="136" t="s">
        <v>641</v>
      </c>
      <c r="N292" s="136">
        <v>13</v>
      </c>
      <c r="O292" s="138" t="s">
        <v>622</v>
      </c>
      <c r="P292" s="137" t="s">
        <v>673</v>
      </c>
      <c r="Q292" s="137" t="s">
        <v>1131</v>
      </c>
      <c r="R292" s="137" t="s">
        <v>401</v>
      </c>
      <c r="S292" s="137" t="s">
        <v>22</v>
      </c>
      <c r="T292" s="137" t="s">
        <v>399</v>
      </c>
      <c r="U292" s="144">
        <v>20</v>
      </c>
      <c r="V292" s="136">
        <v>100</v>
      </c>
      <c r="W292" s="136">
        <v>30</v>
      </c>
      <c r="X292" s="136">
        <v>130</v>
      </c>
      <c r="Y292" s="136">
        <v>4</v>
      </c>
      <c r="Z292" s="136" t="s">
        <v>20</v>
      </c>
      <c r="AA292" s="136" t="s">
        <v>18</v>
      </c>
      <c r="AB292" s="136" t="s">
        <v>18</v>
      </c>
      <c r="AC292" s="137" t="s">
        <v>2437</v>
      </c>
      <c r="AD292" s="137" t="s">
        <v>2383</v>
      </c>
      <c r="AE292" s="136" t="s">
        <v>18</v>
      </c>
      <c r="AF292" s="137" t="s">
        <v>1878</v>
      </c>
      <c r="AG292" s="136" t="s">
        <v>1873</v>
      </c>
      <c r="AH292" s="136">
        <v>1</v>
      </c>
      <c r="AI292" s="139">
        <v>4300</v>
      </c>
      <c r="AJ292" s="140">
        <v>32.5</v>
      </c>
      <c r="AK292" s="148">
        <v>33</v>
      </c>
      <c r="AL292" s="201">
        <f t="shared" si="4"/>
        <v>2600</v>
      </c>
      <c r="AN292" s="204">
        <v>2640000</v>
      </c>
      <c r="AO292" s="204">
        <v>0</v>
      </c>
      <c r="AP292" s="139">
        <v>0</v>
      </c>
      <c r="AQ292" s="139">
        <v>11180000</v>
      </c>
      <c r="AR292" s="139">
        <v>0</v>
      </c>
      <c r="AS292" s="139">
        <v>13820000</v>
      </c>
    </row>
    <row r="293" spans="1:45" ht="24.9" hidden="1" customHeight="1" x14ac:dyDescent="0.3">
      <c r="A293" s="136">
        <v>12743</v>
      </c>
      <c r="B293" s="136" t="s">
        <v>2339</v>
      </c>
      <c r="C293" s="136" t="s">
        <v>83</v>
      </c>
      <c r="D293" s="136">
        <v>2024</v>
      </c>
      <c r="E293" s="137" t="s">
        <v>23</v>
      </c>
      <c r="F293" s="136" t="s">
        <v>83</v>
      </c>
      <c r="G293" s="137" t="s">
        <v>102</v>
      </c>
      <c r="H293" s="137" t="s">
        <v>2438</v>
      </c>
      <c r="I293" s="137" t="s">
        <v>2439</v>
      </c>
      <c r="J293" s="137" t="s">
        <v>2440</v>
      </c>
      <c r="K293" s="137" t="s">
        <v>1927</v>
      </c>
      <c r="L293" s="137" t="s">
        <v>408</v>
      </c>
      <c r="M293" s="136" t="s">
        <v>409</v>
      </c>
      <c r="N293" s="136">
        <v>13</v>
      </c>
      <c r="O293" s="138" t="s">
        <v>622</v>
      </c>
      <c r="P293" s="137" t="s">
        <v>1228</v>
      </c>
      <c r="Q293" s="137" t="s">
        <v>1131</v>
      </c>
      <c r="R293" s="137" t="s">
        <v>401</v>
      </c>
      <c r="S293" s="137" t="s">
        <v>19</v>
      </c>
      <c r="T293" s="137" t="s">
        <v>1237</v>
      </c>
      <c r="U293" s="144">
        <v>12</v>
      </c>
      <c r="V293" s="136">
        <v>80</v>
      </c>
      <c r="W293" s="136">
        <v>12</v>
      </c>
      <c r="X293" s="136">
        <v>92</v>
      </c>
      <c r="Y293" s="136">
        <v>3</v>
      </c>
      <c r="Z293" s="136" t="s">
        <v>20</v>
      </c>
      <c r="AA293" s="136" t="s">
        <v>18</v>
      </c>
      <c r="AB293" s="136" t="s">
        <v>20</v>
      </c>
      <c r="AC293" s="137" t="s">
        <v>2441</v>
      </c>
      <c r="AD293" s="137" t="s">
        <v>2442</v>
      </c>
      <c r="AE293" s="136" t="s">
        <v>18</v>
      </c>
      <c r="AF293" s="137" t="s">
        <v>1878</v>
      </c>
      <c r="AG293" s="136" t="s">
        <v>1873</v>
      </c>
      <c r="AH293" s="136">
        <v>2</v>
      </c>
      <c r="AI293" s="139">
        <v>5400</v>
      </c>
      <c r="AJ293" s="140">
        <v>30.666666666666668</v>
      </c>
      <c r="AK293" s="148">
        <v>31</v>
      </c>
      <c r="AL293" s="201">
        <f t="shared" si="4"/>
        <v>1104</v>
      </c>
      <c r="AN293" s="204">
        <v>1488000</v>
      </c>
      <c r="AO293" s="204">
        <v>0</v>
      </c>
      <c r="AP293" s="139">
        <v>3000000</v>
      </c>
      <c r="AQ293" s="139">
        <v>5961600</v>
      </c>
      <c r="AR293" s="139">
        <v>0</v>
      </c>
      <c r="AS293" s="139">
        <v>10449600</v>
      </c>
    </row>
    <row r="294" spans="1:45" ht="24.9" hidden="1" customHeight="1" x14ac:dyDescent="0.3">
      <c r="A294" s="136">
        <v>12980</v>
      </c>
      <c r="B294" s="136" t="s">
        <v>2339</v>
      </c>
      <c r="C294" s="136" t="s">
        <v>83</v>
      </c>
      <c r="D294" s="136">
        <v>2024</v>
      </c>
      <c r="E294" s="137" t="s">
        <v>23</v>
      </c>
      <c r="F294" s="136" t="s">
        <v>83</v>
      </c>
      <c r="G294" s="137" t="s">
        <v>102</v>
      </c>
      <c r="H294" s="137" t="s">
        <v>2408</v>
      </c>
      <c r="I294" s="137" t="s">
        <v>2409</v>
      </c>
      <c r="J294" s="137" t="s">
        <v>2443</v>
      </c>
      <c r="K294" s="137" t="s">
        <v>1927</v>
      </c>
      <c r="L294" s="137" t="s">
        <v>408</v>
      </c>
      <c r="M294" s="136" t="s">
        <v>409</v>
      </c>
      <c r="N294" s="136">
        <v>13</v>
      </c>
      <c r="O294" s="138" t="s">
        <v>622</v>
      </c>
      <c r="P294" s="137" t="s">
        <v>1155</v>
      </c>
      <c r="Q294" s="137" t="s">
        <v>642</v>
      </c>
      <c r="R294" s="137" t="s">
        <v>401</v>
      </c>
      <c r="S294" s="137" t="s">
        <v>19</v>
      </c>
      <c r="T294" s="137" t="s">
        <v>652</v>
      </c>
      <c r="U294" s="144">
        <v>15</v>
      </c>
      <c r="V294" s="136">
        <v>128</v>
      </c>
      <c r="W294" s="136">
        <v>12</v>
      </c>
      <c r="X294" s="136">
        <v>140</v>
      </c>
      <c r="Y294" s="136">
        <v>4</v>
      </c>
      <c r="Z294" s="136" t="s">
        <v>20</v>
      </c>
      <c r="AA294" s="136" t="s">
        <v>18</v>
      </c>
      <c r="AB294" s="136" t="s">
        <v>18</v>
      </c>
      <c r="AC294" s="137" t="s">
        <v>2444</v>
      </c>
      <c r="AD294" s="137" t="s">
        <v>2445</v>
      </c>
      <c r="AE294" s="136" t="s">
        <v>18</v>
      </c>
      <c r="AF294" s="137" t="s">
        <v>1878</v>
      </c>
      <c r="AG294" s="136" t="s">
        <v>1873</v>
      </c>
      <c r="AH294" s="136">
        <v>2</v>
      </c>
      <c r="AI294" s="139">
        <v>5400</v>
      </c>
      <c r="AJ294" s="140">
        <v>35</v>
      </c>
      <c r="AK294" s="148">
        <v>35</v>
      </c>
      <c r="AL294" s="201">
        <f t="shared" si="4"/>
        <v>2100</v>
      </c>
      <c r="AN294" s="204">
        <v>2100000</v>
      </c>
      <c r="AO294" s="204">
        <v>0</v>
      </c>
      <c r="AP294" s="139">
        <v>0</v>
      </c>
      <c r="AQ294" s="139">
        <v>11340000</v>
      </c>
      <c r="AR294" s="139">
        <v>0</v>
      </c>
      <c r="AS294" s="139">
        <v>13440000</v>
      </c>
    </row>
    <row r="295" spans="1:45" ht="24.9" hidden="1" customHeight="1" x14ac:dyDescent="0.3">
      <c r="A295" s="136">
        <v>12982</v>
      </c>
      <c r="B295" s="136" t="s">
        <v>2339</v>
      </c>
      <c r="C295" s="136" t="s">
        <v>83</v>
      </c>
      <c r="D295" s="136">
        <v>2024</v>
      </c>
      <c r="E295" s="137" t="s">
        <v>23</v>
      </c>
      <c r="F295" s="136" t="s">
        <v>83</v>
      </c>
      <c r="G295" s="137" t="s">
        <v>102</v>
      </c>
      <c r="H295" s="137" t="s">
        <v>2408</v>
      </c>
      <c r="I295" s="137" t="s">
        <v>2409</v>
      </c>
      <c r="J295" s="137" t="s">
        <v>2443</v>
      </c>
      <c r="K295" s="137" t="s">
        <v>1927</v>
      </c>
      <c r="L295" s="137" t="s">
        <v>408</v>
      </c>
      <c r="M295" s="136" t="s">
        <v>409</v>
      </c>
      <c r="N295" s="136">
        <v>13</v>
      </c>
      <c r="O295" s="138" t="s">
        <v>622</v>
      </c>
      <c r="P295" s="137" t="s">
        <v>1155</v>
      </c>
      <c r="Q295" s="137" t="s">
        <v>642</v>
      </c>
      <c r="R295" s="137" t="s">
        <v>401</v>
      </c>
      <c r="S295" s="137" t="s">
        <v>19</v>
      </c>
      <c r="T295" s="137" t="s">
        <v>1132</v>
      </c>
      <c r="U295" s="144">
        <v>15</v>
      </c>
      <c r="V295" s="136">
        <v>128</v>
      </c>
      <c r="W295" s="136">
        <v>12</v>
      </c>
      <c r="X295" s="136">
        <v>140</v>
      </c>
      <c r="Y295" s="136">
        <v>4</v>
      </c>
      <c r="Z295" s="136" t="s">
        <v>20</v>
      </c>
      <c r="AA295" s="136" t="s">
        <v>18</v>
      </c>
      <c r="AB295" s="136" t="s">
        <v>18</v>
      </c>
      <c r="AC295" s="137" t="s">
        <v>2444</v>
      </c>
      <c r="AD295" s="137" t="s">
        <v>2446</v>
      </c>
      <c r="AE295" s="136" t="s">
        <v>18</v>
      </c>
      <c r="AF295" s="137" t="s">
        <v>1878</v>
      </c>
      <c r="AG295" s="136" t="s">
        <v>1873</v>
      </c>
      <c r="AH295" s="136">
        <v>2</v>
      </c>
      <c r="AI295" s="139">
        <v>5400</v>
      </c>
      <c r="AJ295" s="140">
        <v>35</v>
      </c>
      <c r="AK295" s="148">
        <v>35</v>
      </c>
      <c r="AL295" s="201">
        <f t="shared" si="4"/>
        <v>2100</v>
      </c>
      <c r="AN295" s="204">
        <v>2100000</v>
      </c>
      <c r="AO295" s="204">
        <v>0</v>
      </c>
      <c r="AP295" s="139">
        <v>0</v>
      </c>
      <c r="AQ295" s="139">
        <v>11340000</v>
      </c>
      <c r="AR295" s="139">
        <v>0</v>
      </c>
      <c r="AS295" s="139">
        <v>13440000</v>
      </c>
    </row>
    <row r="296" spans="1:45" ht="24.9" hidden="1" customHeight="1" x14ac:dyDescent="0.3">
      <c r="A296" s="136">
        <v>13017</v>
      </c>
      <c r="B296" s="136" t="s">
        <v>2339</v>
      </c>
      <c r="C296" s="136" t="s">
        <v>83</v>
      </c>
      <c r="D296" s="136">
        <v>2024</v>
      </c>
      <c r="E296" s="137" t="s">
        <v>23</v>
      </c>
      <c r="F296" s="136" t="s">
        <v>83</v>
      </c>
      <c r="G296" s="137" t="s">
        <v>102</v>
      </c>
      <c r="H296" s="137" t="s">
        <v>2324</v>
      </c>
      <c r="I296" s="137" t="s">
        <v>2447</v>
      </c>
      <c r="J296" s="137" t="s">
        <v>2448</v>
      </c>
      <c r="K296" s="137" t="s">
        <v>1927</v>
      </c>
      <c r="L296" s="137" t="s">
        <v>21</v>
      </c>
      <c r="M296" s="136" t="s">
        <v>21</v>
      </c>
      <c r="N296" s="136">
        <v>13</v>
      </c>
      <c r="O296" s="138" t="s">
        <v>622</v>
      </c>
      <c r="P296" s="137" t="s">
        <v>1152</v>
      </c>
      <c r="Q296" s="137" t="s">
        <v>1864</v>
      </c>
      <c r="R296" s="137" t="s">
        <v>401</v>
      </c>
      <c r="S296" s="137" t="s">
        <v>22</v>
      </c>
      <c r="T296" s="137" t="s">
        <v>399</v>
      </c>
      <c r="U296" s="144">
        <v>18</v>
      </c>
      <c r="V296" s="136">
        <v>70</v>
      </c>
      <c r="W296" s="136">
        <v>0</v>
      </c>
      <c r="X296" s="136">
        <v>70</v>
      </c>
      <c r="Y296" s="136">
        <v>4</v>
      </c>
      <c r="Z296" s="136" t="s">
        <v>20</v>
      </c>
      <c r="AA296" s="136" t="s">
        <v>18</v>
      </c>
      <c r="AB296" s="136" t="s">
        <v>18</v>
      </c>
      <c r="AC296" s="137" t="s">
        <v>2449</v>
      </c>
      <c r="AD296" s="137" t="s">
        <v>2450</v>
      </c>
      <c r="AE296" s="136" t="s">
        <v>18</v>
      </c>
      <c r="AF296" s="137" t="s">
        <v>1878</v>
      </c>
      <c r="AG296" s="136" t="s">
        <v>1873</v>
      </c>
      <c r="AH296" s="136">
        <v>2</v>
      </c>
      <c r="AI296" s="139">
        <v>5400</v>
      </c>
      <c r="AJ296" s="140">
        <v>17.5</v>
      </c>
      <c r="AK296" s="148">
        <v>18</v>
      </c>
      <c r="AL296" s="201">
        <f t="shared" si="4"/>
        <v>1260</v>
      </c>
      <c r="AN296" s="204">
        <v>1296000</v>
      </c>
      <c r="AO296" s="204">
        <v>0</v>
      </c>
      <c r="AP296" s="139">
        <v>0</v>
      </c>
      <c r="AQ296" s="139">
        <v>6804000</v>
      </c>
      <c r="AR296" s="139">
        <v>0</v>
      </c>
      <c r="AS296" s="139">
        <v>8100000</v>
      </c>
    </row>
    <row r="297" spans="1:45" ht="24.9" hidden="1" customHeight="1" x14ac:dyDescent="0.3">
      <c r="A297" s="136">
        <v>13020</v>
      </c>
      <c r="B297" s="136" t="s">
        <v>2339</v>
      </c>
      <c r="C297" s="136" t="s">
        <v>83</v>
      </c>
      <c r="D297" s="136">
        <v>2024</v>
      </c>
      <c r="E297" s="137" t="s">
        <v>23</v>
      </c>
      <c r="F297" s="136" t="s">
        <v>83</v>
      </c>
      <c r="G297" s="137" t="s">
        <v>102</v>
      </c>
      <c r="H297" s="137" t="s">
        <v>2324</v>
      </c>
      <c r="I297" s="137" t="s">
        <v>2447</v>
      </c>
      <c r="J297" s="137" t="s">
        <v>2451</v>
      </c>
      <c r="K297" s="137" t="s">
        <v>1927</v>
      </c>
      <c r="L297" s="137" t="s">
        <v>21</v>
      </c>
      <c r="M297" s="136" t="s">
        <v>21</v>
      </c>
      <c r="N297" s="136">
        <v>13</v>
      </c>
      <c r="O297" s="138" t="s">
        <v>622</v>
      </c>
      <c r="P297" s="137" t="s">
        <v>1152</v>
      </c>
      <c r="Q297" s="137" t="s">
        <v>1864</v>
      </c>
      <c r="R297" s="137" t="s">
        <v>401</v>
      </c>
      <c r="S297" s="137" t="s">
        <v>22</v>
      </c>
      <c r="T297" s="137" t="s">
        <v>399</v>
      </c>
      <c r="U297" s="144">
        <v>15</v>
      </c>
      <c r="V297" s="136">
        <v>100</v>
      </c>
      <c r="W297" s="136">
        <v>0</v>
      </c>
      <c r="X297" s="136">
        <v>100</v>
      </c>
      <c r="Y297" s="136">
        <v>4</v>
      </c>
      <c r="Z297" s="136" t="s">
        <v>20</v>
      </c>
      <c r="AA297" s="136" t="s">
        <v>18</v>
      </c>
      <c r="AB297" s="136" t="s">
        <v>18</v>
      </c>
      <c r="AC297" s="137" t="s">
        <v>2452</v>
      </c>
      <c r="AD297" s="137" t="s">
        <v>2453</v>
      </c>
      <c r="AE297" s="136" t="s">
        <v>18</v>
      </c>
      <c r="AF297" s="137" t="s">
        <v>1878</v>
      </c>
      <c r="AG297" s="136" t="s">
        <v>1873</v>
      </c>
      <c r="AH297" s="136">
        <v>2</v>
      </c>
      <c r="AI297" s="139">
        <v>5400</v>
      </c>
      <c r="AJ297" s="140">
        <v>25</v>
      </c>
      <c r="AK297" s="148">
        <v>25</v>
      </c>
      <c r="AL297" s="201">
        <f t="shared" si="4"/>
        <v>1500</v>
      </c>
      <c r="AN297" s="204">
        <v>1500000</v>
      </c>
      <c r="AO297" s="204">
        <v>0</v>
      </c>
      <c r="AP297" s="139">
        <v>0</v>
      </c>
      <c r="AQ297" s="139">
        <v>8100000</v>
      </c>
      <c r="AR297" s="139">
        <v>0</v>
      </c>
      <c r="AS297" s="139">
        <v>9600000</v>
      </c>
    </row>
    <row r="298" spans="1:45" ht="24.9" hidden="1" customHeight="1" x14ac:dyDescent="0.3">
      <c r="A298" s="136">
        <v>13045</v>
      </c>
      <c r="B298" s="136" t="s">
        <v>2339</v>
      </c>
      <c r="C298" s="136" t="s">
        <v>83</v>
      </c>
      <c r="D298" s="136">
        <v>2024</v>
      </c>
      <c r="E298" s="137" t="s">
        <v>23</v>
      </c>
      <c r="F298" s="136" t="s">
        <v>83</v>
      </c>
      <c r="G298" s="137" t="s">
        <v>102</v>
      </c>
      <c r="H298" s="137" t="s">
        <v>2408</v>
      </c>
      <c r="I298" s="137" t="s">
        <v>2409</v>
      </c>
      <c r="J298" s="137" t="s">
        <v>2454</v>
      </c>
      <c r="K298" s="137" t="s">
        <v>1927</v>
      </c>
      <c r="L298" s="137" t="s">
        <v>21</v>
      </c>
      <c r="M298" s="136" t="s">
        <v>21</v>
      </c>
      <c r="N298" s="136">
        <v>13</v>
      </c>
      <c r="O298" s="138" t="s">
        <v>622</v>
      </c>
      <c r="P298" s="137" t="s">
        <v>1155</v>
      </c>
      <c r="Q298" s="137" t="s">
        <v>642</v>
      </c>
      <c r="R298" s="137" t="s">
        <v>401</v>
      </c>
      <c r="S298" s="137" t="s">
        <v>19</v>
      </c>
      <c r="T298" s="137" t="s">
        <v>1143</v>
      </c>
      <c r="U298" s="144">
        <v>15</v>
      </c>
      <c r="V298" s="136">
        <v>150</v>
      </c>
      <c r="W298" s="136">
        <v>0</v>
      </c>
      <c r="X298" s="136">
        <v>150</v>
      </c>
      <c r="Y298" s="136">
        <v>4</v>
      </c>
      <c r="Z298" s="136" t="s">
        <v>20</v>
      </c>
      <c r="AA298" s="136" t="s">
        <v>18</v>
      </c>
      <c r="AB298" s="136" t="s">
        <v>18</v>
      </c>
      <c r="AC298" s="137" t="s">
        <v>2455</v>
      </c>
      <c r="AD298" s="137" t="s">
        <v>2456</v>
      </c>
      <c r="AE298" s="136" t="s">
        <v>18</v>
      </c>
      <c r="AF298" s="137" t="s">
        <v>1878</v>
      </c>
      <c r="AG298" s="136" t="s">
        <v>1873</v>
      </c>
      <c r="AH298" s="136">
        <v>2</v>
      </c>
      <c r="AI298" s="139">
        <v>5400</v>
      </c>
      <c r="AJ298" s="140">
        <v>37.5</v>
      </c>
      <c r="AK298" s="148">
        <v>38</v>
      </c>
      <c r="AL298" s="201">
        <f t="shared" si="4"/>
        <v>2250</v>
      </c>
      <c r="AM298" s="141"/>
      <c r="AN298" s="204">
        <v>2280000</v>
      </c>
      <c r="AO298" s="204">
        <v>0</v>
      </c>
      <c r="AP298" s="139">
        <v>0</v>
      </c>
      <c r="AQ298" s="139">
        <v>12150000</v>
      </c>
      <c r="AR298" s="139">
        <v>0</v>
      </c>
      <c r="AS298" s="139">
        <v>14430000</v>
      </c>
    </row>
    <row r="299" spans="1:45" ht="24.9" hidden="1" customHeight="1" x14ac:dyDescent="0.3">
      <c r="A299" s="136">
        <v>13046</v>
      </c>
      <c r="B299" s="136" t="s">
        <v>2339</v>
      </c>
      <c r="C299" s="136" t="s">
        <v>83</v>
      </c>
      <c r="D299" s="136">
        <v>2024</v>
      </c>
      <c r="E299" s="137" t="s">
        <v>23</v>
      </c>
      <c r="F299" s="136" t="s">
        <v>83</v>
      </c>
      <c r="G299" s="137" t="s">
        <v>102</v>
      </c>
      <c r="H299" s="137" t="s">
        <v>2408</v>
      </c>
      <c r="I299" s="137" t="s">
        <v>2409</v>
      </c>
      <c r="J299" s="137" t="s">
        <v>2454</v>
      </c>
      <c r="K299" s="137" t="s">
        <v>1927</v>
      </c>
      <c r="L299" s="137" t="s">
        <v>21</v>
      </c>
      <c r="M299" s="136" t="s">
        <v>21</v>
      </c>
      <c r="N299" s="136">
        <v>13</v>
      </c>
      <c r="O299" s="138" t="s">
        <v>622</v>
      </c>
      <c r="P299" s="137" t="s">
        <v>1155</v>
      </c>
      <c r="Q299" s="137" t="s">
        <v>642</v>
      </c>
      <c r="R299" s="137" t="s">
        <v>401</v>
      </c>
      <c r="S299" s="137" t="s">
        <v>19</v>
      </c>
      <c r="T299" s="137" t="s">
        <v>1262</v>
      </c>
      <c r="U299" s="144">
        <v>15</v>
      </c>
      <c r="V299" s="136">
        <v>150</v>
      </c>
      <c r="W299" s="136">
        <v>0</v>
      </c>
      <c r="X299" s="136">
        <v>150</v>
      </c>
      <c r="Y299" s="136">
        <v>4</v>
      </c>
      <c r="Z299" s="136" t="s">
        <v>20</v>
      </c>
      <c r="AA299" s="136" t="s">
        <v>18</v>
      </c>
      <c r="AB299" s="136" t="s">
        <v>18</v>
      </c>
      <c r="AC299" s="137" t="s">
        <v>2457</v>
      </c>
      <c r="AD299" s="137" t="s">
        <v>2456</v>
      </c>
      <c r="AE299" s="136" t="s">
        <v>18</v>
      </c>
      <c r="AF299" s="137" t="s">
        <v>1878</v>
      </c>
      <c r="AG299" s="136" t="s">
        <v>1873</v>
      </c>
      <c r="AH299" s="136">
        <v>2</v>
      </c>
      <c r="AI299" s="139">
        <v>5400</v>
      </c>
      <c r="AJ299" s="140">
        <v>37.5</v>
      </c>
      <c r="AK299" s="148">
        <v>38</v>
      </c>
      <c r="AL299" s="201">
        <f t="shared" si="4"/>
        <v>2250</v>
      </c>
      <c r="AM299" s="141"/>
      <c r="AN299" s="204">
        <v>2280000</v>
      </c>
      <c r="AO299" s="204">
        <v>0</v>
      </c>
      <c r="AP299" s="139">
        <v>0</v>
      </c>
      <c r="AQ299" s="139">
        <v>12150000</v>
      </c>
      <c r="AR299" s="139">
        <v>0</v>
      </c>
      <c r="AS299" s="139">
        <v>14430000</v>
      </c>
    </row>
    <row r="300" spans="1:45" ht="24.9" hidden="1" customHeight="1" x14ac:dyDescent="0.3">
      <c r="A300" s="136">
        <v>13047</v>
      </c>
      <c r="B300" s="136" t="s">
        <v>2339</v>
      </c>
      <c r="C300" s="136" t="s">
        <v>83</v>
      </c>
      <c r="D300" s="136">
        <v>2024</v>
      </c>
      <c r="E300" s="137" t="s">
        <v>23</v>
      </c>
      <c r="F300" s="136" t="s">
        <v>83</v>
      </c>
      <c r="G300" s="137" t="s">
        <v>102</v>
      </c>
      <c r="H300" s="137" t="s">
        <v>2408</v>
      </c>
      <c r="I300" s="137" t="s">
        <v>2409</v>
      </c>
      <c r="J300" s="137" t="s">
        <v>2454</v>
      </c>
      <c r="K300" s="137" t="s">
        <v>1927</v>
      </c>
      <c r="L300" s="137" t="s">
        <v>21</v>
      </c>
      <c r="M300" s="136" t="s">
        <v>21</v>
      </c>
      <c r="N300" s="136">
        <v>13</v>
      </c>
      <c r="O300" s="138" t="s">
        <v>622</v>
      </c>
      <c r="P300" s="137" t="s">
        <v>1155</v>
      </c>
      <c r="Q300" s="137" t="s">
        <v>642</v>
      </c>
      <c r="R300" s="137" t="s">
        <v>401</v>
      </c>
      <c r="S300" s="137" t="s">
        <v>19</v>
      </c>
      <c r="T300" s="137" t="s">
        <v>1143</v>
      </c>
      <c r="U300" s="144">
        <v>15</v>
      </c>
      <c r="V300" s="136">
        <v>150</v>
      </c>
      <c r="W300" s="136">
        <v>0</v>
      </c>
      <c r="X300" s="136">
        <v>150</v>
      </c>
      <c r="Y300" s="136">
        <v>4</v>
      </c>
      <c r="Z300" s="136" t="s">
        <v>20</v>
      </c>
      <c r="AA300" s="136" t="s">
        <v>18</v>
      </c>
      <c r="AB300" s="136" t="s">
        <v>18</v>
      </c>
      <c r="AC300" s="137" t="s">
        <v>2457</v>
      </c>
      <c r="AD300" s="137" t="s">
        <v>2456</v>
      </c>
      <c r="AE300" s="136" t="s">
        <v>18</v>
      </c>
      <c r="AF300" s="137" t="s">
        <v>1878</v>
      </c>
      <c r="AG300" s="136" t="s">
        <v>1873</v>
      </c>
      <c r="AH300" s="136">
        <v>2</v>
      </c>
      <c r="AI300" s="139">
        <v>5400</v>
      </c>
      <c r="AJ300" s="140">
        <v>37.5</v>
      </c>
      <c r="AK300" s="148">
        <v>38</v>
      </c>
      <c r="AL300" s="201">
        <f t="shared" si="4"/>
        <v>2250</v>
      </c>
      <c r="AM300" s="141"/>
      <c r="AN300" s="204">
        <v>2280000</v>
      </c>
      <c r="AO300" s="204">
        <v>0</v>
      </c>
      <c r="AP300" s="139">
        <v>0</v>
      </c>
      <c r="AQ300" s="139">
        <v>12150000</v>
      </c>
      <c r="AR300" s="139">
        <v>0</v>
      </c>
      <c r="AS300" s="139">
        <v>14430000</v>
      </c>
    </row>
    <row r="301" spans="1:45" ht="24.9" hidden="1" customHeight="1" x14ac:dyDescent="0.3">
      <c r="A301" s="136">
        <v>12744</v>
      </c>
      <c r="B301" s="136" t="s">
        <v>2339</v>
      </c>
      <c r="C301" s="136" t="s">
        <v>83</v>
      </c>
      <c r="D301" s="136">
        <v>2024</v>
      </c>
      <c r="E301" s="137" t="s">
        <v>23</v>
      </c>
      <c r="F301" s="136" t="s">
        <v>83</v>
      </c>
      <c r="G301" s="137" t="s">
        <v>102</v>
      </c>
      <c r="H301" s="137" t="s">
        <v>2458</v>
      </c>
      <c r="I301" s="137" t="s">
        <v>2459</v>
      </c>
      <c r="J301" s="137" t="s">
        <v>2460</v>
      </c>
      <c r="K301" s="137" t="s">
        <v>2461</v>
      </c>
      <c r="L301" s="137" t="s">
        <v>408</v>
      </c>
      <c r="M301" s="136" t="s">
        <v>409</v>
      </c>
      <c r="N301" s="136">
        <v>13</v>
      </c>
      <c r="O301" s="138" t="s">
        <v>622</v>
      </c>
      <c r="P301" s="137" t="s">
        <v>690</v>
      </c>
      <c r="Q301" s="137" t="s">
        <v>1864</v>
      </c>
      <c r="R301" s="137" t="s">
        <v>401</v>
      </c>
      <c r="S301" s="137" t="s">
        <v>19</v>
      </c>
      <c r="T301" s="137" t="s">
        <v>399</v>
      </c>
      <c r="U301" s="144">
        <v>20</v>
      </c>
      <c r="V301" s="136">
        <v>272</v>
      </c>
      <c r="W301" s="136">
        <v>12</v>
      </c>
      <c r="X301" s="136">
        <v>284</v>
      </c>
      <c r="Y301" s="136">
        <v>4</v>
      </c>
      <c r="Z301" s="136" t="s">
        <v>20</v>
      </c>
      <c r="AA301" s="136" t="s">
        <v>18</v>
      </c>
      <c r="AB301" s="136" t="s">
        <v>20</v>
      </c>
      <c r="AC301" s="137" t="s">
        <v>21</v>
      </c>
      <c r="AD301" s="137" t="s">
        <v>2462</v>
      </c>
      <c r="AE301" s="136" t="s">
        <v>18</v>
      </c>
      <c r="AF301" s="137" t="s">
        <v>1878</v>
      </c>
      <c r="AG301" s="136" t="s">
        <v>1868</v>
      </c>
      <c r="AH301" s="136">
        <v>2</v>
      </c>
      <c r="AI301" s="139">
        <v>5400</v>
      </c>
      <c r="AJ301" s="140">
        <v>71</v>
      </c>
      <c r="AK301" s="148">
        <v>71</v>
      </c>
      <c r="AL301" s="201">
        <f t="shared" si="4"/>
        <v>5680</v>
      </c>
      <c r="AM301" s="141"/>
      <c r="AN301" s="204">
        <v>5680000</v>
      </c>
      <c r="AO301" s="204">
        <v>0</v>
      </c>
      <c r="AP301" s="139">
        <v>5000000</v>
      </c>
      <c r="AQ301" s="139">
        <v>30672000</v>
      </c>
      <c r="AR301" s="139">
        <v>0</v>
      </c>
      <c r="AS301" s="139">
        <v>41352000</v>
      </c>
    </row>
    <row r="302" spans="1:45" ht="24.9" hidden="1" customHeight="1" x14ac:dyDescent="0.3">
      <c r="A302" s="136">
        <v>12745</v>
      </c>
      <c r="B302" s="136" t="s">
        <v>2339</v>
      </c>
      <c r="C302" s="136" t="s">
        <v>83</v>
      </c>
      <c r="D302" s="136">
        <v>2024</v>
      </c>
      <c r="E302" s="137" t="s">
        <v>23</v>
      </c>
      <c r="F302" s="136" t="s">
        <v>83</v>
      </c>
      <c r="G302" s="137" t="s">
        <v>102</v>
      </c>
      <c r="H302" s="137" t="s">
        <v>2458</v>
      </c>
      <c r="I302" s="137" t="s">
        <v>2459</v>
      </c>
      <c r="J302" s="137" t="s">
        <v>2460</v>
      </c>
      <c r="K302" s="137" t="s">
        <v>2461</v>
      </c>
      <c r="L302" s="137" t="s">
        <v>408</v>
      </c>
      <c r="M302" s="136" t="s">
        <v>409</v>
      </c>
      <c r="N302" s="136">
        <v>13</v>
      </c>
      <c r="O302" s="138" t="s">
        <v>622</v>
      </c>
      <c r="P302" s="137" t="s">
        <v>1228</v>
      </c>
      <c r="Q302" s="137" t="s">
        <v>631</v>
      </c>
      <c r="R302" s="137" t="s">
        <v>401</v>
      </c>
      <c r="S302" s="137" t="s">
        <v>19</v>
      </c>
      <c r="T302" s="137" t="s">
        <v>399</v>
      </c>
      <c r="U302" s="144">
        <v>20</v>
      </c>
      <c r="V302" s="136">
        <v>272</v>
      </c>
      <c r="W302" s="136">
        <v>12</v>
      </c>
      <c r="X302" s="136">
        <v>284</v>
      </c>
      <c r="Y302" s="136">
        <v>4</v>
      </c>
      <c r="Z302" s="136" t="s">
        <v>20</v>
      </c>
      <c r="AA302" s="136" t="s">
        <v>18</v>
      </c>
      <c r="AB302" s="136" t="s">
        <v>20</v>
      </c>
      <c r="AC302" s="137" t="s">
        <v>21</v>
      </c>
      <c r="AD302" s="137" t="s">
        <v>2462</v>
      </c>
      <c r="AE302" s="136" t="s">
        <v>18</v>
      </c>
      <c r="AF302" s="137" t="s">
        <v>1878</v>
      </c>
      <c r="AG302" s="136" t="s">
        <v>1868</v>
      </c>
      <c r="AH302" s="136">
        <v>2</v>
      </c>
      <c r="AI302" s="139">
        <v>5400</v>
      </c>
      <c r="AJ302" s="140">
        <v>71</v>
      </c>
      <c r="AK302" s="148">
        <v>71</v>
      </c>
      <c r="AL302" s="201">
        <f t="shared" si="4"/>
        <v>5680</v>
      </c>
      <c r="AM302" s="141"/>
      <c r="AN302" s="204">
        <v>5680000</v>
      </c>
      <c r="AO302" s="204">
        <v>0</v>
      </c>
      <c r="AP302" s="139">
        <v>5000000</v>
      </c>
      <c r="AQ302" s="139">
        <v>30672000</v>
      </c>
      <c r="AR302" s="139">
        <v>0</v>
      </c>
      <c r="AS302" s="139">
        <v>41352000</v>
      </c>
    </row>
    <row r="303" spans="1:45" ht="24.9" hidden="1" customHeight="1" x14ac:dyDescent="0.3">
      <c r="A303" s="136">
        <v>12746</v>
      </c>
      <c r="B303" s="136" t="s">
        <v>2339</v>
      </c>
      <c r="C303" s="136" t="s">
        <v>83</v>
      </c>
      <c r="D303" s="136">
        <v>2024</v>
      </c>
      <c r="E303" s="137" t="s">
        <v>23</v>
      </c>
      <c r="F303" s="136" t="s">
        <v>83</v>
      </c>
      <c r="G303" s="137" t="s">
        <v>102</v>
      </c>
      <c r="H303" s="137" t="s">
        <v>2458</v>
      </c>
      <c r="I303" s="137" t="s">
        <v>2459</v>
      </c>
      <c r="J303" s="137" t="s">
        <v>2460</v>
      </c>
      <c r="K303" s="137" t="s">
        <v>2461</v>
      </c>
      <c r="L303" s="137" t="s">
        <v>408</v>
      </c>
      <c r="M303" s="136" t="s">
        <v>409</v>
      </c>
      <c r="N303" s="136">
        <v>13</v>
      </c>
      <c r="O303" s="138" t="s">
        <v>622</v>
      </c>
      <c r="P303" s="137" t="s">
        <v>690</v>
      </c>
      <c r="Q303" s="137" t="s">
        <v>1864</v>
      </c>
      <c r="R303" s="137" t="s">
        <v>401</v>
      </c>
      <c r="S303" s="137" t="s">
        <v>19</v>
      </c>
      <c r="T303" s="137" t="s">
        <v>399</v>
      </c>
      <c r="U303" s="144">
        <v>20</v>
      </c>
      <c r="V303" s="136">
        <v>272</v>
      </c>
      <c r="W303" s="136">
        <v>12</v>
      </c>
      <c r="X303" s="136">
        <v>284</v>
      </c>
      <c r="Y303" s="136">
        <v>4</v>
      </c>
      <c r="Z303" s="136" t="s">
        <v>20</v>
      </c>
      <c r="AA303" s="136" t="s">
        <v>18</v>
      </c>
      <c r="AB303" s="136" t="s">
        <v>20</v>
      </c>
      <c r="AC303" s="137" t="s">
        <v>21</v>
      </c>
      <c r="AD303" s="137" t="s">
        <v>2463</v>
      </c>
      <c r="AE303" s="136" t="s">
        <v>18</v>
      </c>
      <c r="AF303" s="137" t="s">
        <v>1878</v>
      </c>
      <c r="AG303" s="136" t="s">
        <v>1868</v>
      </c>
      <c r="AH303" s="136">
        <v>2</v>
      </c>
      <c r="AI303" s="139">
        <v>5400</v>
      </c>
      <c r="AJ303" s="140">
        <v>71</v>
      </c>
      <c r="AK303" s="148">
        <v>71</v>
      </c>
      <c r="AL303" s="201">
        <f t="shared" si="4"/>
        <v>5680</v>
      </c>
      <c r="AM303" s="141"/>
      <c r="AN303" s="204">
        <v>5680000</v>
      </c>
      <c r="AO303" s="204">
        <v>0</v>
      </c>
      <c r="AP303" s="139">
        <v>5000000</v>
      </c>
      <c r="AQ303" s="139">
        <v>30672000</v>
      </c>
      <c r="AR303" s="139">
        <v>0</v>
      </c>
      <c r="AS303" s="139">
        <v>41352000</v>
      </c>
    </row>
    <row r="304" spans="1:45" ht="24.9" hidden="1" customHeight="1" x14ac:dyDescent="0.3">
      <c r="A304" s="136">
        <v>12747</v>
      </c>
      <c r="B304" s="136" t="s">
        <v>2339</v>
      </c>
      <c r="C304" s="136" t="s">
        <v>83</v>
      </c>
      <c r="D304" s="136">
        <v>2024</v>
      </c>
      <c r="E304" s="137" t="s">
        <v>23</v>
      </c>
      <c r="F304" s="136" t="s">
        <v>83</v>
      </c>
      <c r="G304" s="137" t="s">
        <v>102</v>
      </c>
      <c r="H304" s="137" t="s">
        <v>2458</v>
      </c>
      <c r="I304" s="137" t="s">
        <v>2459</v>
      </c>
      <c r="J304" s="137" t="s">
        <v>2460</v>
      </c>
      <c r="K304" s="137" t="s">
        <v>2461</v>
      </c>
      <c r="L304" s="137" t="s">
        <v>408</v>
      </c>
      <c r="M304" s="136" t="s">
        <v>409</v>
      </c>
      <c r="N304" s="136">
        <v>13</v>
      </c>
      <c r="O304" s="138" t="s">
        <v>622</v>
      </c>
      <c r="P304" s="137" t="s">
        <v>690</v>
      </c>
      <c r="Q304" s="137" t="s">
        <v>1864</v>
      </c>
      <c r="R304" s="137" t="s">
        <v>401</v>
      </c>
      <c r="S304" s="137" t="s">
        <v>19</v>
      </c>
      <c r="T304" s="137" t="s">
        <v>399</v>
      </c>
      <c r="U304" s="144">
        <v>20</v>
      </c>
      <c r="V304" s="136">
        <v>272</v>
      </c>
      <c r="W304" s="136">
        <v>12</v>
      </c>
      <c r="X304" s="136">
        <v>284</v>
      </c>
      <c r="Y304" s="136">
        <v>4</v>
      </c>
      <c r="Z304" s="136" t="s">
        <v>20</v>
      </c>
      <c r="AA304" s="136" t="s">
        <v>18</v>
      </c>
      <c r="AB304" s="136" t="s">
        <v>20</v>
      </c>
      <c r="AC304" s="137" t="s">
        <v>21</v>
      </c>
      <c r="AD304" s="137" t="s">
        <v>2464</v>
      </c>
      <c r="AE304" s="136" t="s">
        <v>18</v>
      </c>
      <c r="AF304" s="137" t="s">
        <v>1878</v>
      </c>
      <c r="AG304" s="136" t="s">
        <v>1868</v>
      </c>
      <c r="AH304" s="136">
        <v>2</v>
      </c>
      <c r="AI304" s="139">
        <v>5400</v>
      </c>
      <c r="AJ304" s="140">
        <v>71</v>
      </c>
      <c r="AK304" s="148">
        <v>71</v>
      </c>
      <c r="AL304" s="201">
        <f t="shared" si="4"/>
        <v>5680</v>
      </c>
      <c r="AM304" s="141"/>
      <c r="AN304" s="204">
        <v>5680000</v>
      </c>
      <c r="AO304" s="204">
        <v>0</v>
      </c>
      <c r="AP304" s="139">
        <v>5000000</v>
      </c>
      <c r="AQ304" s="139">
        <v>30672000</v>
      </c>
      <c r="AR304" s="139">
        <v>0</v>
      </c>
      <c r="AS304" s="139">
        <v>41352000</v>
      </c>
    </row>
    <row r="305" spans="1:47" ht="24.9" hidden="1" customHeight="1" x14ac:dyDescent="0.3">
      <c r="A305" s="136">
        <v>12748</v>
      </c>
      <c r="B305" s="136" t="s">
        <v>2339</v>
      </c>
      <c r="C305" s="136" t="s">
        <v>83</v>
      </c>
      <c r="D305" s="136">
        <v>2024</v>
      </c>
      <c r="E305" s="137" t="s">
        <v>23</v>
      </c>
      <c r="F305" s="136" t="s">
        <v>83</v>
      </c>
      <c r="G305" s="137" t="s">
        <v>102</v>
      </c>
      <c r="H305" s="137" t="s">
        <v>2458</v>
      </c>
      <c r="I305" s="137" t="s">
        <v>2459</v>
      </c>
      <c r="J305" s="137" t="s">
        <v>2460</v>
      </c>
      <c r="K305" s="137" t="s">
        <v>2461</v>
      </c>
      <c r="L305" s="137" t="s">
        <v>408</v>
      </c>
      <c r="M305" s="136" t="s">
        <v>409</v>
      </c>
      <c r="N305" s="136">
        <v>13</v>
      </c>
      <c r="O305" s="138" t="s">
        <v>622</v>
      </c>
      <c r="P305" s="137" t="s">
        <v>690</v>
      </c>
      <c r="Q305" s="137" t="s">
        <v>1864</v>
      </c>
      <c r="R305" s="137" t="s">
        <v>401</v>
      </c>
      <c r="S305" s="137" t="s">
        <v>19</v>
      </c>
      <c r="T305" s="137" t="s">
        <v>399</v>
      </c>
      <c r="U305" s="144">
        <v>20</v>
      </c>
      <c r="V305" s="136">
        <v>272</v>
      </c>
      <c r="W305" s="136">
        <v>12</v>
      </c>
      <c r="X305" s="136">
        <v>284</v>
      </c>
      <c r="Y305" s="136">
        <v>4</v>
      </c>
      <c r="Z305" s="136" t="s">
        <v>20</v>
      </c>
      <c r="AA305" s="136" t="s">
        <v>18</v>
      </c>
      <c r="AB305" s="136" t="s">
        <v>20</v>
      </c>
      <c r="AC305" s="137" t="s">
        <v>21</v>
      </c>
      <c r="AD305" s="137" t="s">
        <v>2465</v>
      </c>
      <c r="AE305" s="136" t="s">
        <v>18</v>
      </c>
      <c r="AF305" s="137" t="s">
        <v>1878</v>
      </c>
      <c r="AG305" s="136" t="s">
        <v>1868</v>
      </c>
      <c r="AH305" s="136">
        <v>2</v>
      </c>
      <c r="AI305" s="139">
        <v>5400</v>
      </c>
      <c r="AJ305" s="140">
        <v>71</v>
      </c>
      <c r="AK305" s="148">
        <v>71</v>
      </c>
      <c r="AL305" s="201">
        <f t="shared" si="4"/>
        <v>5680</v>
      </c>
      <c r="AN305" s="204">
        <v>5680000</v>
      </c>
      <c r="AO305" s="204">
        <v>0</v>
      </c>
      <c r="AP305" s="139">
        <v>5000000</v>
      </c>
      <c r="AQ305" s="139">
        <v>30672000</v>
      </c>
      <c r="AR305" s="139">
        <v>0</v>
      </c>
      <c r="AS305" s="139">
        <v>41352000</v>
      </c>
    </row>
    <row r="306" spans="1:47" ht="24.9" hidden="1" customHeight="1" x14ac:dyDescent="0.3">
      <c r="A306" s="136">
        <v>12742</v>
      </c>
      <c r="B306" s="136" t="s">
        <v>2339</v>
      </c>
      <c r="C306" s="136" t="s">
        <v>83</v>
      </c>
      <c r="D306" s="136">
        <v>2024</v>
      </c>
      <c r="E306" s="137" t="s">
        <v>23</v>
      </c>
      <c r="F306" s="136" t="s">
        <v>83</v>
      </c>
      <c r="G306" s="137" t="s">
        <v>102</v>
      </c>
      <c r="H306" s="137" t="s">
        <v>2438</v>
      </c>
      <c r="I306" s="137" t="s">
        <v>2439</v>
      </c>
      <c r="J306" s="137" t="s">
        <v>1255</v>
      </c>
      <c r="K306" s="137" t="s">
        <v>1254</v>
      </c>
      <c r="L306" s="137" t="s">
        <v>408</v>
      </c>
      <c r="M306" s="136" t="s">
        <v>409</v>
      </c>
      <c r="N306" s="136">
        <v>13</v>
      </c>
      <c r="O306" s="138" t="s">
        <v>622</v>
      </c>
      <c r="P306" s="137" t="s">
        <v>1228</v>
      </c>
      <c r="Q306" s="137" t="s">
        <v>1131</v>
      </c>
      <c r="R306" s="137" t="s">
        <v>401</v>
      </c>
      <c r="S306" s="137" t="s">
        <v>19</v>
      </c>
      <c r="T306" s="137" t="s">
        <v>1237</v>
      </c>
      <c r="U306" s="144">
        <v>12</v>
      </c>
      <c r="V306" s="136">
        <v>100</v>
      </c>
      <c r="W306" s="136">
        <v>12</v>
      </c>
      <c r="X306" s="136">
        <v>112</v>
      </c>
      <c r="Y306" s="136">
        <v>3</v>
      </c>
      <c r="Z306" s="136" t="s">
        <v>20</v>
      </c>
      <c r="AA306" s="136" t="s">
        <v>18</v>
      </c>
      <c r="AB306" s="136" t="s">
        <v>20</v>
      </c>
      <c r="AC306" s="137" t="s">
        <v>21</v>
      </c>
      <c r="AD306" s="137" t="s">
        <v>2466</v>
      </c>
      <c r="AE306" s="136" t="s">
        <v>18</v>
      </c>
      <c r="AF306" s="137" t="s">
        <v>1878</v>
      </c>
      <c r="AG306" s="136" t="s">
        <v>1873</v>
      </c>
      <c r="AH306" s="136">
        <v>2</v>
      </c>
      <c r="AI306" s="139">
        <v>5400</v>
      </c>
      <c r="AJ306" s="140">
        <v>37.333333333333336</v>
      </c>
      <c r="AK306" s="148">
        <v>38</v>
      </c>
      <c r="AL306" s="201">
        <f t="shared" si="4"/>
        <v>1344</v>
      </c>
      <c r="AM306" s="141"/>
      <c r="AN306" s="204">
        <v>1824000</v>
      </c>
      <c r="AO306" s="204">
        <v>0</v>
      </c>
      <c r="AP306" s="139">
        <v>3000000</v>
      </c>
      <c r="AQ306" s="139">
        <v>7257600</v>
      </c>
      <c r="AR306" s="139">
        <v>0</v>
      </c>
      <c r="AS306" s="139">
        <v>12081600</v>
      </c>
    </row>
    <row r="307" spans="1:47" ht="24.9" hidden="1" customHeight="1" x14ac:dyDescent="0.3">
      <c r="A307" s="136">
        <v>13027</v>
      </c>
      <c r="B307" s="136" t="s">
        <v>2339</v>
      </c>
      <c r="C307" s="136" t="s">
        <v>83</v>
      </c>
      <c r="D307" s="136">
        <v>2024</v>
      </c>
      <c r="E307" s="137" t="s">
        <v>23</v>
      </c>
      <c r="F307" s="136" t="s">
        <v>83</v>
      </c>
      <c r="G307" s="137" t="s">
        <v>102</v>
      </c>
      <c r="H307" s="137" t="s">
        <v>2340</v>
      </c>
      <c r="I307" s="137" t="s">
        <v>2341</v>
      </c>
      <c r="J307" s="137" t="s">
        <v>1357</v>
      </c>
      <c r="K307" s="137" t="s">
        <v>1356</v>
      </c>
      <c r="L307" s="137" t="s">
        <v>408</v>
      </c>
      <c r="M307" s="136" t="s">
        <v>409</v>
      </c>
      <c r="N307" s="136">
        <v>13</v>
      </c>
      <c r="O307" s="138" t="s">
        <v>622</v>
      </c>
      <c r="P307" s="137" t="s">
        <v>690</v>
      </c>
      <c r="Q307" s="137" t="s">
        <v>1131</v>
      </c>
      <c r="R307" s="137" t="s">
        <v>401</v>
      </c>
      <c r="S307" s="137" t="s">
        <v>19</v>
      </c>
      <c r="T307" s="137" t="s">
        <v>399</v>
      </c>
      <c r="U307" s="144">
        <v>15</v>
      </c>
      <c r="V307" s="136">
        <v>130</v>
      </c>
      <c r="W307" s="136">
        <v>12</v>
      </c>
      <c r="X307" s="136">
        <v>142</v>
      </c>
      <c r="Y307" s="136">
        <v>4</v>
      </c>
      <c r="Z307" s="136" t="s">
        <v>20</v>
      </c>
      <c r="AA307" s="136" t="s">
        <v>20</v>
      </c>
      <c r="AB307" s="136" t="s">
        <v>20</v>
      </c>
      <c r="AC307" s="137" t="s">
        <v>21</v>
      </c>
      <c r="AD307" s="137" t="s">
        <v>2467</v>
      </c>
      <c r="AE307" s="136" t="s">
        <v>18</v>
      </c>
      <c r="AF307" s="137" t="s">
        <v>1878</v>
      </c>
      <c r="AG307" s="136" t="s">
        <v>1873</v>
      </c>
      <c r="AH307" s="136">
        <v>2</v>
      </c>
      <c r="AI307" s="139">
        <v>5400</v>
      </c>
      <c r="AJ307" s="140">
        <v>35.5</v>
      </c>
      <c r="AK307" s="148">
        <v>36</v>
      </c>
      <c r="AL307" s="201">
        <f t="shared" si="4"/>
        <v>2130</v>
      </c>
      <c r="AM307" s="141"/>
      <c r="AN307" s="204">
        <v>2160000</v>
      </c>
      <c r="AO307" s="204">
        <v>2700000</v>
      </c>
      <c r="AP307" s="139">
        <v>3750000</v>
      </c>
      <c r="AQ307" s="139">
        <v>11502000</v>
      </c>
      <c r="AR307" s="139">
        <v>0</v>
      </c>
      <c r="AS307" s="139">
        <v>20112000</v>
      </c>
    </row>
    <row r="308" spans="1:47" ht="24.9" hidden="1" customHeight="1" x14ac:dyDescent="0.3">
      <c r="A308" s="136">
        <v>13009</v>
      </c>
      <c r="B308" s="136" t="s">
        <v>2339</v>
      </c>
      <c r="C308" s="136" t="s">
        <v>83</v>
      </c>
      <c r="D308" s="136">
        <v>2024</v>
      </c>
      <c r="E308" s="137" t="s">
        <v>23</v>
      </c>
      <c r="F308" s="136" t="s">
        <v>83</v>
      </c>
      <c r="G308" s="137" t="s">
        <v>102</v>
      </c>
      <c r="H308" s="137" t="s">
        <v>2340</v>
      </c>
      <c r="I308" s="137" t="s">
        <v>2372</v>
      </c>
      <c r="J308" s="137" t="s">
        <v>1242</v>
      </c>
      <c r="K308" s="137" t="s">
        <v>1241</v>
      </c>
      <c r="L308" s="137" t="s">
        <v>679</v>
      </c>
      <c r="M308" s="136" t="s">
        <v>680</v>
      </c>
      <c r="N308" s="136">
        <v>13</v>
      </c>
      <c r="O308" s="138" t="s">
        <v>622</v>
      </c>
      <c r="P308" s="137" t="s">
        <v>690</v>
      </c>
      <c r="Q308" s="137" t="s">
        <v>1131</v>
      </c>
      <c r="R308" s="137" t="s">
        <v>401</v>
      </c>
      <c r="S308" s="137" t="s">
        <v>22</v>
      </c>
      <c r="T308" s="137" t="s">
        <v>399</v>
      </c>
      <c r="U308" s="144">
        <v>12</v>
      </c>
      <c r="V308" s="136">
        <v>152</v>
      </c>
      <c r="W308" s="136">
        <v>12</v>
      </c>
      <c r="X308" s="136">
        <v>164</v>
      </c>
      <c r="Y308" s="136">
        <v>4</v>
      </c>
      <c r="Z308" s="136" t="s">
        <v>20</v>
      </c>
      <c r="AA308" s="136" t="s">
        <v>20</v>
      </c>
      <c r="AB308" s="136" t="s">
        <v>18</v>
      </c>
      <c r="AC308" s="137" t="s">
        <v>21</v>
      </c>
      <c r="AD308" s="137" t="s">
        <v>2468</v>
      </c>
      <c r="AE308" s="136" t="s">
        <v>20</v>
      </c>
      <c r="AF308" s="137" t="s">
        <v>2469</v>
      </c>
      <c r="AG308" s="136" t="s">
        <v>1873</v>
      </c>
      <c r="AH308" s="136">
        <v>1</v>
      </c>
      <c r="AI308" s="139">
        <v>4300</v>
      </c>
      <c r="AJ308" s="140">
        <v>41</v>
      </c>
      <c r="AK308" s="148">
        <v>41</v>
      </c>
      <c r="AL308" s="201">
        <f t="shared" si="4"/>
        <v>1968</v>
      </c>
      <c r="AM308" s="141"/>
      <c r="AN308" s="204">
        <v>1968000</v>
      </c>
      <c r="AO308" s="204">
        <v>2460000</v>
      </c>
      <c r="AP308" s="139">
        <v>0</v>
      </c>
      <c r="AQ308" s="139">
        <v>8462400</v>
      </c>
      <c r="AR308" s="139">
        <v>0</v>
      </c>
      <c r="AS308" s="139">
        <v>12890400</v>
      </c>
    </row>
    <row r="309" spans="1:47" ht="24.9" hidden="1" customHeight="1" x14ac:dyDescent="0.3">
      <c r="A309" s="136">
        <v>13029</v>
      </c>
      <c r="B309" s="136" t="s">
        <v>2339</v>
      </c>
      <c r="C309" s="136" t="s">
        <v>83</v>
      </c>
      <c r="D309" s="136">
        <v>2024</v>
      </c>
      <c r="E309" s="137" t="s">
        <v>23</v>
      </c>
      <c r="F309" s="136" t="s">
        <v>83</v>
      </c>
      <c r="G309" s="137" t="s">
        <v>102</v>
      </c>
      <c r="H309" s="137" t="s">
        <v>2340</v>
      </c>
      <c r="I309" s="137" t="s">
        <v>2341</v>
      </c>
      <c r="J309" s="137" t="s">
        <v>1257</v>
      </c>
      <c r="K309" s="137" t="s">
        <v>1256</v>
      </c>
      <c r="L309" s="137" t="s">
        <v>408</v>
      </c>
      <c r="M309" s="136" t="s">
        <v>409</v>
      </c>
      <c r="N309" s="136">
        <v>13</v>
      </c>
      <c r="O309" s="138" t="s">
        <v>622</v>
      </c>
      <c r="P309" s="137" t="s">
        <v>690</v>
      </c>
      <c r="Q309" s="137" t="s">
        <v>1131</v>
      </c>
      <c r="R309" s="137" t="s">
        <v>401</v>
      </c>
      <c r="S309" s="137" t="s">
        <v>19</v>
      </c>
      <c r="T309" s="137" t="s">
        <v>399</v>
      </c>
      <c r="U309" s="144">
        <v>12</v>
      </c>
      <c r="V309" s="136">
        <v>100</v>
      </c>
      <c r="W309" s="136">
        <v>12</v>
      </c>
      <c r="X309" s="136">
        <v>112</v>
      </c>
      <c r="Y309" s="136">
        <v>4</v>
      </c>
      <c r="Z309" s="136" t="s">
        <v>20</v>
      </c>
      <c r="AA309" s="136" t="s">
        <v>20</v>
      </c>
      <c r="AB309" s="136" t="s">
        <v>20</v>
      </c>
      <c r="AC309" s="137" t="s">
        <v>21</v>
      </c>
      <c r="AD309" s="137" t="s">
        <v>2346</v>
      </c>
      <c r="AE309" s="136" t="s">
        <v>18</v>
      </c>
      <c r="AF309" s="137" t="s">
        <v>1878</v>
      </c>
      <c r="AG309" s="136" t="s">
        <v>1873</v>
      </c>
      <c r="AH309" s="136">
        <v>2</v>
      </c>
      <c r="AI309" s="139">
        <v>5400</v>
      </c>
      <c r="AJ309" s="140">
        <v>28</v>
      </c>
      <c r="AK309" s="148">
        <v>28</v>
      </c>
      <c r="AL309" s="201">
        <f t="shared" si="4"/>
        <v>1344</v>
      </c>
      <c r="AN309" s="204">
        <v>1344000</v>
      </c>
      <c r="AO309" s="204">
        <v>1680000</v>
      </c>
      <c r="AP309" s="139">
        <v>3000000</v>
      </c>
      <c r="AQ309" s="139">
        <v>7257600</v>
      </c>
      <c r="AR309" s="139">
        <v>0</v>
      </c>
      <c r="AS309" s="139">
        <v>13281600</v>
      </c>
    </row>
    <row r="310" spans="1:47" ht="24.9" hidden="1" customHeight="1" x14ac:dyDescent="0.3">
      <c r="A310" s="136">
        <v>12953</v>
      </c>
      <c r="B310" s="136" t="s">
        <v>2339</v>
      </c>
      <c r="C310" s="136" t="s">
        <v>83</v>
      </c>
      <c r="D310" s="136">
        <v>2024</v>
      </c>
      <c r="E310" s="137" t="s">
        <v>23</v>
      </c>
      <c r="F310" s="136" t="s">
        <v>83</v>
      </c>
      <c r="G310" s="137" t="s">
        <v>102</v>
      </c>
      <c r="H310" s="137" t="s">
        <v>2411</v>
      </c>
      <c r="I310" s="137" t="s">
        <v>2414</v>
      </c>
      <c r="J310" s="137" t="s">
        <v>1344</v>
      </c>
      <c r="K310" s="137" t="s">
        <v>1343</v>
      </c>
      <c r="L310" s="137" t="s">
        <v>1133</v>
      </c>
      <c r="M310" s="136" t="s">
        <v>1134</v>
      </c>
      <c r="N310" s="136">
        <v>13</v>
      </c>
      <c r="O310" s="138" t="s">
        <v>622</v>
      </c>
      <c r="P310" s="137" t="s">
        <v>1709</v>
      </c>
      <c r="Q310" s="137" t="s">
        <v>1864</v>
      </c>
      <c r="R310" s="137" t="s">
        <v>401</v>
      </c>
      <c r="S310" s="137" t="s">
        <v>19</v>
      </c>
      <c r="T310" s="137" t="s">
        <v>399</v>
      </c>
      <c r="U310" s="144">
        <v>20</v>
      </c>
      <c r="V310" s="136">
        <v>72</v>
      </c>
      <c r="W310" s="136">
        <v>90</v>
      </c>
      <c r="X310" s="136">
        <v>162</v>
      </c>
      <c r="Y310" s="136">
        <v>4</v>
      </c>
      <c r="Z310" s="136" t="s">
        <v>20</v>
      </c>
      <c r="AA310" s="136" t="s">
        <v>18</v>
      </c>
      <c r="AB310" s="136" t="s">
        <v>18</v>
      </c>
      <c r="AC310" s="137" t="s">
        <v>21</v>
      </c>
      <c r="AD310" s="137" t="s">
        <v>2470</v>
      </c>
      <c r="AE310" s="136" t="s">
        <v>18</v>
      </c>
      <c r="AF310" s="137" t="s">
        <v>1878</v>
      </c>
      <c r="AG310" s="136" t="s">
        <v>1873</v>
      </c>
      <c r="AH310" s="136">
        <v>2</v>
      </c>
      <c r="AI310" s="139">
        <v>5400</v>
      </c>
      <c r="AJ310" s="140">
        <v>40.5</v>
      </c>
      <c r="AK310" s="148">
        <v>41</v>
      </c>
      <c r="AL310" s="201">
        <f t="shared" si="4"/>
        <v>3240</v>
      </c>
      <c r="AN310" s="204">
        <v>3280000</v>
      </c>
      <c r="AO310" s="204">
        <v>0</v>
      </c>
      <c r="AP310" s="139">
        <v>0</v>
      </c>
      <c r="AQ310" s="139">
        <v>17496000</v>
      </c>
      <c r="AR310" s="139">
        <v>0</v>
      </c>
      <c r="AS310" s="139">
        <v>20776000</v>
      </c>
    </row>
    <row r="311" spans="1:47" ht="24.9" hidden="1" customHeight="1" x14ac:dyDescent="0.3">
      <c r="A311" s="136">
        <v>13008</v>
      </c>
      <c r="B311" s="136" t="s">
        <v>2339</v>
      </c>
      <c r="C311" s="136" t="s">
        <v>83</v>
      </c>
      <c r="D311" s="136">
        <v>2024</v>
      </c>
      <c r="E311" s="137" t="s">
        <v>23</v>
      </c>
      <c r="F311" s="136" t="s">
        <v>83</v>
      </c>
      <c r="G311" s="137" t="s">
        <v>102</v>
      </c>
      <c r="H311" s="137" t="s">
        <v>2340</v>
      </c>
      <c r="I311" s="137" t="s">
        <v>2364</v>
      </c>
      <c r="J311" s="137" t="s">
        <v>2049</v>
      </c>
      <c r="K311" s="137" t="s">
        <v>2050</v>
      </c>
      <c r="L311" s="137" t="s">
        <v>408</v>
      </c>
      <c r="M311" s="136" t="s">
        <v>409</v>
      </c>
      <c r="N311" s="136">
        <v>13</v>
      </c>
      <c r="O311" s="138" t="s">
        <v>622</v>
      </c>
      <c r="P311" s="137" t="s">
        <v>690</v>
      </c>
      <c r="Q311" s="137" t="s">
        <v>1131</v>
      </c>
      <c r="R311" s="137" t="s">
        <v>401</v>
      </c>
      <c r="S311" s="137" t="s">
        <v>19</v>
      </c>
      <c r="T311" s="137" t="s">
        <v>399</v>
      </c>
      <c r="U311" s="144">
        <v>12</v>
      </c>
      <c r="V311" s="136">
        <v>80</v>
      </c>
      <c r="W311" s="136">
        <v>12</v>
      </c>
      <c r="X311" s="136">
        <v>92</v>
      </c>
      <c r="Y311" s="136">
        <v>4</v>
      </c>
      <c r="Z311" s="136" t="s">
        <v>20</v>
      </c>
      <c r="AA311" s="136" t="s">
        <v>20</v>
      </c>
      <c r="AB311" s="136" t="s">
        <v>20</v>
      </c>
      <c r="AC311" s="137" t="s">
        <v>21</v>
      </c>
      <c r="AD311" s="137" t="s">
        <v>2471</v>
      </c>
      <c r="AE311" s="136" t="s">
        <v>18</v>
      </c>
      <c r="AF311" s="137" t="s">
        <v>1878</v>
      </c>
      <c r="AG311" s="136" t="s">
        <v>1873</v>
      </c>
      <c r="AH311" s="136">
        <v>2</v>
      </c>
      <c r="AI311" s="139">
        <v>5400</v>
      </c>
      <c r="AJ311" s="140">
        <v>23</v>
      </c>
      <c r="AK311" s="148">
        <v>23</v>
      </c>
      <c r="AL311" s="201">
        <f t="shared" si="4"/>
        <v>1104</v>
      </c>
      <c r="AN311" s="204">
        <v>1104000</v>
      </c>
      <c r="AO311" s="204">
        <v>1380000</v>
      </c>
      <c r="AP311" s="139">
        <v>3000000</v>
      </c>
      <c r="AQ311" s="139">
        <v>5961600</v>
      </c>
      <c r="AR311" s="139">
        <v>0</v>
      </c>
      <c r="AS311" s="139">
        <v>11445600</v>
      </c>
    </row>
    <row r="312" spans="1:47" ht="24.9" hidden="1" customHeight="1" x14ac:dyDescent="0.3">
      <c r="A312" s="136">
        <v>12735</v>
      </c>
      <c r="B312" s="136" t="s">
        <v>2339</v>
      </c>
      <c r="C312" s="136" t="s">
        <v>83</v>
      </c>
      <c r="D312" s="136">
        <v>2024</v>
      </c>
      <c r="E312" s="137" t="s">
        <v>23</v>
      </c>
      <c r="F312" s="136" t="s">
        <v>83</v>
      </c>
      <c r="G312" s="137" t="s">
        <v>102</v>
      </c>
      <c r="H312" s="137" t="s">
        <v>2376</v>
      </c>
      <c r="I312" s="137" t="s">
        <v>2377</v>
      </c>
      <c r="J312" s="137" t="s">
        <v>2472</v>
      </c>
      <c r="K312" s="137" t="s">
        <v>1927</v>
      </c>
      <c r="L312" s="137" t="s">
        <v>679</v>
      </c>
      <c r="M312" s="136" t="s">
        <v>680</v>
      </c>
      <c r="N312" s="136">
        <v>13</v>
      </c>
      <c r="O312" s="138" t="s">
        <v>622</v>
      </c>
      <c r="P312" s="137" t="s">
        <v>673</v>
      </c>
      <c r="Q312" s="137" t="s">
        <v>1131</v>
      </c>
      <c r="R312" s="137" t="s">
        <v>401</v>
      </c>
      <c r="S312" s="137" t="s">
        <v>22</v>
      </c>
      <c r="T312" s="137" t="s">
        <v>399</v>
      </c>
      <c r="U312" s="144">
        <v>20</v>
      </c>
      <c r="V312" s="136">
        <v>100</v>
      </c>
      <c r="W312" s="136">
        <v>12</v>
      </c>
      <c r="X312" s="136">
        <v>112</v>
      </c>
      <c r="Y312" s="136">
        <v>4</v>
      </c>
      <c r="Z312" s="136" t="s">
        <v>20</v>
      </c>
      <c r="AA312" s="136" t="s">
        <v>18</v>
      </c>
      <c r="AB312" s="136" t="s">
        <v>18</v>
      </c>
      <c r="AC312" s="137" t="s">
        <v>2473</v>
      </c>
      <c r="AD312" s="137" t="s">
        <v>2380</v>
      </c>
      <c r="AE312" s="136" t="s">
        <v>18</v>
      </c>
      <c r="AF312" s="137" t="s">
        <v>1878</v>
      </c>
      <c r="AG312" s="136" t="s">
        <v>1873</v>
      </c>
      <c r="AH312" s="136">
        <v>2</v>
      </c>
      <c r="AI312" s="139">
        <v>5400</v>
      </c>
      <c r="AJ312" s="140">
        <v>28</v>
      </c>
      <c r="AK312" s="148">
        <v>28</v>
      </c>
      <c r="AL312" s="201">
        <f t="shared" si="4"/>
        <v>2240</v>
      </c>
      <c r="AN312" s="204">
        <v>2240000</v>
      </c>
      <c r="AO312" s="204">
        <v>0</v>
      </c>
      <c r="AP312" s="139">
        <v>0</v>
      </c>
      <c r="AQ312" s="139">
        <v>12096000</v>
      </c>
      <c r="AR312" s="139">
        <v>0</v>
      </c>
      <c r="AS312" s="139">
        <v>14336000</v>
      </c>
    </row>
    <row r="313" spans="1:47" ht="24.9" hidden="1" customHeight="1" x14ac:dyDescent="0.3">
      <c r="A313" s="136">
        <v>12754</v>
      </c>
      <c r="B313" s="136" t="s">
        <v>2339</v>
      </c>
      <c r="C313" s="136" t="s">
        <v>83</v>
      </c>
      <c r="D313" s="136">
        <v>2024</v>
      </c>
      <c r="E313" s="137" t="s">
        <v>23</v>
      </c>
      <c r="F313" s="136" t="s">
        <v>83</v>
      </c>
      <c r="G313" s="137" t="s">
        <v>102</v>
      </c>
      <c r="H313" s="137" t="s">
        <v>2474</v>
      </c>
      <c r="I313" s="137" t="s">
        <v>2475</v>
      </c>
      <c r="J313" s="137" t="s">
        <v>1287</v>
      </c>
      <c r="K313" s="137" t="s">
        <v>1286</v>
      </c>
      <c r="L313" s="137" t="s">
        <v>408</v>
      </c>
      <c r="M313" s="136" t="s">
        <v>409</v>
      </c>
      <c r="N313" s="136">
        <v>13</v>
      </c>
      <c r="O313" s="138" t="s">
        <v>622</v>
      </c>
      <c r="P313" s="137" t="s">
        <v>1777</v>
      </c>
      <c r="Q313" s="137" t="s">
        <v>1131</v>
      </c>
      <c r="R313" s="137" t="s">
        <v>401</v>
      </c>
      <c r="S313" s="137" t="s">
        <v>19</v>
      </c>
      <c r="T313" s="137" t="s">
        <v>1237</v>
      </c>
      <c r="U313" s="144">
        <v>20</v>
      </c>
      <c r="V313" s="136">
        <v>160</v>
      </c>
      <c r="W313" s="136">
        <v>12</v>
      </c>
      <c r="X313" s="136">
        <v>172</v>
      </c>
      <c r="Y313" s="136">
        <v>3</v>
      </c>
      <c r="Z313" s="136" t="s">
        <v>20</v>
      </c>
      <c r="AA313" s="136" t="s">
        <v>20</v>
      </c>
      <c r="AB313" s="136" t="s">
        <v>20</v>
      </c>
      <c r="AC313" s="137" t="s">
        <v>21</v>
      </c>
      <c r="AD313" s="137" t="s">
        <v>2476</v>
      </c>
      <c r="AE313" s="136" t="s">
        <v>18</v>
      </c>
      <c r="AF313" s="137" t="s">
        <v>1878</v>
      </c>
      <c r="AG313" s="136" t="s">
        <v>1873</v>
      </c>
      <c r="AH313" s="136">
        <v>2</v>
      </c>
      <c r="AI313" s="139">
        <v>5400</v>
      </c>
      <c r="AJ313" s="140">
        <v>57.333333333333336</v>
      </c>
      <c r="AK313" s="148">
        <v>58</v>
      </c>
      <c r="AL313" s="201">
        <f t="shared" si="4"/>
        <v>3440</v>
      </c>
      <c r="AN313" s="204">
        <v>4640000</v>
      </c>
      <c r="AO313" s="204">
        <v>5800000</v>
      </c>
      <c r="AP313" s="139">
        <v>5000000</v>
      </c>
      <c r="AQ313" s="139">
        <v>18576000</v>
      </c>
      <c r="AR313" s="139">
        <v>0</v>
      </c>
      <c r="AS313" s="139">
        <v>34016000</v>
      </c>
    </row>
    <row r="314" spans="1:47" ht="24.9" hidden="1" customHeight="1" x14ac:dyDescent="0.3">
      <c r="A314" s="136">
        <v>13013</v>
      </c>
      <c r="B314" s="136" t="s">
        <v>2339</v>
      </c>
      <c r="C314" s="136" t="s">
        <v>83</v>
      </c>
      <c r="D314" s="136">
        <v>2024</v>
      </c>
      <c r="E314" s="137" t="s">
        <v>23</v>
      </c>
      <c r="F314" s="136" t="s">
        <v>83</v>
      </c>
      <c r="G314" s="137" t="s">
        <v>102</v>
      </c>
      <c r="H314" s="137" t="s">
        <v>2340</v>
      </c>
      <c r="I314" s="137" t="s">
        <v>2372</v>
      </c>
      <c r="J314" s="137" t="s">
        <v>1772</v>
      </c>
      <c r="K314" s="137" t="s">
        <v>1792</v>
      </c>
      <c r="L314" s="137" t="s">
        <v>408</v>
      </c>
      <c r="M314" s="136" t="s">
        <v>409</v>
      </c>
      <c r="N314" s="136">
        <v>14</v>
      </c>
      <c r="O314" s="138" t="s">
        <v>1346</v>
      </c>
      <c r="P314" s="137" t="s">
        <v>1409</v>
      </c>
      <c r="Q314" s="137" t="s">
        <v>1131</v>
      </c>
      <c r="R314" s="137" t="s">
        <v>401</v>
      </c>
      <c r="S314" s="137" t="s">
        <v>19</v>
      </c>
      <c r="T314" s="137" t="s">
        <v>399</v>
      </c>
      <c r="U314" s="144">
        <v>10</v>
      </c>
      <c r="V314" s="136">
        <v>85</v>
      </c>
      <c r="W314" s="136">
        <v>12</v>
      </c>
      <c r="X314" s="136">
        <v>97</v>
      </c>
      <c r="Y314" s="136">
        <v>4</v>
      </c>
      <c r="Z314" s="136" t="s">
        <v>20</v>
      </c>
      <c r="AA314" s="136" t="s">
        <v>20</v>
      </c>
      <c r="AB314" s="136" t="s">
        <v>20</v>
      </c>
      <c r="AC314" s="137" t="s">
        <v>21</v>
      </c>
      <c r="AD314" s="137" t="s">
        <v>2477</v>
      </c>
      <c r="AE314" s="136" t="s">
        <v>18</v>
      </c>
      <c r="AF314" s="137" t="s">
        <v>1878</v>
      </c>
      <c r="AG314" s="136" t="s">
        <v>1873</v>
      </c>
      <c r="AH314" s="136">
        <v>2</v>
      </c>
      <c r="AI314" s="139">
        <v>5400</v>
      </c>
      <c r="AJ314" s="140">
        <v>24.25</v>
      </c>
      <c r="AK314" s="148">
        <v>25</v>
      </c>
      <c r="AL314" s="201">
        <f t="shared" si="4"/>
        <v>970</v>
      </c>
      <c r="AN314" s="204">
        <v>1000000</v>
      </c>
      <c r="AO314" s="204">
        <v>1250000</v>
      </c>
      <c r="AP314" s="139">
        <v>2500000</v>
      </c>
      <c r="AQ314" s="139">
        <v>5238000</v>
      </c>
      <c r="AR314" s="139">
        <v>0</v>
      </c>
      <c r="AS314" s="139">
        <v>9988000</v>
      </c>
    </row>
    <row r="315" spans="1:47" ht="24.9" hidden="1" customHeight="1" x14ac:dyDescent="0.3">
      <c r="A315" s="136">
        <v>12990</v>
      </c>
      <c r="B315" s="136" t="s">
        <v>2339</v>
      </c>
      <c r="C315" s="136" t="s">
        <v>83</v>
      </c>
      <c r="D315" s="136">
        <v>2024</v>
      </c>
      <c r="E315" s="137" t="s">
        <v>23</v>
      </c>
      <c r="F315" s="136" t="s">
        <v>83</v>
      </c>
      <c r="G315" s="137" t="s">
        <v>102</v>
      </c>
      <c r="H315" s="137" t="s">
        <v>2340</v>
      </c>
      <c r="I315" s="137" t="s">
        <v>2341</v>
      </c>
      <c r="J315" s="137" t="s">
        <v>413</v>
      </c>
      <c r="K315" s="137" t="s">
        <v>412</v>
      </c>
      <c r="L315" s="137" t="s">
        <v>408</v>
      </c>
      <c r="M315" s="136" t="s">
        <v>409</v>
      </c>
      <c r="N315" s="136">
        <v>15</v>
      </c>
      <c r="O315" s="138" t="s">
        <v>1338</v>
      </c>
      <c r="P315" s="137" t="s">
        <v>1337</v>
      </c>
      <c r="Q315" s="137" t="s">
        <v>1131</v>
      </c>
      <c r="R315" s="137" t="s">
        <v>401</v>
      </c>
      <c r="S315" s="137" t="s">
        <v>19</v>
      </c>
      <c r="T315" s="137" t="s">
        <v>399</v>
      </c>
      <c r="U315" s="144">
        <v>15</v>
      </c>
      <c r="V315" s="136">
        <v>110</v>
      </c>
      <c r="W315" s="136">
        <v>12</v>
      </c>
      <c r="X315" s="136">
        <v>122</v>
      </c>
      <c r="Y315" s="136">
        <v>4</v>
      </c>
      <c r="Z315" s="136" t="s">
        <v>20</v>
      </c>
      <c r="AA315" s="136" t="s">
        <v>20</v>
      </c>
      <c r="AB315" s="136" t="s">
        <v>20</v>
      </c>
      <c r="AC315" s="137" t="s">
        <v>21</v>
      </c>
      <c r="AD315" s="137" t="s">
        <v>2344</v>
      </c>
      <c r="AE315" s="136" t="s">
        <v>18</v>
      </c>
      <c r="AF315" s="137" t="s">
        <v>1878</v>
      </c>
      <c r="AG315" s="136" t="s">
        <v>1873</v>
      </c>
      <c r="AH315" s="136">
        <v>2</v>
      </c>
      <c r="AI315" s="139">
        <v>5400</v>
      </c>
      <c r="AJ315" s="140">
        <v>30.5</v>
      </c>
      <c r="AK315" s="148">
        <v>31</v>
      </c>
      <c r="AL315" s="201">
        <f t="shared" si="4"/>
        <v>1830</v>
      </c>
      <c r="AN315" s="204">
        <v>1860000</v>
      </c>
      <c r="AO315" s="204">
        <v>2325000</v>
      </c>
      <c r="AP315" s="139">
        <v>3750000</v>
      </c>
      <c r="AQ315" s="139">
        <v>9882000</v>
      </c>
      <c r="AR315" s="139">
        <v>0</v>
      </c>
      <c r="AS315" s="139">
        <v>17817000</v>
      </c>
    </row>
    <row r="316" spans="1:47" s="148" customFormat="1" ht="24.9" hidden="1" customHeight="1" x14ac:dyDescent="0.3">
      <c r="A316" s="136">
        <v>12893</v>
      </c>
      <c r="B316" s="136" t="s">
        <v>29</v>
      </c>
      <c r="C316" s="136" t="s">
        <v>86</v>
      </c>
      <c r="D316" s="136">
        <v>2024</v>
      </c>
      <c r="E316" s="137" t="s">
        <v>23</v>
      </c>
      <c r="F316" s="136" t="s">
        <v>86</v>
      </c>
      <c r="G316" s="137" t="s">
        <v>105</v>
      </c>
      <c r="H316" s="137"/>
      <c r="I316" s="137" t="s">
        <v>2478</v>
      </c>
      <c r="J316" s="137" t="s">
        <v>638</v>
      </c>
      <c r="K316" s="137" t="s">
        <v>639</v>
      </c>
      <c r="L316" s="137" t="s">
        <v>21</v>
      </c>
      <c r="M316" s="136" t="s">
        <v>21</v>
      </c>
      <c r="N316" s="136">
        <v>2</v>
      </c>
      <c r="O316" s="138" t="s">
        <v>1325</v>
      </c>
      <c r="P316" s="137" t="s">
        <v>1701</v>
      </c>
      <c r="Q316" s="137" t="s">
        <v>697</v>
      </c>
      <c r="R316" s="137" t="s">
        <v>401</v>
      </c>
      <c r="S316" s="137" t="s">
        <v>19</v>
      </c>
      <c r="T316" s="137" t="s">
        <v>1384</v>
      </c>
      <c r="U316" s="144">
        <v>20</v>
      </c>
      <c r="V316" s="136">
        <v>24</v>
      </c>
      <c r="W316" s="136">
        <v>0</v>
      </c>
      <c r="X316" s="136">
        <v>24</v>
      </c>
      <c r="Y316" s="136">
        <v>3</v>
      </c>
      <c r="Z316" s="136" t="s">
        <v>20</v>
      </c>
      <c r="AA316" s="136" t="s">
        <v>18</v>
      </c>
      <c r="AB316" s="136" t="s">
        <v>18</v>
      </c>
      <c r="AC316" s="137" t="s">
        <v>21</v>
      </c>
      <c r="AD316" s="137" t="s">
        <v>2479</v>
      </c>
      <c r="AE316" s="136" t="s">
        <v>20</v>
      </c>
      <c r="AF316" s="137" t="s">
        <v>1867</v>
      </c>
      <c r="AG316" s="136" t="s">
        <v>1873</v>
      </c>
      <c r="AH316" s="136">
        <v>2</v>
      </c>
      <c r="AI316" s="139">
        <v>5400</v>
      </c>
      <c r="AJ316" s="140">
        <v>16</v>
      </c>
      <c r="AK316" s="148">
        <v>16</v>
      </c>
      <c r="AL316" s="201">
        <f t="shared" si="4"/>
        <v>480</v>
      </c>
      <c r="AM316" s="139">
        <v>40000</v>
      </c>
      <c r="AN316" s="204">
        <v>1280000</v>
      </c>
      <c r="AO316" s="204">
        <v>0</v>
      </c>
      <c r="AP316" s="139">
        <v>0</v>
      </c>
      <c r="AQ316" s="139">
        <v>2592000</v>
      </c>
      <c r="AR316" s="139">
        <v>800000</v>
      </c>
      <c r="AS316" s="139">
        <v>4672000</v>
      </c>
      <c r="AT316" s="140"/>
      <c r="AU316" s="140"/>
    </row>
    <row r="317" spans="1:47" ht="24.9" hidden="1" customHeight="1" x14ac:dyDescent="0.3">
      <c r="A317" s="136">
        <v>12895</v>
      </c>
      <c r="B317" s="136" t="s">
        <v>29</v>
      </c>
      <c r="C317" s="136" t="s">
        <v>86</v>
      </c>
      <c r="D317" s="136">
        <v>2024</v>
      </c>
      <c r="E317" s="137" t="s">
        <v>23</v>
      </c>
      <c r="F317" s="136" t="s">
        <v>86</v>
      </c>
      <c r="G317" s="137" t="s">
        <v>105</v>
      </c>
      <c r="H317" s="137" t="s">
        <v>2480</v>
      </c>
      <c r="I317" s="137" t="s">
        <v>2481</v>
      </c>
      <c r="J317" s="137" t="s">
        <v>1707</v>
      </c>
      <c r="K317" s="137" t="s">
        <v>1706</v>
      </c>
      <c r="L317" s="137" t="s">
        <v>21</v>
      </c>
      <c r="M317" s="136" t="s">
        <v>21</v>
      </c>
      <c r="N317" s="136">
        <v>2</v>
      </c>
      <c r="O317" s="138" t="s">
        <v>1325</v>
      </c>
      <c r="P317" s="137" t="s">
        <v>1701</v>
      </c>
      <c r="Q317" s="137" t="s">
        <v>1442</v>
      </c>
      <c r="R317" s="137" t="s">
        <v>401</v>
      </c>
      <c r="S317" s="137" t="s">
        <v>19</v>
      </c>
      <c r="T317" s="137" t="s">
        <v>399</v>
      </c>
      <c r="U317" s="144">
        <v>20</v>
      </c>
      <c r="V317" s="136">
        <v>70</v>
      </c>
      <c r="W317" s="136">
        <v>0</v>
      </c>
      <c r="X317" s="136">
        <v>70</v>
      </c>
      <c r="Y317" s="136">
        <v>3</v>
      </c>
      <c r="Z317" s="136" t="s">
        <v>20</v>
      </c>
      <c r="AA317" s="136" t="s">
        <v>18</v>
      </c>
      <c r="AB317" s="136" t="s">
        <v>18</v>
      </c>
      <c r="AC317" s="137" t="s">
        <v>21</v>
      </c>
      <c r="AD317" s="137" t="s">
        <v>2482</v>
      </c>
      <c r="AE317" s="136" t="s">
        <v>18</v>
      </c>
      <c r="AF317" s="137" t="s">
        <v>1878</v>
      </c>
      <c r="AG317" s="136" t="s">
        <v>1873</v>
      </c>
      <c r="AH317" s="136">
        <v>1</v>
      </c>
      <c r="AI317" s="139">
        <v>4300</v>
      </c>
      <c r="AJ317" s="140">
        <v>23.333333333333332</v>
      </c>
      <c r="AK317" s="148">
        <v>24</v>
      </c>
      <c r="AL317" s="201">
        <f t="shared" si="4"/>
        <v>1400</v>
      </c>
      <c r="AN317" s="204">
        <v>1920000</v>
      </c>
      <c r="AO317" s="204">
        <v>0</v>
      </c>
      <c r="AP317" s="139">
        <v>0</v>
      </c>
      <c r="AQ317" s="139">
        <v>6020000</v>
      </c>
      <c r="AR317" s="139">
        <v>0</v>
      </c>
      <c r="AS317" s="139">
        <v>7940000</v>
      </c>
    </row>
    <row r="318" spans="1:47" ht="24.9" hidden="1" customHeight="1" x14ac:dyDescent="0.3">
      <c r="A318" s="136">
        <v>12907</v>
      </c>
      <c r="B318" s="136" t="s">
        <v>29</v>
      </c>
      <c r="C318" s="136" t="s">
        <v>86</v>
      </c>
      <c r="D318" s="136">
        <v>2024</v>
      </c>
      <c r="E318" s="137" t="s">
        <v>23</v>
      </c>
      <c r="F318" s="136" t="s">
        <v>86</v>
      </c>
      <c r="G318" s="137" t="s">
        <v>105</v>
      </c>
      <c r="I318" s="137" t="s">
        <v>2478</v>
      </c>
      <c r="J318" s="137" t="s">
        <v>736</v>
      </c>
      <c r="K318" s="137" t="s">
        <v>1181</v>
      </c>
      <c r="L318" s="137" t="s">
        <v>21</v>
      </c>
      <c r="N318" s="136">
        <v>2</v>
      </c>
      <c r="O318" s="138" t="s">
        <v>1325</v>
      </c>
      <c r="P318" s="137" t="s">
        <v>1701</v>
      </c>
      <c r="Q318" s="137" t="s">
        <v>697</v>
      </c>
      <c r="R318" s="137" t="s">
        <v>401</v>
      </c>
      <c r="S318" s="137" t="s">
        <v>19</v>
      </c>
      <c r="T318" s="137" t="s">
        <v>399</v>
      </c>
      <c r="U318" s="144">
        <v>20</v>
      </c>
      <c r="V318" s="136">
        <v>120</v>
      </c>
      <c r="W318" s="136">
        <v>0</v>
      </c>
      <c r="X318" s="136">
        <v>120</v>
      </c>
      <c r="Y318" s="136">
        <v>3</v>
      </c>
      <c r="Z318" s="136" t="s">
        <v>20</v>
      </c>
      <c r="AA318" s="136" t="s">
        <v>18</v>
      </c>
      <c r="AB318" s="136" t="s">
        <v>18</v>
      </c>
      <c r="AC318" s="137" t="s">
        <v>21</v>
      </c>
      <c r="AD318" s="137" t="s">
        <v>2479</v>
      </c>
      <c r="AE318" s="136" t="s">
        <v>18</v>
      </c>
      <c r="AF318" s="137" t="s">
        <v>1878</v>
      </c>
      <c r="AG318" s="136" t="s">
        <v>1873</v>
      </c>
      <c r="AH318" s="136">
        <v>1</v>
      </c>
      <c r="AI318" s="139">
        <v>4300</v>
      </c>
      <c r="AJ318" s="140">
        <v>40</v>
      </c>
      <c r="AK318" s="148">
        <v>40</v>
      </c>
      <c r="AL318" s="201">
        <f t="shared" si="4"/>
        <v>2400</v>
      </c>
      <c r="AN318" s="204">
        <v>3200000</v>
      </c>
      <c r="AO318" s="204">
        <v>0</v>
      </c>
      <c r="AP318" s="139">
        <v>0</v>
      </c>
      <c r="AQ318" s="139">
        <v>10320000</v>
      </c>
      <c r="AR318" s="139">
        <v>0</v>
      </c>
      <c r="AS318" s="139">
        <v>13520000</v>
      </c>
    </row>
    <row r="319" spans="1:47" ht="24.9" hidden="1" customHeight="1" x14ac:dyDescent="0.3">
      <c r="A319" s="136">
        <v>12905</v>
      </c>
      <c r="B319" s="136" t="s">
        <v>29</v>
      </c>
      <c r="C319" s="136" t="s">
        <v>86</v>
      </c>
      <c r="D319" s="136">
        <v>2024</v>
      </c>
      <c r="E319" s="137" t="s">
        <v>23</v>
      </c>
      <c r="F319" s="136" t="s">
        <v>86</v>
      </c>
      <c r="G319" s="137" t="s">
        <v>105</v>
      </c>
      <c r="H319" s="137" t="s">
        <v>2007</v>
      </c>
      <c r="I319" s="137" t="s">
        <v>2483</v>
      </c>
      <c r="J319" s="137" t="s">
        <v>2484</v>
      </c>
      <c r="K319" s="137" t="s">
        <v>2485</v>
      </c>
      <c r="L319" s="137" t="s">
        <v>21</v>
      </c>
      <c r="M319" s="136" t="s">
        <v>21</v>
      </c>
      <c r="N319" s="136">
        <v>2</v>
      </c>
      <c r="O319" s="138" t="s">
        <v>1325</v>
      </c>
      <c r="P319" s="137" t="s">
        <v>2009</v>
      </c>
      <c r="Q319" s="137" t="s">
        <v>1442</v>
      </c>
      <c r="R319" s="137" t="s">
        <v>401</v>
      </c>
      <c r="S319" s="137" t="s">
        <v>19</v>
      </c>
      <c r="T319" s="137" t="s">
        <v>399</v>
      </c>
      <c r="U319" s="144">
        <v>20</v>
      </c>
      <c r="V319" s="136">
        <v>144</v>
      </c>
      <c r="W319" s="136">
        <v>0</v>
      </c>
      <c r="X319" s="136">
        <v>144</v>
      </c>
      <c r="Y319" s="136">
        <v>3</v>
      </c>
      <c r="Z319" s="136" t="s">
        <v>20</v>
      </c>
      <c r="AA319" s="136" t="s">
        <v>18</v>
      </c>
      <c r="AB319" s="136" t="s">
        <v>18</v>
      </c>
      <c r="AC319" s="137" t="s">
        <v>21</v>
      </c>
      <c r="AD319" s="137" t="s">
        <v>2486</v>
      </c>
      <c r="AE319" s="136" t="s">
        <v>18</v>
      </c>
      <c r="AF319" s="137" t="s">
        <v>1878</v>
      </c>
      <c r="AG319" s="136" t="s">
        <v>1873</v>
      </c>
      <c r="AH319" s="136">
        <v>1</v>
      </c>
      <c r="AI319" s="139">
        <v>4300</v>
      </c>
      <c r="AJ319" s="140">
        <v>48</v>
      </c>
      <c r="AK319" s="148">
        <v>48</v>
      </c>
      <c r="AL319" s="201">
        <f t="shared" si="4"/>
        <v>2880</v>
      </c>
      <c r="AN319" s="204">
        <v>3840000</v>
      </c>
      <c r="AO319" s="204">
        <v>0</v>
      </c>
      <c r="AP319" s="139">
        <v>0</v>
      </c>
      <c r="AQ319" s="139">
        <v>12384000</v>
      </c>
      <c r="AR319" s="139">
        <v>0</v>
      </c>
      <c r="AS319" s="139">
        <v>16224000</v>
      </c>
    </row>
    <row r="320" spans="1:47" ht="24.9" hidden="1" customHeight="1" x14ac:dyDescent="0.3">
      <c r="A320" s="136">
        <v>12897</v>
      </c>
      <c r="B320" s="136" t="s">
        <v>29</v>
      </c>
      <c r="C320" s="136" t="s">
        <v>86</v>
      </c>
      <c r="D320" s="136">
        <v>2024</v>
      </c>
      <c r="E320" s="137" t="s">
        <v>23</v>
      </c>
      <c r="F320" s="136" t="s">
        <v>86</v>
      </c>
      <c r="G320" s="137" t="s">
        <v>105</v>
      </c>
      <c r="I320" s="137" t="s">
        <v>2478</v>
      </c>
      <c r="J320" s="137" t="s">
        <v>1491</v>
      </c>
      <c r="K320" s="137" t="s">
        <v>1490</v>
      </c>
      <c r="L320" s="137" t="s">
        <v>21</v>
      </c>
      <c r="N320" s="136">
        <v>2</v>
      </c>
      <c r="O320" s="138" t="s">
        <v>1325</v>
      </c>
      <c r="P320" s="137" t="s">
        <v>1701</v>
      </c>
      <c r="Q320" s="137" t="s">
        <v>1442</v>
      </c>
      <c r="R320" s="137" t="s">
        <v>401</v>
      </c>
      <c r="S320" s="137" t="s">
        <v>19</v>
      </c>
      <c r="T320" s="137" t="s">
        <v>399</v>
      </c>
      <c r="U320" s="144">
        <v>20</v>
      </c>
      <c r="V320" s="136">
        <v>16</v>
      </c>
      <c r="W320" s="136">
        <v>0</v>
      </c>
      <c r="X320" s="136">
        <v>16</v>
      </c>
      <c r="Y320" s="136">
        <v>3</v>
      </c>
      <c r="Z320" s="136" t="s">
        <v>20</v>
      </c>
      <c r="AA320" s="136" t="s">
        <v>18</v>
      </c>
      <c r="AB320" s="136" t="s">
        <v>18</v>
      </c>
      <c r="AC320" s="137" t="s">
        <v>21</v>
      </c>
      <c r="AD320" s="137" t="s">
        <v>2487</v>
      </c>
      <c r="AE320" s="136" t="s">
        <v>18</v>
      </c>
      <c r="AF320" s="137" t="s">
        <v>1878</v>
      </c>
      <c r="AG320" s="136" t="s">
        <v>1873</v>
      </c>
      <c r="AH320" s="136">
        <v>1</v>
      </c>
      <c r="AI320" s="139">
        <v>4300</v>
      </c>
      <c r="AJ320" s="140">
        <v>5.333333333333333</v>
      </c>
      <c r="AK320" s="148">
        <v>6</v>
      </c>
      <c r="AL320" s="201">
        <f t="shared" si="4"/>
        <v>320</v>
      </c>
      <c r="AN320" s="204">
        <v>480000</v>
      </c>
      <c r="AO320" s="204">
        <v>0</v>
      </c>
      <c r="AP320" s="139">
        <v>0</v>
      </c>
      <c r="AQ320" s="139">
        <v>1376000</v>
      </c>
      <c r="AR320" s="139">
        <v>0</v>
      </c>
      <c r="AS320" s="139">
        <v>1856000</v>
      </c>
    </row>
    <row r="321" spans="1:45" ht="24.9" hidden="1" customHeight="1" x14ac:dyDescent="0.3">
      <c r="A321" s="136">
        <v>12899</v>
      </c>
      <c r="B321" s="136" t="s">
        <v>29</v>
      </c>
      <c r="C321" s="136" t="s">
        <v>86</v>
      </c>
      <c r="D321" s="136">
        <v>2024</v>
      </c>
      <c r="E321" s="137" t="s">
        <v>23</v>
      </c>
      <c r="F321" s="136" t="s">
        <v>86</v>
      </c>
      <c r="G321" s="137" t="s">
        <v>105</v>
      </c>
      <c r="H321" s="137" t="s">
        <v>2007</v>
      </c>
      <c r="I321" s="137" t="s">
        <v>2488</v>
      </c>
      <c r="J321" s="137" t="s">
        <v>1637</v>
      </c>
      <c r="K321" s="137" t="s">
        <v>1636</v>
      </c>
      <c r="L321" s="137" t="s">
        <v>21</v>
      </c>
      <c r="N321" s="136">
        <v>2</v>
      </c>
      <c r="O321" s="138" t="s">
        <v>1325</v>
      </c>
      <c r="P321" s="137" t="s">
        <v>2009</v>
      </c>
      <c r="Q321" s="137" t="s">
        <v>1442</v>
      </c>
      <c r="R321" s="137" t="s">
        <v>401</v>
      </c>
      <c r="S321" s="137" t="s">
        <v>19</v>
      </c>
      <c r="T321" s="137" t="s">
        <v>399</v>
      </c>
      <c r="U321" s="144">
        <v>20</v>
      </c>
      <c r="V321" s="136">
        <v>24</v>
      </c>
      <c r="W321" s="136">
        <v>0</v>
      </c>
      <c r="X321" s="136">
        <v>24</v>
      </c>
      <c r="Y321" s="136">
        <v>3</v>
      </c>
      <c r="Z321" s="136" t="s">
        <v>20</v>
      </c>
      <c r="AA321" s="136" t="s">
        <v>18</v>
      </c>
      <c r="AB321" s="136" t="s">
        <v>18</v>
      </c>
      <c r="AC321" s="137" t="s">
        <v>21</v>
      </c>
      <c r="AD321" s="137" t="s">
        <v>2489</v>
      </c>
      <c r="AE321" s="136" t="s">
        <v>18</v>
      </c>
      <c r="AF321" s="137" t="s">
        <v>1878</v>
      </c>
      <c r="AG321" s="136" t="s">
        <v>1873</v>
      </c>
      <c r="AH321" s="136">
        <v>2</v>
      </c>
      <c r="AI321" s="139">
        <v>5400</v>
      </c>
      <c r="AJ321" s="140">
        <v>8</v>
      </c>
      <c r="AK321" s="148">
        <v>8</v>
      </c>
      <c r="AL321" s="201">
        <f t="shared" si="4"/>
        <v>480</v>
      </c>
      <c r="AN321" s="204">
        <v>640000</v>
      </c>
      <c r="AO321" s="204">
        <v>0</v>
      </c>
      <c r="AP321" s="139">
        <v>0</v>
      </c>
      <c r="AQ321" s="139">
        <v>2592000</v>
      </c>
      <c r="AR321" s="139">
        <v>0</v>
      </c>
      <c r="AS321" s="139">
        <v>3232000</v>
      </c>
    </row>
    <row r="322" spans="1:45" ht="24.9" hidden="1" customHeight="1" x14ac:dyDescent="0.3">
      <c r="A322" s="136">
        <v>12901</v>
      </c>
      <c r="B322" s="136" t="s">
        <v>29</v>
      </c>
      <c r="C322" s="136" t="s">
        <v>86</v>
      </c>
      <c r="D322" s="136">
        <v>2024</v>
      </c>
      <c r="E322" s="137" t="s">
        <v>23</v>
      </c>
      <c r="F322" s="136" t="s">
        <v>86</v>
      </c>
      <c r="G322" s="137" t="s">
        <v>105</v>
      </c>
      <c r="H322" s="137" t="s">
        <v>2007</v>
      </c>
      <c r="I322" s="137" t="s">
        <v>2490</v>
      </c>
      <c r="J322" s="137" t="s">
        <v>1327</v>
      </c>
      <c r="K322" s="137" t="s">
        <v>1326</v>
      </c>
      <c r="L322" s="137" t="s">
        <v>21</v>
      </c>
      <c r="M322" s="136" t="s">
        <v>21</v>
      </c>
      <c r="N322" s="136">
        <v>2</v>
      </c>
      <c r="O322" s="138" t="s">
        <v>1325</v>
      </c>
      <c r="P322" s="137" t="s">
        <v>2009</v>
      </c>
      <c r="Q322" s="137" t="s">
        <v>1442</v>
      </c>
      <c r="R322" s="137" t="s">
        <v>401</v>
      </c>
      <c r="S322" s="137" t="s">
        <v>22</v>
      </c>
      <c r="T322" s="137" t="s">
        <v>399</v>
      </c>
      <c r="U322" s="144">
        <v>20</v>
      </c>
      <c r="V322" s="136">
        <v>108</v>
      </c>
      <c r="W322" s="136">
        <v>0</v>
      </c>
      <c r="X322" s="136">
        <v>108</v>
      </c>
      <c r="Y322" s="136">
        <v>3</v>
      </c>
      <c r="Z322" s="136" t="s">
        <v>20</v>
      </c>
      <c r="AA322" s="136" t="s">
        <v>20</v>
      </c>
      <c r="AB322" s="136" t="s">
        <v>18</v>
      </c>
      <c r="AC322" s="137" t="s">
        <v>21</v>
      </c>
      <c r="AD322" s="137" t="s">
        <v>2491</v>
      </c>
      <c r="AE322" s="136" t="s">
        <v>18</v>
      </c>
      <c r="AF322" s="137" t="s">
        <v>1878</v>
      </c>
      <c r="AG322" s="136" t="s">
        <v>1873</v>
      </c>
      <c r="AH322" s="136">
        <v>2</v>
      </c>
      <c r="AI322" s="139">
        <v>5400</v>
      </c>
      <c r="AJ322" s="140">
        <v>36</v>
      </c>
      <c r="AK322" s="148">
        <v>36</v>
      </c>
      <c r="AL322" s="201">
        <f t="shared" si="4"/>
        <v>2160</v>
      </c>
      <c r="AN322" s="204">
        <v>2880000</v>
      </c>
      <c r="AO322" s="204">
        <v>3600000</v>
      </c>
      <c r="AP322" s="139">
        <v>0</v>
      </c>
      <c r="AQ322" s="139">
        <v>11664000</v>
      </c>
      <c r="AR322" s="139">
        <v>0</v>
      </c>
      <c r="AS322" s="139">
        <v>18144000</v>
      </c>
    </row>
    <row r="323" spans="1:45" ht="24.9" hidden="1" customHeight="1" x14ac:dyDescent="0.3">
      <c r="A323" s="136">
        <v>12903</v>
      </c>
      <c r="B323" s="136" t="s">
        <v>29</v>
      </c>
      <c r="C323" s="136" t="s">
        <v>86</v>
      </c>
      <c r="D323" s="136">
        <v>2024</v>
      </c>
      <c r="E323" s="137" t="s">
        <v>23</v>
      </c>
      <c r="F323" s="136" t="s">
        <v>86</v>
      </c>
      <c r="G323" s="137" t="s">
        <v>105</v>
      </c>
      <c r="H323" s="137" t="s">
        <v>2007</v>
      </c>
      <c r="I323" s="137" t="s">
        <v>2488</v>
      </c>
      <c r="J323" s="137" t="s">
        <v>2492</v>
      </c>
      <c r="K323" s="137" t="s">
        <v>2493</v>
      </c>
      <c r="L323" s="137" t="s">
        <v>21</v>
      </c>
      <c r="M323" s="136" t="s">
        <v>21</v>
      </c>
      <c r="N323" s="136">
        <v>2</v>
      </c>
      <c r="O323" s="138" t="s">
        <v>1325</v>
      </c>
      <c r="P323" s="137" t="s">
        <v>2009</v>
      </c>
      <c r="Q323" s="137" t="s">
        <v>1442</v>
      </c>
      <c r="R323" s="137" t="s">
        <v>401</v>
      </c>
      <c r="S323" s="137" t="s">
        <v>22</v>
      </c>
      <c r="T323" s="137" t="s">
        <v>399</v>
      </c>
      <c r="U323" s="144">
        <v>20</v>
      </c>
      <c r="V323" s="136">
        <v>48</v>
      </c>
      <c r="W323" s="136">
        <v>0</v>
      </c>
      <c r="X323" s="136">
        <v>48</v>
      </c>
      <c r="Y323" s="136">
        <v>3</v>
      </c>
      <c r="Z323" s="136" t="s">
        <v>20</v>
      </c>
      <c r="AA323" s="136" t="s">
        <v>18</v>
      </c>
      <c r="AB323" s="136" t="s">
        <v>18</v>
      </c>
      <c r="AC323" s="137" t="s">
        <v>21</v>
      </c>
      <c r="AD323" s="137" t="s">
        <v>2494</v>
      </c>
      <c r="AE323" s="136" t="s">
        <v>18</v>
      </c>
      <c r="AF323" s="137" t="s">
        <v>1878</v>
      </c>
      <c r="AG323" s="136" t="s">
        <v>1873</v>
      </c>
      <c r="AH323" s="136">
        <v>2</v>
      </c>
      <c r="AI323" s="139">
        <v>5400</v>
      </c>
      <c r="AJ323" s="140">
        <v>16</v>
      </c>
      <c r="AK323" s="148">
        <v>16</v>
      </c>
      <c r="AL323" s="201">
        <f t="shared" ref="AL323:AL386" si="5">+(U323*X323)</f>
        <v>960</v>
      </c>
      <c r="AN323" s="204">
        <v>1280000</v>
      </c>
      <c r="AO323" s="204">
        <v>0</v>
      </c>
      <c r="AP323" s="139">
        <v>0</v>
      </c>
      <c r="AQ323" s="139">
        <v>5184000</v>
      </c>
      <c r="AR323" s="139">
        <v>0</v>
      </c>
      <c r="AS323" s="139">
        <v>6464000</v>
      </c>
    </row>
    <row r="324" spans="1:45" ht="24.9" hidden="1" customHeight="1" x14ac:dyDescent="0.3">
      <c r="A324" s="136">
        <v>13035</v>
      </c>
      <c r="B324" s="136" t="s">
        <v>29</v>
      </c>
      <c r="C324" s="136" t="s">
        <v>86</v>
      </c>
      <c r="D324" s="136">
        <v>2024</v>
      </c>
      <c r="E324" s="137" t="s">
        <v>23</v>
      </c>
      <c r="F324" s="136" t="s">
        <v>86</v>
      </c>
      <c r="G324" s="137" t="s">
        <v>105</v>
      </c>
      <c r="H324" s="137" t="s">
        <v>2495</v>
      </c>
      <c r="I324" s="137" t="s">
        <v>2496</v>
      </c>
      <c r="J324" s="137" t="s">
        <v>1196</v>
      </c>
      <c r="K324" s="137" t="s">
        <v>1195</v>
      </c>
      <c r="L324" s="137" t="s">
        <v>21</v>
      </c>
      <c r="M324" s="136" t="s">
        <v>21</v>
      </c>
      <c r="N324" s="136">
        <v>2</v>
      </c>
      <c r="O324" s="138" t="s">
        <v>1325</v>
      </c>
      <c r="P324" s="137" t="s">
        <v>1324</v>
      </c>
      <c r="Q324" s="137" t="s">
        <v>2497</v>
      </c>
      <c r="R324" s="137" t="s">
        <v>401</v>
      </c>
      <c r="S324" s="137" t="s">
        <v>22</v>
      </c>
      <c r="T324" s="137" t="s">
        <v>399</v>
      </c>
      <c r="U324" s="144">
        <v>10</v>
      </c>
      <c r="V324" s="136">
        <v>160</v>
      </c>
      <c r="W324" s="136">
        <v>0</v>
      </c>
      <c r="X324" s="136">
        <v>160</v>
      </c>
      <c r="Y324" s="136">
        <v>4</v>
      </c>
      <c r="Z324" s="136" t="s">
        <v>20</v>
      </c>
      <c r="AA324" s="136" t="s">
        <v>18</v>
      </c>
      <c r="AB324" s="136" t="s">
        <v>18</v>
      </c>
      <c r="AC324" s="137" t="s">
        <v>21</v>
      </c>
      <c r="AD324" s="137" t="s">
        <v>2498</v>
      </c>
      <c r="AE324" s="136" t="s">
        <v>20</v>
      </c>
      <c r="AF324" s="137" t="s">
        <v>2006</v>
      </c>
      <c r="AG324" s="136" t="s">
        <v>1873</v>
      </c>
      <c r="AH324" s="136">
        <v>3</v>
      </c>
      <c r="AI324" s="139">
        <v>6300</v>
      </c>
      <c r="AJ324" s="140">
        <v>40</v>
      </c>
      <c r="AK324" s="148">
        <v>40</v>
      </c>
      <c r="AL324" s="201">
        <f t="shared" si="5"/>
        <v>1600</v>
      </c>
      <c r="AM324" s="139">
        <v>50000</v>
      </c>
      <c r="AN324" s="204">
        <v>1600000</v>
      </c>
      <c r="AO324" s="204">
        <v>0</v>
      </c>
      <c r="AP324" s="139">
        <v>0</v>
      </c>
      <c r="AQ324" s="139">
        <v>10080000</v>
      </c>
      <c r="AR324" s="139">
        <v>500000</v>
      </c>
      <c r="AS324" s="139">
        <v>12180000</v>
      </c>
    </row>
    <row r="325" spans="1:45" ht="24.9" hidden="1" customHeight="1" x14ac:dyDescent="0.3">
      <c r="A325" s="136">
        <v>12981</v>
      </c>
      <c r="B325" s="136" t="s">
        <v>29</v>
      </c>
      <c r="C325" s="136" t="s">
        <v>86</v>
      </c>
      <c r="D325" s="136">
        <v>2024</v>
      </c>
      <c r="E325" s="137" t="s">
        <v>23</v>
      </c>
      <c r="F325" s="136" t="s">
        <v>86</v>
      </c>
      <c r="G325" s="137" t="s">
        <v>105</v>
      </c>
      <c r="H325" s="137" t="s">
        <v>1528</v>
      </c>
      <c r="I325" s="137" t="s">
        <v>2499</v>
      </c>
      <c r="J325" s="137" t="s">
        <v>638</v>
      </c>
      <c r="K325" s="137" t="s">
        <v>639</v>
      </c>
      <c r="L325" s="137" t="s">
        <v>21</v>
      </c>
      <c r="M325" s="136" t="s">
        <v>21</v>
      </c>
      <c r="N325" s="136">
        <v>3</v>
      </c>
      <c r="O325" s="138" t="s">
        <v>1219</v>
      </c>
      <c r="P325" s="137" t="s">
        <v>1218</v>
      </c>
      <c r="Q325" s="137" t="s">
        <v>1864</v>
      </c>
      <c r="R325" s="137" t="s">
        <v>401</v>
      </c>
      <c r="S325" s="137" t="s">
        <v>22</v>
      </c>
      <c r="T325" s="137" t="s">
        <v>399</v>
      </c>
      <c r="U325" s="144">
        <v>20</v>
      </c>
      <c r="V325" s="136">
        <v>24</v>
      </c>
      <c r="W325" s="136">
        <v>0</v>
      </c>
      <c r="X325" s="136">
        <v>24</v>
      </c>
      <c r="Y325" s="136">
        <v>3</v>
      </c>
      <c r="Z325" s="136" t="s">
        <v>20</v>
      </c>
      <c r="AA325" s="136" t="s">
        <v>18</v>
      </c>
      <c r="AB325" s="136" t="s">
        <v>18</v>
      </c>
      <c r="AC325" s="137" t="s">
        <v>21</v>
      </c>
      <c r="AD325" s="137" t="s">
        <v>2500</v>
      </c>
      <c r="AE325" s="136" t="s">
        <v>20</v>
      </c>
      <c r="AF325" s="137" t="s">
        <v>1867</v>
      </c>
      <c r="AG325" s="136" t="s">
        <v>1873</v>
      </c>
      <c r="AH325" s="136">
        <v>2</v>
      </c>
      <c r="AI325" s="139">
        <v>5400</v>
      </c>
      <c r="AJ325" s="140">
        <v>16</v>
      </c>
      <c r="AK325" s="148">
        <v>16</v>
      </c>
      <c r="AL325" s="201">
        <f t="shared" si="5"/>
        <v>480</v>
      </c>
      <c r="AM325" s="139">
        <v>40000</v>
      </c>
      <c r="AN325" s="204">
        <v>1280000</v>
      </c>
      <c r="AO325" s="204">
        <v>0</v>
      </c>
      <c r="AP325" s="139">
        <v>0</v>
      </c>
      <c r="AQ325" s="139">
        <v>2592000</v>
      </c>
      <c r="AR325" s="139">
        <v>800000</v>
      </c>
      <c r="AS325" s="139">
        <v>4672000</v>
      </c>
    </row>
    <row r="326" spans="1:45" ht="24.9" hidden="1" customHeight="1" x14ac:dyDescent="0.3">
      <c r="A326" s="136">
        <v>12988</v>
      </c>
      <c r="B326" s="136" t="s">
        <v>29</v>
      </c>
      <c r="C326" s="136" t="s">
        <v>86</v>
      </c>
      <c r="D326" s="136">
        <v>2024</v>
      </c>
      <c r="E326" s="137" t="s">
        <v>23</v>
      </c>
      <c r="F326" s="136" t="s">
        <v>86</v>
      </c>
      <c r="G326" s="137" t="s">
        <v>105</v>
      </c>
      <c r="H326" s="137" t="s">
        <v>2501</v>
      </c>
      <c r="I326" s="137" t="s">
        <v>2502</v>
      </c>
      <c r="J326" s="137" t="s">
        <v>736</v>
      </c>
      <c r="K326" s="137" t="s">
        <v>1181</v>
      </c>
      <c r="L326" s="137" t="s">
        <v>21</v>
      </c>
      <c r="N326" s="136">
        <v>3</v>
      </c>
      <c r="O326" s="138" t="s">
        <v>1219</v>
      </c>
      <c r="P326" s="137" t="s">
        <v>1218</v>
      </c>
      <c r="Q326" s="137" t="s">
        <v>1864</v>
      </c>
      <c r="R326" s="137" t="s">
        <v>401</v>
      </c>
      <c r="S326" s="137" t="s">
        <v>19</v>
      </c>
      <c r="T326" s="137" t="s">
        <v>410</v>
      </c>
      <c r="U326" s="144">
        <v>20</v>
      </c>
      <c r="V326" s="136">
        <v>120</v>
      </c>
      <c r="W326" s="136">
        <v>0</v>
      </c>
      <c r="X326" s="136">
        <v>120</v>
      </c>
      <c r="Y326" s="136">
        <v>4</v>
      </c>
      <c r="Z326" s="136" t="s">
        <v>20</v>
      </c>
      <c r="AA326" s="136" t="s">
        <v>18</v>
      </c>
      <c r="AB326" s="136" t="s">
        <v>18</v>
      </c>
      <c r="AC326" s="137" t="s">
        <v>21</v>
      </c>
      <c r="AD326" s="137" t="s">
        <v>2500</v>
      </c>
      <c r="AE326" s="136" t="s">
        <v>18</v>
      </c>
      <c r="AF326" s="137" t="s">
        <v>1878</v>
      </c>
      <c r="AG326" s="136" t="s">
        <v>1873</v>
      </c>
      <c r="AH326" s="136">
        <v>1</v>
      </c>
      <c r="AI326" s="139">
        <v>4300</v>
      </c>
      <c r="AJ326" s="140">
        <v>30</v>
      </c>
      <c r="AK326" s="148">
        <v>30</v>
      </c>
      <c r="AL326" s="201">
        <f t="shared" si="5"/>
        <v>2400</v>
      </c>
      <c r="AN326" s="204">
        <v>2400000</v>
      </c>
      <c r="AO326" s="204">
        <v>0</v>
      </c>
      <c r="AP326" s="139">
        <v>0</v>
      </c>
      <c r="AQ326" s="139">
        <v>10320000</v>
      </c>
      <c r="AR326" s="139">
        <v>0</v>
      </c>
      <c r="AS326" s="139">
        <v>12720000</v>
      </c>
    </row>
    <row r="327" spans="1:45" ht="24.9" hidden="1" customHeight="1" x14ac:dyDescent="0.3">
      <c r="A327" s="136">
        <v>12984</v>
      </c>
      <c r="B327" s="136" t="s">
        <v>29</v>
      </c>
      <c r="C327" s="136" t="s">
        <v>86</v>
      </c>
      <c r="D327" s="136">
        <v>2024</v>
      </c>
      <c r="E327" s="137" t="s">
        <v>23</v>
      </c>
      <c r="F327" s="136" t="s">
        <v>86</v>
      </c>
      <c r="G327" s="137" t="s">
        <v>105</v>
      </c>
      <c r="H327" s="137" t="s">
        <v>1528</v>
      </c>
      <c r="I327" s="137" t="s">
        <v>2503</v>
      </c>
      <c r="J327" s="137" t="s">
        <v>1274</v>
      </c>
      <c r="K327" s="137" t="s">
        <v>1273</v>
      </c>
      <c r="L327" s="137" t="s">
        <v>408</v>
      </c>
      <c r="M327" s="136" t="s">
        <v>409</v>
      </c>
      <c r="N327" s="136">
        <v>3</v>
      </c>
      <c r="O327" s="138" t="s">
        <v>1219</v>
      </c>
      <c r="P327" s="137" t="s">
        <v>1218</v>
      </c>
      <c r="Q327" s="137" t="s">
        <v>1864</v>
      </c>
      <c r="R327" s="137" t="s">
        <v>401</v>
      </c>
      <c r="S327" s="137" t="s">
        <v>19</v>
      </c>
      <c r="T327" s="137" t="s">
        <v>410</v>
      </c>
      <c r="U327" s="144">
        <v>20</v>
      </c>
      <c r="V327" s="136">
        <v>180</v>
      </c>
      <c r="W327" s="136">
        <v>12</v>
      </c>
      <c r="X327" s="136">
        <v>192</v>
      </c>
      <c r="Y327" s="136">
        <v>4</v>
      </c>
      <c r="Z327" s="136" t="s">
        <v>20</v>
      </c>
      <c r="AA327" s="136" t="s">
        <v>18</v>
      </c>
      <c r="AB327" s="136" t="s">
        <v>20</v>
      </c>
      <c r="AC327" s="137" t="s">
        <v>21</v>
      </c>
      <c r="AD327" s="137" t="s">
        <v>2500</v>
      </c>
      <c r="AE327" s="136" t="s">
        <v>18</v>
      </c>
      <c r="AF327" s="137" t="s">
        <v>1878</v>
      </c>
      <c r="AG327" s="136" t="s">
        <v>1873</v>
      </c>
      <c r="AH327" s="136">
        <v>2</v>
      </c>
      <c r="AI327" s="139">
        <v>5400</v>
      </c>
      <c r="AJ327" s="140">
        <v>48</v>
      </c>
      <c r="AK327" s="148">
        <v>48</v>
      </c>
      <c r="AL327" s="201">
        <f t="shared" si="5"/>
        <v>3840</v>
      </c>
      <c r="AN327" s="204">
        <v>3840000</v>
      </c>
      <c r="AO327" s="204">
        <v>0</v>
      </c>
      <c r="AP327" s="139">
        <v>5000000</v>
      </c>
      <c r="AQ327" s="139">
        <v>20736000</v>
      </c>
      <c r="AR327" s="139">
        <v>0</v>
      </c>
      <c r="AS327" s="139">
        <v>29576000</v>
      </c>
    </row>
    <row r="328" spans="1:45" ht="24.9" hidden="1" customHeight="1" x14ac:dyDescent="0.3">
      <c r="A328" s="136">
        <v>12985</v>
      </c>
      <c r="B328" s="136" t="s">
        <v>29</v>
      </c>
      <c r="C328" s="136" t="s">
        <v>86</v>
      </c>
      <c r="D328" s="136">
        <v>2024</v>
      </c>
      <c r="E328" s="137" t="s">
        <v>23</v>
      </c>
      <c r="F328" s="136" t="s">
        <v>86</v>
      </c>
      <c r="G328" s="137" t="s">
        <v>105</v>
      </c>
      <c r="H328" s="137" t="s">
        <v>1126</v>
      </c>
      <c r="I328" s="137" t="s">
        <v>2504</v>
      </c>
      <c r="J328" s="137" t="s">
        <v>1249</v>
      </c>
      <c r="K328" s="137" t="s">
        <v>1248</v>
      </c>
      <c r="L328" s="137" t="s">
        <v>408</v>
      </c>
      <c r="M328" s="136" t="s">
        <v>409</v>
      </c>
      <c r="N328" s="136">
        <v>3</v>
      </c>
      <c r="O328" s="138" t="s">
        <v>1219</v>
      </c>
      <c r="P328" s="137" t="s">
        <v>1128</v>
      </c>
      <c r="Q328" s="137" t="s">
        <v>1864</v>
      </c>
      <c r="R328" s="137" t="s">
        <v>401</v>
      </c>
      <c r="S328" s="137" t="s">
        <v>19</v>
      </c>
      <c r="T328" s="137" t="s">
        <v>410</v>
      </c>
      <c r="U328" s="144">
        <v>20</v>
      </c>
      <c r="V328" s="136">
        <v>100</v>
      </c>
      <c r="W328" s="136">
        <v>12</v>
      </c>
      <c r="X328" s="136">
        <v>112</v>
      </c>
      <c r="Y328" s="136">
        <v>4</v>
      </c>
      <c r="Z328" s="136" t="s">
        <v>20</v>
      </c>
      <c r="AA328" s="136" t="s">
        <v>18</v>
      </c>
      <c r="AB328" s="136" t="s">
        <v>20</v>
      </c>
      <c r="AC328" s="137" t="s">
        <v>21</v>
      </c>
      <c r="AD328" s="137" t="s">
        <v>2505</v>
      </c>
      <c r="AE328" s="136" t="s">
        <v>18</v>
      </c>
      <c r="AF328" s="137" t="s">
        <v>1878</v>
      </c>
      <c r="AG328" s="136" t="s">
        <v>1873</v>
      </c>
      <c r="AH328" s="136">
        <v>2</v>
      </c>
      <c r="AI328" s="139">
        <v>5400</v>
      </c>
      <c r="AJ328" s="140">
        <v>28</v>
      </c>
      <c r="AK328" s="148">
        <v>28</v>
      </c>
      <c r="AL328" s="201">
        <f t="shared" si="5"/>
        <v>2240</v>
      </c>
      <c r="AN328" s="204">
        <v>2240000</v>
      </c>
      <c r="AO328" s="204">
        <v>0</v>
      </c>
      <c r="AP328" s="139">
        <v>5000000</v>
      </c>
      <c r="AQ328" s="139">
        <v>12096000</v>
      </c>
      <c r="AR328" s="139">
        <v>0</v>
      </c>
      <c r="AS328" s="139">
        <v>19336000</v>
      </c>
    </row>
    <row r="329" spans="1:45" ht="24.9" hidden="1" customHeight="1" x14ac:dyDescent="0.3">
      <c r="A329" s="136">
        <v>12986</v>
      </c>
      <c r="B329" s="136" t="s">
        <v>29</v>
      </c>
      <c r="C329" s="136" t="s">
        <v>86</v>
      </c>
      <c r="D329" s="136">
        <v>2024</v>
      </c>
      <c r="E329" s="137" t="s">
        <v>23</v>
      </c>
      <c r="F329" s="136" t="s">
        <v>86</v>
      </c>
      <c r="G329" s="137" t="s">
        <v>105</v>
      </c>
      <c r="H329" s="137" t="s">
        <v>1126</v>
      </c>
      <c r="I329" s="137" t="s">
        <v>2504</v>
      </c>
      <c r="J329" s="137" t="s">
        <v>1129</v>
      </c>
      <c r="K329" s="137" t="s">
        <v>1130</v>
      </c>
      <c r="L329" s="137" t="s">
        <v>408</v>
      </c>
      <c r="M329" s="136" t="s">
        <v>409</v>
      </c>
      <c r="N329" s="136">
        <v>3</v>
      </c>
      <c r="O329" s="138" t="s">
        <v>1219</v>
      </c>
      <c r="P329" s="137" t="s">
        <v>1128</v>
      </c>
      <c r="Q329" s="137" t="s">
        <v>1864</v>
      </c>
      <c r="R329" s="137" t="s">
        <v>401</v>
      </c>
      <c r="S329" s="137" t="s">
        <v>19</v>
      </c>
      <c r="T329" s="137" t="s">
        <v>410</v>
      </c>
      <c r="U329" s="144">
        <v>20</v>
      </c>
      <c r="V329" s="136">
        <v>150</v>
      </c>
      <c r="W329" s="136">
        <v>12</v>
      </c>
      <c r="X329" s="136">
        <v>162</v>
      </c>
      <c r="Y329" s="136">
        <v>4</v>
      </c>
      <c r="Z329" s="136" t="s">
        <v>20</v>
      </c>
      <c r="AA329" s="136" t="s">
        <v>18</v>
      </c>
      <c r="AB329" s="136" t="s">
        <v>20</v>
      </c>
      <c r="AC329" s="137" t="s">
        <v>21</v>
      </c>
      <c r="AD329" s="137" t="s">
        <v>2506</v>
      </c>
      <c r="AE329" s="136" t="s">
        <v>18</v>
      </c>
      <c r="AF329" s="137" t="s">
        <v>1878</v>
      </c>
      <c r="AG329" s="136" t="s">
        <v>1873</v>
      </c>
      <c r="AH329" s="136">
        <v>2</v>
      </c>
      <c r="AI329" s="139">
        <v>5400</v>
      </c>
      <c r="AJ329" s="140">
        <v>40.5</v>
      </c>
      <c r="AK329" s="148">
        <v>41</v>
      </c>
      <c r="AL329" s="201">
        <f t="shared" si="5"/>
        <v>3240</v>
      </c>
      <c r="AN329" s="204">
        <v>3280000</v>
      </c>
      <c r="AO329" s="204">
        <v>0</v>
      </c>
      <c r="AP329" s="139">
        <v>5000000</v>
      </c>
      <c r="AQ329" s="139">
        <v>17496000</v>
      </c>
      <c r="AR329" s="139">
        <v>0</v>
      </c>
      <c r="AS329" s="139">
        <v>25776000</v>
      </c>
    </row>
    <row r="330" spans="1:45" ht="24.9" hidden="1" customHeight="1" x14ac:dyDescent="0.3">
      <c r="A330" s="136">
        <v>12802</v>
      </c>
      <c r="B330" s="136" t="s">
        <v>29</v>
      </c>
      <c r="C330" s="136" t="s">
        <v>86</v>
      </c>
      <c r="D330" s="136">
        <v>2024</v>
      </c>
      <c r="E330" s="137" t="s">
        <v>23</v>
      </c>
      <c r="F330" s="136" t="s">
        <v>86</v>
      </c>
      <c r="G330" s="137" t="s">
        <v>105</v>
      </c>
      <c r="H330" s="137" t="s">
        <v>2507</v>
      </c>
      <c r="I330" s="137" t="s">
        <v>2508</v>
      </c>
      <c r="J330" s="137" t="s">
        <v>629</v>
      </c>
      <c r="K330" s="137" t="s">
        <v>630</v>
      </c>
      <c r="L330" s="137" t="s">
        <v>408</v>
      </c>
      <c r="M330" s="136" t="s">
        <v>409</v>
      </c>
      <c r="N330" s="136">
        <v>4</v>
      </c>
      <c r="O330" s="138" t="s">
        <v>687</v>
      </c>
      <c r="P330" s="137" t="s">
        <v>2037</v>
      </c>
      <c r="Q330" s="137" t="s">
        <v>631</v>
      </c>
      <c r="R330" s="137" t="s">
        <v>401</v>
      </c>
      <c r="S330" s="137" t="s">
        <v>19</v>
      </c>
      <c r="T330" s="137" t="s">
        <v>410</v>
      </c>
      <c r="U330" s="144">
        <v>20</v>
      </c>
      <c r="V330" s="136">
        <v>150</v>
      </c>
      <c r="W330" s="136">
        <v>12</v>
      </c>
      <c r="X330" s="136">
        <v>162</v>
      </c>
      <c r="Y330" s="136">
        <v>3</v>
      </c>
      <c r="Z330" s="136" t="s">
        <v>20</v>
      </c>
      <c r="AA330" s="136" t="s">
        <v>18</v>
      </c>
      <c r="AB330" s="136" t="s">
        <v>20</v>
      </c>
      <c r="AC330" s="137" t="s">
        <v>21</v>
      </c>
      <c r="AD330" s="137" t="s">
        <v>2509</v>
      </c>
      <c r="AE330" s="136" t="s">
        <v>18</v>
      </c>
      <c r="AF330" s="137" t="s">
        <v>1878</v>
      </c>
      <c r="AG330" s="136" t="s">
        <v>1873</v>
      </c>
      <c r="AH330" s="136">
        <v>2</v>
      </c>
      <c r="AI330" s="139">
        <v>5400</v>
      </c>
      <c r="AJ330" s="140">
        <v>54</v>
      </c>
      <c r="AK330" s="148">
        <v>54</v>
      </c>
      <c r="AL330" s="201">
        <f t="shared" si="5"/>
        <v>3240</v>
      </c>
      <c r="AN330" s="204">
        <v>4320000</v>
      </c>
      <c r="AO330" s="204">
        <v>0</v>
      </c>
      <c r="AP330" s="139">
        <v>5000000</v>
      </c>
      <c r="AQ330" s="139">
        <v>17496000</v>
      </c>
      <c r="AR330" s="139">
        <v>0</v>
      </c>
      <c r="AS330" s="139">
        <v>26816000</v>
      </c>
    </row>
    <row r="331" spans="1:45" ht="24.9" hidden="1" customHeight="1" x14ac:dyDescent="0.3">
      <c r="A331" s="136">
        <v>12794</v>
      </c>
      <c r="B331" s="136" t="s">
        <v>29</v>
      </c>
      <c r="C331" s="136" t="s">
        <v>86</v>
      </c>
      <c r="D331" s="136">
        <v>2024</v>
      </c>
      <c r="E331" s="137" t="s">
        <v>23</v>
      </c>
      <c r="F331" s="136" t="s">
        <v>86</v>
      </c>
      <c r="G331" s="137" t="s">
        <v>105</v>
      </c>
      <c r="H331" s="137" t="s">
        <v>2507</v>
      </c>
      <c r="I331" s="137" t="s">
        <v>2508</v>
      </c>
      <c r="J331" s="137" t="s">
        <v>2510</v>
      </c>
      <c r="K331" s="137" t="s">
        <v>1927</v>
      </c>
      <c r="L331" s="137" t="s">
        <v>408</v>
      </c>
      <c r="M331" s="136" t="s">
        <v>409</v>
      </c>
      <c r="N331" s="136">
        <v>4</v>
      </c>
      <c r="O331" s="138" t="s">
        <v>687</v>
      </c>
      <c r="P331" s="137" t="s">
        <v>1479</v>
      </c>
      <c r="Q331" s="137" t="s">
        <v>631</v>
      </c>
      <c r="R331" s="137" t="s">
        <v>401</v>
      </c>
      <c r="S331" s="137" t="s">
        <v>19</v>
      </c>
      <c r="T331" s="137" t="s">
        <v>410</v>
      </c>
      <c r="U331" s="144">
        <v>20</v>
      </c>
      <c r="V331" s="136">
        <v>138</v>
      </c>
      <c r="W331" s="136">
        <v>12</v>
      </c>
      <c r="X331" s="136">
        <v>150</v>
      </c>
      <c r="Y331" s="136">
        <v>3</v>
      </c>
      <c r="Z331" s="136" t="s">
        <v>20</v>
      </c>
      <c r="AA331" s="136" t="s">
        <v>18</v>
      </c>
      <c r="AB331" s="136" t="s">
        <v>20</v>
      </c>
      <c r="AC331" s="137" t="s">
        <v>2511</v>
      </c>
      <c r="AD331" s="137" t="s">
        <v>2512</v>
      </c>
      <c r="AE331" s="136" t="s">
        <v>18</v>
      </c>
      <c r="AF331" s="137" t="s">
        <v>1878</v>
      </c>
      <c r="AG331" s="136" t="s">
        <v>1873</v>
      </c>
      <c r="AH331" s="136">
        <v>2</v>
      </c>
      <c r="AI331" s="139">
        <v>5400</v>
      </c>
      <c r="AJ331" s="140">
        <v>50</v>
      </c>
      <c r="AK331" s="148">
        <v>50</v>
      </c>
      <c r="AL331" s="201">
        <f t="shared" si="5"/>
        <v>3000</v>
      </c>
      <c r="AN331" s="204">
        <v>4000000</v>
      </c>
      <c r="AO331" s="204">
        <v>0</v>
      </c>
      <c r="AP331" s="139">
        <v>5000000</v>
      </c>
      <c r="AQ331" s="139">
        <v>16200000</v>
      </c>
      <c r="AR331" s="139">
        <v>0</v>
      </c>
      <c r="AS331" s="139">
        <v>25200000</v>
      </c>
    </row>
    <row r="332" spans="1:45" ht="24.9" hidden="1" customHeight="1" x14ac:dyDescent="0.3">
      <c r="A332" s="136">
        <v>12797</v>
      </c>
      <c r="B332" s="136" t="s">
        <v>29</v>
      </c>
      <c r="C332" s="136" t="s">
        <v>86</v>
      </c>
      <c r="D332" s="136">
        <v>2024</v>
      </c>
      <c r="E332" s="137" t="s">
        <v>23</v>
      </c>
      <c r="F332" s="136" t="s">
        <v>86</v>
      </c>
      <c r="G332" s="137" t="s">
        <v>105</v>
      </c>
      <c r="H332" s="137" t="s">
        <v>2507</v>
      </c>
      <c r="I332" s="137" t="s">
        <v>2513</v>
      </c>
      <c r="J332" s="137" t="s">
        <v>665</v>
      </c>
      <c r="K332" s="137" t="s">
        <v>666</v>
      </c>
      <c r="L332" s="137" t="s">
        <v>408</v>
      </c>
      <c r="M332" s="136" t="s">
        <v>409</v>
      </c>
      <c r="N332" s="136">
        <v>4</v>
      </c>
      <c r="O332" s="138" t="s">
        <v>687</v>
      </c>
      <c r="P332" s="137" t="s">
        <v>1708</v>
      </c>
      <c r="Q332" s="137" t="s">
        <v>631</v>
      </c>
      <c r="R332" s="137" t="s">
        <v>401</v>
      </c>
      <c r="S332" s="137" t="s">
        <v>19</v>
      </c>
      <c r="T332" s="137" t="s">
        <v>410</v>
      </c>
      <c r="U332" s="144">
        <v>20</v>
      </c>
      <c r="V332" s="136">
        <v>195</v>
      </c>
      <c r="W332" s="136">
        <v>12</v>
      </c>
      <c r="X332" s="136">
        <v>207</v>
      </c>
      <c r="Y332" s="136">
        <v>3</v>
      </c>
      <c r="Z332" s="136" t="s">
        <v>20</v>
      </c>
      <c r="AA332" s="136" t="s">
        <v>18</v>
      </c>
      <c r="AB332" s="136" t="s">
        <v>20</v>
      </c>
      <c r="AC332" s="137" t="s">
        <v>21</v>
      </c>
      <c r="AD332" s="137" t="s">
        <v>2514</v>
      </c>
      <c r="AE332" s="136" t="s">
        <v>18</v>
      </c>
      <c r="AF332" s="137" t="s">
        <v>1878</v>
      </c>
      <c r="AG332" s="136" t="s">
        <v>1873</v>
      </c>
      <c r="AH332" s="136">
        <v>2</v>
      </c>
      <c r="AI332" s="139">
        <v>5400</v>
      </c>
      <c r="AJ332" s="140">
        <v>69</v>
      </c>
      <c r="AK332" s="148">
        <v>69</v>
      </c>
      <c r="AL332" s="201">
        <f t="shared" si="5"/>
        <v>4140</v>
      </c>
      <c r="AN332" s="204">
        <v>5520000</v>
      </c>
      <c r="AO332" s="204">
        <v>0</v>
      </c>
      <c r="AP332" s="139">
        <v>5000000</v>
      </c>
      <c r="AQ332" s="139">
        <v>22356000</v>
      </c>
      <c r="AR332" s="139">
        <v>0</v>
      </c>
      <c r="AS332" s="139">
        <v>32876000</v>
      </c>
    </row>
    <row r="333" spans="1:45" ht="24.9" hidden="1" customHeight="1" x14ac:dyDescent="0.3">
      <c r="A333" s="136">
        <v>12799</v>
      </c>
      <c r="B333" s="136" t="s">
        <v>29</v>
      </c>
      <c r="C333" s="136" t="s">
        <v>86</v>
      </c>
      <c r="D333" s="136">
        <v>2024</v>
      </c>
      <c r="E333" s="137" t="s">
        <v>23</v>
      </c>
      <c r="F333" s="136" t="s">
        <v>86</v>
      </c>
      <c r="G333" s="137" t="s">
        <v>105</v>
      </c>
      <c r="H333" s="137" t="s">
        <v>2507</v>
      </c>
      <c r="I333" s="137" t="s">
        <v>2508</v>
      </c>
      <c r="J333" s="137" t="s">
        <v>1333</v>
      </c>
      <c r="K333" s="137" t="s">
        <v>1332</v>
      </c>
      <c r="L333" s="137" t="s">
        <v>408</v>
      </c>
      <c r="M333" s="136" t="s">
        <v>409</v>
      </c>
      <c r="N333" s="136">
        <v>4</v>
      </c>
      <c r="O333" s="138" t="s">
        <v>687</v>
      </c>
      <c r="P333" s="137" t="s">
        <v>1479</v>
      </c>
      <c r="Q333" s="137" t="s">
        <v>631</v>
      </c>
      <c r="R333" s="137" t="s">
        <v>401</v>
      </c>
      <c r="S333" s="137" t="s">
        <v>19</v>
      </c>
      <c r="T333" s="137" t="s">
        <v>410</v>
      </c>
      <c r="U333" s="144">
        <v>20</v>
      </c>
      <c r="V333" s="136">
        <v>110</v>
      </c>
      <c r="W333" s="136">
        <v>12</v>
      </c>
      <c r="X333" s="136">
        <v>122</v>
      </c>
      <c r="Y333" s="136">
        <v>3</v>
      </c>
      <c r="Z333" s="136" t="s">
        <v>20</v>
      </c>
      <c r="AA333" s="136" t="s">
        <v>18</v>
      </c>
      <c r="AB333" s="136" t="s">
        <v>20</v>
      </c>
      <c r="AC333" s="137" t="s">
        <v>21</v>
      </c>
      <c r="AD333" s="137" t="s">
        <v>2515</v>
      </c>
      <c r="AE333" s="136" t="s">
        <v>18</v>
      </c>
      <c r="AF333" s="137" t="s">
        <v>1878</v>
      </c>
      <c r="AG333" s="136" t="s">
        <v>1873</v>
      </c>
      <c r="AH333" s="136">
        <v>3</v>
      </c>
      <c r="AI333" s="139">
        <v>6300</v>
      </c>
      <c r="AJ333" s="140">
        <v>40.666666666666664</v>
      </c>
      <c r="AK333" s="148">
        <v>41</v>
      </c>
      <c r="AL333" s="201">
        <f t="shared" si="5"/>
        <v>2440</v>
      </c>
      <c r="AN333" s="204">
        <v>3280000</v>
      </c>
      <c r="AO333" s="204">
        <v>0</v>
      </c>
      <c r="AP333" s="139">
        <v>5000000</v>
      </c>
      <c r="AQ333" s="139">
        <v>15372000</v>
      </c>
      <c r="AR333" s="139">
        <v>0</v>
      </c>
      <c r="AS333" s="139">
        <v>23652000</v>
      </c>
    </row>
    <row r="334" spans="1:45" ht="24.9" hidden="1" customHeight="1" x14ac:dyDescent="0.3">
      <c r="A334" s="136">
        <v>13054</v>
      </c>
      <c r="B334" s="136" t="s">
        <v>29</v>
      </c>
      <c r="C334" s="136" t="s">
        <v>86</v>
      </c>
      <c r="D334" s="136">
        <v>2024</v>
      </c>
      <c r="E334" s="137" t="s">
        <v>23</v>
      </c>
      <c r="F334" s="136" t="s">
        <v>86</v>
      </c>
      <c r="G334" s="137" t="s">
        <v>105</v>
      </c>
      <c r="H334" s="137" t="s">
        <v>2495</v>
      </c>
      <c r="I334" s="137" t="s">
        <v>2496</v>
      </c>
      <c r="J334" s="137" t="s">
        <v>1260</v>
      </c>
      <c r="K334" s="137" t="s">
        <v>1259</v>
      </c>
      <c r="L334" s="137" t="s">
        <v>21</v>
      </c>
      <c r="M334" s="136" t="s">
        <v>21</v>
      </c>
      <c r="N334" s="136">
        <v>5</v>
      </c>
      <c r="O334" s="138" t="s">
        <v>657</v>
      </c>
      <c r="P334" s="137" t="s">
        <v>1298</v>
      </c>
      <c r="Q334" s="137" t="s">
        <v>2497</v>
      </c>
      <c r="R334" s="137" t="s">
        <v>401</v>
      </c>
      <c r="S334" s="137" t="s">
        <v>19</v>
      </c>
      <c r="T334" s="137" t="s">
        <v>399</v>
      </c>
      <c r="U334" s="144">
        <v>10</v>
      </c>
      <c r="V334" s="136">
        <v>140</v>
      </c>
      <c r="W334" s="136">
        <v>0</v>
      </c>
      <c r="X334" s="136">
        <v>140</v>
      </c>
      <c r="Y334" s="136">
        <v>4</v>
      </c>
      <c r="Z334" s="136" t="s">
        <v>20</v>
      </c>
      <c r="AA334" s="136" t="s">
        <v>18</v>
      </c>
      <c r="AB334" s="136" t="s">
        <v>18</v>
      </c>
      <c r="AC334" s="137" t="s">
        <v>21</v>
      </c>
      <c r="AD334" s="137" t="s">
        <v>2516</v>
      </c>
      <c r="AE334" s="136" t="s">
        <v>18</v>
      </c>
      <c r="AF334" s="137" t="s">
        <v>1878</v>
      </c>
      <c r="AG334" s="136" t="s">
        <v>1873</v>
      </c>
      <c r="AH334" s="136">
        <v>2</v>
      </c>
      <c r="AI334" s="139">
        <v>5400</v>
      </c>
      <c r="AJ334" s="140">
        <v>35</v>
      </c>
      <c r="AK334" s="148">
        <v>35</v>
      </c>
      <c r="AL334" s="201">
        <f t="shared" si="5"/>
        <v>1400</v>
      </c>
      <c r="AN334" s="204">
        <v>1400000</v>
      </c>
      <c r="AO334" s="204">
        <v>0</v>
      </c>
      <c r="AP334" s="139">
        <v>0</v>
      </c>
      <c r="AQ334" s="139">
        <v>7560000</v>
      </c>
      <c r="AR334" s="139">
        <v>0</v>
      </c>
      <c r="AS334" s="139">
        <v>8960000</v>
      </c>
    </row>
    <row r="335" spans="1:45" ht="24.9" hidden="1" customHeight="1" x14ac:dyDescent="0.3">
      <c r="A335" s="136">
        <v>13004</v>
      </c>
      <c r="B335" s="136" t="s">
        <v>29</v>
      </c>
      <c r="C335" s="136" t="s">
        <v>86</v>
      </c>
      <c r="D335" s="136">
        <v>2024</v>
      </c>
      <c r="E335" s="137" t="s">
        <v>23</v>
      </c>
      <c r="F335" s="136" t="s">
        <v>86</v>
      </c>
      <c r="G335" s="137" t="s">
        <v>105</v>
      </c>
      <c r="H335" s="137" t="s">
        <v>2495</v>
      </c>
      <c r="I335" s="137" t="s">
        <v>2496</v>
      </c>
      <c r="J335" s="137" t="s">
        <v>2517</v>
      </c>
      <c r="K335" s="137" t="s">
        <v>1927</v>
      </c>
      <c r="L335" s="137" t="s">
        <v>21</v>
      </c>
      <c r="M335" s="136" t="s">
        <v>21</v>
      </c>
      <c r="N335" s="136">
        <v>5</v>
      </c>
      <c r="O335" s="138" t="s">
        <v>657</v>
      </c>
      <c r="P335" s="137" t="s">
        <v>1298</v>
      </c>
      <c r="Q335" s="137" t="s">
        <v>2497</v>
      </c>
      <c r="R335" s="137" t="s">
        <v>401</v>
      </c>
      <c r="S335" s="137" t="s">
        <v>22</v>
      </c>
      <c r="T335" s="137" t="s">
        <v>399</v>
      </c>
      <c r="U335" s="144">
        <v>10</v>
      </c>
      <c r="V335" s="136">
        <v>90</v>
      </c>
      <c r="W335" s="136">
        <v>0</v>
      </c>
      <c r="X335" s="136">
        <v>90</v>
      </c>
      <c r="Y335" s="136">
        <v>4</v>
      </c>
      <c r="Z335" s="136" t="s">
        <v>18</v>
      </c>
      <c r="AA335" s="136" t="s">
        <v>18</v>
      </c>
      <c r="AB335" s="136" t="s">
        <v>18</v>
      </c>
      <c r="AC335" s="137" t="s">
        <v>2518</v>
      </c>
      <c r="AD335" s="137" t="s">
        <v>2519</v>
      </c>
      <c r="AE335" s="136" t="s">
        <v>18</v>
      </c>
      <c r="AF335" s="137" t="s">
        <v>1878</v>
      </c>
      <c r="AG335" s="136" t="s">
        <v>1873</v>
      </c>
      <c r="AH335" s="136">
        <v>2</v>
      </c>
      <c r="AI335" s="139">
        <v>5400</v>
      </c>
      <c r="AJ335" s="140">
        <v>22.5</v>
      </c>
      <c r="AK335" s="148">
        <v>23</v>
      </c>
      <c r="AL335" s="201">
        <f t="shared" si="5"/>
        <v>900</v>
      </c>
      <c r="AN335" s="204">
        <v>0</v>
      </c>
      <c r="AO335" s="204">
        <v>0</v>
      </c>
      <c r="AP335" s="139">
        <v>0</v>
      </c>
      <c r="AQ335" s="139">
        <v>4860000</v>
      </c>
      <c r="AR335" s="139">
        <v>0</v>
      </c>
      <c r="AS335" s="139">
        <v>4860000</v>
      </c>
    </row>
    <row r="336" spans="1:45" ht="24.9" hidden="1" customHeight="1" x14ac:dyDescent="0.3">
      <c r="A336" s="136">
        <v>12998</v>
      </c>
      <c r="B336" s="136" t="s">
        <v>29</v>
      </c>
      <c r="C336" s="136" t="s">
        <v>86</v>
      </c>
      <c r="D336" s="136">
        <v>2024</v>
      </c>
      <c r="E336" s="137" t="s">
        <v>23</v>
      </c>
      <c r="F336" s="136" t="s">
        <v>86</v>
      </c>
      <c r="G336" s="137" t="s">
        <v>105</v>
      </c>
      <c r="H336" s="137" t="s">
        <v>1367</v>
      </c>
      <c r="I336" s="137" t="s">
        <v>2520</v>
      </c>
      <c r="J336" s="137" t="s">
        <v>1722</v>
      </c>
      <c r="K336" s="137" t="s">
        <v>1721</v>
      </c>
      <c r="L336" s="137" t="s">
        <v>679</v>
      </c>
      <c r="M336" s="136" t="s">
        <v>680</v>
      </c>
      <c r="N336" s="136">
        <v>5</v>
      </c>
      <c r="O336" s="138" t="s">
        <v>657</v>
      </c>
      <c r="P336" s="137" t="s">
        <v>2521</v>
      </c>
      <c r="Q336" s="137" t="s">
        <v>1864</v>
      </c>
      <c r="R336" s="137" t="s">
        <v>401</v>
      </c>
      <c r="S336" s="137" t="s">
        <v>22</v>
      </c>
      <c r="T336" s="137" t="s">
        <v>1557</v>
      </c>
      <c r="U336" s="144">
        <v>20</v>
      </c>
      <c r="V336" s="136">
        <v>135</v>
      </c>
      <c r="W336" s="136">
        <v>12</v>
      </c>
      <c r="X336" s="136">
        <v>147</v>
      </c>
      <c r="Y336" s="136">
        <v>3</v>
      </c>
      <c r="Z336" s="136" t="s">
        <v>20</v>
      </c>
      <c r="AA336" s="136" t="s">
        <v>18</v>
      </c>
      <c r="AB336" s="136" t="s">
        <v>18</v>
      </c>
      <c r="AC336" s="137" t="s">
        <v>21</v>
      </c>
      <c r="AD336" s="137" t="s">
        <v>2522</v>
      </c>
      <c r="AE336" s="136" t="s">
        <v>18</v>
      </c>
      <c r="AF336" s="137" t="s">
        <v>1878</v>
      </c>
      <c r="AG336" s="136" t="s">
        <v>1873</v>
      </c>
      <c r="AH336" s="136">
        <v>3</v>
      </c>
      <c r="AI336" s="139">
        <v>6300</v>
      </c>
      <c r="AJ336" s="140">
        <v>49</v>
      </c>
      <c r="AK336" s="148">
        <v>49</v>
      </c>
      <c r="AL336" s="201">
        <f t="shared" si="5"/>
        <v>2940</v>
      </c>
      <c r="AN336" s="204">
        <v>3920000</v>
      </c>
      <c r="AO336" s="204">
        <v>0</v>
      </c>
      <c r="AP336" s="139">
        <v>0</v>
      </c>
      <c r="AQ336" s="139">
        <v>18522000</v>
      </c>
      <c r="AR336" s="139">
        <v>0</v>
      </c>
      <c r="AS336" s="139">
        <v>22442000</v>
      </c>
    </row>
    <row r="337" spans="1:45" ht="24.9" hidden="1" customHeight="1" x14ac:dyDescent="0.3">
      <c r="A337" s="136">
        <v>12773</v>
      </c>
      <c r="B337" s="136" t="s">
        <v>29</v>
      </c>
      <c r="C337" s="136" t="s">
        <v>86</v>
      </c>
      <c r="D337" s="136">
        <v>2024</v>
      </c>
      <c r="E337" s="137" t="s">
        <v>23</v>
      </c>
      <c r="F337" s="136" t="s">
        <v>86</v>
      </c>
      <c r="G337" s="137" t="s">
        <v>105</v>
      </c>
      <c r="H337" s="137" t="s">
        <v>2523</v>
      </c>
      <c r="I337" s="137" t="s">
        <v>2524</v>
      </c>
      <c r="J337" s="137" t="s">
        <v>417</v>
      </c>
      <c r="K337" s="137" t="s">
        <v>416</v>
      </c>
      <c r="L337" s="137" t="s">
        <v>408</v>
      </c>
      <c r="M337" s="136" t="s">
        <v>409</v>
      </c>
      <c r="N337" s="136">
        <v>5</v>
      </c>
      <c r="O337" s="138" t="s">
        <v>657</v>
      </c>
      <c r="P337" s="137" t="s">
        <v>670</v>
      </c>
      <c r="Q337" s="137" t="s">
        <v>1864</v>
      </c>
      <c r="R337" s="137" t="s">
        <v>401</v>
      </c>
      <c r="S337" s="137" t="s">
        <v>19</v>
      </c>
      <c r="T337" s="137" t="s">
        <v>399</v>
      </c>
      <c r="U337" s="144">
        <v>10</v>
      </c>
      <c r="V337" s="136">
        <v>95</v>
      </c>
      <c r="W337" s="136">
        <v>12</v>
      </c>
      <c r="X337" s="136">
        <v>107</v>
      </c>
      <c r="Y337" s="136">
        <v>5</v>
      </c>
      <c r="Z337" s="136" t="s">
        <v>20</v>
      </c>
      <c r="AA337" s="136" t="s">
        <v>18</v>
      </c>
      <c r="AB337" s="136" t="s">
        <v>20</v>
      </c>
      <c r="AC337" s="137" t="s">
        <v>21</v>
      </c>
      <c r="AD337" s="137" t="s">
        <v>2525</v>
      </c>
      <c r="AE337" s="136" t="s">
        <v>18</v>
      </c>
      <c r="AF337" s="137" t="s">
        <v>1878</v>
      </c>
      <c r="AG337" s="136" t="s">
        <v>1873</v>
      </c>
      <c r="AH337" s="136">
        <v>2</v>
      </c>
      <c r="AI337" s="139">
        <v>5400</v>
      </c>
      <c r="AJ337" s="140">
        <v>21.4</v>
      </c>
      <c r="AK337" s="148">
        <v>22</v>
      </c>
      <c r="AL337" s="201">
        <f t="shared" si="5"/>
        <v>1070</v>
      </c>
      <c r="AN337" s="204">
        <v>880000</v>
      </c>
      <c r="AO337" s="204">
        <v>0</v>
      </c>
      <c r="AP337" s="139">
        <v>2500000</v>
      </c>
      <c r="AQ337" s="139">
        <v>5778000</v>
      </c>
      <c r="AR337" s="139">
        <v>0</v>
      </c>
      <c r="AS337" s="139">
        <v>9158000</v>
      </c>
    </row>
    <row r="338" spans="1:45" ht="24.9" hidden="1" customHeight="1" x14ac:dyDescent="0.3">
      <c r="A338" s="136">
        <v>12774</v>
      </c>
      <c r="B338" s="136" t="s">
        <v>29</v>
      </c>
      <c r="C338" s="136" t="s">
        <v>86</v>
      </c>
      <c r="D338" s="136">
        <v>2024</v>
      </c>
      <c r="E338" s="137" t="s">
        <v>23</v>
      </c>
      <c r="F338" s="136" t="s">
        <v>86</v>
      </c>
      <c r="G338" s="137" t="s">
        <v>105</v>
      </c>
      <c r="H338" s="137" t="s">
        <v>2523</v>
      </c>
      <c r="I338" s="137" t="s">
        <v>2524</v>
      </c>
      <c r="J338" s="137" t="s">
        <v>417</v>
      </c>
      <c r="K338" s="137" t="s">
        <v>416</v>
      </c>
      <c r="L338" s="137" t="s">
        <v>408</v>
      </c>
      <c r="M338" s="136" t="s">
        <v>409</v>
      </c>
      <c r="N338" s="136">
        <v>5</v>
      </c>
      <c r="O338" s="138" t="s">
        <v>657</v>
      </c>
      <c r="P338" s="137" t="s">
        <v>670</v>
      </c>
      <c r="Q338" s="137" t="s">
        <v>1864</v>
      </c>
      <c r="R338" s="137" t="s">
        <v>401</v>
      </c>
      <c r="S338" s="137" t="s">
        <v>19</v>
      </c>
      <c r="T338" s="137" t="s">
        <v>674</v>
      </c>
      <c r="U338" s="144">
        <v>10</v>
      </c>
      <c r="V338" s="136">
        <v>95</v>
      </c>
      <c r="W338" s="136">
        <v>12</v>
      </c>
      <c r="X338" s="136">
        <v>107</v>
      </c>
      <c r="Y338" s="136">
        <v>5</v>
      </c>
      <c r="Z338" s="136" t="s">
        <v>20</v>
      </c>
      <c r="AA338" s="136" t="s">
        <v>18</v>
      </c>
      <c r="AB338" s="136" t="s">
        <v>20</v>
      </c>
      <c r="AC338" s="137" t="s">
        <v>21</v>
      </c>
      <c r="AD338" s="137" t="s">
        <v>2526</v>
      </c>
      <c r="AE338" s="136" t="s">
        <v>18</v>
      </c>
      <c r="AF338" s="137" t="s">
        <v>1878</v>
      </c>
      <c r="AG338" s="136" t="s">
        <v>1873</v>
      </c>
      <c r="AH338" s="136">
        <v>2</v>
      </c>
      <c r="AI338" s="139">
        <v>5400</v>
      </c>
      <c r="AJ338" s="140">
        <v>21.4</v>
      </c>
      <c r="AK338" s="148">
        <v>22</v>
      </c>
      <c r="AL338" s="201">
        <f t="shared" si="5"/>
        <v>1070</v>
      </c>
      <c r="AN338" s="204">
        <v>880000</v>
      </c>
      <c r="AO338" s="204">
        <v>0</v>
      </c>
      <c r="AP338" s="139">
        <v>2500000</v>
      </c>
      <c r="AQ338" s="139">
        <v>5778000</v>
      </c>
      <c r="AR338" s="139">
        <v>0</v>
      </c>
      <c r="AS338" s="139">
        <v>9158000</v>
      </c>
    </row>
    <row r="339" spans="1:45" ht="24.9" hidden="1" customHeight="1" x14ac:dyDescent="0.3">
      <c r="A339" s="136">
        <v>13055</v>
      </c>
      <c r="B339" s="136" t="s">
        <v>29</v>
      </c>
      <c r="C339" s="136" t="s">
        <v>86</v>
      </c>
      <c r="D339" s="136">
        <v>2024</v>
      </c>
      <c r="E339" s="137" t="s">
        <v>23</v>
      </c>
      <c r="F339" s="136" t="s">
        <v>86</v>
      </c>
      <c r="G339" s="137" t="s">
        <v>105</v>
      </c>
      <c r="H339" s="137" t="s">
        <v>2495</v>
      </c>
      <c r="I339" s="137" t="s">
        <v>2496</v>
      </c>
      <c r="J339" s="137" t="s">
        <v>2527</v>
      </c>
      <c r="K339" s="137" t="s">
        <v>2528</v>
      </c>
      <c r="L339" s="137" t="s">
        <v>21</v>
      </c>
      <c r="M339" s="136" t="s">
        <v>21</v>
      </c>
      <c r="N339" s="136">
        <v>5</v>
      </c>
      <c r="O339" s="138" t="s">
        <v>657</v>
      </c>
      <c r="P339" s="137" t="s">
        <v>1298</v>
      </c>
      <c r="Q339" s="137" t="s">
        <v>2497</v>
      </c>
      <c r="R339" s="137" t="s">
        <v>401</v>
      </c>
      <c r="S339" s="137" t="s">
        <v>22</v>
      </c>
      <c r="T339" s="137" t="s">
        <v>399</v>
      </c>
      <c r="U339" s="144">
        <v>10</v>
      </c>
      <c r="V339" s="136">
        <v>120</v>
      </c>
      <c r="W339" s="136">
        <v>0</v>
      </c>
      <c r="X339" s="136">
        <v>120</v>
      </c>
      <c r="Y339" s="136">
        <v>4</v>
      </c>
      <c r="Z339" s="136" t="s">
        <v>20</v>
      </c>
      <c r="AA339" s="136" t="s">
        <v>18</v>
      </c>
      <c r="AB339" s="136" t="s">
        <v>18</v>
      </c>
      <c r="AC339" s="137" t="s">
        <v>21</v>
      </c>
      <c r="AD339" s="137" t="s">
        <v>2529</v>
      </c>
      <c r="AE339" s="136" t="s">
        <v>18</v>
      </c>
      <c r="AF339" s="137" t="s">
        <v>1878</v>
      </c>
      <c r="AG339" s="136" t="s">
        <v>1873</v>
      </c>
      <c r="AH339" s="136">
        <v>2</v>
      </c>
      <c r="AI339" s="139">
        <v>5400</v>
      </c>
      <c r="AJ339" s="140">
        <v>30</v>
      </c>
      <c r="AK339" s="148">
        <v>30</v>
      </c>
      <c r="AL339" s="201">
        <f t="shared" si="5"/>
        <v>1200</v>
      </c>
      <c r="AN339" s="204">
        <v>1200000</v>
      </c>
      <c r="AO339" s="204">
        <v>0</v>
      </c>
      <c r="AP339" s="139">
        <v>0</v>
      </c>
      <c r="AQ339" s="139">
        <v>6480000</v>
      </c>
      <c r="AR339" s="139">
        <v>0</v>
      </c>
      <c r="AS339" s="139">
        <v>7680000</v>
      </c>
    </row>
    <row r="340" spans="1:45" ht="24.9" hidden="1" customHeight="1" x14ac:dyDescent="0.3">
      <c r="A340" s="136">
        <v>12884</v>
      </c>
      <c r="B340" s="136" t="s">
        <v>29</v>
      </c>
      <c r="C340" s="136" t="s">
        <v>86</v>
      </c>
      <c r="D340" s="136">
        <v>2024</v>
      </c>
      <c r="E340" s="137" t="s">
        <v>23</v>
      </c>
      <c r="F340" s="136" t="s">
        <v>86</v>
      </c>
      <c r="G340" s="137" t="s">
        <v>105</v>
      </c>
      <c r="H340" s="137" t="s">
        <v>2530</v>
      </c>
      <c r="I340" s="137" t="s">
        <v>2531</v>
      </c>
      <c r="J340" s="137" t="s">
        <v>1199</v>
      </c>
      <c r="K340" s="137" t="s">
        <v>424</v>
      </c>
      <c r="L340" s="137" t="s">
        <v>679</v>
      </c>
      <c r="M340" s="136" t="s">
        <v>680</v>
      </c>
      <c r="N340" s="136">
        <v>5</v>
      </c>
      <c r="O340" s="138" t="s">
        <v>657</v>
      </c>
      <c r="P340" s="137" t="s">
        <v>1220</v>
      </c>
      <c r="Q340" s="137" t="s">
        <v>1864</v>
      </c>
      <c r="R340" s="137" t="s">
        <v>401</v>
      </c>
      <c r="S340" s="137" t="s">
        <v>22</v>
      </c>
      <c r="T340" s="137" t="s">
        <v>399</v>
      </c>
      <c r="U340" s="144">
        <v>20</v>
      </c>
      <c r="V340" s="136">
        <v>90</v>
      </c>
      <c r="W340" s="136">
        <v>12</v>
      </c>
      <c r="X340" s="136">
        <v>102</v>
      </c>
      <c r="Y340" s="136">
        <v>3</v>
      </c>
      <c r="Z340" s="136" t="s">
        <v>20</v>
      </c>
      <c r="AA340" s="136" t="s">
        <v>18</v>
      </c>
      <c r="AB340" s="136" t="s">
        <v>18</v>
      </c>
      <c r="AC340" s="137" t="s">
        <v>21</v>
      </c>
      <c r="AD340" s="137" t="s">
        <v>2532</v>
      </c>
      <c r="AE340" s="136" t="s">
        <v>20</v>
      </c>
      <c r="AF340" s="137" t="s">
        <v>1197</v>
      </c>
      <c r="AG340" s="136" t="s">
        <v>1873</v>
      </c>
      <c r="AH340" s="136">
        <v>1</v>
      </c>
      <c r="AI340" s="139">
        <v>4300</v>
      </c>
      <c r="AJ340" s="140">
        <v>34</v>
      </c>
      <c r="AK340" s="148">
        <v>34</v>
      </c>
      <c r="AL340" s="201">
        <f t="shared" si="5"/>
        <v>2040</v>
      </c>
      <c r="AM340" s="139">
        <v>38000</v>
      </c>
      <c r="AN340" s="204">
        <v>2720000</v>
      </c>
      <c r="AO340" s="204">
        <v>0</v>
      </c>
      <c r="AP340" s="139">
        <v>0</v>
      </c>
      <c r="AQ340" s="139">
        <v>8772000</v>
      </c>
      <c r="AR340" s="139">
        <v>760000</v>
      </c>
      <c r="AS340" s="139">
        <v>12252000</v>
      </c>
    </row>
    <row r="341" spans="1:45" ht="24.9" hidden="1" customHeight="1" x14ac:dyDescent="0.3">
      <c r="A341" s="136">
        <v>12780</v>
      </c>
      <c r="B341" s="136" t="s">
        <v>29</v>
      </c>
      <c r="C341" s="136" t="s">
        <v>86</v>
      </c>
      <c r="D341" s="136">
        <v>2024</v>
      </c>
      <c r="E341" s="137" t="s">
        <v>23</v>
      </c>
      <c r="F341" s="136" t="s">
        <v>86</v>
      </c>
      <c r="G341" s="137" t="s">
        <v>105</v>
      </c>
      <c r="H341" s="137" t="s">
        <v>2523</v>
      </c>
      <c r="I341" s="137" t="s">
        <v>2524</v>
      </c>
      <c r="J341" s="137" t="s">
        <v>1436</v>
      </c>
      <c r="K341" s="137" t="s">
        <v>1435</v>
      </c>
      <c r="L341" s="137" t="s">
        <v>408</v>
      </c>
      <c r="M341" s="136" t="s">
        <v>409</v>
      </c>
      <c r="N341" s="136">
        <v>5</v>
      </c>
      <c r="O341" s="138" t="s">
        <v>657</v>
      </c>
      <c r="P341" s="137" t="s">
        <v>670</v>
      </c>
      <c r="Q341" s="137" t="s">
        <v>1864</v>
      </c>
      <c r="R341" s="137" t="s">
        <v>401</v>
      </c>
      <c r="S341" s="137" t="s">
        <v>19</v>
      </c>
      <c r="T341" s="137" t="s">
        <v>399</v>
      </c>
      <c r="U341" s="144">
        <v>10</v>
      </c>
      <c r="V341" s="136">
        <v>175</v>
      </c>
      <c r="W341" s="136">
        <v>12</v>
      </c>
      <c r="X341" s="136">
        <v>187</v>
      </c>
      <c r="Y341" s="136">
        <v>5</v>
      </c>
      <c r="Z341" s="136" t="s">
        <v>20</v>
      </c>
      <c r="AA341" s="136" t="s">
        <v>18</v>
      </c>
      <c r="AB341" s="136" t="s">
        <v>20</v>
      </c>
      <c r="AC341" s="137" t="s">
        <v>21</v>
      </c>
      <c r="AD341" s="137" t="s">
        <v>2533</v>
      </c>
      <c r="AE341" s="136" t="s">
        <v>18</v>
      </c>
      <c r="AF341" s="137" t="s">
        <v>1878</v>
      </c>
      <c r="AG341" s="136" t="s">
        <v>1873</v>
      </c>
      <c r="AH341" s="136">
        <v>2</v>
      </c>
      <c r="AI341" s="139">
        <v>5400</v>
      </c>
      <c r="AJ341" s="140">
        <v>37.4</v>
      </c>
      <c r="AK341" s="148">
        <v>38</v>
      </c>
      <c r="AL341" s="201">
        <f t="shared" si="5"/>
        <v>1870</v>
      </c>
      <c r="AN341" s="204">
        <v>1520000</v>
      </c>
      <c r="AO341" s="204">
        <v>0</v>
      </c>
      <c r="AP341" s="139">
        <v>2500000</v>
      </c>
      <c r="AQ341" s="139">
        <v>10098000</v>
      </c>
      <c r="AR341" s="139">
        <v>0</v>
      </c>
      <c r="AS341" s="139">
        <v>14118000</v>
      </c>
    </row>
    <row r="342" spans="1:45" ht="24.9" hidden="1" customHeight="1" x14ac:dyDescent="0.3">
      <c r="A342" s="136">
        <v>12782</v>
      </c>
      <c r="B342" s="136" t="s">
        <v>29</v>
      </c>
      <c r="C342" s="136" t="s">
        <v>86</v>
      </c>
      <c r="D342" s="136">
        <v>2024</v>
      </c>
      <c r="E342" s="137" t="s">
        <v>23</v>
      </c>
      <c r="F342" s="136" t="s">
        <v>86</v>
      </c>
      <c r="G342" s="137" t="s">
        <v>105</v>
      </c>
      <c r="H342" s="137" t="s">
        <v>2523</v>
      </c>
      <c r="I342" s="137" t="s">
        <v>2524</v>
      </c>
      <c r="J342" s="137" t="s">
        <v>1436</v>
      </c>
      <c r="K342" s="137" t="s">
        <v>1435</v>
      </c>
      <c r="L342" s="137" t="s">
        <v>408</v>
      </c>
      <c r="M342" s="136" t="s">
        <v>409</v>
      </c>
      <c r="N342" s="136">
        <v>5</v>
      </c>
      <c r="O342" s="138" t="s">
        <v>657</v>
      </c>
      <c r="P342" s="137" t="s">
        <v>670</v>
      </c>
      <c r="Q342" s="137" t="s">
        <v>1864</v>
      </c>
      <c r="R342" s="137" t="s">
        <v>401</v>
      </c>
      <c r="S342" s="137" t="s">
        <v>19</v>
      </c>
      <c r="T342" s="137" t="s">
        <v>399</v>
      </c>
      <c r="U342" s="144">
        <v>10</v>
      </c>
      <c r="V342" s="136">
        <v>175</v>
      </c>
      <c r="W342" s="136">
        <v>12</v>
      </c>
      <c r="X342" s="136">
        <v>187</v>
      </c>
      <c r="Y342" s="136">
        <v>5</v>
      </c>
      <c r="Z342" s="136" t="s">
        <v>20</v>
      </c>
      <c r="AA342" s="136" t="s">
        <v>18</v>
      </c>
      <c r="AB342" s="136" t="s">
        <v>20</v>
      </c>
      <c r="AC342" s="137" t="s">
        <v>21</v>
      </c>
      <c r="AD342" s="137" t="s">
        <v>2534</v>
      </c>
      <c r="AE342" s="136" t="s">
        <v>18</v>
      </c>
      <c r="AF342" s="137" t="s">
        <v>1878</v>
      </c>
      <c r="AG342" s="136" t="s">
        <v>1873</v>
      </c>
      <c r="AH342" s="136">
        <v>2</v>
      </c>
      <c r="AI342" s="139">
        <v>5400</v>
      </c>
      <c r="AJ342" s="140">
        <v>37.4</v>
      </c>
      <c r="AK342" s="148">
        <v>38</v>
      </c>
      <c r="AL342" s="201">
        <f t="shared" si="5"/>
        <v>1870</v>
      </c>
      <c r="AN342" s="204">
        <v>1520000</v>
      </c>
      <c r="AO342" s="204">
        <v>0</v>
      </c>
      <c r="AP342" s="139">
        <v>2500000</v>
      </c>
      <c r="AQ342" s="139">
        <v>10098000</v>
      </c>
      <c r="AR342" s="139">
        <v>0</v>
      </c>
      <c r="AS342" s="139">
        <v>14118000</v>
      </c>
    </row>
    <row r="343" spans="1:45" ht="24.9" hidden="1" customHeight="1" x14ac:dyDescent="0.3">
      <c r="A343" s="136">
        <v>12886</v>
      </c>
      <c r="B343" s="136" t="s">
        <v>29</v>
      </c>
      <c r="C343" s="136" t="s">
        <v>86</v>
      </c>
      <c r="D343" s="136">
        <v>2024</v>
      </c>
      <c r="E343" s="137" t="s">
        <v>23</v>
      </c>
      <c r="F343" s="136" t="s">
        <v>86</v>
      </c>
      <c r="G343" s="137" t="s">
        <v>105</v>
      </c>
      <c r="H343" s="137" t="s">
        <v>2530</v>
      </c>
      <c r="I343" s="137" t="s">
        <v>2531</v>
      </c>
      <c r="J343" s="137" t="s">
        <v>1141</v>
      </c>
      <c r="K343" s="137" t="s">
        <v>1142</v>
      </c>
      <c r="L343" s="137" t="s">
        <v>21</v>
      </c>
      <c r="M343" s="136" t="s">
        <v>21</v>
      </c>
      <c r="N343" s="136">
        <v>5</v>
      </c>
      <c r="O343" s="138" t="s">
        <v>657</v>
      </c>
      <c r="P343" s="137" t="s">
        <v>1220</v>
      </c>
      <c r="Q343" s="137" t="s">
        <v>1864</v>
      </c>
      <c r="R343" s="137" t="s">
        <v>401</v>
      </c>
      <c r="S343" s="137" t="s">
        <v>22</v>
      </c>
      <c r="T343" s="137" t="s">
        <v>399</v>
      </c>
      <c r="U343" s="144">
        <v>20</v>
      </c>
      <c r="V343" s="136">
        <v>140</v>
      </c>
      <c r="W343" s="136">
        <v>0</v>
      </c>
      <c r="X343" s="136">
        <v>140</v>
      </c>
      <c r="Y343" s="136">
        <v>3</v>
      </c>
      <c r="Z343" s="136" t="s">
        <v>20</v>
      </c>
      <c r="AA343" s="136" t="s">
        <v>20</v>
      </c>
      <c r="AB343" s="136" t="s">
        <v>18</v>
      </c>
      <c r="AC343" s="137" t="s">
        <v>21</v>
      </c>
      <c r="AD343" s="137" t="s">
        <v>2535</v>
      </c>
      <c r="AE343" s="136" t="s">
        <v>18</v>
      </c>
      <c r="AF343" s="137" t="s">
        <v>1878</v>
      </c>
      <c r="AG343" s="136" t="s">
        <v>1873</v>
      </c>
      <c r="AH343" s="136">
        <v>2</v>
      </c>
      <c r="AI343" s="139">
        <v>5400</v>
      </c>
      <c r="AJ343" s="140">
        <v>46.666666666666664</v>
      </c>
      <c r="AK343" s="148">
        <v>47</v>
      </c>
      <c r="AL343" s="201">
        <f t="shared" si="5"/>
        <v>2800</v>
      </c>
      <c r="AN343" s="204">
        <v>3760000</v>
      </c>
      <c r="AO343" s="204">
        <v>4700000</v>
      </c>
      <c r="AP343" s="139">
        <v>0</v>
      </c>
      <c r="AQ343" s="139">
        <v>15120000</v>
      </c>
      <c r="AR343" s="139">
        <v>0</v>
      </c>
      <c r="AS343" s="139">
        <v>23580000</v>
      </c>
    </row>
    <row r="344" spans="1:45" ht="24.9" hidden="1" customHeight="1" x14ac:dyDescent="0.3">
      <c r="A344" s="136">
        <v>12731</v>
      </c>
      <c r="B344" s="136" t="s">
        <v>29</v>
      </c>
      <c r="C344" s="136" t="s">
        <v>86</v>
      </c>
      <c r="D344" s="136">
        <v>2024</v>
      </c>
      <c r="E344" s="137" t="s">
        <v>23</v>
      </c>
      <c r="F344" s="136" t="s">
        <v>86</v>
      </c>
      <c r="G344" s="137" t="s">
        <v>105</v>
      </c>
      <c r="H344" s="137" t="s">
        <v>2523</v>
      </c>
      <c r="I344" s="137" t="s">
        <v>2524</v>
      </c>
      <c r="J344" s="137" t="s">
        <v>1196</v>
      </c>
      <c r="K344" s="137" t="s">
        <v>1195</v>
      </c>
      <c r="L344" s="137" t="s">
        <v>679</v>
      </c>
      <c r="M344" s="136" t="s">
        <v>680</v>
      </c>
      <c r="N344" s="136">
        <v>5</v>
      </c>
      <c r="O344" s="138" t="s">
        <v>657</v>
      </c>
      <c r="P344" s="137" t="s">
        <v>670</v>
      </c>
      <c r="Q344" s="137" t="s">
        <v>1864</v>
      </c>
      <c r="R344" s="137" t="s">
        <v>401</v>
      </c>
      <c r="S344" s="137" t="s">
        <v>22</v>
      </c>
      <c r="T344" s="137" t="s">
        <v>399</v>
      </c>
      <c r="U344" s="144">
        <v>10</v>
      </c>
      <c r="V344" s="136">
        <v>160</v>
      </c>
      <c r="W344" s="136">
        <v>12</v>
      </c>
      <c r="X344" s="136">
        <v>172</v>
      </c>
      <c r="Y344" s="136">
        <v>5</v>
      </c>
      <c r="Z344" s="136" t="s">
        <v>20</v>
      </c>
      <c r="AA344" s="136" t="s">
        <v>18</v>
      </c>
      <c r="AB344" s="136" t="s">
        <v>18</v>
      </c>
      <c r="AC344" s="137" t="s">
        <v>21</v>
      </c>
      <c r="AD344" s="137" t="s">
        <v>2536</v>
      </c>
      <c r="AE344" s="136" t="s">
        <v>20</v>
      </c>
      <c r="AF344" s="137" t="s">
        <v>2006</v>
      </c>
      <c r="AG344" s="136" t="s">
        <v>1873</v>
      </c>
      <c r="AH344" s="136">
        <v>3</v>
      </c>
      <c r="AI344" s="139">
        <v>6300</v>
      </c>
      <c r="AJ344" s="140">
        <v>34.4</v>
      </c>
      <c r="AK344" s="148">
        <v>35</v>
      </c>
      <c r="AL344" s="201">
        <f t="shared" si="5"/>
        <v>1720</v>
      </c>
      <c r="AM344" s="139">
        <v>50000</v>
      </c>
      <c r="AN344" s="204">
        <v>1400000</v>
      </c>
      <c r="AO344" s="204">
        <v>0</v>
      </c>
      <c r="AP344" s="139">
        <v>0</v>
      </c>
      <c r="AQ344" s="139">
        <v>10836000</v>
      </c>
      <c r="AR344" s="139">
        <v>500000</v>
      </c>
      <c r="AS344" s="139">
        <v>12736000</v>
      </c>
    </row>
    <row r="345" spans="1:45" ht="24.9" hidden="1" customHeight="1" x14ac:dyDescent="0.3">
      <c r="A345" s="136">
        <v>12765</v>
      </c>
      <c r="B345" s="136" t="s">
        <v>29</v>
      </c>
      <c r="C345" s="136" t="s">
        <v>86</v>
      </c>
      <c r="D345" s="136">
        <v>2024</v>
      </c>
      <c r="E345" s="137" t="s">
        <v>23</v>
      </c>
      <c r="F345" s="136" t="s">
        <v>86</v>
      </c>
      <c r="G345" s="137" t="s">
        <v>105</v>
      </c>
      <c r="H345" s="137" t="s">
        <v>2523</v>
      </c>
      <c r="I345" s="137" t="s">
        <v>2524</v>
      </c>
      <c r="J345" s="137" t="s">
        <v>1196</v>
      </c>
      <c r="K345" s="137" t="s">
        <v>1195</v>
      </c>
      <c r="L345" s="137" t="s">
        <v>679</v>
      </c>
      <c r="M345" s="136" t="s">
        <v>680</v>
      </c>
      <c r="N345" s="136">
        <v>5</v>
      </c>
      <c r="O345" s="138" t="s">
        <v>657</v>
      </c>
      <c r="P345" s="137" t="s">
        <v>670</v>
      </c>
      <c r="Q345" s="137" t="s">
        <v>1864</v>
      </c>
      <c r="R345" s="137" t="s">
        <v>401</v>
      </c>
      <c r="S345" s="137" t="s">
        <v>22</v>
      </c>
      <c r="T345" s="137" t="s">
        <v>399</v>
      </c>
      <c r="U345" s="144">
        <v>10</v>
      </c>
      <c r="V345" s="136">
        <v>160</v>
      </c>
      <c r="W345" s="136">
        <v>12</v>
      </c>
      <c r="X345" s="136">
        <v>172</v>
      </c>
      <c r="Y345" s="136">
        <v>5</v>
      </c>
      <c r="Z345" s="136" t="s">
        <v>20</v>
      </c>
      <c r="AA345" s="136" t="s">
        <v>18</v>
      </c>
      <c r="AB345" s="136" t="s">
        <v>18</v>
      </c>
      <c r="AC345" s="137" t="s">
        <v>21</v>
      </c>
      <c r="AD345" s="137" t="s">
        <v>2537</v>
      </c>
      <c r="AE345" s="136" t="s">
        <v>20</v>
      </c>
      <c r="AF345" s="137" t="s">
        <v>2006</v>
      </c>
      <c r="AG345" s="136" t="s">
        <v>1873</v>
      </c>
      <c r="AH345" s="136">
        <v>3</v>
      </c>
      <c r="AI345" s="139">
        <v>6300</v>
      </c>
      <c r="AJ345" s="140">
        <v>34.4</v>
      </c>
      <c r="AK345" s="148">
        <v>35</v>
      </c>
      <c r="AL345" s="201">
        <f t="shared" si="5"/>
        <v>1720</v>
      </c>
      <c r="AM345" s="139">
        <v>50000</v>
      </c>
      <c r="AN345" s="204">
        <v>1400000</v>
      </c>
      <c r="AO345" s="204">
        <v>0</v>
      </c>
      <c r="AP345" s="139">
        <v>0</v>
      </c>
      <c r="AQ345" s="139">
        <v>10836000</v>
      </c>
      <c r="AR345" s="139">
        <v>500000</v>
      </c>
      <c r="AS345" s="139">
        <v>12736000</v>
      </c>
    </row>
    <row r="346" spans="1:45" ht="24.9" hidden="1" customHeight="1" x14ac:dyDescent="0.3">
      <c r="A346" s="136">
        <v>12769</v>
      </c>
      <c r="B346" s="136" t="s">
        <v>29</v>
      </c>
      <c r="C346" s="136" t="s">
        <v>86</v>
      </c>
      <c r="D346" s="136">
        <v>2024</v>
      </c>
      <c r="E346" s="137" t="s">
        <v>23</v>
      </c>
      <c r="F346" s="136" t="s">
        <v>86</v>
      </c>
      <c r="G346" s="137" t="s">
        <v>105</v>
      </c>
      <c r="H346" s="137" t="s">
        <v>2523</v>
      </c>
      <c r="I346" s="137" t="s">
        <v>2524</v>
      </c>
      <c r="J346" s="137" t="s">
        <v>1959</v>
      </c>
      <c r="K346" s="137" t="s">
        <v>1960</v>
      </c>
      <c r="L346" s="137" t="s">
        <v>679</v>
      </c>
      <c r="M346" s="136" t="s">
        <v>680</v>
      </c>
      <c r="N346" s="136">
        <v>5</v>
      </c>
      <c r="O346" s="138" t="s">
        <v>657</v>
      </c>
      <c r="P346" s="137" t="s">
        <v>670</v>
      </c>
      <c r="Q346" s="137" t="s">
        <v>1864</v>
      </c>
      <c r="R346" s="137" t="s">
        <v>401</v>
      </c>
      <c r="S346" s="137" t="s">
        <v>22</v>
      </c>
      <c r="T346" s="137" t="s">
        <v>399</v>
      </c>
      <c r="U346" s="144">
        <v>10</v>
      </c>
      <c r="V346" s="136">
        <v>108</v>
      </c>
      <c r="W346" s="136">
        <v>12</v>
      </c>
      <c r="X346" s="136">
        <v>120</v>
      </c>
      <c r="Y346" s="136">
        <v>5</v>
      </c>
      <c r="Z346" s="136" t="s">
        <v>20</v>
      </c>
      <c r="AA346" s="136" t="s">
        <v>18</v>
      </c>
      <c r="AB346" s="136" t="s">
        <v>18</v>
      </c>
      <c r="AC346" s="137" t="s">
        <v>21</v>
      </c>
      <c r="AD346" s="137" t="s">
        <v>2538</v>
      </c>
      <c r="AE346" s="136" t="s">
        <v>18</v>
      </c>
      <c r="AF346" s="137" t="s">
        <v>1878</v>
      </c>
      <c r="AG346" s="136" t="s">
        <v>1873</v>
      </c>
      <c r="AH346" s="136">
        <v>2</v>
      </c>
      <c r="AI346" s="139">
        <v>5400</v>
      </c>
      <c r="AJ346" s="140">
        <v>24</v>
      </c>
      <c r="AK346" s="148">
        <v>24</v>
      </c>
      <c r="AL346" s="201">
        <f t="shared" si="5"/>
        <v>1200</v>
      </c>
      <c r="AN346" s="204">
        <v>960000</v>
      </c>
      <c r="AO346" s="204">
        <v>0</v>
      </c>
      <c r="AP346" s="139">
        <v>0</v>
      </c>
      <c r="AQ346" s="139">
        <v>6480000</v>
      </c>
      <c r="AR346" s="139">
        <v>0</v>
      </c>
      <c r="AS346" s="139">
        <v>7440000</v>
      </c>
    </row>
    <row r="347" spans="1:45" ht="24.9" hidden="1" customHeight="1" x14ac:dyDescent="0.3">
      <c r="A347" s="136">
        <v>12770</v>
      </c>
      <c r="B347" s="136" t="s">
        <v>29</v>
      </c>
      <c r="C347" s="136" t="s">
        <v>86</v>
      </c>
      <c r="D347" s="136">
        <v>2024</v>
      </c>
      <c r="E347" s="137" t="s">
        <v>23</v>
      </c>
      <c r="F347" s="136" t="s">
        <v>86</v>
      </c>
      <c r="G347" s="137" t="s">
        <v>105</v>
      </c>
      <c r="H347" s="137" t="s">
        <v>2523</v>
      </c>
      <c r="I347" s="137" t="s">
        <v>2524</v>
      </c>
      <c r="J347" s="137" t="s">
        <v>1959</v>
      </c>
      <c r="K347" s="137" t="s">
        <v>1960</v>
      </c>
      <c r="L347" s="137" t="s">
        <v>679</v>
      </c>
      <c r="M347" s="136" t="s">
        <v>680</v>
      </c>
      <c r="N347" s="136">
        <v>5</v>
      </c>
      <c r="O347" s="138" t="s">
        <v>657</v>
      </c>
      <c r="P347" s="137" t="s">
        <v>670</v>
      </c>
      <c r="Q347" s="137" t="s">
        <v>1864</v>
      </c>
      <c r="R347" s="137" t="s">
        <v>401</v>
      </c>
      <c r="S347" s="137" t="s">
        <v>22</v>
      </c>
      <c r="T347" s="137" t="s">
        <v>399</v>
      </c>
      <c r="U347" s="144">
        <v>10</v>
      </c>
      <c r="V347" s="136">
        <v>108</v>
      </c>
      <c r="W347" s="136">
        <v>12</v>
      </c>
      <c r="X347" s="136">
        <v>120</v>
      </c>
      <c r="Y347" s="136">
        <v>5</v>
      </c>
      <c r="Z347" s="136" t="s">
        <v>20</v>
      </c>
      <c r="AA347" s="136" t="s">
        <v>18</v>
      </c>
      <c r="AB347" s="136" t="s">
        <v>18</v>
      </c>
      <c r="AC347" s="137" t="s">
        <v>21</v>
      </c>
      <c r="AD347" s="137" t="s">
        <v>2539</v>
      </c>
      <c r="AE347" s="136" t="s">
        <v>18</v>
      </c>
      <c r="AF347" s="137" t="s">
        <v>1878</v>
      </c>
      <c r="AG347" s="136" t="s">
        <v>1873</v>
      </c>
      <c r="AH347" s="136">
        <v>2</v>
      </c>
      <c r="AI347" s="139">
        <v>5400</v>
      </c>
      <c r="AJ347" s="140">
        <v>24</v>
      </c>
      <c r="AK347" s="148">
        <v>24</v>
      </c>
      <c r="AL347" s="201">
        <f t="shared" si="5"/>
        <v>1200</v>
      </c>
      <c r="AN347" s="204">
        <v>960000</v>
      </c>
      <c r="AO347" s="204">
        <v>0</v>
      </c>
      <c r="AP347" s="139">
        <v>0</v>
      </c>
      <c r="AQ347" s="139">
        <v>6480000</v>
      </c>
      <c r="AR347" s="139">
        <v>0</v>
      </c>
      <c r="AS347" s="139">
        <v>7440000</v>
      </c>
    </row>
    <row r="348" spans="1:45" ht="24.9" hidden="1" customHeight="1" x14ac:dyDescent="0.3">
      <c r="A348" s="136">
        <v>12995</v>
      </c>
      <c r="B348" s="136" t="s">
        <v>29</v>
      </c>
      <c r="C348" s="136" t="s">
        <v>86</v>
      </c>
      <c r="D348" s="136">
        <v>2024</v>
      </c>
      <c r="E348" s="137" t="s">
        <v>23</v>
      </c>
      <c r="F348" s="136" t="s">
        <v>86</v>
      </c>
      <c r="G348" s="137" t="s">
        <v>105</v>
      </c>
      <c r="H348" s="137" t="s">
        <v>1392</v>
      </c>
      <c r="I348" s="137" t="s">
        <v>2540</v>
      </c>
      <c r="J348" s="137" t="s">
        <v>2541</v>
      </c>
      <c r="K348" s="137" t="s">
        <v>1927</v>
      </c>
      <c r="L348" s="137" t="s">
        <v>408</v>
      </c>
      <c r="M348" s="136" t="s">
        <v>409</v>
      </c>
      <c r="N348" s="136">
        <v>6</v>
      </c>
      <c r="O348" s="138" t="s">
        <v>37</v>
      </c>
      <c r="P348" s="137" t="s">
        <v>1391</v>
      </c>
      <c r="Q348" s="137" t="s">
        <v>1864</v>
      </c>
      <c r="R348" s="137" t="s">
        <v>401</v>
      </c>
      <c r="S348" s="137" t="s">
        <v>19</v>
      </c>
      <c r="T348" s="137" t="s">
        <v>2542</v>
      </c>
      <c r="U348" s="144">
        <v>15</v>
      </c>
      <c r="V348" s="136">
        <v>200</v>
      </c>
      <c r="W348" s="136">
        <v>12</v>
      </c>
      <c r="X348" s="136">
        <v>212</v>
      </c>
      <c r="Y348" s="136">
        <v>7</v>
      </c>
      <c r="Z348" s="136" t="s">
        <v>20</v>
      </c>
      <c r="AA348" s="136" t="s">
        <v>18</v>
      </c>
      <c r="AB348" s="136" t="s">
        <v>20</v>
      </c>
      <c r="AC348" s="137" t="s">
        <v>2543</v>
      </c>
      <c r="AD348" s="137" t="s">
        <v>2544</v>
      </c>
      <c r="AE348" s="136" t="s">
        <v>18</v>
      </c>
      <c r="AF348" s="137" t="s">
        <v>1878</v>
      </c>
      <c r="AG348" s="136" t="s">
        <v>1873</v>
      </c>
      <c r="AH348" s="136">
        <v>3</v>
      </c>
      <c r="AI348" s="139">
        <v>6300</v>
      </c>
      <c r="AJ348" s="140">
        <v>30.285714285714285</v>
      </c>
      <c r="AK348" s="148">
        <v>31</v>
      </c>
      <c r="AL348" s="201">
        <f t="shared" si="5"/>
        <v>3180</v>
      </c>
      <c r="AN348" s="204">
        <v>1860000</v>
      </c>
      <c r="AO348" s="204">
        <v>0</v>
      </c>
      <c r="AP348" s="139">
        <v>3750000</v>
      </c>
      <c r="AQ348" s="139">
        <v>20034000</v>
      </c>
      <c r="AR348" s="139">
        <v>0</v>
      </c>
      <c r="AS348" s="139">
        <v>25644000</v>
      </c>
    </row>
    <row r="349" spans="1:45" ht="24.9" hidden="1" customHeight="1" x14ac:dyDescent="0.3">
      <c r="A349" s="136">
        <v>13018</v>
      </c>
      <c r="B349" s="136" t="s">
        <v>29</v>
      </c>
      <c r="C349" s="136" t="s">
        <v>86</v>
      </c>
      <c r="D349" s="136">
        <v>2024</v>
      </c>
      <c r="E349" s="137" t="s">
        <v>23</v>
      </c>
      <c r="F349" s="136" t="s">
        <v>86</v>
      </c>
      <c r="G349" s="137" t="s">
        <v>105</v>
      </c>
      <c r="H349" s="137" t="s">
        <v>2495</v>
      </c>
      <c r="I349" s="137" t="s">
        <v>2496</v>
      </c>
      <c r="J349" s="137" t="s">
        <v>2545</v>
      </c>
      <c r="K349" s="137" t="s">
        <v>1927</v>
      </c>
      <c r="L349" s="137" t="s">
        <v>21</v>
      </c>
      <c r="M349" s="136" t="s">
        <v>21</v>
      </c>
      <c r="N349" s="136">
        <v>6</v>
      </c>
      <c r="O349" s="138" t="s">
        <v>37</v>
      </c>
      <c r="P349" s="137" t="s">
        <v>1374</v>
      </c>
      <c r="Q349" s="137" t="s">
        <v>2497</v>
      </c>
      <c r="R349" s="137" t="s">
        <v>401</v>
      </c>
      <c r="S349" s="137" t="s">
        <v>22</v>
      </c>
      <c r="T349" s="137" t="s">
        <v>399</v>
      </c>
      <c r="U349" s="144">
        <v>10</v>
      </c>
      <c r="V349" s="136">
        <v>100</v>
      </c>
      <c r="W349" s="136">
        <v>0</v>
      </c>
      <c r="X349" s="136">
        <v>100</v>
      </c>
      <c r="Y349" s="136">
        <v>4</v>
      </c>
      <c r="Z349" s="136" t="s">
        <v>20</v>
      </c>
      <c r="AA349" s="136" t="s">
        <v>18</v>
      </c>
      <c r="AB349" s="136" t="s">
        <v>18</v>
      </c>
      <c r="AC349" s="137" t="s">
        <v>2546</v>
      </c>
      <c r="AD349" s="137" t="s">
        <v>2547</v>
      </c>
      <c r="AE349" s="136" t="s">
        <v>18</v>
      </c>
      <c r="AF349" s="137" t="s">
        <v>1878</v>
      </c>
      <c r="AG349" s="136" t="s">
        <v>1873</v>
      </c>
      <c r="AH349" s="136">
        <v>2</v>
      </c>
      <c r="AI349" s="139">
        <v>5400</v>
      </c>
      <c r="AJ349" s="140">
        <v>25</v>
      </c>
      <c r="AK349" s="148">
        <v>25</v>
      </c>
      <c r="AL349" s="201">
        <f t="shared" si="5"/>
        <v>1000</v>
      </c>
      <c r="AN349" s="204">
        <v>1000000</v>
      </c>
      <c r="AO349" s="204">
        <v>0</v>
      </c>
      <c r="AP349" s="139">
        <v>0</v>
      </c>
      <c r="AQ349" s="139">
        <v>5400000</v>
      </c>
      <c r="AR349" s="139">
        <v>0</v>
      </c>
      <c r="AS349" s="139">
        <v>6400000</v>
      </c>
    </row>
    <row r="350" spans="1:45" ht="24.9" hidden="1" customHeight="1" x14ac:dyDescent="0.3">
      <c r="A350" s="136">
        <v>12989</v>
      </c>
      <c r="B350" s="136" t="s">
        <v>29</v>
      </c>
      <c r="C350" s="136" t="s">
        <v>86</v>
      </c>
      <c r="D350" s="136">
        <v>2024</v>
      </c>
      <c r="E350" s="137" t="s">
        <v>23</v>
      </c>
      <c r="F350" s="136" t="s">
        <v>86</v>
      </c>
      <c r="G350" s="137" t="s">
        <v>105</v>
      </c>
      <c r="I350" s="137" t="s">
        <v>2548</v>
      </c>
      <c r="J350" s="137" t="s">
        <v>2549</v>
      </c>
      <c r="K350" s="137" t="s">
        <v>1927</v>
      </c>
      <c r="L350" s="137" t="s">
        <v>408</v>
      </c>
      <c r="M350" s="136" t="s">
        <v>409</v>
      </c>
      <c r="N350" s="136">
        <v>6</v>
      </c>
      <c r="O350" s="138" t="s">
        <v>37</v>
      </c>
      <c r="P350" s="137" t="s">
        <v>1391</v>
      </c>
      <c r="Q350" s="137" t="s">
        <v>1864</v>
      </c>
      <c r="R350" s="137" t="s">
        <v>401</v>
      </c>
      <c r="S350" s="137" t="s">
        <v>19</v>
      </c>
      <c r="T350" s="137" t="s">
        <v>2542</v>
      </c>
      <c r="U350" s="144">
        <v>20</v>
      </c>
      <c r="V350" s="136">
        <v>300</v>
      </c>
      <c r="W350" s="136">
        <v>12</v>
      </c>
      <c r="X350" s="136">
        <v>312</v>
      </c>
      <c r="Y350" s="136">
        <v>7</v>
      </c>
      <c r="Z350" s="136" t="s">
        <v>20</v>
      </c>
      <c r="AA350" s="136" t="s">
        <v>18</v>
      </c>
      <c r="AB350" s="136" t="s">
        <v>20</v>
      </c>
      <c r="AC350" s="137" t="s">
        <v>2550</v>
      </c>
      <c r="AD350" s="137" t="s">
        <v>2551</v>
      </c>
      <c r="AE350" s="136" t="s">
        <v>18</v>
      </c>
      <c r="AF350" s="137" t="s">
        <v>1878</v>
      </c>
      <c r="AG350" s="136" t="s">
        <v>1873</v>
      </c>
      <c r="AH350" s="136">
        <v>3</v>
      </c>
      <c r="AI350" s="139">
        <v>6300</v>
      </c>
      <c r="AJ350" s="140">
        <v>44.571428571428569</v>
      </c>
      <c r="AK350" s="148">
        <v>45</v>
      </c>
      <c r="AL350" s="201">
        <f t="shared" si="5"/>
        <v>6240</v>
      </c>
      <c r="AN350" s="204">
        <v>3600000</v>
      </c>
      <c r="AO350" s="204">
        <v>0</v>
      </c>
      <c r="AP350" s="139">
        <v>5000000</v>
      </c>
      <c r="AQ350" s="139">
        <v>39312000</v>
      </c>
      <c r="AR350" s="139">
        <v>0</v>
      </c>
      <c r="AS350" s="139">
        <v>47912000</v>
      </c>
    </row>
    <row r="351" spans="1:45" ht="24.9" hidden="1" customHeight="1" x14ac:dyDescent="0.3">
      <c r="A351" s="136">
        <v>12993</v>
      </c>
      <c r="B351" s="136" t="s">
        <v>29</v>
      </c>
      <c r="C351" s="136" t="s">
        <v>86</v>
      </c>
      <c r="D351" s="136">
        <v>2024</v>
      </c>
      <c r="E351" s="137" t="s">
        <v>23</v>
      </c>
      <c r="F351" s="136" t="s">
        <v>86</v>
      </c>
      <c r="G351" s="137" t="s">
        <v>105</v>
      </c>
      <c r="H351" s="137" t="s">
        <v>1392</v>
      </c>
      <c r="I351" s="137" t="s">
        <v>2552</v>
      </c>
      <c r="J351" s="137" t="s">
        <v>2553</v>
      </c>
      <c r="K351" s="137" t="s">
        <v>1927</v>
      </c>
      <c r="L351" s="137" t="s">
        <v>408</v>
      </c>
      <c r="M351" s="136" t="s">
        <v>409</v>
      </c>
      <c r="N351" s="136">
        <v>6</v>
      </c>
      <c r="O351" s="138" t="s">
        <v>37</v>
      </c>
      <c r="P351" s="137" t="s">
        <v>1391</v>
      </c>
      <c r="Q351" s="137" t="s">
        <v>1864</v>
      </c>
      <c r="R351" s="137" t="s">
        <v>401</v>
      </c>
      <c r="S351" s="137" t="s">
        <v>19</v>
      </c>
      <c r="T351" s="137" t="s">
        <v>2542</v>
      </c>
      <c r="U351" s="144">
        <v>15</v>
      </c>
      <c r="V351" s="136">
        <v>250</v>
      </c>
      <c r="W351" s="136">
        <v>12</v>
      </c>
      <c r="X351" s="136">
        <v>262</v>
      </c>
      <c r="Y351" s="136">
        <v>7</v>
      </c>
      <c r="Z351" s="136" t="s">
        <v>20</v>
      </c>
      <c r="AA351" s="136" t="s">
        <v>18</v>
      </c>
      <c r="AB351" s="136" t="s">
        <v>20</v>
      </c>
      <c r="AC351" s="137" t="s">
        <v>2554</v>
      </c>
      <c r="AD351" s="137" t="s">
        <v>2544</v>
      </c>
      <c r="AE351" s="136" t="s">
        <v>18</v>
      </c>
      <c r="AF351" s="137" t="s">
        <v>1878</v>
      </c>
      <c r="AG351" s="136" t="s">
        <v>1873</v>
      </c>
      <c r="AH351" s="136">
        <v>3</v>
      </c>
      <c r="AI351" s="139">
        <v>6300</v>
      </c>
      <c r="AJ351" s="140">
        <v>37.428571428571431</v>
      </c>
      <c r="AK351" s="148">
        <v>38</v>
      </c>
      <c r="AL351" s="201">
        <f t="shared" si="5"/>
        <v>3930</v>
      </c>
      <c r="AN351" s="204">
        <v>2280000</v>
      </c>
      <c r="AO351" s="204">
        <v>0</v>
      </c>
      <c r="AP351" s="139">
        <v>3750000</v>
      </c>
      <c r="AQ351" s="139">
        <v>24759000</v>
      </c>
      <c r="AR351" s="139">
        <v>0</v>
      </c>
      <c r="AS351" s="139">
        <v>30789000</v>
      </c>
    </row>
    <row r="352" spans="1:45" ht="24.9" hidden="1" customHeight="1" x14ac:dyDescent="0.3">
      <c r="A352" s="136">
        <v>13036</v>
      </c>
      <c r="B352" s="136" t="s">
        <v>29</v>
      </c>
      <c r="C352" s="136" t="s">
        <v>86</v>
      </c>
      <c r="D352" s="136">
        <v>2024</v>
      </c>
      <c r="E352" s="137" t="s">
        <v>23</v>
      </c>
      <c r="F352" s="136" t="s">
        <v>86</v>
      </c>
      <c r="G352" s="137" t="s">
        <v>105</v>
      </c>
      <c r="H352" s="137" t="s">
        <v>2495</v>
      </c>
      <c r="I352" s="137" t="s">
        <v>2496</v>
      </c>
      <c r="J352" s="137" t="s">
        <v>1280</v>
      </c>
      <c r="K352" s="137" t="s">
        <v>1279</v>
      </c>
      <c r="L352" s="137" t="s">
        <v>21</v>
      </c>
      <c r="M352" s="136" t="s">
        <v>21</v>
      </c>
      <c r="N352" s="136">
        <v>6</v>
      </c>
      <c r="O352" s="138" t="s">
        <v>37</v>
      </c>
      <c r="P352" s="137" t="s">
        <v>1538</v>
      </c>
      <c r="Q352" s="137" t="s">
        <v>2497</v>
      </c>
      <c r="R352" s="137" t="s">
        <v>401</v>
      </c>
      <c r="S352" s="137" t="s">
        <v>22</v>
      </c>
      <c r="T352" s="137" t="s">
        <v>399</v>
      </c>
      <c r="U352" s="144">
        <v>10</v>
      </c>
      <c r="V352" s="136">
        <v>115</v>
      </c>
      <c r="W352" s="136">
        <v>0</v>
      </c>
      <c r="X352" s="136">
        <v>115</v>
      </c>
      <c r="Y352" s="136">
        <v>4</v>
      </c>
      <c r="Z352" s="136" t="s">
        <v>18</v>
      </c>
      <c r="AA352" s="136" t="s">
        <v>18</v>
      </c>
      <c r="AB352" s="136" t="s">
        <v>18</v>
      </c>
      <c r="AC352" s="137" t="s">
        <v>21</v>
      </c>
      <c r="AD352" s="137" t="s">
        <v>2555</v>
      </c>
      <c r="AE352" s="136" t="s">
        <v>18</v>
      </c>
      <c r="AF352" s="137" t="s">
        <v>1878</v>
      </c>
      <c r="AG352" s="136" t="s">
        <v>1873</v>
      </c>
      <c r="AH352" s="136">
        <v>2</v>
      </c>
      <c r="AI352" s="139">
        <v>5400</v>
      </c>
      <c r="AJ352" s="140">
        <v>28.75</v>
      </c>
      <c r="AK352" s="148">
        <v>29</v>
      </c>
      <c r="AL352" s="201">
        <f t="shared" si="5"/>
        <v>1150</v>
      </c>
      <c r="AN352" s="204">
        <v>0</v>
      </c>
      <c r="AO352" s="204">
        <v>0</v>
      </c>
      <c r="AP352" s="139">
        <v>0</v>
      </c>
      <c r="AQ352" s="139">
        <v>6210000</v>
      </c>
      <c r="AR352" s="139">
        <v>0</v>
      </c>
      <c r="AS352" s="139">
        <v>6210000</v>
      </c>
    </row>
    <row r="353" spans="1:47" ht="24.9" hidden="1" customHeight="1" x14ac:dyDescent="0.3">
      <c r="A353" s="136">
        <v>13022</v>
      </c>
      <c r="B353" s="136" t="s">
        <v>29</v>
      </c>
      <c r="C353" s="136" t="s">
        <v>86</v>
      </c>
      <c r="D353" s="136">
        <v>2024</v>
      </c>
      <c r="E353" s="137" t="s">
        <v>23</v>
      </c>
      <c r="F353" s="136" t="s">
        <v>86</v>
      </c>
      <c r="G353" s="137" t="s">
        <v>105</v>
      </c>
      <c r="H353" s="137" t="s">
        <v>2495</v>
      </c>
      <c r="I353" s="137" t="s">
        <v>2496</v>
      </c>
      <c r="J353" s="137" t="s">
        <v>1196</v>
      </c>
      <c r="K353" s="137" t="s">
        <v>1195</v>
      </c>
      <c r="L353" s="137" t="s">
        <v>21</v>
      </c>
      <c r="M353" s="136" t="s">
        <v>21</v>
      </c>
      <c r="N353" s="136">
        <v>7</v>
      </c>
      <c r="O353" s="138" t="s">
        <v>729</v>
      </c>
      <c r="P353" s="137" t="s">
        <v>702</v>
      </c>
      <c r="Q353" s="137" t="s">
        <v>2497</v>
      </c>
      <c r="R353" s="137" t="s">
        <v>401</v>
      </c>
      <c r="S353" s="137" t="s">
        <v>22</v>
      </c>
      <c r="T353" s="137" t="s">
        <v>399</v>
      </c>
      <c r="U353" s="144">
        <v>10</v>
      </c>
      <c r="V353" s="136">
        <v>160</v>
      </c>
      <c r="W353" s="136">
        <v>0</v>
      </c>
      <c r="X353" s="136">
        <v>160</v>
      </c>
      <c r="Y353" s="136">
        <v>4</v>
      </c>
      <c r="Z353" s="136" t="s">
        <v>20</v>
      </c>
      <c r="AA353" s="136" t="s">
        <v>18</v>
      </c>
      <c r="AB353" s="136" t="s">
        <v>18</v>
      </c>
      <c r="AC353" s="137" t="s">
        <v>21</v>
      </c>
      <c r="AD353" s="137" t="s">
        <v>2556</v>
      </c>
      <c r="AE353" s="136" t="s">
        <v>20</v>
      </c>
      <c r="AF353" s="137" t="s">
        <v>2006</v>
      </c>
      <c r="AG353" s="136" t="s">
        <v>1873</v>
      </c>
      <c r="AH353" s="136">
        <v>3</v>
      </c>
      <c r="AI353" s="139">
        <v>6300</v>
      </c>
      <c r="AJ353" s="140">
        <v>40</v>
      </c>
      <c r="AK353" s="148">
        <v>40</v>
      </c>
      <c r="AL353" s="201">
        <f t="shared" si="5"/>
        <v>1600</v>
      </c>
      <c r="AM353" s="139">
        <v>50000</v>
      </c>
      <c r="AN353" s="204">
        <v>1600000</v>
      </c>
      <c r="AO353" s="204">
        <v>0</v>
      </c>
      <c r="AP353" s="139">
        <v>0</v>
      </c>
      <c r="AQ353" s="139">
        <v>10080000</v>
      </c>
      <c r="AR353" s="139">
        <v>500000</v>
      </c>
      <c r="AS353" s="139">
        <v>12180000</v>
      </c>
    </row>
    <row r="354" spans="1:47" s="142" customFormat="1" ht="24.9" hidden="1" customHeight="1" x14ac:dyDescent="0.3">
      <c r="A354" s="136">
        <v>13039</v>
      </c>
      <c r="B354" s="136" t="s">
        <v>29</v>
      </c>
      <c r="C354" s="136" t="s">
        <v>86</v>
      </c>
      <c r="D354" s="136">
        <v>2024</v>
      </c>
      <c r="E354" s="137" t="s">
        <v>23</v>
      </c>
      <c r="F354" s="136" t="s">
        <v>86</v>
      </c>
      <c r="G354" s="137" t="s">
        <v>105</v>
      </c>
      <c r="H354" s="137" t="s">
        <v>2495</v>
      </c>
      <c r="I354" s="137" t="s">
        <v>2496</v>
      </c>
      <c r="J354" s="137" t="s">
        <v>2251</v>
      </c>
      <c r="K354" s="137" t="s">
        <v>2252</v>
      </c>
      <c r="L354" s="137" t="s">
        <v>21</v>
      </c>
      <c r="M354" s="136" t="s">
        <v>21</v>
      </c>
      <c r="N354" s="136">
        <v>7</v>
      </c>
      <c r="O354" s="138" t="s">
        <v>729</v>
      </c>
      <c r="P354" s="137" t="s">
        <v>702</v>
      </c>
      <c r="Q354" s="137" t="s">
        <v>2497</v>
      </c>
      <c r="R354" s="137" t="s">
        <v>401</v>
      </c>
      <c r="S354" s="137" t="s">
        <v>22</v>
      </c>
      <c r="T354" s="137" t="s">
        <v>399</v>
      </c>
      <c r="U354" s="144">
        <v>10</v>
      </c>
      <c r="V354" s="136">
        <v>100</v>
      </c>
      <c r="W354" s="136">
        <v>0</v>
      </c>
      <c r="X354" s="136">
        <v>100</v>
      </c>
      <c r="Y354" s="136">
        <v>4</v>
      </c>
      <c r="Z354" s="136" t="s">
        <v>18</v>
      </c>
      <c r="AA354" s="136" t="s">
        <v>18</v>
      </c>
      <c r="AB354" s="136" t="s">
        <v>18</v>
      </c>
      <c r="AC354" s="137" t="s">
        <v>21</v>
      </c>
      <c r="AD354" s="137" t="s">
        <v>2557</v>
      </c>
      <c r="AE354" s="136" t="s">
        <v>20</v>
      </c>
      <c r="AF354" s="137" t="s">
        <v>1991</v>
      </c>
      <c r="AG354" s="136" t="s">
        <v>1873</v>
      </c>
      <c r="AH354" s="136">
        <v>3</v>
      </c>
      <c r="AI354" s="139">
        <v>6300</v>
      </c>
      <c r="AJ354" s="140">
        <v>25</v>
      </c>
      <c r="AK354" s="148">
        <v>25</v>
      </c>
      <c r="AL354" s="201">
        <f t="shared" si="5"/>
        <v>1000</v>
      </c>
      <c r="AM354" s="139">
        <v>300000</v>
      </c>
      <c r="AN354" s="204">
        <v>0</v>
      </c>
      <c r="AO354" s="204">
        <v>0</v>
      </c>
      <c r="AP354" s="139">
        <v>0</v>
      </c>
      <c r="AQ354" s="139">
        <v>6300000</v>
      </c>
      <c r="AR354" s="139">
        <v>3000000</v>
      </c>
      <c r="AS354" s="139">
        <v>9300000</v>
      </c>
      <c r="AT354" s="140"/>
      <c r="AU354" s="140"/>
    </row>
    <row r="355" spans="1:47" ht="24.9" hidden="1" customHeight="1" x14ac:dyDescent="0.3">
      <c r="A355" s="136">
        <v>12825</v>
      </c>
      <c r="B355" s="136" t="s">
        <v>29</v>
      </c>
      <c r="C355" s="136" t="s">
        <v>86</v>
      </c>
      <c r="D355" s="136">
        <v>2024</v>
      </c>
      <c r="E355" s="137" t="s">
        <v>23</v>
      </c>
      <c r="F355" s="136" t="s">
        <v>86</v>
      </c>
      <c r="G355" s="137" t="s">
        <v>105</v>
      </c>
      <c r="H355" s="137" t="s">
        <v>2170</v>
      </c>
      <c r="I355" s="137" t="s">
        <v>2558</v>
      </c>
      <c r="J355" s="137" t="s">
        <v>2559</v>
      </c>
      <c r="K355" s="137" t="s">
        <v>1927</v>
      </c>
      <c r="L355" s="137" t="s">
        <v>408</v>
      </c>
      <c r="M355" s="136" t="s">
        <v>409</v>
      </c>
      <c r="N355" s="136">
        <v>8</v>
      </c>
      <c r="O355" s="138" t="s">
        <v>1144</v>
      </c>
      <c r="P355" s="137" t="s">
        <v>1145</v>
      </c>
      <c r="Q355" s="137" t="s">
        <v>631</v>
      </c>
      <c r="R355" s="137" t="s">
        <v>401</v>
      </c>
      <c r="S355" s="137" t="s">
        <v>19</v>
      </c>
      <c r="T355" s="137" t="s">
        <v>399</v>
      </c>
      <c r="U355" s="144">
        <v>20</v>
      </c>
      <c r="V355" s="136">
        <v>80</v>
      </c>
      <c r="W355" s="136">
        <v>12</v>
      </c>
      <c r="X355" s="136">
        <v>92</v>
      </c>
      <c r="Y355" s="136">
        <v>4</v>
      </c>
      <c r="Z355" s="136" t="s">
        <v>20</v>
      </c>
      <c r="AA355" s="136" t="s">
        <v>18</v>
      </c>
      <c r="AB355" s="136" t="s">
        <v>20</v>
      </c>
      <c r="AC355" s="137" t="s">
        <v>2560</v>
      </c>
      <c r="AD355" s="137" t="s">
        <v>2561</v>
      </c>
      <c r="AE355" s="136" t="s">
        <v>18</v>
      </c>
      <c r="AF355" s="137" t="s">
        <v>1878</v>
      </c>
      <c r="AG355" s="136" t="s">
        <v>1873</v>
      </c>
      <c r="AH355" s="136">
        <v>2</v>
      </c>
      <c r="AI355" s="139">
        <v>5400</v>
      </c>
      <c r="AJ355" s="140">
        <v>23</v>
      </c>
      <c r="AK355" s="148">
        <v>23</v>
      </c>
      <c r="AL355" s="201">
        <f t="shared" si="5"/>
        <v>1840</v>
      </c>
      <c r="AN355" s="204">
        <v>1840000</v>
      </c>
      <c r="AO355" s="204">
        <v>0</v>
      </c>
      <c r="AP355" s="139">
        <v>5000000</v>
      </c>
      <c r="AQ355" s="139">
        <v>9936000</v>
      </c>
      <c r="AR355" s="139">
        <v>0</v>
      </c>
      <c r="AS355" s="139">
        <v>16776000</v>
      </c>
    </row>
    <row r="356" spans="1:47" ht="24.9" hidden="1" customHeight="1" x14ac:dyDescent="0.3">
      <c r="A356" s="136">
        <v>12821</v>
      </c>
      <c r="B356" s="136" t="s">
        <v>29</v>
      </c>
      <c r="C356" s="136" t="s">
        <v>86</v>
      </c>
      <c r="D356" s="136">
        <v>2024</v>
      </c>
      <c r="E356" s="137" t="s">
        <v>23</v>
      </c>
      <c r="F356" s="136" t="s">
        <v>86</v>
      </c>
      <c r="G356" s="137" t="s">
        <v>105</v>
      </c>
      <c r="H356" s="137" t="s">
        <v>2170</v>
      </c>
      <c r="I356" s="137" t="s">
        <v>2562</v>
      </c>
      <c r="J356" s="137" t="s">
        <v>2563</v>
      </c>
      <c r="K356" s="137" t="s">
        <v>1927</v>
      </c>
      <c r="L356" s="137" t="s">
        <v>408</v>
      </c>
      <c r="M356" s="136" t="s">
        <v>409</v>
      </c>
      <c r="N356" s="136">
        <v>8</v>
      </c>
      <c r="O356" s="138" t="s">
        <v>1144</v>
      </c>
      <c r="P356" s="137" t="s">
        <v>1145</v>
      </c>
      <c r="Q356" s="137" t="s">
        <v>631</v>
      </c>
      <c r="R356" s="137" t="s">
        <v>401</v>
      </c>
      <c r="S356" s="137" t="s">
        <v>19</v>
      </c>
      <c r="T356" s="137" t="s">
        <v>399</v>
      </c>
      <c r="U356" s="144">
        <v>20</v>
      </c>
      <c r="V356" s="136">
        <v>100</v>
      </c>
      <c r="W356" s="136">
        <v>12</v>
      </c>
      <c r="X356" s="136">
        <v>112</v>
      </c>
      <c r="Y356" s="136">
        <v>4</v>
      </c>
      <c r="Z356" s="136" t="s">
        <v>20</v>
      </c>
      <c r="AA356" s="136" t="s">
        <v>18</v>
      </c>
      <c r="AB356" s="136" t="s">
        <v>20</v>
      </c>
      <c r="AC356" s="137" t="s">
        <v>2564</v>
      </c>
      <c r="AD356" s="137" t="s">
        <v>2561</v>
      </c>
      <c r="AE356" s="136" t="s">
        <v>18</v>
      </c>
      <c r="AF356" s="137" t="s">
        <v>1878</v>
      </c>
      <c r="AG356" s="136" t="s">
        <v>1873</v>
      </c>
      <c r="AH356" s="136">
        <v>1</v>
      </c>
      <c r="AI356" s="139">
        <v>4300</v>
      </c>
      <c r="AJ356" s="140">
        <v>28</v>
      </c>
      <c r="AK356" s="148">
        <v>28</v>
      </c>
      <c r="AL356" s="201">
        <f t="shared" si="5"/>
        <v>2240</v>
      </c>
      <c r="AN356" s="204">
        <v>2240000</v>
      </c>
      <c r="AO356" s="204">
        <v>0</v>
      </c>
      <c r="AP356" s="139">
        <v>5000000</v>
      </c>
      <c r="AQ356" s="139">
        <v>9632000</v>
      </c>
      <c r="AR356" s="139">
        <v>0</v>
      </c>
      <c r="AS356" s="139">
        <v>16872000</v>
      </c>
    </row>
    <row r="357" spans="1:47" ht="24.9" hidden="1" customHeight="1" x14ac:dyDescent="0.3">
      <c r="A357" s="136">
        <v>13026</v>
      </c>
      <c r="B357" s="136" t="s">
        <v>29</v>
      </c>
      <c r="C357" s="136" t="s">
        <v>86</v>
      </c>
      <c r="D357" s="136">
        <v>2024</v>
      </c>
      <c r="E357" s="137" t="s">
        <v>23</v>
      </c>
      <c r="F357" s="136" t="s">
        <v>86</v>
      </c>
      <c r="G357" s="137" t="s">
        <v>105</v>
      </c>
      <c r="H357" s="137" t="s">
        <v>2495</v>
      </c>
      <c r="I357" s="137" t="s">
        <v>2496</v>
      </c>
      <c r="J357" s="137" t="s">
        <v>2565</v>
      </c>
      <c r="K357" s="137" t="s">
        <v>1927</v>
      </c>
      <c r="L357" s="137" t="s">
        <v>21</v>
      </c>
      <c r="M357" s="136" t="s">
        <v>21</v>
      </c>
      <c r="N357" s="136">
        <v>8</v>
      </c>
      <c r="O357" s="138" t="s">
        <v>1144</v>
      </c>
      <c r="P357" s="137" t="s">
        <v>1184</v>
      </c>
      <c r="Q357" s="137" t="s">
        <v>2497</v>
      </c>
      <c r="R357" s="137" t="s">
        <v>401</v>
      </c>
      <c r="S357" s="137" t="s">
        <v>22</v>
      </c>
      <c r="T357" s="137" t="s">
        <v>399</v>
      </c>
      <c r="U357" s="144">
        <v>10</v>
      </c>
      <c r="V357" s="136">
        <v>100</v>
      </c>
      <c r="W357" s="136">
        <v>0</v>
      </c>
      <c r="X357" s="136">
        <v>100</v>
      </c>
      <c r="Y357" s="136">
        <v>4</v>
      </c>
      <c r="Z357" s="136" t="s">
        <v>20</v>
      </c>
      <c r="AA357" s="136" t="s">
        <v>18</v>
      </c>
      <c r="AB357" s="136" t="s">
        <v>18</v>
      </c>
      <c r="AC357" s="137" t="s">
        <v>2566</v>
      </c>
      <c r="AD357" s="137" t="s">
        <v>2567</v>
      </c>
      <c r="AE357" s="136" t="s">
        <v>18</v>
      </c>
      <c r="AF357" s="137" t="s">
        <v>1878</v>
      </c>
      <c r="AG357" s="136" t="s">
        <v>1873</v>
      </c>
      <c r="AH357" s="136">
        <v>2</v>
      </c>
      <c r="AI357" s="139">
        <v>5400</v>
      </c>
      <c r="AJ357" s="140">
        <v>25</v>
      </c>
      <c r="AK357" s="148">
        <v>25</v>
      </c>
      <c r="AL357" s="201">
        <f t="shared" si="5"/>
        <v>1000</v>
      </c>
      <c r="AN357" s="204">
        <v>1000000</v>
      </c>
      <c r="AO357" s="204">
        <v>0</v>
      </c>
      <c r="AP357" s="139">
        <v>0</v>
      </c>
      <c r="AQ357" s="139">
        <v>5400000</v>
      </c>
      <c r="AR357" s="139">
        <v>0</v>
      </c>
      <c r="AS357" s="139">
        <v>6400000</v>
      </c>
    </row>
    <row r="358" spans="1:47" s="142" customFormat="1" ht="24.9" hidden="1" customHeight="1" x14ac:dyDescent="0.3">
      <c r="A358" s="136">
        <v>13033</v>
      </c>
      <c r="B358" s="136" t="s">
        <v>29</v>
      </c>
      <c r="C358" s="136" t="s">
        <v>86</v>
      </c>
      <c r="D358" s="136">
        <v>2024</v>
      </c>
      <c r="E358" s="137" t="s">
        <v>23</v>
      </c>
      <c r="F358" s="136" t="s">
        <v>86</v>
      </c>
      <c r="G358" s="137" t="s">
        <v>105</v>
      </c>
      <c r="H358" s="137" t="s">
        <v>2495</v>
      </c>
      <c r="I358" s="137" t="s">
        <v>2496</v>
      </c>
      <c r="J358" s="137" t="s">
        <v>2568</v>
      </c>
      <c r="K358" s="137" t="s">
        <v>1927</v>
      </c>
      <c r="L358" s="137" t="s">
        <v>21</v>
      </c>
      <c r="M358" s="136" t="s">
        <v>21</v>
      </c>
      <c r="N358" s="136">
        <v>8</v>
      </c>
      <c r="O358" s="138" t="s">
        <v>1144</v>
      </c>
      <c r="P358" s="137" t="s">
        <v>1797</v>
      </c>
      <c r="Q358" s="137" t="s">
        <v>2497</v>
      </c>
      <c r="R358" s="137" t="s">
        <v>401</v>
      </c>
      <c r="S358" s="137" t="s">
        <v>22</v>
      </c>
      <c r="T358" s="137" t="s">
        <v>399</v>
      </c>
      <c r="U358" s="144">
        <v>10</v>
      </c>
      <c r="V358" s="136">
        <v>100</v>
      </c>
      <c r="W358" s="136">
        <v>0</v>
      </c>
      <c r="X358" s="136">
        <v>100</v>
      </c>
      <c r="Y358" s="136">
        <v>4</v>
      </c>
      <c r="Z358" s="136" t="s">
        <v>20</v>
      </c>
      <c r="AA358" s="136" t="s">
        <v>18</v>
      </c>
      <c r="AB358" s="136" t="s">
        <v>18</v>
      </c>
      <c r="AC358" s="137" t="s">
        <v>2569</v>
      </c>
      <c r="AD358" s="137" t="s">
        <v>2570</v>
      </c>
      <c r="AE358" s="136" t="s">
        <v>18</v>
      </c>
      <c r="AF358" s="137" t="s">
        <v>1878</v>
      </c>
      <c r="AG358" s="136" t="s">
        <v>1873</v>
      </c>
      <c r="AH358" s="136">
        <v>2</v>
      </c>
      <c r="AI358" s="139">
        <v>5400</v>
      </c>
      <c r="AJ358" s="140">
        <v>25</v>
      </c>
      <c r="AK358" s="148">
        <v>25</v>
      </c>
      <c r="AL358" s="201">
        <f t="shared" si="5"/>
        <v>1000</v>
      </c>
      <c r="AM358" s="139"/>
      <c r="AN358" s="204">
        <v>1000000</v>
      </c>
      <c r="AO358" s="204">
        <v>0</v>
      </c>
      <c r="AP358" s="139">
        <v>0</v>
      </c>
      <c r="AQ358" s="139">
        <v>5400000</v>
      </c>
      <c r="AR358" s="139">
        <v>0</v>
      </c>
      <c r="AS358" s="139">
        <v>6400000</v>
      </c>
      <c r="AT358" s="140"/>
      <c r="AU358" s="140"/>
    </row>
    <row r="359" spans="1:47" ht="24.9" hidden="1" customHeight="1" x14ac:dyDescent="0.3">
      <c r="A359" s="136">
        <v>12827</v>
      </c>
      <c r="B359" s="136" t="s">
        <v>29</v>
      </c>
      <c r="C359" s="136" t="s">
        <v>86</v>
      </c>
      <c r="D359" s="136">
        <v>2024</v>
      </c>
      <c r="E359" s="137" t="s">
        <v>23</v>
      </c>
      <c r="F359" s="136" t="s">
        <v>86</v>
      </c>
      <c r="G359" s="137" t="s">
        <v>105</v>
      </c>
      <c r="H359" s="137" t="s">
        <v>2170</v>
      </c>
      <c r="I359" s="137" t="s">
        <v>2558</v>
      </c>
      <c r="J359" s="137" t="s">
        <v>1203</v>
      </c>
      <c r="K359" s="137" t="s">
        <v>1202</v>
      </c>
      <c r="L359" s="137" t="s">
        <v>408</v>
      </c>
      <c r="M359" s="136" t="s">
        <v>409</v>
      </c>
      <c r="N359" s="136">
        <v>8</v>
      </c>
      <c r="O359" s="138" t="s">
        <v>1144</v>
      </c>
      <c r="P359" s="137" t="s">
        <v>1145</v>
      </c>
      <c r="Q359" s="137" t="s">
        <v>631</v>
      </c>
      <c r="R359" s="137" t="s">
        <v>401</v>
      </c>
      <c r="S359" s="137" t="s">
        <v>19</v>
      </c>
      <c r="T359" s="137" t="s">
        <v>399</v>
      </c>
      <c r="U359" s="144">
        <v>10</v>
      </c>
      <c r="V359" s="136">
        <v>260</v>
      </c>
      <c r="W359" s="136">
        <v>12</v>
      </c>
      <c r="X359" s="136">
        <v>272</v>
      </c>
      <c r="Y359" s="136">
        <v>4</v>
      </c>
      <c r="Z359" s="136" t="s">
        <v>20</v>
      </c>
      <c r="AA359" s="136" t="s">
        <v>18</v>
      </c>
      <c r="AB359" s="136" t="s">
        <v>20</v>
      </c>
      <c r="AC359" s="137" t="s">
        <v>21</v>
      </c>
      <c r="AD359" s="137" t="s">
        <v>2561</v>
      </c>
      <c r="AE359" s="136" t="s">
        <v>20</v>
      </c>
      <c r="AF359" s="137" t="s">
        <v>1991</v>
      </c>
      <c r="AG359" s="136" t="s">
        <v>1873</v>
      </c>
      <c r="AH359" s="136">
        <v>3</v>
      </c>
      <c r="AI359" s="139">
        <v>6300</v>
      </c>
      <c r="AJ359" s="140">
        <v>68</v>
      </c>
      <c r="AK359" s="148">
        <v>68</v>
      </c>
      <c r="AL359" s="201">
        <f t="shared" si="5"/>
        <v>2720</v>
      </c>
      <c r="AM359" s="139">
        <v>300000</v>
      </c>
      <c r="AN359" s="204">
        <v>2720000</v>
      </c>
      <c r="AO359" s="204">
        <v>0</v>
      </c>
      <c r="AP359" s="139">
        <v>2500000</v>
      </c>
      <c r="AQ359" s="139">
        <v>17136000</v>
      </c>
      <c r="AR359" s="139">
        <v>3000000</v>
      </c>
      <c r="AS359" s="139">
        <v>25356000</v>
      </c>
    </row>
    <row r="360" spans="1:47" ht="24.9" hidden="1" customHeight="1" x14ac:dyDescent="0.3">
      <c r="A360" s="136">
        <v>12814</v>
      </c>
      <c r="B360" s="136" t="s">
        <v>29</v>
      </c>
      <c r="C360" s="136" t="s">
        <v>86</v>
      </c>
      <c r="D360" s="136">
        <v>2024</v>
      </c>
      <c r="E360" s="137" t="s">
        <v>23</v>
      </c>
      <c r="F360" s="136" t="s">
        <v>86</v>
      </c>
      <c r="G360" s="137" t="s">
        <v>105</v>
      </c>
      <c r="H360" s="137" t="s">
        <v>2571</v>
      </c>
      <c r="I360" s="137" t="s">
        <v>2572</v>
      </c>
      <c r="J360" s="137" t="s">
        <v>1199</v>
      </c>
      <c r="K360" s="137" t="s">
        <v>424</v>
      </c>
      <c r="L360" s="137" t="s">
        <v>679</v>
      </c>
      <c r="M360" s="136" t="s">
        <v>680</v>
      </c>
      <c r="N360" s="136">
        <v>8</v>
      </c>
      <c r="O360" s="138" t="s">
        <v>1144</v>
      </c>
      <c r="P360" s="137" t="s">
        <v>1507</v>
      </c>
      <c r="Q360" s="137" t="s">
        <v>631</v>
      </c>
      <c r="R360" s="137" t="s">
        <v>401</v>
      </c>
      <c r="S360" s="137" t="s">
        <v>22</v>
      </c>
      <c r="T360" s="137" t="s">
        <v>399</v>
      </c>
      <c r="U360" s="144">
        <v>20</v>
      </c>
      <c r="V360" s="136">
        <v>90</v>
      </c>
      <c r="W360" s="136">
        <v>12</v>
      </c>
      <c r="X360" s="136">
        <v>102</v>
      </c>
      <c r="Y360" s="136">
        <v>4</v>
      </c>
      <c r="Z360" s="136" t="s">
        <v>20</v>
      </c>
      <c r="AA360" s="136" t="s">
        <v>18</v>
      </c>
      <c r="AB360" s="136" t="s">
        <v>18</v>
      </c>
      <c r="AC360" s="137" t="s">
        <v>21</v>
      </c>
      <c r="AD360" s="137" t="s">
        <v>2573</v>
      </c>
      <c r="AE360" s="136" t="s">
        <v>20</v>
      </c>
      <c r="AF360" s="137" t="s">
        <v>1197</v>
      </c>
      <c r="AG360" s="136" t="s">
        <v>1873</v>
      </c>
      <c r="AH360" s="136">
        <v>1</v>
      </c>
      <c r="AI360" s="139">
        <v>4300</v>
      </c>
      <c r="AJ360" s="140">
        <v>25.5</v>
      </c>
      <c r="AK360" s="148">
        <v>26</v>
      </c>
      <c r="AL360" s="201">
        <f t="shared" si="5"/>
        <v>2040</v>
      </c>
      <c r="AM360" s="139">
        <v>38000</v>
      </c>
      <c r="AN360" s="204">
        <v>2080000</v>
      </c>
      <c r="AO360" s="204">
        <v>0</v>
      </c>
      <c r="AP360" s="139">
        <v>0</v>
      </c>
      <c r="AQ360" s="139">
        <v>8772000</v>
      </c>
      <c r="AR360" s="139">
        <v>760000</v>
      </c>
      <c r="AS360" s="139">
        <v>11612000</v>
      </c>
    </row>
    <row r="361" spans="1:47" ht="24.9" hidden="1" customHeight="1" x14ac:dyDescent="0.3">
      <c r="A361" s="136">
        <v>12817</v>
      </c>
      <c r="B361" s="136" t="s">
        <v>29</v>
      </c>
      <c r="C361" s="136" t="s">
        <v>86</v>
      </c>
      <c r="D361" s="136">
        <v>2024</v>
      </c>
      <c r="E361" s="137" t="s">
        <v>23</v>
      </c>
      <c r="F361" s="136" t="s">
        <v>86</v>
      </c>
      <c r="G361" s="137" t="s">
        <v>105</v>
      </c>
      <c r="H361" s="137" t="s">
        <v>2170</v>
      </c>
      <c r="I361" s="137" t="s">
        <v>2574</v>
      </c>
      <c r="J361" s="137" t="s">
        <v>2575</v>
      </c>
      <c r="K361" s="137" t="s">
        <v>1927</v>
      </c>
      <c r="L361" s="137" t="s">
        <v>408</v>
      </c>
      <c r="M361" s="136" t="s">
        <v>409</v>
      </c>
      <c r="N361" s="136">
        <v>8</v>
      </c>
      <c r="O361" s="138" t="s">
        <v>1144</v>
      </c>
      <c r="P361" s="137" t="s">
        <v>1145</v>
      </c>
      <c r="Q361" s="137" t="s">
        <v>1864</v>
      </c>
      <c r="R361" s="137" t="s">
        <v>401</v>
      </c>
      <c r="S361" s="137" t="s">
        <v>19</v>
      </c>
      <c r="T361" s="137" t="s">
        <v>399</v>
      </c>
      <c r="U361" s="144">
        <v>20</v>
      </c>
      <c r="V361" s="136">
        <v>100</v>
      </c>
      <c r="W361" s="136">
        <v>12</v>
      </c>
      <c r="X361" s="136">
        <v>112</v>
      </c>
      <c r="Y361" s="136">
        <v>4</v>
      </c>
      <c r="Z361" s="136" t="s">
        <v>20</v>
      </c>
      <c r="AA361" s="136" t="s">
        <v>18</v>
      </c>
      <c r="AB361" s="136" t="s">
        <v>20</v>
      </c>
      <c r="AC361" s="137" t="s">
        <v>2576</v>
      </c>
      <c r="AD361" s="137" t="s">
        <v>2561</v>
      </c>
      <c r="AE361" s="136" t="s">
        <v>18</v>
      </c>
      <c r="AF361" s="137" t="s">
        <v>1878</v>
      </c>
      <c r="AG361" s="136" t="s">
        <v>1873</v>
      </c>
      <c r="AH361" s="136">
        <v>2</v>
      </c>
      <c r="AI361" s="139">
        <v>5400</v>
      </c>
      <c r="AJ361" s="140">
        <v>28</v>
      </c>
      <c r="AK361" s="148">
        <v>28</v>
      </c>
      <c r="AL361" s="201">
        <f t="shared" si="5"/>
        <v>2240</v>
      </c>
      <c r="AN361" s="204">
        <v>2240000</v>
      </c>
      <c r="AO361" s="204">
        <v>0</v>
      </c>
      <c r="AP361" s="139">
        <v>5000000</v>
      </c>
      <c r="AQ361" s="139">
        <v>12096000</v>
      </c>
      <c r="AR361" s="139">
        <v>0</v>
      </c>
      <c r="AS361" s="139">
        <v>19336000</v>
      </c>
    </row>
    <row r="362" spans="1:47" ht="24.9" hidden="1" customHeight="1" x14ac:dyDescent="0.3">
      <c r="A362" s="136">
        <v>13023</v>
      </c>
      <c r="B362" s="136" t="s">
        <v>29</v>
      </c>
      <c r="C362" s="136" t="s">
        <v>86</v>
      </c>
      <c r="D362" s="136">
        <v>2024</v>
      </c>
      <c r="E362" s="137" t="s">
        <v>23</v>
      </c>
      <c r="F362" s="136" t="s">
        <v>86</v>
      </c>
      <c r="G362" s="137" t="s">
        <v>105</v>
      </c>
      <c r="H362" s="137" t="s">
        <v>2495</v>
      </c>
      <c r="I362" s="137" t="s">
        <v>2496</v>
      </c>
      <c r="J362" s="137" t="s">
        <v>1196</v>
      </c>
      <c r="K362" s="137" t="s">
        <v>1195</v>
      </c>
      <c r="L362" s="137" t="s">
        <v>21</v>
      </c>
      <c r="M362" s="136" t="s">
        <v>21</v>
      </c>
      <c r="N362" s="136">
        <v>8</v>
      </c>
      <c r="O362" s="138" t="s">
        <v>1144</v>
      </c>
      <c r="P362" s="137" t="s">
        <v>1184</v>
      </c>
      <c r="Q362" s="137" t="s">
        <v>2497</v>
      </c>
      <c r="R362" s="137" t="s">
        <v>401</v>
      </c>
      <c r="S362" s="137" t="s">
        <v>22</v>
      </c>
      <c r="T362" s="137" t="s">
        <v>399</v>
      </c>
      <c r="U362" s="144">
        <v>10</v>
      </c>
      <c r="V362" s="136">
        <v>160</v>
      </c>
      <c r="W362" s="136">
        <v>0</v>
      </c>
      <c r="X362" s="136">
        <v>160</v>
      </c>
      <c r="Y362" s="136">
        <v>4</v>
      </c>
      <c r="Z362" s="136" t="s">
        <v>20</v>
      </c>
      <c r="AA362" s="136" t="s">
        <v>18</v>
      </c>
      <c r="AB362" s="136" t="s">
        <v>18</v>
      </c>
      <c r="AC362" s="137" t="s">
        <v>21</v>
      </c>
      <c r="AD362" s="137" t="s">
        <v>2577</v>
      </c>
      <c r="AE362" s="136" t="s">
        <v>20</v>
      </c>
      <c r="AF362" s="137" t="s">
        <v>2006</v>
      </c>
      <c r="AG362" s="136" t="s">
        <v>1873</v>
      </c>
      <c r="AH362" s="136">
        <v>3</v>
      </c>
      <c r="AI362" s="139">
        <v>6300</v>
      </c>
      <c r="AJ362" s="140">
        <v>40</v>
      </c>
      <c r="AK362" s="148">
        <v>40</v>
      </c>
      <c r="AL362" s="201">
        <f t="shared" si="5"/>
        <v>1600</v>
      </c>
      <c r="AM362" s="139">
        <v>50000</v>
      </c>
      <c r="AN362" s="204">
        <v>1600000</v>
      </c>
      <c r="AO362" s="204">
        <v>0</v>
      </c>
      <c r="AP362" s="139">
        <v>0</v>
      </c>
      <c r="AQ362" s="139">
        <v>10080000</v>
      </c>
      <c r="AR362" s="139">
        <v>500000</v>
      </c>
      <c r="AS362" s="139">
        <v>12180000</v>
      </c>
    </row>
    <row r="363" spans="1:47" s="142" customFormat="1" ht="24.9" hidden="1" customHeight="1" x14ac:dyDescent="0.3">
      <c r="A363" s="136">
        <v>13048</v>
      </c>
      <c r="B363" s="136" t="s">
        <v>29</v>
      </c>
      <c r="C363" s="136" t="s">
        <v>86</v>
      </c>
      <c r="D363" s="136">
        <v>2024</v>
      </c>
      <c r="E363" s="137" t="s">
        <v>23</v>
      </c>
      <c r="F363" s="136" t="s">
        <v>86</v>
      </c>
      <c r="G363" s="137" t="s">
        <v>105</v>
      </c>
      <c r="H363" s="137" t="s">
        <v>2495</v>
      </c>
      <c r="I363" s="137" t="s">
        <v>2496</v>
      </c>
      <c r="J363" s="137" t="s">
        <v>2251</v>
      </c>
      <c r="K363" s="137" t="s">
        <v>2252</v>
      </c>
      <c r="L363" s="137" t="s">
        <v>21</v>
      </c>
      <c r="M363" s="136" t="s">
        <v>21</v>
      </c>
      <c r="N363" s="136">
        <v>8</v>
      </c>
      <c r="O363" s="138" t="s">
        <v>1144</v>
      </c>
      <c r="P363" s="137" t="s">
        <v>1225</v>
      </c>
      <c r="Q363" s="137" t="s">
        <v>2497</v>
      </c>
      <c r="R363" s="137" t="s">
        <v>401</v>
      </c>
      <c r="S363" s="137" t="s">
        <v>22</v>
      </c>
      <c r="T363" s="137" t="s">
        <v>399</v>
      </c>
      <c r="U363" s="144">
        <v>10</v>
      </c>
      <c r="V363" s="136">
        <v>100</v>
      </c>
      <c r="W363" s="136">
        <v>0</v>
      </c>
      <c r="X363" s="136">
        <v>100</v>
      </c>
      <c r="Y363" s="136">
        <v>4</v>
      </c>
      <c r="Z363" s="136" t="s">
        <v>18</v>
      </c>
      <c r="AA363" s="136" t="s">
        <v>18</v>
      </c>
      <c r="AB363" s="136" t="s">
        <v>18</v>
      </c>
      <c r="AC363" s="137" t="s">
        <v>21</v>
      </c>
      <c r="AD363" s="137" t="s">
        <v>2578</v>
      </c>
      <c r="AE363" s="136" t="s">
        <v>20</v>
      </c>
      <c r="AF363" s="137" t="s">
        <v>1991</v>
      </c>
      <c r="AG363" s="136" t="s">
        <v>1873</v>
      </c>
      <c r="AH363" s="136">
        <v>3</v>
      </c>
      <c r="AI363" s="139">
        <v>6300</v>
      </c>
      <c r="AJ363" s="140">
        <v>25</v>
      </c>
      <c r="AK363" s="148">
        <v>25</v>
      </c>
      <c r="AL363" s="201">
        <f t="shared" si="5"/>
        <v>1000</v>
      </c>
      <c r="AM363" s="139">
        <v>300000</v>
      </c>
      <c r="AN363" s="204">
        <v>0</v>
      </c>
      <c r="AO363" s="204">
        <v>0</v>
      </c>
      <c r="AP363" s="139">
        <v>0</v>
      </c>
      <c r="AQ363" s="139">
        <v>6300000</v>
      </c>
      <c r="AR363" s="139">
        <v>3000000</v>
      </c>
      <c r="AS363" s="139">
        <v>9300000</v>
      </c>
      <c r="AT363" s="140"/>
      <c r="AU363" s="140"/>
    </row>
    <row r="364" spans="1:47" s="142" customFormat="1" ht="24.9" hidden="1" customHeight="1" x14ac:dyDescent="0.3">
      <c r="A364" s="136">
        <v>13050</v>
      </c>
      <c r="B364" s="136" t="s">
        <v>29</v>
      </c>
      <c r="C364" s="136" t="s">
        <v>86</v>
      </c>
      <c r="D364" s="136">
        <v>2024</v>
      </c>
      <c r="E364" s="137" t="s">
        <v>23</v>
      </c>
      <c r="F364" s="136" t="s">
        <v>86</v>
      </c>
      <c r="G364" s="137" t="s">
        <v>105</v>
      </c>
      <c r="H364" s="137" t="s">
        <v>2495</v>
      </c>
      <c r="I364" s="137" t="s">
        <v>2496</v>
      </c>
      <c r="J364" s="137" t="s">
        <v>2251</v>
      </c>
      <c r="K364" s="137" t="s">
        <v>2252</v>
      </c>
      <c r="L364" s="137" t="s">
        <v>21</v>
      </c>
      <c r="M364" s="136" t="s">
        <v>21</v>
      </c>
      <c r="N364" s="136">
        <v>8</v>
      </c>
      <c r="O364" s="138" t="s">
        <v>1144</v>
      </c>
      <c r="P364" s="137" t="s">
        <v>1184</v>
      </c>
      <c r="Q364" s="137" t="s">
        <v>2497</v>
      </c>
      <c r="R364" s="137" t="s">
        <v>401</v>
      </c>
      <c r="S364" s="137" t="s">
        <v>22</v>
      </c>
      <c r="T364" s="137" t="s">
        <v>399</v>
      </c>
      <c r="U364" s="144">
        <v>10</v>
      </c>
      <c r="V364" s="136">
        <v>100</v>
      </c>
      <c r="W364" s="136">
        <v>0</v>
      </c>
      <c r="X364" s="136">
        <v>100</v>
      </c>
      <c r="Y364" s="136">
        <v>4</v>
      </c>
      <c r="Z364" s="136" t="s">
        <v>20</v>
      </c>
      <c r="AA364" s="136" t="s">
        <v>18</v>
      </c>
      <c r="AB364" s="136" t="s">
        <v>18</v>
      </c>
      <c r="AC364" s="137" t="s">
        <v>21</v>
      </c>
      <c r="AD364" s="137" t="s">
        <v>2579</v>
      </c>
      <c r="AE364" s="136" t="s">
        <v>20</v>
      </c>
      <c r="AF364" s="137" t="s">
        <v>1991</v>
      </c>
      <c r="AG364" s="136" t="s">
        <v>1873</v>
      </c>
      <c r="AH364" s="136">
        <v>3</v>
      </c>
      <c r="AI364" s="139">
        <v>6300</v>
      </c>
      <c r="AJ364" s="140">
        <v>25</v>
      </c>
      <c r="AK364" s="148">
        <v>25</v>
      </c>
      <c r="AL364" s="201">
        <f t="shared" si="5"/>
        <v>1000</v>
      </c>
      <c r="AM364" s="139">
        <v>300000</v>
      </c>
      <c r="AN364" s="204">
        <v>1000000</v>
      </c>
      <c r="AO364" s="204">
        <v>0</v>
      </c>
      <c r="AP364" s="139">
        <v>0</v>
      </c>
      <c r="AQ364" s="139">
        <v>6300000</v>
      </c>
      <c r="AR364" s="139">
        <v>3000000</v>
      </c>
      <c r="AS364" s="139">
        <v>10300000</v>
      </c>
      <c r="AT364" s="140"/>
      <c r="AU364" s="140"/>
    </row>
    <row r="365" spans="1:47" s="142" customFormat="1" ht="24.9" hidden="1" customHeight="1" x14ac:dyDescent="0.3">
      <c r="A365" s="136">
        <v>13049</v>
      </c>
      <c r="B365" s="136" t="s">
        <v>29</v>
      </c>
      <c r="C365" s="136" t="s">
        <v>86</v>
      </c>
      <c r="D365" s="136">
        <v>2024</v>
      </c>
      <c r="E365" s="137" t="s">
        <v>23</v>
      </c>
      <c r="F365" s="136" t="s">
        <v>86</v>
      </c>
      <c r="G365" s="137" t="s">
        <v>105</v>
      </c>
      <c r="H365" s="137" t="s">
        <v>2495</v>
      </c>
      <c r="I365" s="137" t="s">
        <v>2496</v>
      </c>
      <c r="J365" s="137" t="s">
        <v>2251</v>
      </c>
      <c r="K365" s="137" t="s">
        <v>2252</v>
      </c>
      <c r="L365" s="137" t="s">
        <v>21</v>
      </c>
      <c r="M365" s="136" t="s">
        <v>21</v>
      </c>
      <c r="N365" s="136">
        <v>9</v>
      </c>
      <c r="O365" s="138" t="s">
        <v>723</v>
      </c>
      <c r="P365" s="137" t="s">
        <v>1433</v>
      </c>
      <c r="Q365" s="137" t="s">
        <v>2497</v>
      </c>
      <c r="R365" s="137" t="s">
        <v>401</v>
      </c>
      <c r="S365" s="137" t="s">
        <v>22</v>
      </c>
      <c r="T365" s="137" t="s">
        <v>399</v>
      </c>
      <c r="U365" s="144">
        <v>10</v>
      </c>
      <c r="V365" s="136">
        <v>100</v>
      </c>
      <c r="W365" s="136">
        <v>0</v>
      </c>
      <c r="X365" s="136">
        <v>100</v>
      </c>
      <c r="Y365" s="136">
        <v>4</v>
      </c>
      <c r="Z365" s="136" t="s">
        <v>18</v>
      </c>
      <c r="AA365" s="136" t="s">
        <v>18</v>
      </c>
      <c r="AB365" s="136" t="s">
        <v>18</v>
      </c>
      <c r="AC365" s="137" t="s">
        <v>21</v>
      </c>
      <c r="AD365" s="137" t="s">
        <v>2580</v>
      </c>
      <c r="AE365" s="136" t="s">
        <v>20</v>
      </c>
      <c r="AF365" s="137" t="s">
        <v>1991</v>
      </c>
      <c r="AG365" s="136" t="s">
        <v>1873</v>
      </c>
      <c r="AH365" s="136">
        <v>3</v>
      </c>
      <c r="AI365" s="139">
        <v>6300</v>
      </c>
      <c r="AJ365" s="140">
        <v>25</v>
      </c>
      <c r="AK365" s="148">
        <v>25</v>
      </c>
      <c r="AL365" s="201">
        <f t="shared" si="5"/>
        <v>1000</v>
      </c>
      <c r="AM365" s="139">
        <v>300000</v>
      </c>
      <c r="AN365" s="204">
        <v>0</v>
      </c>
      <c r="AO365" s="204">
        <v>0</v>
      </c>
      <c r="AP365" s="139">
        <v>0</v>
      </c>
      <c r="AQ365" s="139">
        <v>6300000</v>
      </c>
      <c r="AR365" s="139">
        <v>3000000</v>
      </c>
      <c r="AS365" s="139">
        <v>9300000</v>
      </c>
      <c r="AT365" s="140"/>
      <c r="AU365" s="140"/>
    </row>
    <row r="366" spans="1:47" ht="24.9" hidden="1" customHeight="1" x14ac:dyDescent="0.3">
      <c r="A366" s="136">
        <v>12810</v>
      </c>
      <c r="B366" s="136" t="s">
        <v>29</v>
      </c>
      <c r="C366" s="136" t="s">
        <v>86</v>
      </c>
      <c r="D366" s="136">
        <v>2024</v>
      </c>
      <c r="E366" s="137" t="s">
        <v>23</v>
      </c>
      <c r="F366" s="136" t="s">
        <v>86</v>
      </c>
      <c r="G366" s="137" t="s">
        <v>105</v>
      </c>
      <c r="H366" s="137" t="s">
        <v>2581</v>
      </c>
      <c r="I366" s="137" t="s">
        <v>2582</v>
      </c>
      <c r="J366" s="137" t="s">
        <v>1146</v>
      </c>
      <c r="K366" s="137" t="s">
        <v>1147</v>
      </c>
      <c r="L366" s="137" t="s">
        <v>408</v>
      </c>
      <c r="M366" s="136" t="s">
        <v>409</v>
      </c>
      <c r="N366" s="136">
        <v>10</v>
      </c>
      <c r="O366" s="138" t="s">
        <v>1135</v>
      </c>
      <c r="P366" s="137" t="s">
        <v>1224</v>
      </c>
      <c r="Q366" s="137" t="s">
        <v>1373</v>
      </c>
      <c r="R366" s="137" t="s">
        <v>401</v>
      </c>
      <c r="S366" s="137" t="s">
        <v>19</v>
      </c>
      <c r="T366" s="137" t="s">
        <v>399</v>
      </c>
      <c r="U366" s="144">
        <v>10</v>
      </c>
      <c r="V366" s="136">
        <v>160</v>
      </c>
      <c r="W366" s="136">
        <v>12</v>
      </c>
      <c r="X366" s="136">
        <v>172</v>
      </c>
      <c r="Y366" s="136">
        <v>4</v>
      </c>
      <c r="Z366" s="136" t="s">
        <v>20</v>
      </c>
      <c r="AA366" s="136" t="s">
        <v>18</v>
      </c>
      <c r="AB366" s="136" t="s">
        <v>20</v>
      </c>
      <c r="AC366" s="137" t="s">
        <v>21</v>
      </c>
      <c r="AD366" s="137" t="s">
        <v>2583</v>
      </c>
      <c r="AE366" s="136" t="s">
        <v>18</v>
      </c>
      <c r="AF366" s="137" t="s">
        <v>1878</v>
      </c>
      <c r="AG366" s="136" t="s">
        <v>1873</v>
      </c>
      <c r="AH366" s="136">
        <v>2</v>
      </c>
      <c r="AI366" s="139">
        <v>5400</v>
      </c>
      <c r="AJ366" s="140">
        <v>43</v>
      </c>
      <c r="AK366" s="148">
        <v>43</v>
      </c>
      <c r="AL366" s="201">
        <f t="shared" si="5"/>
        <v>1720</v>
      </c>
      <c r="AN366" s="204">
        <v>1720000</v>
      </c>
      <c r="AO366" s="204">
        <v>0</v>
      </c>
      <c r="AP366" s="139">
        <v>2500000</v>
      </c>
      <c r="AQ366" s="139">
        <v>9288000</v>
      </c>
      <c r="AR366" s="139">
        <v>0</v>
      </c>
      <c r="AS366" s="139">
        <v>13508000</v>
      </c>
    </row>
    <row r="367" spans="1:47" ht="24.9" hidden="1" customHeight="1" x14ac:dyDescent="0.3">
      <c r="A367" s="136">
        <v>12870</v>
      </c>
      <c r="B367" s="136" t="s">
        <v>29</v>
      </c>
      <c r="C367" s="136" t="s">
        <v>86</v>
      </c>
      <c r="D367" s="136">
        <v>2024</v>
      </c>
      <c r="E367" s="137" t="s">
        <v>23</v>
      </c>
      <c r="F367" s="136" t="s">
        <v>86</v>
      </c>
      <c r="G367" s="137" t="s">
        <v>105</v>
      </c>
      <c r="H367" s="137" t="s">
        <v>2584</v>
      </c>
      <c r="I367" s="137" t="s">
        <v>2585</v>
      </c>
      <c r="J367" s="137" t="s">
        <v>1232</v>
      </c>
      <c r="K367" s="137" t="s">
        <v>1927</v>
      </c>
      <c r="L367" s="137" t="s">
        <v>21</v>
      </c>
      <c r="M367" s="136" t="s">
        <v>21</v>
      </c>
      <c r="N367" s="136">
        <v>13</v>
      </c>
      <c r="O367" s="138" t="s">
        <v>622</v>
      </c>
      <c r="P367" s="137" t="s">
        <v>1183</v>
      </c>
      <c r="Q367" s="137" t="s">
        <v>1864</v>
      </c>
      <c r="R367" s="137" t="s">
        <v>401</v>
      </c>
      <c r="S367" s="137" t="s">
        <v>22</v>
      </c>
      <c r="T367" s="137" t="s">
        <v>399</v>
      </c>
      <c r="U367" s="144">
        <v>20</v>
      </c>
      <c r="V367" s="136">
        <v>200</v>
      </c>
      <c r="W367" s="136">
        <v>0</v>
      </c>
      <c r="X367" s="136">
        <v>200</v>
      </c>
      <c r="Y367" s="136">
        <v>4</v>
      </c>
      <c r="Z367" s="136" t="s">
        <v>20</v>
      </c>
      <c r="AA367" s="136" t="s">
        <v>18</v>
      </c>
      <c r="AB367" s="136" t="s">
        <v>18</v>
      </c>
      <c r="AC367" s="137" t="s">
        <v>2586</v>
      </c>
      <c r="AD367" s="137" t="s">
        <v>2587</v>
      </c>
      <c r="AE367" s="136" t="s">
        <v>18</v>
      </c>
      <c r="AF367" s="137" t="s">
        <v>1878</v>
      </c>
      <c r="AG367" s="136" t="s">
        <v>1873</v>
      </c>
      <c r="AH367" s="136">
        <v>2</v>
      </c>
      <c r="AI367" s="139">
        <v>5400</v>
      </c>
      <c r="AJ367" s="140">
        <v>50</v>
      </c>
      <c r="AK367" s="148">
        <v>50</v>
      </c>
      <c r="AL367" s="201">
        <f t="shared" si="5"/>
        <v>4000</v>
      </c>
      <c r="AM367" s="141"/>
      <c r="AN367" s="204">
        <v>4000000</v>
      </c>
      <c r="AO367" s="204">
        <v>0</v>
      </c>
      <c r="AP367" s="139">
        <v>0</v>
      </c>
      <c r="AQ367" s="139">
        <v>21600000</v>
      </c>
      <c r="AR367" s="139">
        <v>0</v>
      </c>
      <c r="AS367" s="139">
        <v>25600000</v>
      </c>
    </row>
    <row r="368" spans="1:47" ht="24.9" hidden="1" customHeight="1" x14ac:dyDescent="0.3">
      <c r="A368" s="136">
        <v>12871</v>
      </c>
      <c r="B368" s="136" t="s">
        <v>29</v>
      </c>
      <c r="C368" s="136" t="s">
        <v>86</v>
      </c>
      <c r="D368" s="136">
        <v>2024</v>
      </c>
      <c r="E368" s="137" t="s">
        <v>23</v>
      </c>
      <c r="F368" s="136" t="s">
        <v>86</v>
      </c>
      <c r="G368" s="137" t="s">
        <v>105</v>
      </c>
      <c r="H368" s="137" t="s">
        <v>2584</v>
      </c>
      <c r="I368" s="137" t="s">
        <v>2585</v>
      </c>
      <c r="J368" s="137" t="s">
        <v>1232</v>
      </c>
      <c r="K368" s="137" t="s">
        <v>1927</v>
      </c>
      <c r="L368" s="137" t="s">
        <v>21</v>
      </c>
      <c r="M368" s="136" t="s">
        <v>21</v>
      </c>
      <c r="N368" s="136">
        <v>13</v>
      </c>
      <c r="O368" s="138" t="s">
        <v>622</v>
      </c>
      <c r="P368" s="137" t="s">
        <v>1152</v>
      </c>
      <c r="Q368" s="137" t="s">
        <v>1864</v>
      </c>
      <c r="R368" s="137" t="s">
        <v>401</v>
      </c>
      <c r="S368" s="137" t="s">
        <v>22</v>
      </c>
      <c r="T368" s="137" t="s">
        <v>399</v>
      </c>
      <c r="U368" s="144">
        <v>20</v>
      </c>
      <c r="V368" s="136">
        <v>200</v>
      </c>
      <c r="W368" s="136">
        <v>0</v>
      </c>
      <c r="X368" s="136">
        <v>200</v>
      </c>
      <c r="Y368" s="136">
        <v>4</v>
      </c>
      <c r="Z368" s="136" t="s">
        <v>20</v>
      </c>
      <c r="AA368" s="136" t="s">
        <v>18</v>
      </c>
      <c r="AB368" s="136" t="s">
        <v>18</v>
      </c>
      <c r="AC368" s="137" t="s">
        <v>2586</v>
      </c>
      <c r="AD368" s="137" t="s">
        <v>2588</v>
      </c>
      <c r="AE368" s="136" t="s">
        <v>18</v>
      </c>
      <c r="AF368" s="137" t="s">
        <v>1878</v>
      </c>
      <c r="AG368" s="136" t="s">
        <v>1873</v>
      </c>
      <c r="AH368" s="136">
        <v>2</v>
      </c>
      <c r="AI368" s="139">
        <v>5400</v>
      </c>
      <c r="AJ368" s="140">
        <v>50</v>
      </c>
      <c r="AK368" s="148">
        <v>50</v>
      </c>
      <c r="AL368" s="201">
        <f t="shared" si="5"/>
        <v>4000</v>
      </c>
      <c r="AN368" s="204">
        <v>4000000</v>
      </c>
      <c r="AO368" s="204">
        <v>0</v>
      </c>
      <c r="AP368" s="139">
        <v>0</v>
      </c>
      <c r="AQ368" s="139">
        <v>21600000</v>
      </c>
      <c r="AR368" s="139">
        <v>0</v>
      </c>
      <c r="AS368" s="139">
        <v>25600000</v>
      </c>
    </row>
    <row r="369" spans="1:47" ht="24.9" hidden="1" customHeight="1" x14ac:dyDescent="0.3">
      <c r="A369" s="136">
        <v>12872</v>
      </c>
      <c r="B369" s="136" t="s">
        <v>29</v>
      </c>
      <c r="C369" s="136" t="s">
        <v>86</v>
      </c>
      <c r="D369" s="136">
        <v>2024</v>
      </c>
      <c r="E369" s="137" t="s">
        <v>23</v>
      </c>
      <c r="F369" s="136" t="s">
        <v>86</v>
      </c>
      <c r="G369" s="137" t="s">
        <v>105</v>
      </c>
      <c r="H369" s="137" t="s">
        <v>2584</v>
      </c>
      <c r="I369" s="137" t="s">
        <v>2585</v>
      </c>
      <c r="J369" s="137" t="s">
        <v>1232</v>
      </c>
      <c r="K369" s="137" t="s">
        <v>1927</v>
      </c>
      <c r="L369" s="137" t="s">
        <v>21</v>
      </c>
      <c r="M369" s="136" t="s">
        <v>21</v>
      </c>
      <c r="N369" s="136">
        <v>13</v>
      </c>
      <c r="O369" s="138" t="s">
        <v>622</v>
      </c>
      <c r="P369" s="137" t="s">
        <v>1709</v>
      </c>
      <c r="Q369" s="137" t="s">
        <v>1864</v>
      </c>
      <c r="R369" s="137" t="s">
        <v>401</v>
      </c>
      <c r="S369" s="137" t="s">
        <v>22</v>
      </c>
      <c r="T369" s="137" t="s">
        <v>399</v>
      </c>
      <c r="U369" s="144">
        <v>20</v>
      </c>
      <c r="V369" s="136">
        <v>200</v>
      </c>
      <c r="W369" s="136">
        <v>0</v>
      </c>
      <c r="X369" s="136">
        <v>200</v>
      </c>
      <c r="Y369" s="136">
        <v>4</v>
      </c>
      <c r="Z369" s="136" t="s">
        <v>20</v>
      </c>
      <c r="AA369" s="136" t="s">
        <v>18</v>
      </c>
      <c r="AB369" s="136" t="s">
        <v>18</v>
      </c>
      <c r="AC369" s="137" t="s">
        <v>2586</v>
      </c>
      <c r="AD369" s="137" t="s">
        <v>2589</v>
      </c>
      <c r="AE369" s="136" t="s">
        <v>18</v>
      </c>
      <c r="AF369" s="137" t="s">
        <v>1878</v>
      </c>
      <c r="AG369" s="136" t="s">
        <v>1873</v>
      </c>
      <c r="AH369" s="136">
        <v>2</v>
      </c>
      <c r="AI369" s="139">
        <v>5400</v>
      </c>
      <c r="AJ369" s="140">
        <v>50</v>
      </c>
      <c r="AK369" s="148">
        <v>50</v>
      </c>
      <c r="AL369" s="201">
        <f t="shared" si="5"/>
        <v>4000</v>
      </c>
      <c r="AN369" s="204">
        <v>4000000</v>
      </c>
      <c r="AO369" s="204">
        <v>0</v>
      </c>
      <c r="AP369" s="139">
        <v>0</v>
      </c>
      <c r="AQ369" s="139">
        <v>21600000</v>
      </c>
      <c r="AR369" s="139">
        <v>0</v>
      </c>
      <c r="AS369" s="139">
        <v>25600000</v>
      </c>
    </row>
    <row r="370" spans="1:47" ht="24.9" hidden="1" customHeight="1" x14ac:dyDescent="0.3">
      <c r="A370" s="136">
        <v>12837</v>
      </c>
      <c r="B370" s="136" t="s">
        <v>29</v>
      </c>
      <c r="C370" s="136" t="s">
        <v>86</v>
      </c>
      <c r="D370" s="136">
        <v>2024</v>
      </c>
      <c r="E370" s="137" t="s">
        <v>23</v>
      </c>
      <c r="F370" s="136" t="s">
        <v>86</v>
      </c>
      <c r="G370" s="137" t="s">
        <v>105</v>
      </c>
      <c r="H370" s="137" t="s">
        <v>2590</v>
      </c>
      <c r="I370" s="137" t="s">
        <v>2591</v>
      </c>
      <c r="J370" s="137" t="s">
        <v>1295</v>
      </c>
      <c r="K370" s="137" t="s">
        <v>1294</v>
      </c>
      <c r="L370" s="137" t="s">
        <v>21</v>
      </c>
      <c r="M370" s="136" t="s">
        <v>21</v>
      </c>
      <c r="N370" s="136">
        <v>13</v>
      </c>
      <c r="O370" s="138" t="s">
        <v>622</v>
      </c>
      <c r="P370" s="137" t="s">
        <v>1155</v>
      </c>
      <c r="Q370" s="137" t="s">
        <v>642</v>
      </c>
      <c r="R370" s="137" t="s">
        <v>401</v>
      </c>
      <c r="S370" s="137" t="s">
        <v>22</v>
      </c>
      <c r="T370" s="137" t="s">
        <v>1132</v>
      </c>
      <c r="U370" s="144">
        <v>10</v>
      </c>
      <c r="V370" s="136">
        <v>100</v>
      </c>
      <c r="W370" s="136">
        <v>0</v>
      </c>
      <c r="X370" s="136">
        <v>100</v>
      </c>
      <c r="Y370" s="136">
        <v>4</v>
      </c>
      <c r="Z370" s="136" t="s">
        <v>20</v>
      </c>
      <c r="AA370" s="136" t="s">
        <v>18</v>
      </c>
      <c r="AB370" s="136" t="s">
        <v>18</v>
      </c>
      <c r="AC370" s="137" t="s">
        <v>21</v>
      </c>
      <c r="AD370" s="137" t="s">
        <v>2592</v>
      </c>
      <c r="AE370" s="136" t="s">
        <v>18</v>
      </c>
      <c r="AF370" s="137" t="s">
        <v>1878</v>
      </c>
      <c r="AG370" s="136" t="s">
        <v>1873</v>
      </c>
      <c r="AH370" s="136">
        <v>1</v>
      </c>
      <c r="AI370" s="139">
        <v>4300</v>
      </c>
      <c r="AJ370" s="140">
        <v>25</v>
      </c>
      <c r="AK370" s="148">
        <v>25</v>
      </c>
      <c r="AL370" s="201">
        <f t="shared" si="5"/>
        <v>1000</v>
      </c>
      <c r="AN370" s="204">
        <v>1000000</v>
      </c>
      <c r="AO370" s="204">
        <v>0</v>
      </c>
      <c r="AP370" s="139">
        <v>0</v>
      </c>
      <c r="AQ370" s="139">
        <v>4300000</v>
      </c>
      <c r="AR370" s="139">
        <v>0</v>
      </c>
      <c r="AS370" s="139">
        <v>5300000</v>
      </c>
    </row>
    <row r="371" spans="1:47" ht="24.9" hidden="1" customHeight="1" x14ac:dyDescent="0.3">
      <c r="A371" s="136">
        <v>12865</v>
      </c>
      <c r="B371" s="136" t="s">
        <v>29</v>
      </c>
      <c r="C371" s="136" t="s">
        <v>86</v>
      </c>
      <c r="D371" s="136">
        <v>2024</v>
      </c>
      <c r="E371" s="137" t="s">
        <v>23</v>
      </c>
      <c r="F371" s="136" t="s">
        <v>86</v>
      </c>
      <c r="G371" s="137" t="s">
        <v>105</v>
      </c>
      <c r="H371" s="137" t="s">
        <v>2593</v>
      </c>
      <c r="I371" s="137" t="s">
        <v>2594</v>
      </c>
      <c r="J371" s="137" t="s">
        <v>1188</v>
      </c>
      <c r="K371" s="137" t="s">
        <v>1187</v>
      </c>
      <c r="L371" s="137" t="s">
        <v>21</v>
      </c>
      <c r="N371" s="136">
        <v>13</v>
      </c>
      <c r="O371" s="138" t="s">
        <v>622</v>
      </c>
      <c r="P371" s="137" t="s">
        <v>1719</v>
      </c>
      <c r="Q371" s="137" t="s">
        <v>1864</v>
      </c>
      <c r="R371" s="137" t="s">
        <v>401</v>
      </c>
      <c r="S371" s="137" t="s">
        <v>19</v>
      </c>
      <c r="T371" s="137" t="s">
        <v>399</v>
      </c>
      <c r="U371" s="144">
        <v>15</v>
      </c>
      <c r="V371" s="136">
        <v>80</v>
      </c>
      <c r="W371" s="136">
        <v>0</v>
      </c>
      <c r="X371" s="136">
        <v>80</v>
      </c>
      <c r="Y371" s="136">
        <v>3</v>
      </c>
      <c r="Z371" s="136" t="s">
        <v>20</v>
      </c>
      <c r="AA371" s="136" t="s">
        <v>18</v>
      </c>
      <c r="AB371" s="136" t="s">
        <v>18</v>
      </c>
      <c r="AC371" s="137" t="s">
        <v>21</v>
      </c>
      <c r="AD371" s="137" t="s">
        <v>2595</v>
      </c>
      <c r="AE371" s="136" t="s">
        <v>18</v>
      </c>
      <c r="AF371" s="137" t="s">
        <v>1878</v>
      </c>
      <c r="AG371" s="136" t="s">
        <v>1873</v>
      </c>
      <c r="AH371" s="136">
        <v>1</v>
      </c>
      <c r="AI371" s="139">
        <v>4300</v>
      </c>
      <c r="AJ371" s="140">
        <v>26.666666666666668</v>
      </c>
      <c r="AK371" s="148">
        <v>27</v>
      </c>
      <c r="AL371" s="201">
        <f t="shared" si="5"/>
        <v>1200</v>
      </c>
      <c r="AN371" s="204">
        <v>1620000</v>
      </c>
      <c r="AO371" s="204">
        <v>0</v>
      </c>
      <c r="AP371" s="139">
        <v>0</v>
      </c>
      <c r="AQ371" s="139">
        <v>5160000</v>
      </c>
      <c r="AR371" s="139">
        <v>0</v>
      </c>
      <c r="AS371" s="139">
        <v>6780000</v>
      </c>
    </row>
    <row r="372" spans="1:47" ht="24.9" hidden="1" customHeight="1" x14ac:dyDescent="0.3">
      <c r="A372" s="136">
        <v>12840</v>
      </c>
      <c r="B372" s="136" t="s">
        <v>29</v>
      </c>
      <c r="C372" s="136" t="s">
        <v>86</v>
      </c>
      <c r="D372" s="136">
        <v>2024</v>
      </c>
      <c r="E372" s="137" t="s">
        <v>23</v>
      </c>
      <c r="F372" s="136" t="s">
        <v>86</v>
      </c>
      <c r="G372" s="137" t="s">
        <v>105</v>
      </c>
      <c r="H372" s="137" t="s">
        <v>2596</v>
      </c>
      <c r="I372" s="137" t="s">
        <v>2594</v>
      </c>
      <c r="J372" s="137" t="s">
        <v>1133</v>
      </c>
      <c r="K372" s="137" t="s">
        <v>1134</v>
      </c>
      <c r="L372" s="137" t="s">
        <v>21</v>
      </c>
      <c r="N372" s="136">
        <v>13</v>
      </c>
      <c r="O372" s="138" t="s">
        <v>622</v>
      </c>
      <c r="P372" s="137" t="s">
        <v>1182</v>
      </c>
      <c r="Q372" s="137" t="s">
        <v>1864</v>
      </c>
      <c r="R372" s="137" t="s">
        <v>401</v>
      </c>
      <c r="S372" s="137" t="s">
        <v>19</v>
      </c>
      <c r="T372" s="137" t="s">
        <v>399</v>
      </c>
      <c r="U372" s="144">
        <v>15</v>
      </c>
      <c r="V372" s="136">
        <v>90</v>
      </c>
      <c r="W372" s="136">
        <v>0</v>
      </c>
      <c r="X372" s="136">
        <v>90</v>
      </c>
      <c r="Y372" s="136">
        <v>3</v>
      </c>
      <c r="Z372" s="136" t="s">
        <v>20</v>
      </c>
      <c r="AA372" s="136" t="s">
        <v>18</v>
      </c>
      <c r="AB372" s="136" t="s">
        <v>18</v>
      </c>
      <c r="AC372" s="137" t="s">
        <v>21</v>
      </c>
      <c r="AD372" s="137" t="s">
        <v>2597</v>
      </c>
      <c r="AE372" s="136" t="s">
        <v>18</v>
      </c>
      <c r="AF372" s="137" t="s">
        <v>1878</v>
      </c>
      <c r="AG372" s="136" t="s">
        <v>1873</v>
      </c>
      <c r="AH372" s="136">
        <v>2</v>
      </c>
      <c r="AI372" s="139">
        <v>5400</v>
      </c>
      <c r="AJ372" s="140">
        <v>30</v>
      </c>
      <c r="AK372" s="148">
        <v>30</v>
      </c>
      <c r="AL372" s="201">
        <f t="shared" si="5"/>
        <v>1350</v>
      </c>
      <c r="AN372" s="204">
        <v>1800000</v>
      </c>
      <c r="AO372" s="204">
        <v>0</v>
      </c>
      <c r="AP372" s="139">
        <v>0</v>
      </c>
      <c r="AQ372" s="139">
        <v>7290000</v>
      </c>
      <c r="AR372" s="139">
        <v>0</v>
      </c>
      <c r="AS372" s="139">
        <v>9090000</v>
      </c>
    </row>
    <row r="373" spans="1:47" ht="24.9" hidden="1" customHeight="1" x14ac:dyDescent="0.3">
      <c r="A373" s="136">
        <v>12791</v>
      </c>
      <c r="B373" s="136" t="s">
        <v>29</v>
      </c>
      <c r="C373" s="136" t="s">
        <v>86</v>
      </c>
      <c r="D373" s="136">
        <v>2024</v>
      </c>
      <c r="E373" s="137" t="s">
        <v>23</v>
      </c>
      <c r="F373" s="136" t="s">
        <v>86</v>
      </c>
      <c r="G373" s="137" t="s">
        <v>105</v>
      </c>
      <c r="H373" s="137" t="s">
        <v>2598</v>
      </c>
      <c r="I373" s="137" t="s">
        <v>2599</v>
      </c>
      <c r="J373" s="137" t="s">
        <v>1329</v>
      </c>
      <c r="K373" s="137" t="s">
        <v>1328</v>
      </c>
      <c r="L373" s="137" t="s">
        <v>21</v>
      </c>
      <c r="M373" s="136" t="s">
        <v>21</v>
      </c>
      <c r="N373" s="136">
        <v>13</v>
      </c>
      <c r="O373" s="138" t="s">
        <v>622</v>
      </c>
      <c r="P373" s="137" t="s">
        <v>1777</v>
      </c>
      <c r="Q373" s="137" t="s">
        <v>1131</v>
      </c>
      <c r="R373" s="137" t="s">
        <v>401</v>
      </c>
      <c r="S373" s="137" t="s">
        <v>22</v>
      </c>
      <c r="T373" s="137" t="s">
        <v>399</v>
      </c>
      <c r="U373" s="144">
        <v>15</v>
      </c>
      <c r="V373" s="136">
        <v>110</v>
      </c>
      <c r="W373" s="136">
        <v>0</v>
      </c>
      <c r="X373" s="136">
        <v>110</v>
      </c>
      <c r="Y373" s="136">
        <v>4</v>
      </c>
      <c r="Z373" s="136" t="s">
        <v>20</v>
      </c>
      <c r="AA373" s="136" t="s">
        <v>18</v>
      </c>
      <c r="AB373" s="136" t="s">
        <v>18</v>
      </c>
      <c r="AC373" s="137" t="s">
        <v>21</v>
      </c>
      <c r="AD373" s="137" t="s">
        <v>2600</v>
      </c>
      <c r="AE373" s="136" t="s">
        <v>18</v>
      </c>
      <c r="AF373" s="137" t="s">
        <v>1878</v>
      </c>
      <c r="AG373" s="136" t="s">
        <v>1873</v>
      </c>
      <c r="AH373" s="136">
        <v>1</v>
      </c>
      <c r="AI373" s="139">
        <v>4300</v>
      </c>
      <c r="AJ373" s="140">
        <v>27.5</v>
      </c>
      <c r="AK373" s="148">
        <v>28</v>
      </c>
      <c r="AL373" s="201">
        <f t="shared" si="5"/>
        <v>1650</v>
      </c>
      <c r="AN373" s="204">
        <v>1680000</v>
      </c>
      <c r="AO373" s="204">
        <v>0</v>
      </c>
      <c r="AP373" s="139">
        <v>0</v>
      </c>
      <c r="AQ373" s="139">
        <v>7095000</v>
      </c>
      <c r="AR373" s="139">
        <v>0</v>
      </c>
      <c r="AS373" s="139">
        <v>8775000</v>
      </c>
    </row>
    <row r="374" spans="1:47" ht="24.9" hidden="1" customHeight="1" x14ac:dyDescent="0.3">
      <c r="A374" s="136">
        <v>12844</v>
      </c>
      <c r="B374" s="136" t="s">
        <v>29</v>
      </c>
      <c r="C374" s="136" t="s">
        <v>86</v>
      </c>
      <c r="D374" s="136">
        <v>2024</v>
      </c>
      <c r="E374" s="137" t="s">
        <v>23</v>
      </c>
      <c r="F374" s="136" t="s">
        <v>86</v>
      </c>
      <c r="G374" s="137" t="s">
        <v>105</v>
      </c>
      <c r="H374" s="137" t="s">
        <v>2596</v>
      </c>
      <c r="I374" s="137" t="s">
        <v>2594</v>
      </c>
      <c r="J374" s="137" t="s">
        <v>677</v>
      </c>
      <c r="K374" s="137" t="s">
        <v>678</v>
      </c>
      <c r="L374" s="137" t="s">
        <v>21</v>
      </c>
      <c r="N374" s="136">
        <v>13</v>
      </c>
      <c r="O374" s="138" t="s">
        <v>622</v>
      </c>
      <c r="P374" s="137" t="s">
        <v>1176</v>
      </c>
      <c r="Q374" s="137" t="s">
        <v>1864</v>
      </c>
      <c r="R374" s="137" t="s">
        <v>401</v>
      </c>
      <c r="S374" s="137" t="s">
        <v>19</v>
      </c>
      <c r="T374" s="137" t="s">
        <v>399</v>
      </c>
      <c r="U374" s="144">
        <v>10</v>
      </c>
      <c r="V374" s="136">
        <v>10</v>
      </c>
      <c r="W374" s="136">
        <v>0</v>
      </c>
      <c r="X374" s="136">
        <v>10</v>
      </c>
      <c r="Y374" s="136">
        <v>3</v>
      </c>
      <c r="Z374" s="136" t="s">
        <v>20</v>
      </c>
      <c r="AA374" s="136" t="s">
        <v>18</v>
      </c>
      <c r="AB374" s="136" t="s">
        <v>18</v>
      </c>
      <c r="AC374" s="137" t="s">
        <v>21</v>
      </c>
      <c r="AD374" s="137" t="s">
        <v>2597</v>
      </c>
      <c r="AE374" s="136" t="s">
        <v>18</v>
      </c>
      <c r="AF374" s="137" t="s">
        <v>1878</v>
      </c>
      <c r="AG374" s="136" t="s">
        <v>1873</v>
      </c>
      <c r="AH374" s="136">
        <v>2</v>
      </c>
      <c r="AI374" s="139">
        <v>5400</v>
      </c>
      <c r="AJ374" s="140">
        <v>3.3333333333333335</v>
      </c>
      <c r="AK374" s="148">
        <v>4</v>
      </c>
      <c r="AL374" s="201">
        <f t="shared" si="5"/>
        <v>100</v>
      </c>
      <c r="AN374" s="204">
        <v>160000</v>
      </c>
      <c r="AO374" s="204">
        <v>0</v>
      </c>
      <c r="AP374" s="139">
        <v>0</v>
      </c>
      <c r="AQ374" s="139">
        <v>540000</v>
      </c>
      <c r="AR374" s="139">
        <v>0</v>
      </c>
      <c r="AS374" s="139">
        <v>700000</v>
      </c>
    </row>
    <row r="375" spans="1:47" ht="24.9" hidden="1" customHeight="1" x14ac:dyDescent="0.3">
      <c r="A375" s="136">
        <v>12866</v>
      </c>
      <c r="B375" s="136" t="s">
        <v>29</v>
      </c>
      <c r="C375" s="136" t="s">
        <v>86</v>
      </c>
      <c r="D375" s="136">
        <v>2024</v>
      </c>
      <c r="E375" s="137" t="s">
        <v>23</v>
      </c>
      <c r="F375" s="136" t="s">
        <v>86</v>
      </c>
      <c r="G375" s="137" t="s">
        <v>105</v>
      </c>
      <c r="H375" s="137" t="s">
        <v>2596</v>
      </c>
      <c r="I375" s="137" t="s">
        <v>2601</v>
      </c>
      <c r="J375" s="137" t="s">
        <v>2602</v>
      </c>
      <c r="K375" s="137" t="s">
        <v>2603</v>
      </c>
      <c r="L375" s="137" t="s">
        <v>21</v>
      </c>
      <c r="N375" s="136">
        <v>13</v>
      </c>
      <c r="O375" s="138" t="s">
        <v>622</v>
      </c>
      <c r="P375" s="137" t="s">
        <v>623</v>
      </c>
      <c r="Q375" s="137" t="s">
        <v>1864</v>
      </c>
      <c r="R375" s="137" t="s">
        <v>401</v>
      </c>
      <c r="S375" s="137" t="s">
        <v>19</v>
      </c>
      <c r="T375" s="137" t="s">
        <v>399</v>
      </c>
      <c r="U375" s="144">
        <v>15</v>
      </c>
      <c r="V375" s="136">
        <v>15</v>
      </c>
      <c r="W375" s="136">
        <v>0</v>
      </c>
      <c r="X375" s="136">
        <v>15</v>
      </c>
      <c r="Y375" s="136">
        <v>3</v>
      </c>
      <c r="Z375" s="136" t="s">
        <v>20</v>
      </c>
      <c r="AA375" s="136" t="s">
        <v>18</v>
      </c>
      <c r="AB375" s="136" t="s">
        <v>18</v>
      </c>
      <c r="AC375" s="137" t="s">
        <v>21</v>
      </c>
      <c r="AD375" s="137" t="s">
        <v>2604</v>
      </c>
      <c r="AE375" s="136" t="s">
        <v>18</v>
      </c>
      <c r="AF375" s="137" t="s">
        <v>1878</v>
      </c>
      <c r="AG375" s="136" t="s">
        <v>1873</v>
      </c>
      <c r="AH375" s="136">
        <v>1</v>
      </c>
      <c r="AI375" s="139">
        <v>4300</v>
      </c>
      <c r="AJ375" s="140">
        <v>5</v>
      </c>
      <c r="AK375" s="148">
        <v>5</v>
      </c>
      <c r="AL375" s="201">
        <f t="shared" si="5"/>
        <v>225</v>
      </c>
      <c r="AN375" s="204">
        <v>300000</v>
      </c>
      <c r="AO375" s="204">
        <v>0</v>
      </c>
      <c r="AP375" s="139">
        <v>0</v>
      </c>
      <c r="AQ375" s="139">
        <v>967500</v>
      </c>
      <c r="AR375" s="139">
        <v>0</v>
      </c>
      <c r="AS375" s="139">
        <v>1267500</v>
      </c>
      <c r="AT375" s="142"/>
      <c r="AU375" s="142"/>
    </row>
    <row r="376" spans="1:47" ht="24.9" hidden="1" customHeight="1" x14ac:dyDescent="0.3">
      <c r="A376" s="136">
        <v>12846</v>
      </c>
      <c r="B376" s="136" t="s">
        <v>29</v>
      </c>
      <c r="C376" s="136" t="s">
        <v>86</v>
      </c>
      <c r="D376" s="136">
        <v>2024</v>
      </c>
      <c r="E376" s="137" t="s">
        <v>23</v>
      </c>
      <c r="F376" s="136" t="s">
        <v>86</v>
      </c>
      <c r="G376" s="137" t="s">
        <v>105</v>
      </c>
      <c r="H376" s="137" t="s">
        <v>2596</v>
      </c>
      <c r="I376" s="137" t="s">
        <v>2594</v>
      </c>
      <c r="J376" s="137" t="s">
        <v>636</v>
      </c>
      <c r="K376" s="137" t="s">
        <v>637</v>
      </c>
      <c r="L376" s="137" t="s">
        <v>21</v>
      </c>
      <c r="N376" s="136">
        <v>13</v>
      </c>
      <c r="O376" s="138" t="s">
        <v>622</v>
      </c>
      <c r="P376" s="137" t="s">
        <v>1164</v>
      </c>
      <c r="Q376" s="137" t="s">
        <v>1864</v>
      </c>
      <c r="R376" s="137" t="s">
        <v>401</v>
      </c>
      <c r="S376" s="137" t="s">
        <v>19</v>
      </c>
      <c r="T376" s="137" t="s">
        <v>399</v>
      </c>
      <c r="U376" s="144">
        <v>15</v>
      </c>
      <c r="V376" s="136">
        <v>55</v>
      </c>
      <c r="W376" s="136">
        <v>0</v>
      </c>
      <c r="X376" s="136">
        <v>55</v>
      </c>
      <c r="Y376" s="136">
        <v>3</v>
      </c>
      <c r="Z376" s="136" t="s">
        <v>20</v>
      </c>
      <c r="AA376" s="136" t="s">
        <v>18</v>
      </c>
      <c r="AB376" s="136" t="s">
        <v>18</v>
      </c>
      <c r="AC376" s="137" t="s">
        <v>21</v>
      </c>
      <c r="AD376" s="137" t="s">
        <v>2597</v>
      </c>
      <c r="AE376" s="136" t="s">
        <v>18</v>
      </c>
      <c r="AF376" s="137" t="s">
        <v>1878</v>
      </c>
      <c r="AG376" s="136" t="s">
        <v>1873</v>
      </c>
      <c r="AH376" s="136">
        <v>2</v>
      </c>
      <c r="AI376" s="139">
        <v>5400</v>
      </c>
      <c r="AJ376" s="140">
        <v>18.333333333333332</v>
      </c>
      <c r="AK376" s="148">
        <v>19</v>
      </c>
      <c r="AL376" s="201">
        <f t="shared" si="5"/>
        <v>825</v>
      </c>
      <c r="AN376" s="204">
        <v>1140000</v>
      </c>
      <c r="AO376" s="204">
        <v>0</v>
      </c>
      <c r="AP376" s="139">
        <v>0</v>
      </c>
      <c r="AQ376" s="139">
        <v>4455000</v>
      </c>
      <c r="AR376" s="139">
        <v>0</v>
      </c>
      <c r="AS376" s="139">
        <v>5595000</v>
      </c>
    </row>
    <row r="377" spans="1:47" ht="24.9" hidden="1" customHeight="1" x14ac:dyDescent="0.3">
      <c r="A377" s="136">
        <v>12834</v>
      </c>
      <c r="B377" s="136" t="s">
        <v>29</v>
      </c>
      <c r="C377" s="136" t="s">
        <v>86</v>
      </c>
      <c r="D377" s="136">
        <v>2024</v>
      </c>
      <c r="E377" s="137" t="s">
        <v>23</v>
      </c>
      <c r="F377" s="136" t="s">
        <v>86</v>
      </c>
      <c r="G377" s="137" t="s">
        <v>105</v>
      </c>
      <c r="H377" s="137" t="s">
        <v>2590</v>
      </c>
      <c r="I377" s="137" t="s">
        <v>2591</v>
      </c>
      <c r="J377" s="137" t="s">
        <v>2605</v>
      </c>
      <c r="K377" s="137" t="s">
        <v>1927</v>
      </c>
      <c r="L377" s="137" t="s">
        <v>21</v>
      </c>
      <c r="M377" s="136" t="s">
        <v>21</v>
      </c>
      <c r="N377" s="136">
        <v>13</v>
      </c>
      <c r="O377" s="138" t="s">
        <v>622</v>
      </c>
      <c r="P377" s="137" t="s">
        <v>1155</v>
      </c>
      <c r="Q377" s="137" t="s">
        <v>642</v>
      </c>
      <c r="R377" s="137" t="s">
        <v>401</v>
      </c>
      <c r="S377" s="137" t="s">
        <v>19</v>
      </c>
      <c r="T377" s="137" t="s">
        <v>652</v>
      </c>
      <c r="U377" s="144">
        <v>15</v>
      </c>
      <c r="V377" s="136">
        <v>110</v>
      </c>
      <c r="W377" s="136">
        <v>0</v>
      </c>
      <c r="X377" s="136">
        <v>110</v>
      </c>
      <c r="Y377" s="136">
        <v>4</v>
      </c>
      <c r="Z377" s="136" t="s">
        <v>20</v>
      </c>
      <c r="AA377" s="136" t="s">
        <v>18</v>
      </c>
      <c r="AB377" s="136" t="s">
        <v>18</v>
      </c>
      <c r="AC377" s="137" t="s">
        <v>2606</v>
      </c>
      <c r="AD377" s="137" t="s">
        <v>2607</v>
      </c>
      <c r="AE377" s="136" t="s">
        <v>18</v>
      </c>
      <c r="AF377" s="137" t="s">
        <v>1878</v>
      </c>
      <c r="AG377" s="136" t="s">
        <v>1873</v>
      </c>
      <c r="AH377" s="136">
        <v>2</v>
      </c>
      <c r="AI377" s="139">
        <v>5400</v>
      </c>
      <c r="AJ377" s="140">
        <v>27.5</v>
      </c>
      <c r="AK377" s="148">
        <v>28</v>
      </c>
      <c r="AL377" s="201">
        <f t="shared" si="5"/>
        <v>1650</v>
      </c>
      <c r="AN377" s="204">
        <v>1680000</v>
      </c>
      <c r="AO377" s="204">
        <v>0</v>
      </c>
      <c r="AP377" s="139">
        <v>0</v>
      </c>
      <c r="AQ377" s="139">
        <v>8910000</v>
      </c>
      <c r="AR377" s="139">
        <v>0</v>
      </c>
      <c r="AS377" s="139">
        <v>10590000</v>
      </c>
    </row>
    <row r="378" spans="1:47" ht="24.9" hidden="1" customHeight="1" x14ac:dyDescent="0.3">
      <c r="A378" s="136">
        <v>12867</v>
      </c>
      <c r="B378" s="136" t="s">
        <v>29</v>
      </c>
      <c r="C378" s="136" t="s">
        <v>86</v>
      </c>
      <c r="D378" s="136">
        <v>2024</v>
      </c>
      <c r="E378" s="137" t="s">
        <v>23</v>
      </c>
      <c r="F378" s="136" t="s">
        <v>86</v>
      </c>
      <c r="G378" s="137" t="s">
        <v>105</v>
      </c>
      <c r="H378" s="137" t="s">
        <v>2608</v>
      </c>
      <c r="I378" s="137" t="s">
        <v>2585</v>
      </c>
      <c r="J378" s="137" t="s">
        <v>1230</v>
      </c>
      <c r="K378" s="137" t="s">
        <v>1927</v>
      </c>
      <c r="L378" s="137" t="s">
        <v>21</v>
      </c>
      <c r="M378" s="136" t="s">
        <v>21</v>
      </c>
      <c r="N378" s="136">
        <v>13</v>
      </c>
      <c r="O378" s="138" t="s">
        <v>622</v>
      </c>
      <c r="P378" s="137" t="s">
        <v>1229</v>
      </c>
      <c r="Q378" s="137" t="s">
        <v>1864</v>
      </c>
      <c r="R378" s="137" t="s">
        <v>401</v>
      </c>
      <c r="S378" s="137" t="s">
        <v>22</v>
      </c>
      <c r="T378" s="137" t="s">
        <v>399</v>
      </c>
      <c r="U378" s="144">
        <v>20</v>
      </c>
      <c r="V378" s="136">
        <v>200</v>
      </c>
      <c r="W378" s="136">
        <v>0</v>
      </c>
      <c r="X378" s="136">
        <v>200</v>
      </c>
      <c r="Y378" s="136">
        <v>4</v>
      </c>
      <c r="Z378" s="136" t="s">
        <v>20</v>
      </c>
      <c r="AA378" s="136" t="s">
        <v>18</v>
      </c>
      <c r="AB378" s="136" t="s">
        <v>18</v>
      </c>
      <c r="AC378" s="137" t="s">
        <v>2609</v>
      </c>
      <c r="AD378" s="137" t="s">
        <v>2610</v>
      </c>
      <c r="AE378" s="136" t="s">
        <v>18</v>
      </c>
      <c r="AF378" s="137" t="s">
        <v>1878</v>
      </c>
      <c r="AG378" s="136" t="s">
        <v>1873</v>
      </c>
      <c r="AH378" s="136">
        <v>2</v>
      </c>
      <c r="AI378" s="139">
        <v>5400</v>
      </c>
      <c r="AJ378" s="140">
        <v>50</v>
      </c>
      <c r="AK378" s="148">
        <v>50</v>
      </c>
      <c r="AL378" s="201">
        <f t="shared" si="5"/>
        <v>4000</v>
      </c>
      <c r="AN378" s="204">
        <v>4000000</v>
      </c>
      <c r="AO378" s="204">
        <v>0</v>
      </c>
      <c r="AP378" s="139">
        <v>0</v>
      </c>
      <c r="AQ378" s="139">
        <v>21600000</v>
      </c>
      <c r="AR378" s="139">
        <v>0</v>
      </c>
      <c r="AS378" s="139">
        <v>25600000</v>
      </c>
    </row>
    <row r="379" spans="1:47" ht="24.9" hidden="1" customHeight="1" x14ac:dyDescent="0.3">
      <c r="A379" s="136">
        <v>12868</v>
      </c>
      <c r="B379" s="136" t="s">
        <v>29</v>
      </c>
      <c r="C379" s="136" t="s">
        <v>86</v>
      </c>
      <c r="D379" s="136">
        <v>2024</v>
      </c>
      <c r="E379" s="137" t="s">
        <v>23</v>
      </c>
      <c r="F379" s="136" t="s">
        <v>86</v>
      </c>
      <c r="G379" s="137" t="s">
        <v>105</v>
      </c>
      <c r="H379" s="137" t="s">
        <v>2608</v>
      </c>
      <c r="I379" s="137" t="s">
        <v>2585</v>
      </c>
      <c r="J379" s="137" t="s">
        <v>1230</v>
      </c>
      <c r="K379" s="137" t="s">
        <v>1927</v>
      </c>
      <c r="L379" s="137" t="s">
        <v>21</v>
      </c>
      <c r="M379" s="136" t="s">
        <v>21</v>
      </c>
      <c r="N379" s="136">
        <v>13</v>
      </c>
      <c r="O379" s="138" t="s">
        <v>622</v>
      </c>
      <c r="P379" s="137" t="s">
        <v>1183</v>
      </c>
      <c r="Q379" s="137" t="s">
        <v>1864</v>
      </c>
      <c r="R379" s="137" t="s">
        <v>401</v>
      </c>
      <c r="S379" s="137" t="s">
        <v>22</v>
      </c>
      <c r="T379" s="137" t="s">
        <v>399</v>
      </c>
      <c r="U379" s="144">
        <v>20</v>
      </c>
      <c r="V379" s="136">
        <v>200</v>
      </c>
      <c r="W379" s="136">
        <v>0</v>
      </c>
      <c r="X379" s="136">
        <v>200</v>
      </c>
      <c r="Y379" s="136">
        <v>4</v>
      </c>
      <c r="Z379" s="136" t="s">
        <v>20</v>
      </c>
      <c r="AA379" s="136" t="s">
        <v>18</v>
      </c>
      <c r="AB379" s="136" t="s">
        <v>18</v>
      </c>
      <c r="AC379" s="137" t="s">
        <v>2609</v>
      </c>
      <c r="AD379" s="137" t="s">
        <v>2611</v>
      </c>
      <c r="AE379" s="136" t="s">
        <v>18</v>
      </c>
      <c r="AF379" s="137" t="s">
        <v>1878</v>
      </c>
      <c r="AG379" s="136" t="s">
        <v>1873</v>
      </c>
      <c r="AH379" s="136">
        <v>2</v>
      </c>
      <c r="AI379" s="139">
        <v>5400</v>
      </c>
      <c r="AJ379" s="140">
        <v>50</v>
      </c>
      <c r="AK379" s="148">
        <v>50</v>
      </c>
      <c r="AL379" s="201">
        <f t="shared" si="5"/>
        <v>4000</v>
      </c>
      <c r="AN379" s="204">
        <v>4000000</v>
      </c>
      <c r="AO379" s="204">
        <v>0</v>
      </c>
      <c r="AP379" s="139">
        <v>0</v>
      </c>
      <c r="AQ379" s="139">
        <v>21600000</v>
      </c>
      <c r="AR379" s="139">
        <v>0</v>
      </c>
      <c r="AS379" s="139">
        <v>25600000</v>
      </c>
    </row>
    <row r="380" spans="1:47" ht="24.9" hidden="1" customHeight="1" x14ac:dyDescent="0.3">
      <c r="A380" s="136">
        <v>12869</v>
      </c>
      <c r="B380" s="136" t="s">
        <v>29</v>
      </c>
      <c r="C380" s="136" t="s">
        <v>86</v>
      </c>
      <c r="D380" s="136">
        <v>2024</v>
      </c>
      <c r="E380" s="137" t="s">
        <v>23</v>
      </c>
      <c r="F380" s="136" t="s">
        <v>86</v>
      </c>
      <c r="G380" s="137" t="s">
        <v>105</v>
      </c>
      <c r="H380" s="137" t="s">
        <v>2608</v>
      </c>
      <c r="I380" s="137" t="s">
        <v>2585</v>
      </c>
      <c r="J380" s="137" t="s">
        <v>1230</v>
      </c>
      <c r="K380" s="137" t="s">
        <v>1927</v>
      </c>
      <c r="L380" s="137" t="s">
        <v>21</v>
      </c>
      <c r="M380" s="136" t="s">
        <v>21</v>
      </c>
      <c r="N380" s="136">
        <v>13</v>
      </c>
      <c r="O380" s="138" t="s">
        <v>622</v>
      </c>
      <c r="P380" s="137" t="s">
        <v>1263</v>
      </c>
      <c r="Q380" s="137" t="s">
        <v>1864</v>
      </c>
      <c r="R380" s="137" t="s">
        <v>401</v>
      </c>
      <c r="S380" s="137" t="s">
        <v>22</v>
      </c>
      <c r="T380" s="137" t="s">
        <v>399</v>
      </c>
      <c r="U380" s="144">
        <v>20</v>
      </c>
      <c r="V380" s="136">
        <v>200</v>
      </c>
      <c r="W380" s="136">
        <v>0</v>
      </c>
      <c r="X380" s="136">
        <v>200</v>
      </c>
      <c r="Y380" s="136">
        <v>4</v>
      </c>
      <c r="Z380" s="136" t="s">
        <v>20</v>
      </c>
      <c r="AA380" s="136" t="s">
        <v>18</v>
      </c>
      <c r="AB380" s="136" t="s">
        <v>18</v>
      </c>
      <c r="AC380" s="137" t="s">
        <v>2609</v>
      </c>
      <c r="AD380" s="137" t="s">
        <v>2612</v>
      </c>
      <c r="AE380" s="136" t="s">
        <v>18</v>
      </c>
      <c r="AF380" s="137" t="s">
        <v>1878</v>
      </c>
      <c r="AG380" s="136" t="s">
        <v>1873</v>
      </c>
      <c r="AH380" s="136">
        <v>2</v>
      </c>
      <c r="AI380" s="139">
        <v>5400</v>
      </c>
      <c r="AJ380" s="140">
        <v>50</v>
      </c>
      <c r="AK380" s="148">
        <v>50</v>
      </c>
      <c r="AL380" s="201">
        <f t="shared" si="5"/>
        <v>4000</v>
      </c>
      <c r="AN380" s="204">
        <v>4000000</v>
      </c>
      <c r="AO380" s="204">
        <v>0</v>
      </c>
      <c r="AP380" s="139">
        <v>0</v>
      </c>
      <c r="AQ380" s="139">
        <v>21600000</v>
      </c>
      <c r="AR380" s="139">
        <v>0</v>
      </c>
      <c r="AS380" s="139">
        <v>25600000</v>
      </c>
    </row>
    <row r="381" spans="1:47" ht="24.9" hidden="1" customHeight="1" x14ac:dyDescent="0.3">
      <c r="A381" s="136">
        <v>12877</v>
      </c>
      <c r="B381" s="136" t="s">
        <v>29</v>
      </c>
      <c r="C381" s="136" t="s">
        <v>86</v>
      </c>
      <c r="D381" s="136">
        <v>2024</v>
      </c>
      <c r="E381" s="137" t="s">
        <v>23</v>
      </c>
      <c r="F381" s="136" t="s">
        <v>86</v>
      </c>
      <c r="G381" s="137" t="s">
        <v>105</v>
      </c>
      <c r="H381" s="137" t="s">
        <v>2584</v>
      </c>
      <c r="I381" s="137" t="s">
        <v>2585</v>
      </c>
      <c r="J381" s="137" t="s">
        <v>1404</v>
      </c>
      <c r="K381" s="137" t="s">
        <v>1927</v>
      </c>
      <c r="L381" s="137" t="s">
        <v>21</v>
      </c>
      <c r="M381" s="136" t="s">
        <v>21</v>
      </c>
      <c r="N381" s="136">
        <v>13</v>
      </c>
      <c r="O381" s="138" t="s">
        <v>622</v>
      </c>
      <c r="P381" s="137" t="s">
        <v>1229</v>
      </c>
      <c r="Q381" s="137" t="s">
        <v>1864</v>
      </c>
      <c r="R381" s="137" t="s">
        <v>401</v>
      </c>
      <c r="S381" s="137" t="s">
        <v>22</v>
      </c>
      <c r="T381" s="137" t="s">
        <v>399</v>
      </c>
      <c r="U381" s="144">
        <v>20</v>
      </c>
      <c r="V381" s="136">
        <v>100</v>
      </c>
      <c r="W381" s="136">
        <v>0</v>
      </c>
      <c r="X381" s="136">
        <v>100</v>
      </c>
      <c r="Y381" s="136">
        <v>4</v>
      </c>
      <c r="Z381" s="136" t="s">
        <v>20</v>
      </c>
      <c r="AA381" s="136" t="s">
        <v>18</v>
      </c>
      <c r="AB381" s="136" t="s">
        <v>18</v>
      </c>
      <c r="AC381" s="137" t="s">
        <v>2613</v>
      </c>
      <c r="AD381" s="137" t="s">
        <v>2614</v>
      </c>
      <c r="AE381" s="136" t="s">
        <v>18</v>
      </c>
      <c r="AF381" s="137" t="s">
        <v>1878</v>
      </c>
      <c r="AG381" s="136" t="s">
        <v>1873</v>
      </c>
      <c r="AH381" s="136">
        <v>2</v>
      </c>
      <c r="AI381" s="139">
        <v>5400</v>
      </c>
      <c r="AJ381" s="140">
        <v>25</v>
      </c>
      <c r="AK381" s="148">
        <v>25</v>
      </c>
      <c r="AL381" s="201">
        <f t="shared" si="5"/>
        <v>2000</v>
      </c>
      <c r="AN381" s="204">
        <v>2000000</v>
      </c>
      <c r="AO381" s="204">
        <v>0</v>
      </c>
      <c r="AP381" s="139">
        <v>0</v>
      </c>
      <c r="AQ381" s="139">
        <v>10800000</v>
      </c>
      <c r="AR381" s="139">
        <v>0</v>
      </c>
      <c r="AS381" s="139">
        <v>12800000</v>
      </c>
    </row>
    <row r="382" spans="1:47" ht="24.9" hidden="1" customHeight="1" x14ac:dyDescent="0.3">
      <c r="A382" s="136">
        <v>12879</v>
      </c>
      <c r="B382" s="136" t="s">
        <v>29</v>
      </c>
      <c r="C382" s="136" t="s">
        <v>86</v>
      </c>
      <c r="D382" s="136">
        <v>2024</v>
      </c>
      <c r="E382" s="137" t="s">
        <v>23</v>
      </c>
      <c r="F382" s="136" t="s">
        <v>86</v>
      </c>
      <c r="G382" s="137" t="s">
        <v>105</v>
      </c>
      <c r="H382" s="137" t="s">
        <v>2584</v>
      </c>
      <c r="I382" s="137" t="s">
        <v>2585</v>
      </c>
      <c r="J382" s="137" t="s">
        <v>1404</v>
      </c>
      <c r="K382" s="137" t="s">
        <v>1927</v>
      </c>
      <c r="L382" s="137" t="s">
        <v>21</v>
      </c>
      <c r="M382" s="136" t="s">
        <v>21</v>
      </c>
      <c r="N382" s="136">
        <v>13</v>
      </c>
      <c r="O382" s="138" t="s">
        <v>622</v>
      </c>
      <c r="P382" s="137" t="s">
        <v>1229</v>
      </c>
      <c r="Q382" s="137" t="s">
        <v>1864</v>
      </c>
      <c r="R382" s="137" t="s">
        <v>401</v>
      </c>
      <c r="S382" s="137" t="s">
        <v>22</v>
      </c>
      <c r="T382" s="137" t="s">
        <v>399</v>
      </c>
      <c r="U382" s="144">
        <v>20</v>
      </c>
      <c r="V382" s="136">
        <v>100</v>
      </c>
      <c r="W382" s="136">
        <v>0</v>
      </c>
      <c r="X382" s="136">
        <v>100</v>
      </c>
      <c r="Y382" s="136">
        <v>4</v>
      </c>
      <c r="Z382" s="136" t="s">
        <v>20</v>
      </c>
      <c r="AA382" s="136" t="s">
        <v>18</v>
      </c>
      <c r="AB382" s="136" t="s">
        <v>18</v>
      </c>
      <c r="AC382" s="137" t="s">
        <v>2615</v>
      </c>
      <c r="AD382" s="137" t="s">
        <v>2616</v>
      </c>
      <c r="AE382" s="136" t="s">
        <v>18</v>
      </c>
      <c r="AF382" s="137" t="s">
        <v>1878</v>
      </c>
      <c r="AG382" s="136" t="s">
        <v>1873</v>
      </c>
      <c r="AH382" s="136">
        <v>2</v>
      </c>
      <c r="AI382" s="139">
        <v>5400</v>
      </c>
      <c r="AJ382" s="140">
        <v>25</v>
      </c>
      <c r="AK382" s="148">
        <v>25</v>
      </c>
      <c r="AL382" s="201">
        <f t="shared" si="5"/>
        <v>2000</v>
      </c>
      <c r="AM382" s="141"/>
      <c r="AN382" s="204">
        <v>2000000</v>
      </c>
      <c r="AO382" s="204">
        <v>0</v>
      </c>
      <c r="AP382" s="139">
        <v>0</v>
      </c>
      <c r="AQ382" s="139">
        <v>10800000</v>
      </c>
      <c r="AR382" s="139">
        <v>0</v>
      </c>
      <c r="AS382" s="139">
        <v>12800000</v>
      </c>
    </row>
    <row r="383" spans="1:47" ht="24.9" hidden="1" customHeight="1" x14ac:dyDescent="0.3">
      <c r="A383" s="136">
        <v>12881</v>
      </c>
      <c r="B383" s="136" t="s">
        <v>29</v>
      </c>
      <c r="C383" s="136" t="s">
        <v>86</v>
      </c>
      <c r="D383" s="136">
        <v>2024</v>
      </c>
      <c r="E383" s="137" t="s">
        <v>23</v>
      </c>
      <c r="F383" s="136" t="s">
        <v>86</v>
      </c>
      <c r="G383" s="137" t="s">
        <v>105</v>
      </c>
      <c r="H383" s="137" t="s">
        <v>2584</v>
      </c>
      <c r="I383" s="137" t="s">
        <v>2585</v>
      </c>
      <c r="J383" s="137" t="s">
        <v>1404</v>
      </c>
      <c r="K383" s="137" t="s">
        <v>1927</v>
      </c>
      <c r="L383" s="137" t="s">
        <v>21</v>
      </c>
      <c r="M383" s="136" t="s">
        <v>21</v>
      </c>
      <c r="N383" s="136">
        <v>13</v>
      </c>
      <c r="O383" s="138" t="s">
        <v>622</v>
      </c>
      <c r="P383" s="137" t="s">
        <v>1709</v>
      </c>
      <c r="Q383" s="137" t="s">
        <v>1864</v>
      </c>
      <c r="R383" s="137" t="s">
        <v>401</v>
      </c>
      <c r="S383" s="137" t="s">
        <v>22</v>
      </c>
      <c r="T383" s="137" t="s">
        <v>399</v>
      </c>
      <c r="U383" s="144">
        <v>20</v>
      </c>
      <c r="V383" s="136">
        <v>100</v>
      </c>
      <c r="W383" s="136">
        <v>0</v>
      </c>
      <c r="X383" s="136">
        <v>100</v>
      </c>
      <c r="Y383" s="136">
        <v>4</v>
      </c>
      <c r="Z383" s="136" t="s">
        <v>20</v>
      </c>
      <c r="AA383" s="136" t="s">
        <v>18</v>
      </c>
      <c r="AB383" s="136" t="s">
        <v>18</v>
      </c>
      <c r="AC383" s="137" t="s">
        <v>2617</v>
      </c>
      <c r="AD383" s="137" t="s">
        <v>2618</v>
      </c>
      <c r="AE383" s="136" t="s">
        <v>18</v>
      </c>
      <c r="AF383" s="137" t="s">
        <v>1878</v>
      </c>
      <c r="AG383" s="136" t="s">
        <v>1873</v>
      </c>
      <c r="AH383" s="136">
        <v>2</v>
      </c>
      <c r="AI383" s="139">
        <v>5400</v>
      </c>
      <c r="AJ383" s="140">
        <v>25</v>
      </c>
      <c r="AK383" s="148">
        <v>25</v>
      </c>
      <c r="AL383" s="201">
        <f t="shared" si="5"/>
        <v>2000</v>
      </c>
      <c r="AN383" s="204">
        <v>2000000</v>
      </c>
      <c r="AO383" s="204">
        <v>0</v>
      </c>
      <c r="AP383" s="139">
        <v>0</v>
      </c>
      <c r="AQ383" s="139">
        <v>10800000</v>
      </c>
      <c r="AR383" s="139">
        <v>0</v>
      </c>
      <c r="AS383" s="139">
        <v>12800000</v>
      </c>
    </row>
    <row r="384" spans="1:47" ht="24.9" hidden="1" customHeight="1" x14ac:dyDescent="0.3">
      <c r="A384" s="136">
        <v>13034</v>
      </c>
      <c r="B384" s="136" t="s">
        <v>29</v>
      </c>
      <c r="C384" s="136" t="s">
        <v>86</v>
      </c>
      <c r="D384" s="136">
        <v>2024</v>
      </c>
      <c r="E384" s="137" t="s">
        <v>23</v>
      </c>
      <c r="F384" s="136" t="s">
        <v>86</v>
      </c>
      <c r="G384" s="137" t="s">
        <v>105</v>
      </c>
      <c r="H384" s="137" t="s">
        <v>2495</v>
      </c>
      <c r="I384" s="137" t="s">
        <v>2496</v>
      </c>
      <c r="J384" s="137" t="s">
        <v>2517</v>
      </c>
      <c r="K384" s="137" t="s">
        <v>1927</v>
      </c>
      <c r="L384" s="137" t="s">
        <v>21</v>
      </c>
      <c r="M384" s="136" t="s">
        <v>21</v>
      </c>
      <c r="N384" s="136">
        <v>13</v>
      </c>
      <c r="O384" s="138" t="s">
        <v>622</v>
      </c>
      <c r="P384" s="137" t="s">
        <v>690</v>
      </c>
      <c r="Q384" s="137" t="s">
        <v>2497</v>
      </c>
      <c r="R384" s="137" t="s">
        <v>401</v>
      </c>
      <c r="S384" s="137" t="s">
        <v>22</v>
      </c>
      <c r="T384" s="137" t="s">
        <v>399</v>
      </c>
      <c r="U384" s="144">
        <v>10</v>
      </c>
      <c r="V384" s="136">
        <v>90</v>
      </c>
      <c r="W384" s="136">
        <v>0</v>
      </c>
      <c r="X384" s="136">
        <v>90</v>
      </c>
      <c r="Y384" s="136">
        <v>4</v>
      </c>
      <c r="Z384" s="136" t="s">
        <v>20</v>
      </c>
      <c r="AA384" s="136" t="s">
        <v>20</v>
      </c>
      <c r="AB384" s="136" t="s">
        <v>18</v>
      </c>
      <c r="AC384" s="137" t="s">
        <v>2619</v>
      </c>
      <c r="AD384" s="137" t="s">
        <v>2620</v>
      </c>
      <c r="AE384" s="136" t="s">
        <v>18</v>
      </c>
      <c r="AF384" s="137" t="s">
        <v>1878</v>
      </c>
      <c r="AG384" s="136" t="s">
        <v>1873</v>
      </c>
      <c r="AH384" s="136">
        <v>2</v>
      </c>
      <c r="AI384" s="139">
        <v>5400</v>
      </c>
      <c r="AJ384" s="140">
        <v>22.5</v>
      </c>
      <c r="AK384" s="148">
        <v>23</v>
      </c>
      <c r="AL384" s="201">
        <f t="shared" si="5"/>
        <v>900</v>
      </c>
      <c r="AM384" s="141"/>
      <c r="AN384" s="204">
        <v>920000</v>
      </c>
      <c r="AO384" s="204">
        <v>1150000</v>
      </c>
      <c r="AP384" s="139">
        <v>0</v>
      </c>
      <c r="AQ384" s="139">
        <v>4860000</v>
      </c>
      <c r="AR384" s="139">
        <v>0</v>
      </c>
      <c r="AS384" s="139">
        <v>6930000</v>
      </c>
    </row>
    <row r="385" spans="1:45" ht="24.9" hidden="1" customHeight="1" x14ac:dyDescent="0.3">
      <c r="A385" s="136">
        <v>12873</v>
      </c>
      <c r="B385" s="136" t="s">
        <v>29</v>
      </c>
      <c r="C385" s="136" t="s">
        <v>86</v>
      </c>
      <c r="D385" s="136">
        <v>2024</v>
      </c>
      <c r="E385" s="137" t="s">
        <v>23</v>
      </c>
      <c r="F385" s="136" t="s">
        <v>86</v>
      </c>
      <c r="G385" s="137" t="s">
        <v>105</v>
      </c>
      <c r="H385" s="137" t="s">
        <v>2584</v>
      </c>
      <c r="I385" s="137" t="s">
        <v>2585</v>
      </c>
      <c r="J385" s="137" t="s">
        <v>413</v>
      </c>
      <c r="K385" s="137" t="s">
        <v>412</v>
      </c>
      <c r="L385" s="137" t="s">
        <v>21</v>
      </c>
      <c r="M385" s="136" t="s">
        <v>21</v>
      </c>
      <c r="N385" s="136">
        <v>13</v>
      </c>
      <c r="O385" s="138" t="s">
        <v>622</v>
      </c>
      <c r="P385" s="137" t="s">
        <v>1152</v>
      </c>
      <c r="Q385" s="137" t="s">
        <v>1864</v>
      </c>
      <c r="R385" s="137" t="s">
        <v>401</v>
      </c>
      <c r="S385" s="137" t="s">
        <v>22</v>
      </c>
      <c r="T385" s="137" t="s">
        <v>399</v>
      </c>
      <c r="U385" s="144">
        <v>20</v>
      </c>
      <c r="V385" s="136">
        <v>110</v>
      </c>
      <c r="W385" s="136">
        <v>0</v>
      </c>
      <c r="X385" s="136">
        <v>110</v>
      </c>
      <c r="Y385" s="136">
        <v>4</v>
      </c>
      <c r="Z385" s="136" t="s">
        <v>20</v>
      </c>
      <c r="AA385" s="136" t="s">
        <v>18</v>
      </c>
      <c r="AB385" s="136" t="s">
        <v>18</v>
      </c>
      <c r="AC385" s="137" t="s">
        <v>21</v>
      </c>
      <c r="AD385" s="137" t="s">
        <v>2588</v>
      </c>
      <c r="AE385" s="136" t="s">
        <v>18</v>
      </c>
      <c r="AF385" s="137" t="s">
        <v>1878</v>
      </c>
      <c r="AG385" s="136" t="s">
        <v>1873</v>
      </c>
      <c r="AH385" s="136">
        <v>2</v>
      </c>
      <c r="AI385" s="139">
        <v>5400</v>
      </c>
      <c r="AJ385" s="140">
        <v>27.5</v>
      </c>
      <c r="AK385" s="148">
        <v>28</v>
      </c>
      <c r="AL385" s="201">
        <f t="shared" si="5"/>
        <v>2200</v>
      </c>
      <c r="AN385" s="204">
        <v>2240000</v>
      </c>
      <c r="AO385" s="204">
        <v>0</v>
      </c>
      <c r="AP385" s="139">
        <v>0</v>
      </c>
      <c r="AQ385" s="139">
        <v>11880000</v>
      </c>
      <c r="AR385" s="139">
        <v>0</v>
      </c>
      <c r="AS385" s="139">
        <v>14120000</v>
      </c>
    </row>
    <row r="386" spans="1:45" ht="24.9" hidden="1" customHeight="1" x14ac:dyDescent="0.3">
      <c r="A386" s="136">
        <v>12874</v>
      </c>
      <c r="B386" s="136" t="s">
        <v>29</v>
      </c>
      <c r="C386" s="136" t="s">
        <v>86</v>
      </c>
      <c r="D386" s="136">
        <v>2024</v>
      </c>
      <c r="E386" s="137" t="s">
        <v>23</v>
      </c>
      <c r="F386" s="136" t="s">
        <v>86</v>
      </c>
      <c r="G386" s="137" t="s">
        <v>105</v>
      </c>
      <c r="H386" s="137" t="s">
        <v>2584</v>
      </c>
      <c r="I386" s="137" t="s">
        <v>2585</v>
      </c>
      <c r="J386" s="137" t="s">
        <v>413</v>
      </c>
      <c r="K386" s="137" t="s">
        <v>412</v>
      </c>
      <c r="L386" s="137" t="s">
        <v>21</v>
      </c>
      <c r="M386" s="136" t="s">
        <v>21</v>
      </c>
      <c r="N386" s="136">
        <v>13</v>
      </c>
      <c r="O386" s="138" t="s">
        <v>622</v>
      </c>
      <c r="P386" s="137" t="s">
        <v>1155</v>
      </c>
      <c r="Q386" s="137" t="s">
        <v>1864</v>
      </c>
      <c r="R386" s="137" t="s">
        <v>401</v>
      </c>
      <c r="S386" s="137" t="s">
        <v>22</v>
      </c>
      <c r="T386" s="137" t="s">
        <v>399</v>
      </c>
      <c r="U386" s="144">
        <v>20</v>
      </c>
      <c r="V386" s="136">
        <v>110</v>
      </c>
      <c r="W386" s="136">
        <v>0</v>
      </c>
      <c r="X386" s="136">
        <v>110</v>
      </c>
      <c r="Y386" s="136">
        <v>4</v>
      </c>
      <c r="Z386" s="136" t="s">
        <v>20</v>
      </c>
      <c r="AA386" s="136" t="s">
        <v>18</v>
      </c>
      <c r="AB386" s="136" t="s">
        <v>18</v>
      </c>
      <c r="AC386" s="137" t="s">
        <v>21</v>
      </c>
      <c r="AD386" s="137" t="s">
        <v>2621</v>
      </c>
      <c r="AE386" s="136" t="s">
        <v>18</v>
      </c>
      <c r="AF386" s="137" t="s">
        <v>1878</v>
      </c>
      <c r="AG386" s="136" t="s">
        <v>1873</v>
      </c>
      <c r="AH386" s="136">
        <v>2</v>
      </c>
      <c r="AI386" s="139">
        <v>5400</v>
      </c>
      <c r="AJ386" s="140">
        <v>27.5</v>
      </c>
      <c r="AK386" s="148">
        <v>28</v>
      </c>
      <c r="AL386" s="201">
        <f t="shared" si="5"/>
        <v>2200</v>
      </c>
      <c r="AN386" s="204">
        <v>2240000</v>
      </c>
      <c r="AO386" s="204">
        <v>0</v>
      </c>
      <c r="AP386" s="139">
        <v>0</v>
      </c>
      <c r="AQ386" s="139">
        <v>11880000</v>
      </c>
      <c r="AR386" s="139">
        <v>0</v>
      </c>
      <c r="AS386" s="139">
        <v>14120000</v>
      </c>
    </row>
    <row r="387" spans="1:45" ht="24.9" hidden="1" customHeight="1" x14ac:dyDescent="0.3">
      <c r="A387" s="136">
        <v>12875</v>
      </c>
      <c r="B387" s="136" t="s">
        <v>29</v>
      </c>
      <c r="C387" s="136" t="s">
        <v>86</v>
      </c>
      <c r="D387" s="136">
        <v>2024</v>
      </c>
      <c r="E387" s="137" t="s">
        <v>23</v>
      </c>
      <c r="F387" s="136" t="s">
        <v>86</v>
      </c>
      <c r="G387" s="137" t="s">
        <v>105</v>
      </c>
      <c r="H387" s="137" t="s">
        <v>2584</v>
      </c>
      <c r="I387" s="137" t="s">
        <v>2585</v>
      </c>
      <c r="J387" s="137" t="s">
        <v>413</v>
      </c>
      <c r="K387" s="137" t="s">
        <v>412</v>
      </c>
      <c r="L387" s="137" t="s">
        <v>21</v>
      </c>
      <c r="M387" s="136" t="s">
        <v>21</v>
      </c>
      <c r="N387" s="136">
        <v>13</v>
      </c>
      <c r="O387" s="138" t="s">
        <v>622</v>
      </c>
      <c r="P387" s="137" t="s">
        <v>1719</v>
      </c>
      <c r="Q387" s="137" t="s">
        <v>1864</v>
      </c>
      <c r="R387" s="137" t="s">
        <v>401</v>
      </c>
      <c r="S387" s="137" t="s">
        <v>22</v>
      </c>
      <c r="T387" s="137" t="s">
        <v>399</v>
      </c>
      <c r="U387" s="144">
        <v>20</v>
      </c>
      <c r="V387" s="136">
        <v>110</v>
      </c>
      <c r="W387" s="136">
        <v>0</v>
      </c>
      <c r="X387" s="136">
        <v>110</v>
      </c>
      <c r="Y387" s="136">
        <v>4</v>
      </c>
      <c r="Z387" s="136" t="s">
        <v>20</v>
      </c>
      <c r="AA387" s="136" t="s">
        <v>18</v>
      </c>
      <c r="AB387" s="136" t="s">
        <v>18</v>
      </c>
      <c r="AC387" s="137" t="s">
        <v>21</v>
      </c>
      <c r="AD387" s="137" t="s">
        <v>2622</v>
      </c>
      <c r="AE387" s="136" t="s">
        <v>18</v>
      </c>
      <c r="AF387" s="137" t="s">
        <v>1878</v>
      </c>
      <c r="AG387" s="136" t="s">
        <v>1873</v>
      </c>
      <c r="AH387" s="136">
        <v>2</v>
      </c>
      <c r="AI387" s="139">
        <v>5400</v>
      </c>
      <c r="AJ387" s="140">
        <v>27.5</v>
      </c>
      <c r="AK387" s="148">
        <v>28</v>
      </c>
      <c r="AL387" s="201">
        <f t="shared" ref="AL387:AL450" si="6">+(U387*X387)</f>
        <v>2200</v>
      </c>
      <c r="AM387" s="141"/>
      <c r="AN387" s="204">
        <v>2240000</v>
      </c>
      <c r="AO387" s="204">
        <v>0</v>
      </c>
      <c r="AP387" s="139">
        <v>0</v>
      </c>
      <c r="AQ387" s="139">
        <v>11880000</v>
      </c>
      <c r="AR387" s="139">
        <v>0</v>
      </c>
      <c r="AS387" s="139">
        <v>14120000</v>
      </c>
    </row>
    <row r="388" spans="1:45" ht="24.9" hidden="1" customHeight="1" x14ac:dyDescent="0.3">
      <c r="A388" s="136">
        <v>12888</v>
      </c>
      <c r="B388" s="136" t="s">
        <v>29</v>
      </c>
      <c r="C388" s="136" t="s">
        <v>86</v>
      </c>
      <c r="D388" s="136">
        <v>2024</v>
      </c>
      <c r="E388" s="137" t="s">
        <v>23</v>
      </c>
      <c r="F388" s="136" t="s">
        <v>86</v>
      </c>
      <c r="G388" s="137" t="s">
        <v>105</v>
      </c>
      <c r="H388" s="137" t="s">
        <v>2623</v>
      </c>
      <c r="I388" s="137" t="s">
        <v>2624</v>
      </c>
      <c r="J388" s="137" t="s">
        <v>413</v>
      </c>
      <c r="K388" s="137" t="s">
        <v>412</v>
      </c>
      <c r="L388" s="137" t="s">
        <v>408</v>
      </c>
      <c r="M388" s="136" t="s">
        <v>409</v>
      </c>
      <c r="N388" s="136">
        <v>13</v>
      </c>
      <c r="O388" s="138" t="s">
        <v>622</v>
      </c>
      <c r="P388" s="137" t="s">
        <v>1297</v>
      </c>
      <c r="Q388" s="137" t="s">
        <v>1864</v>
      </c>
      <c r="R388" s="137" t="s">
        <v>401</v>
      </c>
      <c r="S388" s="137" t="s">
        <v>19</v>
      </c>
      <c r="T388" s="137" t="s">
        <v>410</v>
      </c>
      <c r="U388" s="144">
        <v>20</v>
      </c>
      <c r="V388" s="136">
        <v>110</v>
      </c>
      <c r="W388" s="136">
        <v>12</v>
      </c>
      <c r="X388" s="136">
        <v>122</v>
      </c>
      <c r="Y388" s="136">
        <v>3</v>
      </c>
      <c r="Z388" s="136" t="s">
        <v>20</v>
      </c>
      <c r="AA388" s="136" t="s">
        <v>18</v>
      </c>
      <c r="AB388" s="136" t="s">
        <v>20</v>
      </c>
      <c r="AC388" s="137" t="s">
        <v>21</v>
      </c>
      <c r="AD388" s="137" t="s">
        <v>2625</v>
      </c>
      <c r="AE388" s="136" t="s">
        <v>18</v>
      </c>
      <c r="AF388" s="137" t="s">
        <v>1878</v>
      </c>
      <c r="AG388" s="136" t="s">
        <v>1873</v>
      </c>
      <c r="AH388" s="136">
        <v>2</v>
      </c>
      <c r="AI388" s="139">
        <v>5400</v>
      </c>
      <c r="AJ388" s="140">
        <v>40.666666666666664</v>
      </c>
      <c r="AK388" s="148">
        <v>41</v>
      </c>
      <c r="AL388" s="201">
        <f t="shared" si="6"/>
        <v>2440</v>
      </c>
      <c r="AN388" s="204">
        <v>3280000</v>
      </c>
      <c r="AO388" s="204">
        <v>0</v>
      </c>
      <c r="AP388" s="139">
        <v>5000000</v>
      </c>
      <c r="AQ388" s="139">
        <v>13176000</v>
      </c>
      <c r="AR388" s="139">
        <v>0</v>
      </c>
      <c r="AS388" s="139">
        <v>21456000</v>
      </c>
    </row>
    <row r="389" spans="1:45" ht="24.9" hidden="1" customHeight="1" x14ac:dyDescent="0.3">
      <c r="A389" s="136">
        <v>12776</v>
      </c>
      <c r="B389" s="136" t="s">
        <v>29</v>
      </c>
      <c r="C389" s="136" t="s">
        <v>86</v>
      </c>
      <c r="D389" s="136">
        <v>2024</v>
      </c>
      <c r="E389" s="137" t="s">
        <v>23</v>
      </c>
      <c r="F389" s="136" t="s">
        <v>86</v>
      </c>
      <c r="G389" s="137" t="s">
        <v>105</v>
      </c>
      <c r="H389" s="137" t="s">
        <v>2523</v>
      </c>
      <c r="I389" s="137" t="s">
        <v>2524</v>
      </c>
      <c r="J389" s="137" t="s">
        <v>417</v>
      </c>
      <c r="K389" s="137" t="s">
        <v>416</v>
      </c>
      <c r="L389" s="137" t="s">
        <v>408</v>
      </c>
      <c r="M389" s="136" t="s">
        <v>409</v>
      </c>
      <c r="N389" s="136">
        <v>13</v>
      </c>
      <c r="O389" s="138" t="s">
        <v>622</v>
      </c>
      <c r="P389" s="137" t="s">
        <v>690</v>
      </c>
      <c r="Q389" s="137" t="s">
        <v>1864</v>
      </c>
      <c r="R389" s="137" t="s">
        <v>401</v>
      </c>
      <c r="S389" s="137" t="s">
        <v>19</v>
      </c>
      <c r="T389" s="137" t="s">
        <v>399</v>
      </c>
      <c r="U389" s="144">
        <v>10</v>
      </c>
      <c r="V389" s="136">
        <v>95</v>
      </c>
      <c r="W389" s="136">
        <v>12</v>
      </c>
      <c r="X389" s="136">
        <v>107</v>
      </c>
      <c r="Y389" s="136">
        <v>5</v>
      </c>
      <c r="Z389" s="136" t="s">
        <v>20</v>
      </c>
      <c r="AA389" s="136" t="s">
        <v>18</v>
      </c>
      <c r="AB389" s="136" t="s">
        <v>20</v>
      </c>
      <c r="AC389" s="137" t="s">
        <v>21</v>
      </c>
      <c r="AD389" s="137" t="s">
        <v>2626</v>
      </c>
      <c r="AE389" s="136" t="s">
        <v>18</v>
      </c>
      <c r="AF389" s="137" t="s">
        <v>1878</v>
      </c>
      <c r="AG389" s="136" t="s">
        <v>1873</v>
      </c>
      <c r="AH389" s="136">
        <v>2</v>
      </c>
      <c r="AI389" s="139">
        <v>5400</v>
      </c>
      <c r="AJ389" s="140">
        <v>21.4</v>
      </c>
      <c r="AK389" s="148">
        <v>22</v>
      </c>
      <c r="AL389" s="201">
        <f t="shared" si="6"/>
        <v>1070</v>
      </c>
      <c r="AN389" s="204">
        <v>880000</v>
      </c>
      <c r="AO389" s="204">
        <v>0</v>
      </c>
      <c r="AP389" s="139">
        <v>2500000</v>
      </c>
      <c r="AQ389" s="139">
        <v>5778000</v>
      </c>
      <c r="AR389" s="139">
        <v>0</v>
      </c>
      <c r="AS389" s="139">
        <v>9158000</v>
      </c>
    </row>
    <row r="390" spans="1:45" ht="24.9" hidden="1" customHeight="1" x14ac:dyDescent="0.3">
      <c r="A390" s="136">
        <v>12778</v>
      </c>
      <c r="B390" s="136" t="s">
        <v>29</v>
      </c>
      <c r="C390" s="136" t="s">
        <v>86</v>
      </c>
      <c r="D390" s="136">
        <v>2024</v>
      </c>
      <c r="E390" s="137" t="s">
        <v>23</v>
      </c>
      <c r="F390" s="136" t="s">
        <v>86</v>
      </c>
      <c r="G390" s="137" t="s">
        <v>105</v>
      </c>
      <c r="H390" s="137" t="s">
        <v>2523</v>
      </c>
      <c r="I390" s="137" t="s">
        <v>2524</v>
      </c>
      <c r="J390" s="137" t="s">
        <v>417</v>
      </c>
      <c r="K390" s="137" t="s">
        <v>416</v>
      </c>
      <c r="L390" s="137" t="s">
        <v>408</v>
      </c>
      <c r="M390" s="136" t="s">
        <v>409</v>
      </c>
      <c r="N390" s="136">
        <v>13</v>
      </c>
      <c r="O390" s="138" t="s">
        <v>622</v>
      </c>
      <c r="P390" s="137" t="s">
        <v>684</v>
      </c>
      <c r="Q390" s="137" t="s">
        <v>1864</v>
      </c>
      <c r="R390" s="137" t="s">
        <v>401</v>
      </c>
      <c r="S390" s="137" t="s">
        <v>19</v>
      </c>
      <c r="T390" s="137" t="s">
        <v>1599</v>
      </c>
      <c r="U390" s="144">
        <v>10</v>
      </c>
      <c r="V390" s="136">
        <v>95</v>
      </c>
      <c r="W390" s="136">
        <v>12</v>
      </c>
      <c r="X390" s="136">
        <v>107</v>
      </c>
      <c r="Y390" s="136">
        <v>5</v>
      </c>
      <c r="Z390" s="136" t="s">
        <v>20</v>
      </c>
      <c r="AA390" s="136" t="s">
        <v>18</v>
      </c>
      <c r="AB390" s="136" t="s">
        <v>20</v>
      </c>
      <c r="AC390" s="137" t="s">
        <v>21</v>
      </c>
      <c r="AD390" s="137" t="s">
        <v>2627</v>
      </c>
      <c r="AE390" s="136" t="s">
        <v>18</v>
      </c>
      <c r="AF390" s="137" t="s">
        <v>1878</v>
      </c>
      <c r="AG390" s="136" t="s">
        <v>1873</v>
      </c>
      <c r="AH390" s="136">
        <v>2</v>
      </c>
      <c r="AI390" s="139">
        <v>5400</v>
      </c>
      <c r="AJ390" s="140">
        <v>21.4</v>
      </c>
      <c r="AK390" s="148">
        <v>22</v>
      </c>
      <c r="AL390" s="201">
        <f t="shared" si="6"/>
        <v>1070</v>
      </c>
      <c r="AN390" s="204">
        <v>880000</v>
      </c>
      <c r="AO390" s="204">
        <v>0</v>
      </c>
      <c r="AP390" s="139">
        <v>2500000</v>
      </c>
      <c r="AQ390" s="139">
        <v>5778000</v>
      </c>
      <c r="AR390" s="139">
        <v>0</v>
      </c>
      <c r="AS390" s="139">
        <v>9158000</v>
      </c>
    </row>
    <row r="391" spans="1:45" ht="24.9" hidden="1" customHeight="1" x14ac:dyDescent="0.3">
      <c r="A391" s="136">
        <v>13053</v>
      </c>
      <c r="B391" s="136" t="s">
        <v>29</v>
      </c>
      <c r="C391" s="136" t="s">
        <v>86</v>
      </c>
      <c r="D391" s="136">
        <v>2024</v>
      </c>
      <c r="E391" s="137" t="s">
        <v>23</v>
      </c>
      <c r="F391" s="136" t="s">
        <v>86</v>
      </c>
      <c r="G391" s="137" t="s">
        <v>105</v>
      </c>
      <c r="H391" s="137" t="s">
        <v>2495</v>
      </c>
      <c r="I391" s="137" t="s">
        <v>2496</v>
      </c>
      <c r="J391" s="137" t="s">
        <v>1477</v>
      </c>
      <c r="K391" s="137" t="s">
        <v>1476</v>
      </c>
      <c r="L391" s="137" t="s">
        <v>21</v>
      </c>
      <c r="M391" s="136" t="s">
        <v>21</v>
      </c>
      <c r="N391" s="136">
        <v>13</v>
      </c>
      <c r="O391" s="138" t="s">
        <v>622</v>
      </c>
      <c r="P391" s="137" t="s">
        <v>690</v>
      </c>
      <c r="Q391" s="137" t="s">
        <v>2497</v>
      </c>
      <c r="R391" s="137" t="s">
        <v>401</v>
      </c>
      <c r="S391" s="137" t="s">
        <v>22</v>
      </c>
      <c r="T391" s="137" t="s">
        <v>399</v>
      </c>
      <c r="U391" s="144">
        <v>10</v>
      </c>
      <c r="V391" s="136">
        <v>100</v>
      </c>
      <c r="W391" s="136">
        <v>0</v>
      </c>
      <c r="X391" s="136">
        <v>100</v>
      </c>
      <c r="Y391" s="136">
        <v>4</v>
      </c>
      <c r="Z391" s="136" t="s">
        <v>20</v>
      </c>
      <c r="AA391" s="136" t="s">
        <v>18</v>
      </c>
      <c r="AB391" s="136" t="s">
        <v>18</v>
      </c>
      <c r="AC391" s="137" t="s">
        <v>21</v>
      </c>
      <c r="AD391" s="137" t="s">
        <v>2628</v>
      </c>
      <c r="AE391" s="136" t="s">
        <v>18</v>
      </c>
      <c r="AF391" s="137" t="s">
        <v>1878</v>
      </c>
      <c r="AG391" s="136" t="s">
        <v>1873</v>
      </c>
      <c r="AH391" s="136">
        <v>2</v>
      </c>
      <c r="AI391" s="139">
        <v>5400</v>
      </c>
      <c r="AJ391" s="140">
        <v>25</v>
      </c>
      <c r="AK391" s="148">
        <v>25</v>
      </c>
      <c r="AL391" s="201">
        <f t="shared" si="6"/>
        <v>1000</v>
      </c>
      <c r="AN391" s="204">
        <v>1000000</v>
      </c>
      <c r="AO391" s="204">
        <v>0</v>
      </c>
      <c r="AP391" s="139">
        <v>0</v>
      </c>
      <c r="AQ391" s="139">
        <v>5400000</v>
      </c>
      <c r="AR391" s="139">
        <v>0</v>
      </c>
      <c r="AS391" s="139">
        <v>6400000</v>
      </c>
    </row>
    <row r="392" spans="1:45" ht="24.9" hidden="1" customHeight="1" x14ac:dyDescent="0.3">
      <c r="A392" s="136">
        <v>12784</v>
      </c>
      <c r="B392" s="136" t="s">
        <v>29</v>
      </c>
      <c r="C392" s="136" t="s">
        <v>86</v>
      </c>
      <c r="D392" s="136">
        <v>2024</v>
      </c>
      <c r="E392" s="137" t="s">
        <v>23</v>
      </c>
      <c r="F392" s="136" t="s">
        <v>86</v>
      </c>
      <c r="G392" s="137" t="s">
        <v>105</v>
      </c>
      <c r="H392" s="137" t="s">
        <v>2523</v>
      </c>
      <c r="I392" s="137" t="s">
        <v>2524</v>
      </c>
      <c r="J392" s="137" t="s">
        <v>1436</v>
      </c>
      <c r="K392" s="137" t="s">
        <v>1435</v>
      </c>
      <c r="L392" s="137" t="s">
        <v>408</v>
      </c>
      <c r="M392" s="136" t="s">
        <v>409</v>
      </c>
      <c r="N392" s="136">
        <v>13</v>
      </c>
      <c r="O392" s="138" t="s">
        <v>622</v>
      </c>
      <c r="P392" s="137" t="s">
        <v>690</v>
      </c>
      <c r="Q392" s="137" t="s">
        <v>1864</v>
      </c>
      <c r="R392" s="137" t="s">
        <v>401</v>
      </c>
      <c r="S392" s="137" t="s">
        <v>19</v>
      </c>
      <c r="T392" s="137" t="s">
        <v>399</v>
      </c>
      <c r="U392" s="144">
        <v>10</v>
      </c>
      <c r="V392" s="136">
        <v>175</v>
      </c>
      <c r="W392" s="136">
        <v>12</v>
      </c>
      <c r="X392" s="136">
        <v>187</v>
      </c>
      <c r="Y392" s="136">
        <v>5</v>
      </c>
      <c r="Z392" s="136" t="s">
        <v>20</v>
      </c>
      <c r="AA392" s="136" t="s">
        <v>18</v>
      </c>
      <c r="AB392" s="136" t="s">
        <v>20</v>
      </c>
      <c r="AC392" s="137" t="s">
        <v>21</v>
      </c>
      <c r="AD392" s="137" t="s">
        <v>2629</v>
      </c>
      <c r="AE392" s="136" t="s">
        <v>18</v>
      </c>
      <c r="AF392" s="137" t="s">
        <v>1878</v>
      </c>
      <c r="AG392" s="136" t="s">
        <v>1873</v>
      </c>
      <c r="AH392" s="136">
        <v>2</v>
      </c>
      <c r="AI392" s="139">
        <v>5400</v>
      </c>
      <c r="AJ392" s="140">
        <v>37.4</v>
      </c>
      <c r="AK392" s="148">
        <v>38</v>
      </c>
      <c r="AL392" s="201">
        <f t="shared" si="6"/>
        <v>1870</v>
      </c>
      <c r="AN392" s="204">
        <v>1520000</v>
      </c>
      <c r="AO392" s="204">
        <v>0</v>
      </c>
      <c r="AP392" s="139">
        <v>2500000</v>
      </c>
      <c r="AQ392" s="139">
        <v>10098000</v>
      </c>
      <c r="AR392" s="139">
        <v>0</v>
      </c>
      <c r="AS392" s="139">
        <v>14118000</v>
      </c>
    </row>
    <row r="393" spans="1:45" ht="24.9" hidden="1" customHeight="1" x14ac:dyDescent="0.3">
      <c r="A393" s="136">
        <v>12785</v>
      </c>
      <c r="B393" s="136" t="s">
        <v>29</v>
      </c>
      <c r="C393" s="136" t="s">
        <v>86</v>
      </c>
      <c r="D393" s="136">
        <v>2024</v>
      </c>
      <c r="E393" s="137" t="s">
        <v>23</v>
      </c>
      <c r="F393" s="136" t="s">
        <v>86</v>
      </c>
      <c r="G393" s="137" t="s">
        <v>105</v>
      </c>
      <c r="H393" s="137" t="s">
        <v>2523</v>
      </c>
      <c r="I393" s="137" t="s">
        <v>2524</v>
      </c>
      <c r="J393" s="137" t="s">
        <v>1436</v>
      </c>
      <c r="K393" s="137" t="s">
        <v>1435</v>
      </c>
      <c r="L393" s="137" t="s">
        <v>408</v>
      </c>
      <c r="M393" s="136" t="s">
        <v>409</v>
      </c>
      <c r="N393" s="136">
        <v>13</v>
      </c>
      <c r="O393" s="138" t="s">
        <v>622</v>
      </c>
      <c r="P393" s="137" t="s">
        <v>684</v>
      </c>
      <c r="Q393" s="137" t="s">
        <v>1864</v>
      </c>
      <c r="R393" s="137" t="s">
        <v>401</v>
      </c>
      <c r="S393" s="137" t="s">
        <v>19</v>
      </c>
      <c r="T393" s="137" t="s">
        <v>399</v>
      </c>
      <c r="U393" s="144">
        <v>10</v>
      </c>
      <c r="V393" s="136">
        <v>175</v>
      </c>
      <c r="W393" s="136">
        <v>12</v>
      </c>
      <c r="X393" s="136">
        <v>187</v>
      </c>
      <c r="Y393" s="136">
        <v>5</v>
      </c>
      <c r="Z393" s="136" t="s">
        <v>18</v>
      </c>
      <c r="AA393" s="136" t="s">
        <v>18</v>
      </c>
      <c r="AB393" s="136" t="s">
        <v>20</v>
      </c>
      <c r="AC393" s="137" t="s">
        <v>21</v>
      </c>
      <c r="AD393" s="137" t="s">
        <v>2629</v>
      </c>
      <c r="AE393" s="136" t="s">
        <v>18</v>
      </c>
      <c r="AF393" s="137" t="s">
        <v>1878</v>
      </c>
      <c r="AG393" s="136" t="s">
        <v>1873</v>
      </c>
      <c r="AH393" s="136">
        <v>2</v>
      </c>
      <c r="AI393" s="139">
        <v>5400</v>
      </c>
      <c r="AJ393" s="140">
        <v>37.4</v>
      </c>
      <c r="AK393" s="148">
        <v>38</v>
      </c>
      <c r="AL393" s="201">
        <f t="shared" si="6"/>
        <v>1870</v>
      </c>
      <c r="AN393" s="204">
        <v>0</v>
      </c>
      <c r="AO393" s="204">
        <v>0</v>
      </c>
      <c r="AP393" s="139">
        <v>2500000</v>
      </c>
      <c r="AQ393" s="139">
        <v>10098000</v>
      </c>
      <c r="AR393" s="139">
        <v>0</v>
      </c>
      <c r="AS393" s="139">
        <v>12598000</v>
      </c>
    </row>
    <row r="394" spans="1:45" ht="24.9" hidden="1" customHeight="1" x14ac:dyDescent="0.3">
      <c r="A394" s="136">
        <v>12836</v>
      </c>
      <c r="B394" s="136" t="s">
        <v>29</v>
      </c>
      <c r="C394" s="136" t="s">
        <v>86</v>
      </c>
      <c r="D394" s="136">
        <v>2024</v>
      </c>
      <c r="E394" s="137" t="s">
        <v>23</v>
      </c>
      <c r="F394" s="136" t="s">
        <v>86</v>
      </c>
      <c r="G394" s="137" t="s">
        <v>105</v>
      </c>
      <c r="H394" s="137" t="s">
        <v>2590</v>
      </c>
      <c r="I394" s="137" t="s">
        <v>2591</v>
      </c>
      <c r="J394" s="137" t="s">
        <v>2630</v>
      </c>
      <c r="K394" s="137" t="s">
        <v>1927</v>
      </c>
      <c r="L394" s="137" t="s">
        <v>21</v>
      </c>
      <c r="M394" s="136" t="s">
        <v>21</v>
      </c>
      <c r="N394" s="136">
        <v>13</v>
      </c>
      <c r="O394" s="138" t="s">
        <v>622</v>
      </c>
      <c r="P394" s="137" t="s">
        <v>1177</v>
      </c>
      <c r="Q394" s="137" t="s">
        <v>642</v>
      </c>
      <c r="R394" s="137" t="s">
        <v>401</v>
      </c>
      <c r="S394" s="137" t="s">
        <v>19</v>
      </c>
      <c r="T394" s="137" t="s">
        <v>652</v>
      </c>
      <c r="U394" s="144">
        <v>15</v>
      </c>
      <c r="V394" s="136">
        <v>100</v>
      </c>
      <c r="W394" s="136">
        <v>0</v>
      </c>
      <c r="X394" s="136">
        <v>100</v>
      </c>
      <c r="Y394" s="136">
        <v>4</v>
      </c>
      <c r="Z394" s="136" t="s">
        <v>20</v>
      </c>
      <c r="AA394" s="136" t="s">
        <v>18</v>
      </c>
      <c r="AB394" s="136" t="s">
        <v>18</v>
      </c>
      <c r="AC394" s="137" t="s">
        <v>2631</v>
      </c>
      <c r="AD394" s="137" t="s">
        <v>2632</v>
      </c>
      <c r="AE394" s="136" t="s">
        <v>18</v>
      </c>
      <c r="AF394" s="137" t="s">
        <v>1878</v>
      </c>
      <c r="AG394" s="136" t="s">
        <v>1873</v>
      </c>
      <c r="AH394" s="136">
        <v>3</v>
      </c>
      <c r="AI394" s="139">
        <v>6300</v>
      </c>
      <c r="AJ394" s="140">
        <v>25</v>
      </c>
      <c r="AK394" s="148">
        <v>25</v>
      </c>
      <c r="AL394" s="201">
        <f t="shared" si="6"/>
        <v>1500</v>
      </c>
      <c r="AM394" s="141"/>
      <c r="AN394" s="204">
        <v>1500000</v>
      </c>
      <c r="AO394" s="204">
        <v>0</v>
      </c>
      <c r="AP394" s="139">
        <v>0</v>
      </c>
      <c r="AQ394" s="139">
        <v>9450000</v>
      </c>
      <c r="AR394" s="139">
        <v>0</v>
      </c>
      <c r="AS394" s="139">
        <v>10950000</v>
      </c>
    </row>
    <row r="395" spans="1:45" ht="24.9" hidden="1" customHeight="1" x14ac:dyDescent="0.3">
      <c r="A395" s="136">
        <v>12864</v>
      </c>
      <c r="B395" s="136" t="s">
        <v>29</v>
      </c>
      <c r="C395" s="136" t="s">
        <v>86</v>
      </c>
      <c r="D395" s="136">
        <v>2024</v>
      </c>
      <c r="E395" s="137" t="s">
        <v>23</v>
      </c>
      <c r="F395" s="136" t="s">
        <v>86</v>
      </c>
      <c r="G395" s="137" t="s">
        <v>105</v>
      </c>
      <c r="H395" s="137" t="s">
        <v>2596</v>
      </c>
      <c r="I395" s="137" t="s">
        <v>2594</v>
      </c>
      <c r="J395" s="137" t="s">
        <v>1208</v>
      </c>
      <c r="K395" s="137" t="s">
        <v>1207</v>
      </c>
      <c r="L395" s="137" t="s">
        <v>21</v>
      </c>
      <c r="M395" s="136" t="s">
        <v>21</v>
      </c>
      <c r="N395" s="136">
        <v>13</v>
      </c>
      <c r="O395" s="138" t="s">
        <v>622</v>
      </c>
      <c r="P395" s="137" t="s">
        <v>1231</v>
      </c>
      <c r="Q395" s="137" t="s">
        <v>1864</v>
      </c>
      <c r="R395" s="137" t="s">
        <v>401</v>
      </c>
      <c r="S395" s="137" t="s">
        <v>19</v>
      </c>
      <c r="T395" s="137" t="s">
        <v>399</v>
      </c>
      <c r="U395" s="144">
        <v>20</v>
      </c>
      <c r="V395" s="136">
        <v>240</v>
      </c>
      <c r="W395" s="136">
        <v>0</v>
      </c>
      <c r="X395" s="136">
        <v>240</v>
      </c>
      <c r="Y395" s="136">
        <v>4</v>
      </c>
      <c r="Z395" s="136" t="s">
        <v>20</v>
      </c>
      <c r="AA395" s="136" t="s">
        <v>18</v>
      </c>
      <c r="AB395" s="136" t="s">
        <v>18</v>
      </c>
      <c r="AC395" s="137" t="s">
        <v>21</v>
      </c>
      <c r="AD395" s="137" t="s">
        <v>2597</v>
      </c>
      <c r="AE395" s="136" t="s">
        <v>18</v>
      </c>
      <c r="AF395" s="137" t="s">
        <v>1878</v>
      </c>
      <c r="AG395" s="136" t="s">
        <v>1873</v>
      </c>
      <c r="AH395" s="136">
        <v>2</v>
      </c>
      <c r="AI395" s="139">
        <v>5400</v>
      </c>
      <c r="AJ395" s="140">
        <v>60</v>
      </c>
      <c r="AK395" s="148">
        <v>60</v>
      </c>
      <c r="AL395" s="201">
        <f t="shared" si="6"/>
        <v>4800</v>
      </c>
      <c r="AN395" s="204">
        <v>4800000</v>
      </c>
      <c r="AO395" s="204">
        <v>0</v>
      </c>
      <c r="AP395" s="139">
        <v>0</v>
      </c>
      <c r="AQ395" s="139">
        <v>25920000</v>
      </c>
      <c r="AR395" s="139">
        <v>0</v>
      </c>
      <c r="AS395" s="139">
        <v>30720000</v>
      </c>
    </row>
    <row r="396" spans="1:45" ht="24.9" hidden="1" customHeight="1" x14ac:dyDescent="0.3">
      <c r="A396" s="136">
        <v>12811</v>
      </c>
      <c r="B396" s="136" t="s">
        <v>29</v>
      </c>
      <c r="C396" s="136" t="s">
        <v>86</v>
      </c>
      <c r="D396" s="136">
        <v>2024</v>
      </c>
      <c r="E396" s="137" t="s">
        <v>23</v>
      </c>
      <c r="F396" s="136" t="s">
        <v>86</v>
      </c>
      <c r="G396" s="137" t="s">
        <v>105</v>
      </c>
      <c r="H396" s="137" t="s">
        <v>2581</v>
      </c>
      <c r="I396" s="137" t="s">
        <v>2582</v>
      </c>
      <c r="J396" s="137" t="s">
        <v>1287</v>
      </c>
      <c r="K396" s="137" t="s">
        <v>1286</v>
      </c>
      <c r="L396" s="137" t="s">
        <v>408</v>
      </c>
      <c r="M396" s="136" t="s">
        <v>409</v>
      </c>
      <c r="N396" s="136">
        <v>13</v>
      </c>
      <c r="O396" s="138" t="s">
        <v>622</v>
      </c>
      <c r="P396" s="137" t="s">
        <v>690</v>
      </c>
      <c r="Q396" s="137" t="s">
        <v>1373</v>
      </c>
      <c r="R396" s="137" t="s">
        <v>401</v>
      </c>
      <c r="S396" s="137" t="s">
        <v>19</v>
      </c>
      <c r="T396" s="137" t="s">
        <v>399</v>
      </c>
      <c r="U396" s="144">
        <v>15</v>
      </c>
      <c r="V396" s="136">
        <v>160</v>
      </c>
      <c r="W396" s="136">
        <v>12</v>
      </c>
      <c r="X396" s="136">
        <v>172</v>
      </c>
      <c r="Y396" s="136">
        <v>4</v>
      </c>
      <c r="Z396" s="136" t="s">
        <v>20</v>
      </c>
      <c r="AA396" s="136" t="s">
        <v>18</v>
      </c>
      <c r="AB396" s="136" t="s">
        <v>20</v>
      </c>
      <c r="AC396" s="137" t="s">
        <v>21</v>
      </c>
      <c r="AD396" s="137" t="s">
        <v>2633</v>
      </c>
      <c r="AE396" s="136" t="s">
        <v>18</v>
      </c>
      <c r="AF396" s="137" t="s">
        <v>1878</v>
      </c>
      <c r="AG396" s="136" t="s">
        <v>1873</v>
      </c>
      <c r="AH396" s="136">
        <v>2</v>
      </c>
      <c r="AI396" s="139">
        <v>5400</v>
      </c>
      <c r="AJ396" s="140">
        <v>43</v>
      </c>
      <c r="AK396" s="148">
        <v>43</v>
      </c>
      <c r="AL396" s="201">
        <f t="shared" si="6"/>
        <v>2580</v>
      </c>
      <c r="AN396" s="204">
        <v>2580000</v>
      </c>
      <c r="AO396" s="204">
        <v>0</v>
      </c>
      <c r="AP396" s="139">
        <v>3750000</v>
      </c>
      <c r="AQ396" s="139">
        <v>13932000</v>
      </c>
      <c r="AR396" s="139">
        <v>0</v>
      </c>
      <c r="AS396" s="139">
        <v>20262000</v>
      </c>
    </row>
    <row r="397" spans="1:45" ht="24.9" hidden="1" customHeight="1" x14ac:dyDescent="0.3">
      <c r="A397" s="136">
        <v>12788</v>
      </c>
      <c r="B397" s="136" t="s">
        <v>29</v>
      </c>
      <c r="C397" s="136" t="s">
        <v>86</v>
      </c>
      <c r="D397" s="136">
        <v>2024</v>
      </c>
      <c r="E397" s="137" t="s">
        <v>23</v>
      </c>
      <c r="F397" s="136" t="s">
        <v>86</v>
      </c>
      <c r="G397" s="137" t="s">
        <v>105</v>
      </c>
      <c r="H397" s="137" t="s">
        <v>2634</v>
      </c>
      <c r="I397" s="137" t="s">
        <v>2635</v>
      </c>
      <c r="J397" s="137" t="s">
        <v>1141</v>
      </c>
      <c r="K397" s="137" t="s">
        <v>1142</v>
      </c>
      <c r="L397" s="137" t="s">
        <v>21</v>
      </c>
      <c r="M397" s="136" t="s">
        <v>21</v>
      </c>
      <c r="N397" s="136">
        <v>13</v>
      </c>
      <c r="O397" s="138" t="s">
        <v>622</v>
      </c>
      <c r="P397" s="137" t="s">
        <v>668</v>
      </c>
      <c r="Q397" s="137" t="s">
        <v>1864</v>
      </c>
      <c r="R397" s="137" t="s">
        <v>401</v>
      </c>
      <c r="S397" s="137" t="s">
        <v>22</v>
      </c>
      <c r="T397" s="137" t="s">
        <v>399</v>
      </c>
      <c r="U397" s="144">
        <v>12</v>
      </c>
      <c r="V397" s="136">
        <v>140</v>
      </c>
      <c r="W397" s="136">
        <v>0</v>
      </c>
      <c r="X397" s="136">
        <v>140</v>
      </c>
      <c r="Y397" s="136">
        <v>4</v>
      </c>
      <c r="Z397" s="136" t="s">
        <v>20</v>
      </c>
      <c r="AA397" s="136" t="s">
        <v>18</v>
      </c>
      <c r="AB397" s="136" t="s">
        <v>18</v>
      </c>
      <c r="AC397" s="137" t="s">
        <v>21</v>
      </c>
      <c r="AD397" s="137" t="s">
        <v>2636</v>
      </c>
      <c r="AE397" s="136" t="s">
        <v>18</v>
      </c>
      <c r="AF397" s="137" t="s">
        <v>1878</v>
      </c>
      <c r="AG397" s="136" t="s">
        <v>1873</v>
      </c>
      <c r="AH397" s="136">
        <v>2</v>
      </c>
      <c r="AI397" s="139">
        <v>5400</v>
      </c>
      <c r="AJ397" s="140">
        <v>35</v>
      </c>
      <c r="AK397" s="148">
        <v>35</v>
      </c>
      <c r="AL397" s="201">
        <f t="shared" si="6"/>
        <v>1680</v>
      </c>
      <c r="AN397" s="204">
        <v>1680000</v>
      </c>
      <c r="AO397" s="204">
        <v>0</v>
      </c>
      <c r="AP397" s="139">
        <v>0</v>
      </c>
      <c r="AQ397" s="139">
        <v>9072000</v>
      </c>
      <c r="AR397" s="139">
        <v>0</v>
      </c>
      <c r="AS397" s="139">
        <v>10752000</v>
      </c>
    </row>
    <row r="398" spans="1:45" ht="24.9" hidden="1" customHeight="1" x14ac:dyDescent="0.3">
      <c r="A398" s="136">
        <v>13051</v>
      </c>
      <c r="B398" s="136" t="s">
        <v>29</v>
      </c>
      <c r="C398" s="136" t="s">
        <v>86</v>
      </c>
      <c r="D398" s="136">
        <v>2024</v>
      </c>
      <c r="E398" s="137" t="s">
        <v>23</v>
      </c>
      <c r="F398" s="136" t="s">
        <v>86</v>
      </c>
      <c r="G398" s="137" t="s">
        <v>105</v>
      </c>
      <c r="H398" s="137" t="s">
        <v>2495</v>
      </c>
      <c r="I398" s="137" t="s">
        <v>2496</v>
      </c>
      <c r="J398" s="137" t="s">
        <v>1196</v>
      </c>
      <c r="K398" s="137" t="s">
        <v>1195</v>
      </c>
      <c r="L398" s="137" t="s">
        <v>21</v>
      </c>
      <c r="M398" s="136" t="s">
        <v>21</v>
      </c>
      <c r="N398" s="136">
        <v>13</v>
      </c>
      <c r="O398" s="138" t="s">
        <v>622</v>
      </c>
      <c r="P398" s="137" t="s">
        <v>690</v>
      </c>
      <c r="Q398" s="137" t="s">
        <v>2497</v>
      </c>
      <c r="R398" s="137" t="s">
        <v>401</v>
      </c>
      <c r="S398" s="137" t="s">
        <v>22</v>
      </c>
      <c r="T398" s="137" t="s">
        <v>399</v>
      </c>
      <c r="U398" s="144">
        <v>10</v>
      </c>
      <c r="V398" s="136">
        <v>160</v>
      </c>
      <c r="W398" s="136">
        <v>0</v>
      </c>
      <c r="X398" s="136">
        <v>160</v>
      </c>
      <c r="Y398" s="136">
        <v>4</v>
      </c>
      <c r="Z398" s="136" t="s">
        <v>20</v>
      </c>
      <c r="AA398" s="136" t="s">
        <v>18</v>
      </c>
      <c r="AB398" s="136" t="s">
        <v>18</v>
      </c>
      <c r="AC398" s="137" t="s">
        <v>21</v>
      </c>
      <c r="AD398" s="137" t="s">
        <v>2637</v>
      </c>
      <c r="AE398" s="136" t="s">
        <v>20</v>
      </c>
      <c r="AF398" s="137" t="s">
        <v>2006</v>
      </c>
      <c r="AG398" s="136" t="s">
        <v>1873</v>
      </c>
      <c r="AH398" s="136">
        <v>3</v>
      </c>
      <c r="AI398" s="139">
        <v>6300</v>
      </c>
      <c r="AJ398" s="140">
        <v>40</v>
      </c>
      <c r="AK398" s="148">
        <v>40</v>
      </c>
      <c r="AL398" s="201">
        <f t="shared" si="6"/>
        <v>1600</v>
      </c>
      <c r="AM398" s="139">
        <v>50000</v>
      </c>
      <c r="AN398" s="204">
        <v>1600000</v>
      </c>
      <c r="AO398" s="204">
        <v>0</v>
      </c>
      <c r="AP398" s="139">
        <v>0</v>
      </c>
      <c r="AQ398" s="139">
        <v>10080000</v>
      </c>
      <c r="AR398" s="139">
        <v>500000</v>
      </c>
      <c r="AS398" s="139">
        <v>12180000</v>
      </c>
    </row>
    <row r="399" spans="1:45" ht="24.9" hidden="1" customHeight="1" x14ac:dyDescent="0.3">
      <c r="A399" s="136">
        <v>12767</v>
      </c>
      <c r="B399" s="136" t="s">
        <v>29</v>
      </c>
      <c r="C399" s="136" t="s">
        <v>86</v>
      </c>
      <c r="D399" s="136">
        <v>2024</v>
      </c>
      <c r="E399" s="137" t="s">
        <v>23</v>
      </c>
      <c r="F399" s="136" t="s">
        <v>86</v>
      </c>
      <c r="G399" s="137" t="s">
        <v>105</v>
      </c>
      <c r="H399" s="137" t="s">
        <v>2523</v>
      </c>
      <c r="I399" s="137" t="s">
        <v>2524</v>
      </c>
      <c r="J399" s="137" t="s">
        <v>1196</v>
      </c>
      <c r="K399" s="137" t="s">
        <v>1195</v>
      </c>
      <c r="L399" s="137" t="s">
        <v>679</v>
      </c>
      <c r="M399" s="136" t="s">
        <v>680</v>
      </c>
      <c r="N399" s="136">
        <v>13</v>
      </c>
      <c r="O399" s="138" t="s">
        <v>622</v>
      </c>
      <c r="P399" s="137" t="s">
        <v>690</v>
      </c>
      <c r="Q399" s="137" t="s">
        <v>1864</v>
      </c>
      <c r="R399" s="137" t="s">
        <v>401</v>
      </c>
      <c r="S399" s="137" t="s">
        <v>22</v>
      </c>
      <c r="T399" s="137" t="s">
        <v>399</v>
      </c>
      <c r="U399" s="144">
        <v>10</v>
      </c>
      <c r="V399" s="136">
        <v>160</v>
      </c>
      <c r="W399" s="136">
        <v>12</v>
      </c>
      <c r="X399" s="136">
        <v>172</v>
      </c>
      <c r="Y399" s="136">
        <v>5</v>
      </c>
      <c r="Z399" s="136" t="s">
        <v>20</v>
      </c>
      <c r="AA399" s="136" t="s">
        <v>18</v>
      </c>
      <c r="AB399" s="136" t="s">
        <v>18</v>
      </c>
      <c r="AC399" s="137" t="s">
        <v>21</v>
      </c>
      <c r="AD399" s="137" t="s">
        <v>2638</v>
      </c>
      <c r="AE399" s="136" t="s">
        <v>20</v>
      </c>
      <c r="AF399" s="137" t="s">
        <v>2006</v>
      </c>
      <c r="AG399" s="136" t="s">
        <v>1873</v>
      </c>
      <c r="AH399" s="136">
        <v>3</v>
      </c>
      <c r="AI399" s="139">
        <v>6300</v>
      </c>
      <c r="AJ399" s="140">
        <v>34.4</v>
      </c>
      <c r="AK399" s="148">
        <v>35</v>
      </c>
      <c r="AL399" s="201">
        <f t="shared" si="6"/>
        <v>1720</v>
      </c>
      <c r="AM399" s="139">
        <v>50000</v>
      </c>
      <c r="AN399" s="204">
        <v>1400000</v>
      </c>
      <c r="AO399" s="204">
        <v>0</v>
      </c>
      <c r="AP399" s="139">
        <v>0</v>
      </c>
      <c r="AQ399" s="139">
        <v>10836000</v>
      </c>
      <c r="AR399" s="139">
        <v>500000</v>
      </c>
      <c r="AS399" s="139">
        <v>12736000</v>
      </c>
    </row>
    <row r="400" spans="1:45" ht="24.9" hidden="1" customHeight="1" x14ac:dyDescent="0.3">
      <c r="A400" s="136">
        <v>12768</v>
      </c>
      <c r="B400" s="136" t="s">
        <v>29</v>
      </c>
      <c r="C400" s="136" t="s">
        <v>86</v>
      </c>
      <c r="D400" s="136">
        <v>2024</v>
      </c>
      <c r="E400" s="137" t="s">
        <v>23</v>
      </c>
      <c r="F400" s="136" t="s">
        <v>86</v>
      </c>
      <c r="G400" s="137" t="s">
        <v>105</v>
      </c>
      <c r="H400" s="137" t="s">
        <v>2523</v>
      </c>
      <c r="I400" s="137" t="s">
        <v>2524</v>
      </c>
      <c r="J400" s="137" t="s">
        <v>1196</v>
      </c>
      <c r="K400" s="137" t="s">
        <v>1195</v>
      </c>
      <c r="L400" s="137" t="s">
        <v>679</v>
      </c>
      <c r="M400" s="136" t="s">
        <v>680</v>
      </c>
      <c r="N400" s="136">
        <v>13</v>
      </c>
      <c r="O400" s="138" t="s">
        <v>622</v>
      </c>
      <c r="P400" s="137" t="s">
        <v>684</v>
      </c>
      <c r="Q400" s="137" t="s">
        <v>1864</v>
      </c>
      <c r="R400" s="137" t="s">
        <v>401</v>
      </c>
      <c r="S400" s="137" t="s">
        <v>22</v>
      </c>
      <c r="T400" s="137" t="s">
        <v>399</v>
      </c>
      <c r="U400" s="144">
        <v>10</v>
      </c>
      <c r="V400" s="136">
        <v>160</v>
      </c>
      <c r="W400" s="136">
        <v>12</v>
      </c>
      <c r="X400" s="136">
        <v>172</v>
      </c>
      <c r="Y400" s="136">
        <v>5</v>
      </c>
      <c r="Z400" s="136" t="s">
        <v>20</v>
      </c>
      <c r="AA400" s="136" t="s">
        <v>18</v>
      </c>
      <c r="AB400" s="136" t="s">
        <v>18</v>
      </c>
      <c r="AC400" s="137" t="s">
        <v>21</v>
      </c>
      <c r="AD400" s="137" t="s">
        <v>2639</v>
      </c>
      <c r="AE400" s="136" t="s">
        <v>20</v>
      </c>
      <c r="AF400" s="137" t="s">
        <v>2006</v>
      </c>
      <c r="AG400" s="136" t="s">
        <v>1873</v>
      </c>
      <c r="AH400" s="136">
        <v>3</v>
      </c>
      <c r="AI400" s="139">
        <v>6300</v>
      </c>
      <c r="AJ400" s="140">
        <v>34.4</v>
      </c>
      <c r="AK400" s="148">
        <v>35</v>
      </c>
      <c r="AL400" s="201">
        <f t="shared" si="6"/>
        <v>1720</v>
      </c>
      <c r="AM400" s="139">
        <v>50000</v>
      </c>
      <c r="AN400" s="204">
        <v>1400000</v>
      </c>
      <c r="AO400" s="204">
        <v>0</v>
      </c>
      <c r="AP400" s="139">
        <v>0</v>
      </c>
      <c r="AQ400" s="139">
        <v>10836000</v>
      </c>
      <c r="AR400" s="139">
        <v>500000</v>
      </c>
      <c r="AS400" s="139">
        <v>12736000</v>
      </c>
    </row>
    <row r="401" spans="1:47" ht="24.9" hidden="1" customHeight="1" x14ac:dyDescent="0.3">
      <c r="A401" s="136">
        <v>12882</v>
      </c>
      <c r="B401" s="136" t="s">
        <v>29</v>
      </c>
      <c r="C401" s="136" t="s">
        <v>86</v>
      </c>
      <c r="D401" s="136">
        <v>2024</v>
      </c>
      <c r="E401" s="137" t="s">
        <v>23</v>
      </c>
      <c r="F401" s="136" t="s">
        <v>86</v>
      </c>
      <c r="G401" s="137" t="s">
        <v>105</v>
      </c>
      <c r="H401" s="137" t="s">
        <v>2623</v>
      </c>
      <c r="I401" s="137" t="s">
        <v>2640</v>
      </c>
      <c r="J401" s="137" t="s">
        <v>1959</v>
      </c>
      <c r="K401" s="137" t="s">
        <v>1960</v>
      </c>
      <c r="L401" s="137" t="s">
        <v>21</v>
      </c>
      <c r="M401" s="136" t="s">
        <v>21</v>
      </c>
      <c r="N401" s="136">
        <v>13</v>
      </c>
      <c r="O401" s="138" t="s">
        <v>622</v>
      </c>
      <c r="P401" s="137" t="s">
        <v>1297</v>
      </c>
      <c r="Q401" s="137" t="s">
        <v>1864</v>
      </c>
      <c r="R401" s="137" t="s">
        <v>401</v>
      </c>
      <c r="S401" s="137" t="s">
        <v>22</v>
      </c>
      <c r="T401" s="137" t="s">
        <v>399</v>
      </c>
      <c r="U401" s="144">
        <v>20</v>
      </c>
      <c r="V401" s="136">
        <v>108</v>
      </c>
      <c r="W401" s="136">
        <v>0</v>
      </c>
      <c r="X401" s="136">
        <v>108</v>
      </c>
      <c r="Y401" s="136">
        <v>3</v>
      </c>
      <c r="Z401" s="136" t="s">
        <v>20</v>
      </c>
      <c r="AA401" s="136" t="s">
        <v>18</v>
      </c>
      <c r="AB401" s="136" t="s">
        <v>18</v>
      </c>
      <c r="AC401" s="137" t="s">
        <v>21</v>
      </c>
      <c r="AD401" s="137" t="s">
        <v>2641</v>
      </c>
      <c r="AE401" s="136" t="s">
        <v>18</v>
      </c>
      <c r="AF401" s="137" t="s">
        <v>1878</v>
      </c>
      <c r="AG401" s="136" t="s">
        <v>1873</v>
      </c>
      <c r="AH401" s="136">
        <v>2</v>
      </c>
      <c r="AI401" s="139">
        <v>5400</v>
      </c>
      <c r="AJ401" s="140">
        <v>36</v>
      </c>
      <c r="AK401" s="148">
        <v>36</v>
      </c>
      <c r="AL401" s="201">
        <f t="shared" si="6"/>
        <v>2160</v>
      </c>
      <c r="AN401" s="204">
        <v>2880000</v>
      </c>
      <c r="AO401" s="204">
        <v>0</v>
      </c>
      <c r="AP401" s="139">
        <v>0</v>
      </c>
      <c r="AQ401" s="139">
        <v>11664000</v>
      </c>
      <c r="AR401" s="139">
        <v>0</v>
      </c>
      <c r="AS401" s="139">
        <v>14544000</v>
      </c>
    </row>
    <row r="402" spans="1:47" ht="24.9" hidden="1" customHeight="1" x14ac:dyDescent="0.3">
      <c r="A402" s="136">
        <v>12771</v>
      </c>
      <c r="B402" s="136" t="s">
        <v>29</v>
      </c>
      <c r="C402" s="136" t="s">
        <v>86</v>
      </c>
      <c r="D402" s="136">
        <v>2024</v>
      </c>
      <c r="E402" s="137" t="s">
        <v>23</v>
      </c>
      <c r="F402" s="136" t="s">
        <v>86</v>
      </c>
      <c r="G402" s="137" t="s">
        <v>105</v>
      </c>
      <c r="H402" s="137" t="s">
        <v>2523</v>
      </c>
      <c r="I402" s="137" t="s">
        <v>2524</v>
      </c>
      <c r="J402" s="137" t="s">
        <v>1959</v>
      </c>
      <c r="K402" s="137" t="s">
        <v>1960</v>
      </c>
      <c r="L402" s="137" t="s">
        <v>679</v>
      </c>
      <c r="M402" s="136" t="s">
        <v>680</v>
      </c>
      <c r="N402" s="136">
        <v>13</v>
      </c>
      <c r="O402" s="138" t="s">
        <v>622</v>
      </c>
      <c r="P402" s="137" t="s">
        <v>690</v>
      </c>
      <c r="Q402" s="137" t="s">
        <v>1864</v>
      </c>
      <c r="R402" s="137" t="s">
        <v>401</v>
      </c>
      <c r="S402" s="137" t="s">
        <v>22</v>
      </c>
      <c r="T402" s="137" t="s">
        <v>399</v>
      </c>
      <c r="U402" s="144">
        <v>10</v>
      </c>
      <c r="V402" s="136">
        <v>108</v>
      </c>
      <c r="W402" s="136">
        <v>12</v>
      </c>
      <c r="X402" s="136">
        <v>120</v>
      </c>
      <c r="Y402" s="136">
        <v>5</v>
      </c>
      <c r="Z402" s="136" t="s">
        <v>20</v>
      </c>
      <c r="AA402" s="136" t="s">
        <v>18</v>
      </c>
      <c r="AB402" s="136" t="s">
        <v>18</v>
      </c>
      <c r="AC402" s="137" t="s">
        <v>21</v>
      </c>
      <c r="AD402" s="137" t="s">
        <v>2642</v>
      </c>
      <c r="AE402" s="136" t="s">
        <v>18</v>
      </c>
      <c r="AF402" s="137" t="s">
        <v>1878</v>
      </c>
      <c r="AG402" s="136" t="s">
        <v>1873</v>
      </c>
      <c r="AH402" s="136">
        <v>2</v>
      </c>
      <c r="AI402" s="139">
        <v>5400</v>
      </c>
      <c r="AJ402" s="140">
        <v>24</v>
      </c>
      <c r="AK402" s="148">
        <v>24</v>
      </c>
      <c r="AL402" s="201">
        <f t="shared" si="6"/>
        <v>1200</v>
      </c>
      <c r="AN402" s="204">
        <v>960000</v>
      </c>
      <c r="AO402" s="204">
        <v>0</v>
      </c>
      <c r="AP402" s="139">
        <v>0</v>
      </c>
      <c r="AQ402" s="139">
        <v>6480000</v>
      </c>
      <c r="AR402" s="139">
        <v>0</v>
      </c>
      <c r="AS402" s="139">
        <v>7440000</v>
      </c>
    </row>
    <row r="403" spans="1:47" ht="24.9" hidden="1" customHeight="1" x14ac:dyDescent="0.3">
      <c r="A403" s="136">
        <v>12772</v>
      </c>
      <c r="B403" s="136" t="s">
        <v>29</v>
      </c>
      <c r="C403" s="136" t="s">
        <v>86</v>
      </c>
      <c r="D403" s="136">
        <v>2024</v>
      </c>
      <c r="E403" s="137" t="s">
        <v>23</v>
      </c>
      <c r="F403" s="136" t="s">
        <v>86</v>
      </c>
      <c r="G403" s="137" t="s">
        <v>105</v>
      </c>
      <c r="H403" s="137" t="s">
        <v>2523</v>
      </c>
      <c r="I403" s="137" t="s">
        <v>2524</v>
      </c>
      <c r="J403" s="137" t="s">
        <v>1959</v>
      </c>
      <c r="K403" s="137" t="s">
        <v>1960</v>
      </c>
      <c r="L403" s="137" t="s">
        <v>679</v>
      </c>
      <c r="M403" s="136" t="s">
        <v>680</v>
      </c>
      <c r="N403" s="136">
        <v>13</v>
      </c>
      <c r="O403" s="138" t="s">
        <v>622</v>
      </c>
      <c r="P403" s="137" t="s">
        <v>684</v>
      </c>
      <c r="Q403" s="137" t="s">
        <v>1864</v>
      </c>
      <c r="R403" s="137" t="s">
        <v>401</v>
      </c>
      <c r="S403" s="137" t="s">
        <v>22</v>
      </c>
      <c r="T403" s="137" t="s">
        <v>399</v>
      </c>
      <c r="U403" s="144">
        <v>10</v>
      </c>
      <c r="V403" s="136">
        <v>108</v>
      </c>
      <c r="W403" s="136">
        <v>12</v>
      </c>
      <c r="X403" s="136">
        <v>120</v>
      </c>
      <c r="Y403" s="136">
        <v>5</v>
      </c>
      <c r="Z403" s="136" t="s">
        <v>20</v>
      </c>
      <c r="AA403" s="136" t="s">
        <v>18</v>
      </c>
      <c r="AB403" s="136" t="s">
        <v>18</v>
      </c>
      <c r="AC403" s="137" t="s">
        <v>21</v>
      </c>
      <c r="AD403" s="137" t="s">
        <v>2643</v>
      </c>
      <c r="AE403" s="136" t="s">
        <v>18</v>
      </c>
      <c r="AF403" s="137" t="s">
        <v>1878</v>
      </c>
      <c r="AG403" s="136" t="s">
        <v>1873</v>
      </c>
      <c r="AH403" s="136">
        <v>2</v>
      </c>
      <c r="AI403" s="139">
        <v>5400</v>
      </c>
      <c r="AJ403" s="140">
        <v>24</v>
      </c>
      <c r="AK403" s="148">
        <v>24</v>
      </c>
      <c r="AL403" s="201">
        <f t="shared" si="6"/>
        <v>1200</v>
      </c>
      <c r="AN403" s="204">
        <v>960000</v>
      </c>
      <c r="AO403" s="204">
        <v>0</v>
      </c>
      <c r="AP403" s="139">
        <v>0</v>
      </c>
      <c r="AQ403" s="139">
        <v>6480000</v>
      </c>
      <c r="AR403" s="139">
        <v>0</v>
      </c>
      <c r="AS403" s="139">
        <v>7440000</v>
      </c>
    </row>
    <row r="404" spans="1:47" ht="24.9" hidden="1" customHeight="1" x14ac:dyDescent="0.3">
      <c r="A404" s="136">
        <v>12806</v>
      </c>
      <c r="B404" s="136" t="s">
        <v>29</v>
      </c>
      <c r="C404" s="136" t="s">
        <v>86</v>
      </c>
      <c r="D404" s="136">
        <v>2024</v>
      </c>
      <c r="E404" s="137" t="s">
        <v>23</v>
      </c>
      <c r="F404" s="136" t="s">
        <v>86</v>
      </c>
      <c r="G404" s="137" t="s">
        <v>105</v>
      </c>
      <c r="H404" s="137" t="s">
        <v>2581</v>
      </c>
      <c r="I404" s="137" t="s">
        <v>2582</v>
      </c>
      <c r="J404" s="137" t="s">
        <v>413</v>
      </c>
      <c r="K404" s="137" t="s">
        <v>412</v>
      </c>
      <c r="L404" s="137" t="s">
        <v>408</v>
      </c>
      <c r="M404" s="136" t="s">
        <v>409</v>
      </c>
      <c r="N404" s="136">
        <v>14</v>
      </c>
      <c r="O404" s="138" t="s">
        <v>1346</v>
      </c>
      <c r="P404" s="137" t="s">
        <v>1409</v>
      </c>
      <c r="Q404" s="137" t="s">
        <v>1373</v>
      </c>
      <c r="R404" s="137" t="s">
        <v>401</v>
      </c>
      <c r="S404" s="137" t="s">
        <v>19</v>
      </c>
      <c r="T404" s="137" t="s">
        <v>399</v>
      </c>
      <c r="U404" s="144">
        <v>10</v>
      </c>
      <c r="V404" s="136">
        <v>110</v>
      </c>
      <c r="W404" s="136">
        <v>12</v>
      </c>
      <c r="X404" s="136">
        <v>122</v>
      </c>
      <c r="Y404" s="136">
        <v>4</v>
      </c>
      <c r="Z404" s="136" t="s">
        <v>20</v>
      </c>
      <c r="AA404" s="136" t="s">
        <v>18</v>
      </c>
      <c r="AB404" s="136" t="s">
        <v>20</v>
      </c>
      <c r="AC404" s="137" t="s">
        <v>21</v>
      </c>
      <c r="AD404" s="137" t="s">
        <v>2644</v>
      </c>
      <c r="AE404" s="136" t="s">
        <v>18</v>
      </c>
      <c r="AF404" s="137" t="s">
        <v>1878</v>
      </c>
      <c r="AG404" s="136" t="s">
        <v>1873</v>
      </c>
      <c r="AH404" s="136">
        <v>2</v>
      </c>
      <c r="AI404" s="139">
        <v>5400</v>
      </c>
      <c r="AJ404" s="140">
        <v>30.5</v>
      </c>
      <c r="AK404" s="148">
        <v>31</v>
      </c>
      <c r="AL404" s="201">
        <f t="shared" si="6"/>
        <v>1220</v>
      </c>
      <c r="AN404" s="204">
        <v>1240000</v>
      </c>
      <c r="AO404" s="204">
        <v>0</v>
      </c>
      <c r="AP404" s="139">
        <v>2500000</v>
      </c>
      <c r="AQ404" s="139">
        <v>6588000</v>
      </c>
      <c r="AR404" s="139">
        <v>0</v>
      </c>
      <c r="AS404" s="139">
        <v>10328000</v>
      </c>
    </row>
    <row r="405" spans="1:47" s="142" customFormat="1" ht="24.9" hidden="1" customHeight="1" x14ac:dyDescent="0.3">
      <c r="A405" s="136">
        <v>13005</v>
      </c>
      <c r="B405" s="136" t="s">
        <v>37</v>
      </c>
      <c r="C405" s="136" t="s">
        <v>94</v>
      </c>
      <c r="D405" s="136">
        <v>2024</v>
      </c>
      <c r="E405" s="137" t="s">
        <v>23</v>
      </c>
      <c r="F405" s="136" t="s">
        <v>94</v>
      </c>
      <c r="G405" s="137" t="s">
        <v>113</v>
      </c>
      <c r="H405" s="137" t="s">
        <v>2645</v>
      </c>
      <c r="I405" s="137" t="s">
        <v>2646</v>
      </c>
      <c r="J405" s="137" t="s">
        <v>2647</v>
      </c>
      <c r="K405" s="137" t="s">
        <v>1927</v>
      </c>
      <c r="L405" s="137" t="s">
        <v>408</v>
      </c>
      <c r="M405" s="136" t="s">
        <v>409</v>
      </c>
      <c r="N405" s="136">
        <v>4</v>
      </c>
      <c r="O405" s="138" t="s">
        <v>687</v>
      </c>
      <c r="P405" s="137" t="s">
        <v>1186</v>
      </c>
      <c r="Q405" s="137" t="s">
        <v>1864</v>
      </c>
      <c r="R405" s="137" t="s">
        <v>401</v>
      </c>
      <c r="S405" s="137" t="s">
        <v>19</v>
      </c>
      <c r="T405" s="137" t="s">
        <v>1143</v>
      </c>
      <c r="U405" s="144">
        <v>10</v>
      </c>
      <c r="V405" s="136">
        <v>100</v>
      </c>
      <c r="W405" s="136">
        <v>12</v>
      </c>
      <c r="X405" s="136">
        <v>112</v>
      </c>
      <c r="Y405" s="136">
        <v>4</v>
      </c>
      <c r="Z405" s="136" t="s">
        <v>20</v>
      </c>
      <c r="AA405" s="136" t="s">
        <v>18</v>
      </c>
      <c r="AB405" s="136" t="s">
        <v>20</v>
      </c>
      <c r="AC405" s="137" t="s">
        <v>2648</v>
      </c>
      <c r="AD405" s="137" t="s">
        <v>2649</v>
      </c>
      <c r="AE405" s="136" t="s">
        <v>20</v>
      </c>
      <c r="AF405" s="137" t="s">
        <v>1991</v>
      </c>
      <c r="AG405" s="136" t="s">
        <v>1873</v>
      </c>
      <c r="AH405" s="136">
        <v>3</v>
      </c>
      <c r="AI405" s="139">
        <v>6300</v>
      </c>
      <c r="AJ405" s="140">
        <v>28</v>
      </c>
      <c r="AK405" s="148">
        <v>28</v>
      </c>
      <c r="AL405" s="201">
        <f t="shared" si="6"/>
        <v>1120</v>
      </c>
      <c r="AM405" s="139">
        <v>300000</v>
      </c>
      <c r="AN405" s="204">
        <v>1120000</v>
      </c>
      <c r="AO405" s="204">
        <v>0</v>
      </c>
      <c r="AP405" s="139">
        <v>2500000</v>
      </c>
      <c r="AQ405" s="139">
        <v>7056000</v>
      </c>
      <c r="AR405" s="139">
        <v>3000000</v>
      </c>
      <c r="AS405" s="139">
        <v>13676000</v>
      </c>
      <c r="AT405" s="140"/>
      <c r="AU405" s="140"/>
    </row>
    <row r="406" spans="1:47" ht="24.9" hidden="1" customHeight="1" x14ac:dyDescent="0.3">
      <c r="A406" s="136">
        <v>13010</v>
      </c>
      <c r="B406" s="136" t="s">
        <v>37</v>
      </c>
      <c r="C406" s="136" t="s">
        <v>94</v>
      </c>
      <c r="D406" s="136">
        <v>2024</v>
      </c>
      <c r="E406" s="137" t="s">
        <v>23</v>
      </c>
      <c r="F406" s="136" t="s">
        <v>94</v>
      </c>
      <c r="G406" s="137" t="s">
        <v>113</v>
      </c>
      <c r="H406" s="137" t="s">
        <v>2650</v>
      </c>
      <c r="I406" s="137" t="s">
        <v>2651</v>
      </c>
      <c r="J406" s="137" t="s">
        <v>2652</v>
      </c>
      <c r="K406" s="137" t="s">
        <v>1927</v>
      </c>
      <c r="L406" s="137" t="s">
        <v>408</v>
      </c>
      <c r="M406" s="136" t="s">
        <v>409</v>
      </c>
      <c r="N406" s="136">
        <v>4</v>
      </c>
      <c r="O406" s="138" t="s">
        <v>687</v>
      </c>
      <c r="P406" s="137" t="s">
        <v>1186</v>
      </c>
      <c r="Q406" s="137" t="s">
        <v>1864</v>
      </c>
      <c r="R406" s="137" t="s">
        <v>401</v>
      </c>
      <c r="S406" s="137" t="s">
        <v>19</v>
      </c>
      <c r="T406" s="137" t="s">
        <v>1262</v>
      </c>
      <c r="U406" s="144">
        <v>10</v>
      </c>
      <c r="V406" s="136">
        <v>100</v>
      </c>
      <c r="W406" s="136">
        <v>12</v>
      </c>
      <c r="X406" s="136">
        <v>112</v>
      </c>
      <c r="Y406" s="136">
        <v>4</v>
      </c>
      <c r="Z406" s="136" t="s">
        <v>20</v>
      </c>
      <c r="AA406" s="136" t="s">
        <v>18</v>
      </c>
      <c r="AB406" s="136" t="s">
        <v>20</v>
      </c>
      <c r="AC406" s="137" t="s">
        <v>2653</v>
      </c>
      <c r="AD406" s="137" t="s">
        <v>2654</v>
      </c>
      <c r="AE406" s="136" t="s">
        <v>18</v>
      </c>
      <c r="AF406" s="137" t="s">
        <v>1878</v>
      </c>
      <c r="AG406" s="136" t="s">
        <v>1873</v>
      </c>
      <c r="AH406" s="136">
        <v>2</v>
      </c>
      <c r="AI406" s="139">
        <v>5400</v>
      </c>
      <c r="AJ406" s="140">
        <v>28</v>
      </c>
      <c r="AK406" s="148">
        <v>28</v>
      </c>
      <c r="AL406" s="201">
        <f t="shared" si="6"/>
        <v>1120</v>
      </c>
      <c r="AN406" s="204">
        <v>1120000</v>
      </c>
      <c r="AO406" s="204">
        <v>0</v>
      </c>
      <c r="AP406" s="139">
        <v>2500000</v>
      </c>
      <c r="AQ406" s="139">
        <v>6048000</v>
      </c>
      <c r="AR406" s="139">
        <v>0</v>
      </c>
      <c r="AS406" s="139">
        <v>9668000</v>
      </c>
    </row>
    <row r="407" spans="1:47" ht="24.9" hidden="1" customHeight="1" x14ac:dyDescent="0.3">
      <c r="A407" s="136">
        <v>13000</v>
      </c>
      <c r="B407" s="136" t="s">
        <v>37</v>
      </c>
      <c r="C407" s="136" t="s">
        <v>94</v>
      </c>
      <c r="D407" s="136">
        <v>2024</v>
      </c>
      <c r="E407" s="137" t="s">
        <v>23</v>
      </c>
      <c r="F407" s="136" t="s">
        <v>94</v>
      </c>
      <c r="G407" s="137" t="s">
        <v>113</v>
      </c>
      <c r="H407" s="137" t="s">
        <v>2655</v>
      </c>
      <c r="I407" s="137" t="s">
        <v>2656</v>
      </c>
      <c r="J407" s="137" t="s">
        <v>638</v>
      </c>
      <c r="K407" s="137" t="s">
        <v>639</v>
      </c>
      <c r="L407" s="137" t="s">
        <v>21</v>
      </c>
      <c r="M407" s="136" t="s">
        <v>21</v>
      </c>
      <c r="N407" s="136">
        <v>6</v>
      </c>
      <c r="O407" s="138" t="s">
        <v>1321</v>
      </c>
      <c r="P407" s="137" t="s">
        <v>1391</v>
      </c>
      <c r="Q407" s="137" t="s">
        <v>1864</v>
      </c>
      <c r="R407" s="137" t="s">
        <v>401</v>
      </c>
      <c r="S407" s="137" t="s">
        <v>19</v>
      </c>
      <c r="T407" s="137" t="s">
        <v>1143</v>
      </c>
      <c r="U407" s="144">
        <v>10</v>
      </c>
      <c r="V407" s="136">
        <v>24</v>
      </c>
      <c r="W407" s="136">
        <v>0</v>
      </c>
      <c r="X407" s="136">
        <v>24</v>
      </c>
      <c r="Y407" s="136">
        <v>4</v>
      </c>
      <c r="Z407" s="136" t="s">
        <v>20</v>
      </c>
      <c r="AA407" s="136" t="s">
        <v>18</v>
      </c>
      <c r="AB407" s="136" t="s">
        <v>18</v>
      </c>
      <c r="AC407" s="137" t="s">
        <v>21</v>
      </c>
      <c r="AD407" s="137" t="s">
        <v>2657</v>
      </c>
      <c r="AE407" s="136" t="s">
        <v>20</v>
      </c>
      <c r="AF407" s="137" t="s">
        <v>1867</v>
      </c>
      <c r="AG407" s="136" t="s">
        <v>1873</v>
      </c>
      <c r="AH407" s="136">
        <v>3</v>
      </c>
      <c r="AI407" s="139">
        <v>6300</v>
      </c>
      <c r="AJ407" s="140">
        <v>15</v>
      </c>
      <c r="AK407" s="148">
        <v>15</v>
      </c>
      <c r="AL407" s="201">
        <f t="shared" si="6"/>
        <v>240</v>
      </c>
      <c r="AM407" s="139">
        <v>40000</v>
      </c>
      <c r="AN407" s="204">
        <v>600000</v>
      </c>
      <c r="AO407" s="204">
        <v>0</v>
      </c>
      <c r="AP407" s="139">
        <v>0</v>
      </c>
      <c r="AQ407" s="139">
        <v>1512000</v>
      </c>
      <c r="AR407" s="139">
        <v>400000</v>
      </c>
      <c r="AS407" s="139">
        <v>2512000</v>
      </c>
    </row>
    <row r="408" spans="1:47" ht="24.9" hidden="1" customHeight="1" x14ac:dyDescent="0.3">
      <c r="A408" s="136">
        <v>13015</v>
      </c>
      <c r="B408" s="136" t="s">
        <v>37</v>
      </c>
      <c r="C408" s="136" t="s">
        <v>94</v>
      </c>
      <c r="D408" s="136">
        <v>2024</v>
      </c>
      <c r="E408" s="137" t="s">
        <v>23</v>
      </c>
      <c r="F408" s="136" t="s">
        <v>94</v>
      </c>
      <c r="G408" s="137" t="s">
        <v>113</v>
      </c>
      <c r="H408" s="137" t="s">
        <v>2655</v>
      </c>
      <c r="I408" s="137" t="s">
        <v>2656</v>
      </c>
      <c r="J408" s="137" t="s">
        <v>2658</v>
      </c>
      <c r="K408" s="137" t="s">
        <v>1927</v>
      </c>
      <c r="L408" s="137" t="s">
        <v>408</v>
      </c>
      <c r="M408" s="136" t="s">
        <v>409</v>
      </c>
      <c r="N408" s="136">
        <v>6</v>
      </c>
      <c r="O408" s="138" t="s">
        <v>1321</v>
      </c>
      <c r="P408" s="137" t="s">
        <v>1391</v>
      </c>
      <c r="Q408" s="137" t="s">
        <v>1864</v>
      </c>
      <c r="R408" s="137" t="s">
        <v>401</v>
      </c>
      <c r="S408" s="137" t="s">
        <v>19</v>
      </c>
      <c r="T408" s="137" t="s">
        <v>655</v>
      </c>
      <c r="U408" s="144">
        <v>10</v>
      </c>
      <c r="V408" s="136">
        <v>80</v>
      </c>
      <c r="W408" s="136">
        <v>12</v>
      </c>
      <c r="X408" s="136">
        <v>92</v>
      </c>
      <c r="Y408" s="136">
        <v>4</v>
      </c>
      <c r="Z408" s="136" t="s">
        <v>20</v>
      </c>
      <c r="AA408" s="136" t="s">
        <v>18</v>
      </c>
      <c r="AB408" s="136" t="s">
        <v>20</v>
      </c>
      <c r="AC408" s="137" t="s">
        <v>2659</v>
      </c>
      <c r="AD408" s="137" t="s">
        <v>2660</v>
      </c>
      <c r="AE408" s="136" t="s">
        <v>18</v>
      </c>
      <c r="AF408" s="137" t="s">
        <v>1878</v>
      </c>
      <c r="AG408" s="136" t="s">
        <v>1873</v>
      </c>
      <c r="AH408" s="136">
        <v>3</v>
      </c>
      <c r="AI408" s="139">
        <v>6300</v>
      </c>
      <c r="AJ408" s="140">
        <v>23</v>
      </c>
      <c r="AK408" s="148">
        <v>23</v>
      </c>
      <c r="AL408" s="201">
        <f t="shared" si="6"/>
        <v>920</v>
      </c>
      <c r="AN408" s="204">
        <v>920000</v>
      </c>
      <c r="AO408" s="204">
        <v>0</v>
      </c>
      <c r="AP408" s="139">
        <v>2500000</v>
      </c>
      <c r="AQ408" s="139">
        <v>5796000</v>
      </c>
      <c r="AR408" s="139">
        <v>0</v>
      </c>
      <c r="AS408" s="139">
        <v>9216000</v>
      </c>
    </row>
    <row r="409" spans="1:47" ht="24.9" hidden="1" customHeight="1" x14ac:dyDescent="0.3">
      <c r="A409" s="136">
        <v>12983</v>
      </c>
      <c r="B409" s="136" t="s">
        <v>37</v>
      </c>
      <c r="C409" s="136" t="s">
        <v>94</v>
      </c>
      <c r="D409" s="136">
        <v>2024</v>
      </c>
      <c r="E409" s="137" t="s">
        <v>23</v>
      </c>
      <c r="F409" s="136" t="s">
        <v>94</v>
      </c>
      <c r="G409" s="137" t="s">
        <v>113</v>
      </c>
      <c r="H409" s="137" t="s">
        <v>2661</v>
      </c>
      <c r="I409" s="137" t="s">
        <v>2662</v>
      </c>
      <c r="J409" s="137" t="s">
        <v>2663</v>
      </c>
      <c r="K409" s="137" t="s">
        <v>1927</v>
      </c>
      <c r="L409" s="137" t="s">
        <v>408</v>
      </c>
      <c r="M409" s="136" t="s">
        <v>409</v>
      </c>
      <c r="N409" s="136">
        <v>6</v>
      </c>
      <c r="O409" s="138" t="s">
        <v>1321</v>
      </c>
      <c r="P409" s="137" t="s">
        <v>1391</v>
      </c>
      <c r="Q409" s="137" t="s">
        <v>1864</v>
      </c>
      <c r="R409" s="137" t="s">
        <v>401</v>
      </c>
      <c r="S409" s="137" t="s">
        <v>19</v>
      </c>
      <c r="T409" s="137" t="s">
        <v>655</v>
      </c>
      <c r="U409" s="144">
        <v>10</v>
      </c>
      <c r="V409" s="136">
        <v>150</v>
      </c>
      <c r="W409" s="136">
        <v>12</v>
      </c>
      <c r="X409" s="136">
        <v>162</v>
      </c>
      <c r="Y409" s="136">
        <v>4</v>
      </c>
      <c r="Z409" s="136" t="s">
        <v>20</v>
      </c>
      <c r="AA409" s="136" t="s">
        <v>18</v>
      </c>
      <c r="AB409" s="136" t="s">
        <v>20</v>
      </c>
      <c r="AC409" s="137" t="s">
        <v>2664</v>
      </c>
      <c r="AD409" s="137" t="s">
        <v>2665</v>
      </c>
      <c r="AE409" s="136" t="s">
        <v>18</v>
      </c>
      <c r="AF409" s="137" t="s">
        <v>1878</v>
      </c>
      <c r="AG409" s="136" t="s">
        <v>1873</v>
      </c>
      <c r="AH409" s="136">
        <v>3</v>
      </c>
      <c r="AI409" s="139">
        <v>6300</v>
      </c>
      <c r="AJ409" s="140">
        <v>40.5</v>
      </c>
      <c r="AK409" s="148">
        <v>41</v>
      </c>
      <c r="AL409" s="201">
        <f t="shared" si="6"/>
        <v>1620</v>
      </c>
      <c r="AN409" s="204">
        <v>1640000</v>
      </c>
      <c r="AO409" s="204">
        <v>0</v>
      </c>
      <c r="AP409" s="139">
        <v>2500000</v>
      </c>
      <c r="AQ409" s="139">
        <v>10206000</v>
      </c>
      <c r="AR409" s="139">
        <v>0</v>
      </c>
      <c r="AS409" s="139">
        <v>14346000</v>
      </c>
    </row>
    <row r="410" spans="1:47" ht="24.9" hidden="1" customHeight="1" x14ac:dyDescent="0.3">
      <c r="A410" s="136">
        <v>13028</v>
      </c>
      <c r="B410" s="136" t="s">
        <v>37</v>
      </c>
      <c r="C410" s="136" t="s">
        <v>94</v>
      </c>
      <c r="D410" s="136">
        <v>2024</v>
      </c>
      <c r="E410" s="137" t="s">
        <v>23</v>
      </c>
      <c r="F410" s="136" t="s">
        <v>94</v>
      </c>
      <c r="G410" s="137" t="s">
        <v>113</v>
      </c>
      <c r="H410" s="137" t="s">
        <v>2666</v>
      </c>
      <c r="I410" s="137" t="s">
        <v>2667</v>
      </c>
      <c r="J410" s="137" t="s">
        <v>2668</v>
      </c>
      <c r="K410" s="137" t="s">
        <v>1927</v>
      </c>
      <c r="L410" s="137" t="s">
        <v>408</v>
      </c>
      <c r="M410" s="136" t="s">
        <v>409</v>
      </c>
      <c r="N410" s="136">
        <v>6</v>
      </c>
      <c r="O410" s="138" t="s">
        <v>1321</v>
      </c>
      <c r="P410" s="137" t="s">
        <v>1375</v>
      </c>
      <c r="Q410" s="137" t="s">
        <v>1864</v>
      </c>
      <c r="R410" s="137" t="s">
        <v>401</v>
      </c>
      <c r="S410" s="137" t="s">
        <v>19</v>
      </c>
      <c r="T410" s="137" t="s">
        <v>1262</v>
      </c>
      <c r="U410" s="144">
        <v>10</v>
      </c>
      <c r="V410" s="136">
        <v>180</v>
      </c>
      <c r="W410" s="136">
        <v>12</v>
      </c>
      <c r="X410" s="136">
        <v>192</v>
      </c>
      <c r="Y410" s="136">
        <v>4</v>
      </c>
      <c r="Z410" s="136" t="s">
        <v>20</v>
      </c>
      <c r="AA410" s="136" t="s">
        <v>18</v>
      </c>
      <c r="AB410" s="136" t="s">
        <v>20</v>
      </c>
      <c r="AC410" s="137" t="s">
        <v>2669</v>
      </c>
      <c r="AD410" s="137" t="s">
        <v>2670</v>
      </c>
      <c r="AE410" s="136" t="s">
        <v>18</v>
      </c>
      <c r="AF410" s="137" t="s">
        <v>1878</v>
      </c>
      <c r="AG410" s="136" t="s">
        <v>1873</v>
      </c>
      <c r="AH410" s="136">
        <v>3</v>
      </c>
      <c r="AI410" s="139">
        <v>6300</v>
      </c>
      <c r="AJ410" s="140">
        <v>48</v>
      </c>
      <c r="AK410" s="148">
        <v>48</v>
      </c>
      <c r="AL410" s="201">
        <f t="shared" si="6"/>
        <v>1920</v>
      </c>
      <c r="AM410" s="141"/>
      <c r="AN410" s="204">
        <v>1920000</v>
      </c>
      <c r="AO410" s="204">
        <v>0</v>
      </c>
      <c r="AP410" s="139">
        <v>2500000</v>
      </c>
      <c r="AQ410" s="139">
        <v>12096000</v>
      </c>
      <c r="AR410" s="139">
        <v>0</v>
      </c>
      <c r="AS410" s="139">
        <v>16516000</v>
      </c>
    </row>
    <row r="411" spans="1:47" ht="24.9" hidden="1" customHeight="1" x14ac:dyDescent="0.3">
      <c r="A411" s="136">
        <v>13030</v>
      </c>
      <c r="B411" s="136" t="s">
        <v>37</v>
      </c>
      <c r="C411" s="136" t="s">
        <v>94</v>
      </c>
      <c r="D411" s="136">
        <v>2024</v>
      </c>
      <c r="E411" s="137" t="s">
        <v>23</v>
      </c>
      <c r="F411" s="136" t="s">
        <v>94</v>
      </c>
      <c r="G411" s="137" t="s">
        <v>113</v>
      </c>
      <c r="H411" s="137" t="s">
        <v>2671</v>
      </c>
      <c r="I411" s="137" t="s">
        <v>2672</v>
      </c>
      <c r="J411" s="137" t="s">
        <v>2673</v>
      </c>
      <c r="K411" s="137" t="s">
        <v>1927</v>
      </c>
      <c r="L411" s="137" t="s">
        <v>408</v>
      </c>
      <c r="M411" s="136" t="s">
        <v>409</v>
      </c>
      <c r="N411" s="136">
        <v>6</v>
      </c>
      <c r="O411" s="138" t="s">
        <v>1321</v>
      </c>
      <c r="P411" s="137" t="s">
        <v>1377</v>
      </c>
      <c r="Q411" s="137" t="s">
        <v>1864</v>
      </c>
      <c r="R411" s="137" t="s">
        <v>401</v>
      </c>
      <c r="S411" s="137" t="s">
        <v>19</v>
      </c>
      <c r="T411" s="137" t="s">
        <v>655</v>
      </c>
      <c r="U411" s="144">
        <v>15</v>
      </c>
      <c r="V411" s="136">
        <v>200</v>
      </c>
      <c r="W411" s="136">
        <v>12</v>
      </c>
      <c r="X411" s="136">
        <v>212</v>
      </c>
      <c r="Y411" s="136">
        <v>4</v>
      </c>
      <c r="Z411" s="136" t="s">
        <v>20</v>
      </c>
      <c r="AA411" s="136" t="s">
        <v>18</v>
      </c>
      <c r="AB411" s="136" t="s">
        <v>20</v>
      </c>
      <c r="AC411" s="137" t="s">
        <v>2674</v>
      </c>
      <c r="AD411" s="137" t="s">
        <v>2675</v>
      </c>
      <c r="AE411" s="136" t="s">
        <v>18</v>
      </c>
      <c r="AF411" s="137" t="s">
        <v>1878</v>
      </c>
      <c r="AG411" s="136" t="s">
        <v>1873</v>
      </c>
      <c r="AH411" s="136">
        <v>3</v>
      </c>
      <c r="AI411" s="139">
        <v>6300</v>
      </c>
      <c r="AJ411" s="140">
        <v>53</v>
      </c>
      <c r="AK411" s="148">
        <v>53</v>
      </c>
      <c r="AL411" s="201">
        <f t="shared" si="6"/>
        <v>3180</v>
      </c>
      <c r="AN411" s="204">
        <v>3180000</v>
      </c>
      <c r="AO411" s="204">
        <v>0</v>
      </c>
      <c r="AP411" s="139">
        <v>3750000</v>
      </c>
      <c r="AQ411" s="139">
        <v>20034000</v>
      </c>
      <c r="AR411" s="139">
        <v>0</v>
      </c>
      <c r="AS411" s="139">
        <v>26964000</v>
      </c>
    </row>
    <row r="412" spans="1:47" ht="24.9" hidden="1" customHeight="1" x14ac:dyDescent="0.3">
      <c r="A412" s="136">
        <v>13025</v>
      </c>
      <c r="B412" s="136" t="s">
        <v>37</v>
      </c>
      <c r="C412" s="136" t="s">
        <v>94</v>
      </c>
      <c r="D412" s="136">
        <v>2024</v>
      </c>
      <c r="E412" s="137" t="s">
        <v>23</v>
      </c>
      <c r="F412" s="136" t="s">
        <v>94</v>
      </c>
      <c r="G412" s="137" t="s">
        <v>113</v>
      </c>
      <c r="H412" s="137" t="s">
        <v>2676</v>
      </c>
      <c r="I412" s="137" t="s">
        <v>2677</v>
      </c>
      <c r="J412" s="137" t="s">
        <v>2678</v>
      </c>
      <c r="K412" s="137" t="s">
        <v>1927</v>
      </c>
      <c r="L412" s="137" t="s">
        <v>408</v>
      </c>
      <c r="M412" s="136" t="s">
        <v>409</v>
      </c>
      <c r="N412" s="136">
        <v>6</v>
      </c>
      <c r="O412" s="138" t="s">
        <v>1321</v>
      </c>
      <c r="P412" s="137" t="s">
        <v>1375</v>
      </c>
      <c r="Q412" s="137" t="s">
        <v>1864</v>
      </c>
      <c r="R412" s="137" t="s">
        <v>401</v>
      </c>
      <c r="S412" s="137" t="s">
        <v>19</v>
      </c>
      <c r="T412" s="137" t="s">
        <v>1143</v>
      </c>
      <c r="U412" s="144">
        <v>10</v>
      </c>
      <c r="V412" s="136">
        <v>150</v>
      </c>
      <c r="W412" s="136">
        <v>12</v>
      </c>
      <c r="X412" s="136">
        <v>162</v>
      </c>
      <c r="Y412" s="136">
        <v>4</v>
      </c>
      <c r="Z412" s="136" t="s">
        <v>20</v>
      </c>
      <c r="AA412" s="136" t="s">
        <v>18</v>
      </c>
      <c r="AB412" s="136" t="s">
        <v>20</v>
      </c>
      <c r="AC412" s="137" t="s">
        <v>2679</v>
      </c>
      <c r="AD412" s="137" t="s">
        <v>2680</v>
      </c>
      <c r="AE412" s="136" t="s">
        <v>18</v>
      </c>
      <c r="AF412" s="137" t="s">
        <v>1878</v>
      </c>
      <c r="AG412" s="136" t="s">
        <v>1873</v>
      </c>
      <c r="AH412" s="136">
        <v>3</v>
      </c>
      <c r="AI412" s="139">
        <v>6300</v>
      </c>
      <c r="AJ412" s="140">
        <v>40.5</v>
      </c>
      <c r="AK412" s="148">
        <v>41</v>
      </c>
      <c r="AL412" s="201">
        <f t="shared" si="6"/>
        <v>1620</v>
      </c>
      <c r="AN412" s="204">
        <v>1640000</v>
      </c>
      <c r="AO412" s="204">
        <v>0</v>
      </c>
      <c r="AP412" s="139">
        <v>2500000</v>
      </c>
      <c r="AQ412" s="139">
        <v>10206000</v>
      </c>
      <c r="AR412" s="139">
        <v>0</v>
      </c>
      <c r="AS412" s="139">
        <v>14346000</v>
      </c>
    </row>
    <row r="413" spans="1:47" ht="24.9" hidden="1" customHeight="1" x14ac:dyDescent="0.3">
      <c r="A413" s="136">
        <v>12649</v>
      </c>
      <c r="B413" s="136" t="s">
        <v>39</v>
      </c>
      <c r="C413" s="136" t="s">
        <v>96</v>
      </c>
      <c r="D413" s="136">
        <v>2024</v>
      </c>
      <c r="E413" s="137" t="s">
        <v>23</v>
      </c>
      <c r="F413" s="136" t="s">
        <v>96</v>
      </c>
      <c r="G413" s="137" t="s">
        <v>2681</v>
      </c>
      <c r="H413" s="137" t="s">
        <v>2682</v>
      </c>
      <c r="I413" s="137" t="s">
        <v>2683</v>
      </c>
      <c r="J413" s="137" t="s">
        <v>2684</v>
      </c>
      <c r="K413" s="137" t="s">
        <v>1927</v>
      </c>
      <c r="L413" s="137" t="s">
        <v>408</v>
      </c>
      <c r="M413" s="100" t="s">
        <v>409</v>
      </c>
      <c r="N413" s="136">
        <v>1</v>
      </c>
      <c r="O413" s="138" t="s">
        <v>1252</v>
      </c>
      <c r="P413" s="137" t="s">
        <v>1268</v>
      </c>
      <c r="Q413" s="137" t="s">
        <v>1864</v>
      </c>
      <c r="R413" s="137" t="s">
        <v>401</v>
      </c>
      <c r="S413" s="137" t="s">
        <v>19</v>
      </c>
      <c r="T413" s="137" t="s">
        <v>399</v>
      </c>
      <c r="U413" s="144">
        <v>15</v>
      </c>
      <c r="V413" s="136">
        <v>102</v>
      </c>
      <c r="W413" s="136">
        <v>12</v>
      </c>
      <c r="X413" s="136">
        <v>114</v>
      </c>
      <c r="Y413" s="136">
        <v>5</v>
      </c>
      <c r="Z413" s="136" t="s">
        <v>20</v>
      </c>
      <c r="AA413" s="136" t="s">
        <v>18</v>
      </c>
      <c r="AB413" s="136" t="s">
        <v>20</v>
      </c>
      <c r="AC413" s="137" t="s">
        <v>2685</v>
      </c>
      <c r="AD413" s="137" t="s">
        <v>2686</v>
      </c>
      <c r="AE413" s="136" t="s">
        <v>18</v>
      </c>
      <c r="AF413" s="137" t="s">
        <v>1878</v>
      </c>
      <c r="AG413" s="136" t="s">
        <v>1873</v>
      </c>
      <c r="AH413" s="136">
        <v>2</v>
      </c>
      <c r="AI413" s="139">
        <v>5400</v>
      </c>
      <c r="AJ413" s="140">
        <v>22.8</v>
      </c>
      <c r="AK413" s="148">
        <v>23</v>
      </c>
      <c r="AL413" s="201">
        <f t="shared" si="6"/>
        <v>1710</v>
      </c>
      <c r="AN413" s="204">
        <v>1380000</v>
      </c>
      <c r="AO413" s="204">
        <v>0</v>
      </c>
      <c r="AP413" s="139">
        <v>3750000</v>
      </c>
      <c r="AQ413" s="139">
        <v>9234000</v>
      </c>
      <c r="AR413" s="139">
        <v>0</v>
      </c>
      <c r="AS413" s="139">
        <v>14364000</v>
      </c>
    </row>
    <row r="414" spans="1:47" ht="24.9" hidden="1" customHeight="1" x14ac:dyDescent="0.3">
      <c r="A414" s="136">
        <v>12842</v>
      </c>
      <c r="B414" s="136" t="s">
        <v>39</v>
      </c>
      <c r="C414" s="136" t="s">
        <v>96</v>
      </c>
      <c r="D414" s="136">
        <v>2024</v>
      </c>
      <c r="E414" s="137" t="s">
        <v>23</v>
      </c>
      <c r="F414" s="136" t="s">
        <v>96</v>
      </c>
      <c r="G414" s="137" t="s">
        <v>2681</v>
      </c>
      <c r="H414" s="137" t="s">
        <v>2687</v>
      </c>
      <c r="I414" s="137" t="s">
        <v>2688</v>
      </c>
      <c r="J414" s="137" t="s">
        <v>685</v>
      </c>
      <c r="K414" s="137" t="s">
        <v>686</v>
      </c>
      <c r="L414" s="137" t="s">
        <v>408</v>
      </c>
      <c r="M414" s="136" t="s">
        <v>409</v>
      </c>
      <c r="N414" s="136">
        <v>2</v>
      </c>
      <c r="O414" s="138" t="s">
        <v>1325</v>
      </c>
      <c r="P414" s="137" t="s">
        <v>1324</v>
      </c>
      <c r="Q414" s="137" t="s">
        <v>1864</v>
      </c>
      <c r="R414" s="137" t="s">
        <v>401</v>
      </c>
      <c r="S414" s="137" t="s">
        <v>19</v>
      </c>
      <c r="T414" s="137" t="s">
        <v>399</v>
      </c>
      <c r="U414" s="144">
        <v>15</v>
      </c>
      <c r="V414" s="136">
        <v>100</v>
      </c>
      <c r="W414" s="136">
        <v>12</v>
      </c>
      <c r="X414" s="136">
        <v>112</v>
      </c>
      <c r="Y414" s="136">
        <v>5</v>
      </c>
      <c r="Z414" s="136" t="s">
        <v>20</v>
      </c>
      <c r="AA414" s="136" t="s">
        <v>18</v>
      </c>
      <c r="AB414" s="136" t="s">
        <v>20</v>
      </c>
      <c r="AC414" s="137" t="s">
        <v>21</v>
      </c>
      <c r="AD414" s="137" t="s">
        <v>2689</v>
      </c>
      <c r="AE414" s="136" t="s">
        <v>18</v>
      </c>
      <c r="AF414" s="137" t="s">
        <v>1878</v>
      </c>
      <c r="AG414" s="136" t="s">
        <v>1873</v>
      </c>
      <c r="AH414" s="136">
        <v>1</v>
      </c>
      <c r="AI414" s="139">
        <v>4300</v>
      </c>
      <c r="AJ414" s="140">
        <v>22.4</v>
      </c>
      <c r="AK414" s="148">
        <v>23</v>
      </c>
      <c r="AL414" s="201">
        <f t="shared" si="6"/>
        <v>1680</v>
      </c>
      <c r="AN414" s="204">
        <v>1380000</v>
      </c>
      <c r="AO414" s="204">
        <v>0</v>
      </c>
      <c r="AP414" s="139">
        <v>3750000</v>
      </c>
      <c r="AQ414" s="139">
        <v>7224000</v>
      </c>
      <c r="AR414" s="139">
        <v>0</v>
      </c>
      <c r="AS414" s="139">
        <v>12354000</v>
      </c>
    </row>
    <row r="415" spans="1:47" ht="24.9" hidden="1" customHeight="1" x14ac:dyDescent="0.3">
      <c r="A415" s="136">
        <v>12648</v>
      </c>
      <c r="B415" s="136" t="s">
        <v>39</v>
      </c>
      <c r="C415" s="136" t="s">
        <v>96</v>
      </c>
      <c r="D415" s="136">
        <v>2024</v>
      </c>
      <c r="E415" s="137" t="s">
        <v>23</v>
      </c>
      <c r="F415" s="136" t="s">
        <v>96</v>
      </c>
      <c r="G415" s="137" t="s">
        <v>2681</v>
      </c>
      <c r="H415" s="137" t="s">
        <v>2682</v>
      </c>
      <c r="I415" s="137" t="s">
        <v>2683</v>
      </c>
      <c r="J415" s="137" t="s">
        <v>2690</v>
      </c>
      <c r="K415" s="137" t="s">
        <v>1927</v>
      </c>
      <c r="L415" s="137" t="s">
        <v>408</v>
      </c>
      <c r="M415" s="100" t="s">
        <v>409</v>
      </c>
      <c r="N415" s="136">
        <v>3</v>
      </c>
      <c r="O415" s="138" t="s">
        <v>1219</v>
      </c>
      <c r="P415" s="137" t="s">
        <v>1478</v>
      </c>
      <c r="Q415" s="137" t="s">
        <v>642</v>
      </c>
      <c r="R415" s="137" t="s">
        <v>401</v>
      </c>
      <c r="S415" s="137" t="s">
        <v>19</v>
      </c>
      <c r="T415" s="137" t="s">
        <v>399</v>
      </c>
      <c r="U415" s="144">
        <v>15</v>
      </c>
      <c r="V415" s="136">
        <v>122</v>
      </c>
      <c r="W415" s="136">
        <v>12</v>
      </c>
      <c r="X415" s="136">
        <v>134</v>
      </c>
      <c r="Y415" s="136">
        <v>5</v>
      </c>
      <c r="Z415" s="136" t="s">
        <v>20</v>
      </c>
      <c r="AA415" s="136" t="s">
        <v>18</v>
      </c>
      <c r="AB415" s="136" t="s">
        <v>20</v>
      </c>
      <c r="AC415" s="137" t="s">
        <v>2691</v>
      </c>
      <c r="AD415" s="137" t="s">
        <v>2692</v>
      </c>
      <c r="AE415" s="136" t="s">
        <v>18</v>
      </c>
      <c r="AF415" s="137" t="s">
        <v>1878</v>
      </c>
      <c r="AG415" s="136" t="s">
        <v>1873</v>
      </c>
      <c r="AH415" s="136">
        <v>2</v>
      </c>
      <c r="AI415" s="139">
        <v>6300</v>
      </c>
      <c r="AJ415" s="140">
        <v>26.8</v>
      </c>
      <c r="AK415" s="148">
        <v>27</v>
      </c>
      <c r="AL415" s="201">
        <f t="shared" si="6"/>
        <v>2010</v>
      </c>
      <c r="AN415" s="204">
        <v>1620000</v>
      </c>
      <c r="AO415" s="204">
        <v>0</v>
      </c>
      <c r="AP415" s="139">
        <v>3750000</v>
      </c>
      <c r="AQ415" s="139">
        <v>12663000</v>
      </c>
      <c r="AR415" s="139">
        <v>0</v>
      </c>
      <c r="AS415" s="139">
        <v>18033000</v>
      </c>
    </row>
    <row r="416" spans="1:47" ht="24.9" hidden="1" customHeight="1" x14ac:dyDescent="0.3">
      <c r="A416" s="136">
        <v>12657</v>
      </c>
      <c r="B416" s="136" t="s">
        <v>39</v>
      </c>
      <c r="C416" s="136" t="s">
        <v>96</v>
      </c>
      <c r="D416" s="136">
        <v>2024</v>
      </c>
      <c r="E416" s="137" t="s">
        <v>23</v>
      </c>
      <c r="F416" s="136" t="s">
        <v>96</v>
      </c>
      <c r="G416" s="137" t="s">
        <v>2681</v>
      </c>
      <c r="H416" s="137" t="s">
        <v>2693</v>
      </c>
      <c r="I416" s="137" t="s">
        <v>2694</v>
      </c>
      <c r="J416" s="137" t="s">
        <v>1203</v>
      </c>
      <c r="K416" s="137" t="s">
        <v>1202</v>
      </c>
      <c r="L416" s="137" t="s">
        <v>408</v>
      </c>
      <c r="M416" s="136" t="s">
        <v>409</v>
      </c>
      <c r="N416" s="136">
        <v>3</v>
      </c>
      <c r="O416" s="138" t="s">
        <v>1219</v>
      </c>
      <c r="P416" s="137" t="s">
        <v>1218</v>
      </c>
      <c r="Q416" s="137" t="s">
        <v>1864</v>
      </c>
      <c r="R416" s="137" t="s">
        <v>401</v>
      </c>
      <c r="S416" s="137" t="s">
        <v>19</v>
      </c>
      <c r="T416" s="137" t="s">
        <v>399</v>
      </c>
      <c r="U416" s="144">
        <v>11</v>
      </c>
      <c r="V416" s="136">
        <v>260</v>
      </c>
      <c r="W416" s="136">
        <v>12</v>
      </c>
      <c r="X416" s="136">
        <v>272</v>
      </c>
      <c r="Y416" s="136">
        <v>5</v>
      </c>
      <c r="Z416" s="136" t="s">
        <v>20</v>
      </c>
      <c r="AA416" s="136" t="s">
        <v>18</v>
      </c>
      <c r="AB416" s="136" t="s">
        <v>20</v>
      </c>
      <c r="AC416" s="137" t="s">
        <v>21</v>
      </c>
      <c r="AD416" s="137" t="s">
        <v>2695</v>
      </c>
      <c r="AE416" s="136" t="s">
        <v>20</v>
      </c>
      <c r="AF416" s="137" t="s">
        <v>1991</v>
      </c>
      <c r="AG416" s="136" t="s">
        <v>1873</v>
      </c>
      <c r="AH416" s="136">
        <v>2</v>
      </c>
      <c r="AI416" s="139">
        <v>6300</v>
      </c>
      <c r="AJ416" s="140">
        <v>54.4</v>
      </c>
      <c r="AK416" s="148">
        <v>55</v>
      </c>
      <c r="AL416" s="201">
        <f t="shared" si="6"/>
        <v>2992</v>
      </c>
      <c r="AM416" s="139">
        <v>300000</v>
      </c>
      <c r="AN416" s="204">
        <v>2420000</v>
      </c>
      <c r="AO416" s="204">
        <v>0</v>
      </c>
      <c r="AP416" s="139">
        <v>2750000</v>
      </c>
      <c r="AQ416" s="139">
        <v>18849600</v>
      </c>
      <c r="AR416" s="139">
        <v>3300000</v>
      </c>
      <c r="AS416" s="139">
        <v>27319600</v>
      </c>
    </row>
    <row r="417" spans="1:45" ht="24.9" hidden="1" customHeight="1" x14ac:dyDescent="0.3">
      <c r="A417" s="136">
        <v>12658</v>
      </c>
      <c r="B417" s="136" t="s">
        <v>39</v>
      </c>
      <c r="C417" s="136" t="s">
        <v>96</v>
      </c>
      <c r="D417" s="136">
        <v>2024</v>
      </c>
      <c r="E417" s="137" t="s">
        <v>23</v>
      </c>
      <c r="F417" s="136" t="s">
        <v>96</v>
      </c>
      <c r="G417" s="137" t="s">
        <v>2681</v>
      </c>
      <c r="H417" s="137" t="s">
        <v>2682</v>
      </c>
      <c r="I417" s="137" t="s">
        <v>2694</v>
      </c>
      <c r="J417" s="137" t="s">
        <v>2696</v>
      </c>
      <c r="K417" s="137" t="s">
        <v>2697</v>
      </c>
      <c r="L417" s="137" t="s">
        <v>21</v>
      </c>
      <c r="M417" s="136" t="s">
        <v>21</v>
      </c>
      <c r="N417" s="136">
        <v>3</v>
      </c>
      <c r="O417" s="138" t="s">
        <v>1219</v>
      </c>
      <c r="P417" s="137" t="s">
        <v>1218</v>
      </c>
      <c r="Q417" s="137" t="s">
        <v>1864</v>
      </c>
      <c r="R417" s="137" t="s">
        <v>401</v>
      </c>
      <c r="S417" s="137" t="s">
        <v>22</v>
      </c>
      <c r="T417" s="137" t="s">
        <v>399</v>
      </c>
      <c r="U417" s="144">
        <v>10</v>
      </c>
      <c r="V417" s="136">
        <v>131</v>
      </c>
      <c r="W417" s="136">
        <v>0</v>
      </c>
      <c r="X417" s="136">
        <v>131</v>
      </c>
      <c r="Y417" s="136">
        <v>5</v>
      </c>
      <c r="Z417" s="136" t="s">
        <v>20</v>
      </c>
      <c r="AA417" s="136" t="s">
        <v>18</v>
      </c>
      <c r="AB417" s="136" t="s">
        <v>18</v>
      </c>
      <c r="AC417" s="137" t="s">
        <v>21</v>
      </c>
      <c r="AD417" s="137" t="s">
        <v>2698</v>
      </c>
      <c r="AE417" s="136" t="s">
        <v>20</v>
      </c>
      <c r="AF417" s="137" t="s">
        <v>2006</v>
      </c>
      <c r="AG417" s="136" t="s">
        <v>1873</v>
      </c>
      <c r="AH417" s="136">
        <v>3</v>
      </c>
      <c r="AI417" s="139">
        <v>6300</v>
      </c>
      <c r="AJ417" s="140">
        <v>26.2</v>
      </c>
      <c r="AK417" s="148">
        <v>27</v>
      </c>
      <c r="AL417" s="201">
        <f t="shared" si="6"/>
        <v>1310</v>
      </c>
      <c r="AM417" s="139">
        <v>50000</v>
      </c>
      <c r="AN417" s="204">
        <v>1080000</v>
      </c>
      <c r="AO417" s="204">
        <v>0</v>
      </c>
      <c r="AP417" s="139">
        <v>0</v>
      </c>
      <c r="AQ417" s="139">
        <v>8253000</v>
      </c>
      <c r="AR417" s="139">
        <v>500000</v>
      </c>
      <c r="AS417" s="139">
        <v>9833000</v>
      </c>
    </row>
    <row r="418" spans="1:45" ht="24.9" hidden="1" customHeight="1" x14ac:dyDescent="0.3">
      <c r="A418" s="136">
        <v>12848</v>
      </c>
      <c r="B418" s="136" t="s">
        <v>39</v>
      </c>
      <c r="C418" s="136" t="s">
        <v>96</v>
      </c>
      <c r="D418" s="136">
        <v>2024</v>
      </c>
      <c r="E418" s="137" t="s">
        <v>23</v>
      </c>
      <c r="F418" s="136" t="s">
        <v>96</v>
      </c>
      <c r="G418" s="137" t="s">
        <v>2681</v>
      </c>
      <c r="H418" s="137" t="s">
        <v>2687</v>
      </c>
      <c r="I418" s="137" t="s">
        <v>2688</v>
      </c>
      <c r="J418" s="137" t="s">
        <v>661</v>
      </c>
      <c r="K418" s="137" t="s">
        <v>662</v>
      </c>
      <c r="L418" s="137" t="s">
        <v>408</v>
      </c>
      <c r="M418" s="136" t="s">
        <v>409</v>
      </c>
      <c r="N418" s="136">
        <v>5</v>
      </c>
      <c r="O418" s="138" t="s">
        <v>657</v>
      </c>
      <c r="P418" s="137" t="s">
        <v>2699</v>
      </c>
      <c r="Q418" s="137" t="s">
        <v>1864</v>
      </c>
      <c r="R418" s="137" t="s">
        <v>401</v>
      </c>
      <c r="S418" s="137" t="s">
        <v>19</v>
      </c>
      <c r="T418" s="137" t="s">
        <v>399</v>
      </c>
      <c r="U418" s="144">
        <v>12</v>
      </c>
      <c r="V418" s="136">
        <v>250</v>
      </c>
      <c r="W418" s="136">
        <v>12</v>
      </c>
      <c r="X418" s="136">
        <v>262</v>
      </c>
      <c r="Y418" s="136">
        <v>5</v>
      </c>
      <c r="Z418" s="136" t="s">
        <v>20</v>
      </c>
      <c r="AA418" s="136" t="s">
        <v>18</v>
      </c>
      <c r="AB418" s="136" t="s">
        <v>20</v>
      </c>
      <c r="AC418" s="137" t="s">
        <v>21</v>
      </c>
      <c r="AD418" s="137" t="s">
        <v>2700</v>
      </c>
      <c r="AE418" s="136" t="s">
        <v>18</v>
      </c>
      <c r="AF418" s="137" t="s">
        <v>1878</v>
      </c>
      <c r="AG418" s="136" t="s">
        <v>1873</v>
      </c>
      <c r="AH418" s="136">
        <v>2</v>
      </c>
      <c r="AI418" s="139">
        <v>4300</v>
      </c>
      <c r="AJ418" s="140">
        <v>52.4</v>
      </c>
      <c r="AK418" s="148">
        <v>53</v>
      </c>
      <c r="AL418" s="201">
        <f t="shared" si="6"/>
        <v>3144</v>
      </c>
      <c r="AN418" s="204">
        <v>2544000</v>
      </c>
      <c r="AO418" s="204">
        <v>0</v>
      </c>
      <c r="AP418" s="139">
        <v>3000000</v>
      </c>
      <c r="AQ418" s="139">
        <v>13519200</v>
      </c>
      <c r="AR418" s="139">
        <v>0</v>
      </c>
      <c r="AS418" s="139">
        <v>19063200</v>
      </c>
    </row>
    <row r="419" spans="1:45" ht="24.9" hidden="1" customHeight="1" x14ac:dyDescent="0.3">
      <c r="A419" s="136">
        <v>12860</v>
      </c>
      <c r="B419" s="136" t="s">
        <v>39</v>
      </c>
      <c r="C419" s="136" t="s">
        <v>96</v>
      </c>
      <c r="D419" s="136">
        <v>2024</v>
      </c>
      <c r="E419" s="137" t="s">
        <v>23</v>
      </c>
      <c r="F419" s="136" t="s">
        <v>96</v>
      </c>
      <c r="G419" s="137" t="s">
        <v>2681</v>
      </c>
      <c r="H419" s="137" t="s">
        <v>2687</v>
      </c>
      <c r="I419" s="137" t="s">
        <v>2688</v>
      </c>
      <c r="J419" s="137" t="s">
        <v>685</v>
      </c>
      <c r="K419" s="137" t="s">
        <v>686</v>
      </c>
      <c r="L419" s="137" t="s">
        <v>408</v>
      </c>
      <c r="M419" s="136" t="s">
        <v>409</v>
      </c>
      <c r="N419" s="136">
        <v>5</v>
      </c>
      <c r="O419" s="138" t="s">
        <v>657</v>
      </c>
      <c r="P419" s="137" t="s">
        <v>1137</v>
      </c>
      <c r="Q419" s="137" t="s">
        <v>1864</v>
      </c>
      <c r="R419" s="137" t="s">
        <v>401</v>
      </c>
      <c r="S419" s="137" t="s">
        <v>19</v>
      </c>
      <c r="T419" s="137" t="s">
        <v>399</v>
      </c>
      <c r="U419" s="144">
        <v>15</v>
      </c>
      <c r="V419" s="136">
        <v>100</v>
      </c>
      <c r="W419" s="136">
        <v>12</v>
      </c>
      <c r="X419" s="136">
        <v>112</v>
      </c>
      <c r="Y419" s="136">
        <v>5</v>
      </c>
      <c r="Z419" s="136" t="s">
        <v>20</v>
      </c>
      <c r="AA419" s="136" t="s">
        <v>18</v>
      </c>
      <c r="AB419" s="136" t="s">
        <v>20</v>
      </c>
      <c r="AC419" s="137" t="s">
        <v>21</v>
      </c>
      <c r="AD419" s="137" t="s">
        <v>2701</v>
      </c>
      <c r="AE419" s="136" t="s">
        <v>18</v>
      </c>
      <c r="AF419" s="137" t="s">
        <v>1878</v>
      </c>
      <c r="AG419" s="136" t="s">
        <v>1873</v>
      </c>
      <c r="AH419" s="136">
        <v>1</v>
      </c>
      <c r="AI419" s="139">
        <v>4300</v>
      </c>
      <c r="AJ419" s="140">
        <v>22.4</v>
      </c>
      <c r="AK419" s="148">
        <v>23</v>
      </c>
      <c r="AL419" s="201">
        <f t="shared" si="6"/>
        <v>1680</v>
      </c>
      <c r="AN419" s="204">
        <v>1380000</v>
      </c>
      <c r="AO419" s="204">
        <v>0</v>
      </c>
      <c r="AP419" s="139">
        <v>3750000</v>
      </c>
      <c r="AQ419" s="139">
        <v>7224000</v>
      </c>
      <c r="AR419" s="139">
        <v>0</v>
      </c>
      <c r="AS419" s="139">
        <v>12354000</v>
      </c>
    </row>
    <row r="420" spans="1:45" ht="24.9" hidden="1" customHeight="1" x14ac:dyDescent="0.3">
      <c r="A420" s="136">
        <v>12859</v>
      </c>
      <c r="B420" s="136" t="s">
        <v>39</v>
      </c>
      <c r="C420" s="136" t="s">
        <v>96</v>
      </c>
      <c r="D420" s="136">
        <v>2024</v>
      </c>
      <c r="E420" s="137" t="s">
        <v>23</v>
      </c>
      <c r="F420" s="136" t="s">
        <v>96</v>
      </c>
      <c r="G420" s="137" t="s">
        <v>2681</v>
      </c>
      <c r="H420" s="137" t="s">
        <v>2687</v>
      </c>
      <c r="I420" s="137" t="s">
        <v>2688</v>
      </c>
      <c r="J420" s="137" t="s">
        <v>1280</v>
      </c>
      <c r="K420" s="137" t="s">
        <v>1279</v>
      </c>
      <c r="L420" s="137" t="s">
        <v>408</v>
      </c>
      <c r="M420" s="136" t="s">
        <v>409</v>
      </c>
      <c r="N420" s="136">
        <v>5</v>
      </c>
      <c r="O420" s="138" t="s">
        <v>657</v>
      </c>
      <c r="P420" s="137" t="s">
        <v>2699</v>
      </c>
      <c r="Q420" s="137" t="s">
        <v>1864</v>
      </c>
      <c r="R420" s="137" t="s">
        <v>401</v>
      </c>
      <c r="S420" s="137" t="s">
        <v>19</v>
      </c>
      <c r="T420" s="137" t="s">
        <v>399</v>
      </c>
      <c r="U420" s="144">
        <v>15</v>
      </c>
      <c r="V420" s="136">
        <v>115</v>
      </c>
      <c r="W420" s="136">
        <v>12</v>
      </c>
      <c r="X420" s="136">
        <v>127</v>
      </c>
      <c r="Y420" s="136">
        <v>5</v>
      </c>
      <c r="Z420" s="136" t="s">
        <v>20</v>
      </c>
      <c r="AA420" s="136" t="s">
        <v>18</v>
      </c>
      <c r="AB420" s="136" t="s">
        <v>20</v>
      </c>
      <c r="AC420" s="137" t="s">
        <v>21</v>
      </c>
      <c r="AD420" s="137" t="s">
        <v>2702</v>
      </c>
      <c r="AE420" s="136" t="s">
        <v>18</v>
      </c>
      <c r="AF420" s="137" t="s">
        <v>1878</v>
      </c>
      <c r="AG420" s="136" t="s">
        <v>1873</v>
      </c>
      <c r="AH420" s="136">
        <v>3</v>
      </c>
      <c r="AI420" s="139">
        <v>5400</v>
      </c>
      <c r="AJ420" s="140">
        <v>25.4</v>
      </c>
      <c r="AK420" s="148">
        <v>26</v>
      </c>
      <c r="AL420" s="201">
        <f t="shared" si="6"/>
        <v>1905</v>
      </c>
      <c r="AN420" s="204">
        <v>1560000</v>
      </c>
      <c r="AO420" s="204">
        <v>0</v>
      </c>
      <c r="AP420" s="139">
        <v>3750000</v>
      </c>
      <c r="AQ420" s="139">
        <v>10287000</v>
      </c>
      <c r="AR420" s="139">
        <v>0</v>
      </c>
      <c r="AS420" s="139">
        <v>15597000</v>
      </c>
    </row>
    <row r="421" spans="1:45" ht="24.9" hidden="1" customHeight="1" x14ac:dyDescent="0.3">
      <c r="A421" s="136">
        <v>12651</v>
      </c>
      <c r="B421" s="136" t="s">
        <v>39</v>
      </c>
      <c r="C421" s="136" t="s">
        <v>96</v>
      </c>
      <c r="D421" s="136">
        <v>2024</v>
      </c>
      <c r="E421" s="137" t="s">
        <v>23</v>
      </c>
      <c r="F421" s="136" t="s">
        <v>96</v>
      </c>
      <c r="G421" s="137" t="s">
        <v>2681</v>
      </c>
      <c r="H421" s="137" t="s">
        <v>2693</v>
      </c>
      <c r="I421" s="137" t="s">
        <v>2703</v>
      </c>
      <c r="J421" s="137" t="s">
        <v>2704</v>
      </c>
      <c r="K421" s="137" t="s">
        <v>1927</v>
      </c>
      <c r="L421" s="137" t="s">
        <v>408</v>
      </c>
      <c r="M421" s="100" t="s">
        <v>409</v>
      </c>
      <c r="N421" s="136">
        <v>7</v>
      </c>
      <c r="O421" s="138" t="s">
        <v>729</v>
      </c>
      <c r="P421" s="137" t="s">
        <v>1628</v>
      </c>
      <c r="Q421" s="137" t="s">
        <v>1864</v>
      </c>
      <c r="R421" s="137" t="s">
        <v>401</v>
      </c>
      <c r="S421" s="137" t="s">
        <v>19</v>
      </c>
      <c r="T421" s="137" t="s">
        <v>399</v>
      </c>
      <c r="U421" s="144">
        <v>15</v>
      </c>
      <c r="V421" s="136">
        <v>92</v>
      </c>
      <c r="W421" s="136">
        <v>12</v>
      </c>
      <c r="X421" s="136">
        <v>104</v>
      </c>
      <c r="Y421" s="136">
        <v>5</v>
      </c>
      <c r="Z421" s="136" t="s">
        <v>20</v>
      </c>
      <c r="AA421" s="136" t="s">
        <v>18</v>
      </c>
      <c r="AB421" s="136" t="s">
        <v>20</v>
      </c>
      <c r="AC421" s="137" t="s">
        <v>2705</v>
      </c>
      <c r="AD421" s="137" t="s">
        <v>2706</v>
      </c>
      <c r="AE421" s="136" t="s">
        <v>18</v>
      </c>
      <c r="AF421" s="137" t="s">
        <v>1878</v>
      </c>
      <c r="AG421" s="136" t="s">
        <v>1873</v>
      </c>
      <c r="AH421" s="136">
        <v>2</v>
      </c>
      <c r="AI421" s="139">
        <v>4300</v>
      </c>
      <c r="AJ421" s="140">
        <v>20.8</v>
      </c>
      <c r="AK421" s="148">
        <v>21</v>
      </c>
      <c r="AL421" s="201">
        <f t="shared" si="6"/>
        <v>1560</v>
      </c>
      <c r="AN421" s="204">
        <v>1260000</v>
      </c>
      <c r="AO421" s="204">
        <v>0</v>
      </c>
      <c r="AP421" s="139">
        <v>3750000</v>
      </c>
      <c r="AQ421" s="139">
        <v>6708000</v>
      </c>
      <c r="AR421" s="139">
        <v>0</v>
      </c>
      <c r="AS421" s="139">
        <v>11718000</v>
      </c>
    </row>
    <row r="422" spans="1:45" ht="24.9" hidden="1" customHeight="1" x14ac:dyDescent="0.3">
      <c r="A422" s="136">
        <v>12646</v>
      </c>
      <c r="B422" s="136" t="s">
        <v>39</v>
      </c>
      <c r="C422" s="136" t="s">
        <v>96</v>
      </c>
      <c r="D422" s="136">
        <v>2024</v>
      </c>
      <c r="E422" s="137" t="s">
        <v>23</v>
      </c>
      <c r="F422" s="136" t="s">
        <v>96</v>
      </c>
      <c r="G422" s="137" t="s">
        <v>2681</v>
      </c>
      <c r="H422" s="137" t="s">
        <v>2682</v>
      </c>
      <c r="I422" s="137" t="s">
        <v>2683</v>
      </c>
      <c r="J422" s="137" t="s">
        <v>1319</v>
      </c>
      <c r="K422" s="137" t="s">
        <v>1318</v>
      </c>
      <c r="L422" s="137" t="s">
        <v>21</v>
      </c>
      <c r="M422" s="136" t="s">
        <v>21</v>
      </c>
      <c r="N422" s="136">
        <v>7</v>
      </c>
      <c r="O422" s="138" t="s">
        <v>729</v>
      </c>
      <c r="P422" s="137" t="s">
        <v>1628</v>
      </c>
      <c r="Q422" s="137" t="s">
        <v>631</v>
      </c>
      <c r="R422" s="137" t="s">
        <v>401</v>
      </c>
      <c r="S422" s="137" t="s">
        <v>22</v>
      </c>
      <c r="T422" s="137" t="s">
        <v>399</v>
      </c>
      <c r="U422" s="144">
        <v>15</v>
      </c>
      <c r="V422" s="136">
        <v>64</v>
      </c>
      <c r="W422" s="136">
        <v>0</v>
      </c>
      <c r="X422" s="136">
        <v>64</v>
      </c>
      <c r="Y422" s="136">
        <v>5</v>
      </c>
      <c r="Z422" s="136" t="s">
        <v>20</v>
      </c>
      <c r="AA422" s="136" t="s">
        <v>18</v>
      </c>
      <c r="AB422" s="136" t="s">
        <v>18</v>
      </c>
      <c r="AC422" s="137" t="s">
        <v>21</v>
      </c>
      <c r="AD422" s="137" t="s">
        <v>2707</v>
      </c>
      <c r="AE422" s="136" t="s">
        <v>18</v>
      </c>
      <c r="AF422" s="137" t="s">
        <v>1878</v>
      </c>
      <c r="AG422" s="136" t="s">
        <v>1873</v>
      </c>
      <c r="AH422" s="144">
        <v>2</v>
      </c>
      <c r="AI422" s="139">
        <v>6300</v>
      </c>
      <c r="AJ422" s="140">
        <v>12.8</v>
      </c>
      <c r="AK422" s="148">
        <v>13</v>
      </c>
      <c r="AL422" s="201">
        <f t="shared" si="6"/>
        <v>960</v>
      </c>
      <c r="AM422" s="141"/>
      <c r="AN422" s="204">
        <v>780000</v>
      </c>
      <c r="AO422" s="204">
        <v>0</v>
      </c>
      <c r="AP422" s="139">
        <v>0</v>
      </c>
      <c r="AQ422" s="139">
        <v>6048000</v>
      </c>
      <c r="AR422" s="139">
        <v>0</v>
      </c>
      <c r="AS422" s="139">
        <v>6828000</v>
      </c>
    </row>
    <row r="423" spans="1:45" ht="24.9" hidden="1" customHeight="1" x14ac:dyDescent="0.3">
      <c r="A423" s="136">
        <v>12838</v>
      </c>
      <c r="B423" s="136" t="s">
        <v>39</v>
      </c>
      <c r="C423" s="136" t="s">
        <v>96</v>
      </c>
      <c r="D423" s="136">
        <v>2024</v>
      </c>
      <c r="E423" s="137" t="s">
        <v>23</v>
      </c>
      <c r="F423" s="136" t="s">
        <v>96</v>
      </c>
      <c r="G423" s="137" t="s">
        <v>2681</v>
      </c>
      <c r="H423" s="137" t="s">
        <v>2687</v>
      </c>
      <c r="I423" s="137" t="s">
        <v>2688</v>
      </c>
      <c r="J423" s="137" t="s">
        <v>2708</v>
      </c>
      <c r="K423" s="137" t="s">
        <v>2709</v>
      </c>
      <c r="L423" s="137" t="s">
        <v>408</v>
      </c>
      <c r="M423" s="136" t="s">
        <v>409</v>
      </c>
      <c r="N423" s="136">
        <v>7</v>
      </c>
      <c r="O423" s="138" t="s">
        <v>729</v>
      </c>
      <c r="P423" s="137" t="s">
        <v>1313</v>
      </c>
      <c r="Q423" s="137" t="s">
        <v>1864</v>
      </c>
      <c r="R423" s="137" t="s">
        <v>401</v>
      </c>
      <c r="S423" s="137" t="s">
        <v>19</v>
      </c>
      <c r="T423" s="137" t="s">
        <v>399</v>
      </c>
      <c r="U423" s="144">
        <v>15</v>
      </c>
      <c r="V423" s="136">
        <v>88</v>
      </c>
      <c r="W423" s="136">
        <v>12</v>
      </c>
      <c r="X423" s="136">
        <v>100</v>
      </c>
      <c r="Y423" s="136">
        <v>5</v>
      </c>
      <c r="Z423" s="136" t="s">
        <v>20</v>
      </c>
      <c r="AA423" s="136" t="s">
        <v>18</v>
      </c>
      <c r="AB423" s="136" t="s">
        <v>20</v>
      </c>
      <c r="AC423" s="137" t="s">
        <v>21</v>
      </c>
      <c r="AD423" s="137" t="s">
        <v>2710</v>
      </c>
      <c r="AE423" s="136" t="s">
        <v>18</v>
      </c>
      <c r="AF423" s="137" t="s">
        <v>1878</v>
      </c>
      <c r="AG423" s="136" t="s">
        <v>1873</v>
      </c>
      <c r="AH423" s="136">
        <v>3</v>
      </c>
      <c r="AI423" s="139">
        <v>5400</v>
      </c>
      <c r="AJ423" s="140">
        <v>20</v>
      </c>
      <c r="AK423" s="148">
        <v>20</v>
      </c>
      <c r="AL423" s="201">
        <f t="shared" si="6"/>
        <v>1500</v>
      </c>
      <c r="AM423" s="141"/>
      <c r="AN423" s="204">
        <v>1200000</v>
      </c>
      <c r="AO423" s="204">
        <v>0</v>
      </c>
      <c r="AP423" s="139">
        <v>3750000</v>
      </c>
      <c r="AQ423" s="139">
        <v>8100000</v>
      </c>
      <c r="AR423" s="139">
        <v>0</v>
      </c>
      <c r="AS423" s="139">
        <v>13050000</v>
      </c>
    </row>
    <row r="424" spans="1:45" ht="24.9" hidden="1" customHeight="1" x14ac:dyDescent="0.3">
      <c r="A424" s="136">
        <v>12650</v>
      </c>
      <c r="B424" s="136" t="s">
        <v>39</v>
      </c>
      <c r="C424" s="136" t="s">
        <v>96</v>
      </c>
      <c r="D424" s="136">
        <v>2024</v>
      </c>
      <c r="E424" s="137" t="s">
        <v>23</v>
      </c>
      <c r="F424" s="136" t="s">
        <v>96</v>
      </c>
      <c r="G424" s="137" t="s">
        <v>2681</v>
      </c>
      <c r="H424" s="137" t="s">
        <v>2693</v>
      </c>
      <c r="I424" s="137" t="s">
        <v>2703</v>
      </c>
      <c r="J424" s="137" t="s">
        <v>2711</v>
      </c>
      <c r="K424" s="137" t="s">
        <v>1927</v>
      </c>
      <c r="L424" s="137" t="s">
        <v>408</v>
      </c>
      <c r="M424" s="100" t="s">
        <v>409</v>
      </c>
      <c r="N424" s="136">
        <v>8</v>
      </c>
      <c r="O424" s="138" t="s">
        <v>1144</v>
      </c>
      <c r="P424" s="137" t="s">
        <v>1689</v>
      </c>
      <c r="Q424" s="137" t="s">
        <v>642</v>
      </c>
      <c r="R424" s="137" t="s">
        <v>401</v>
      </c>
      <c r="S424" s="137" t="s">
        <v>19</v>
      </c>
      <c r="T424" s="137" t="s">
        <v>399</v>
      </c>
      <c r="U424" s="144">
        <v>15</v>
      </c>
      <c r="V424" s="136">
        <v>92</v>
      </c>
      <c r="W424" s="136">
        <v>12</v>
      </c>
      <c r="X424" s="136">
        <v>104</v>
      </c>
      <c r="Y424" s="136">
        <v>5</v>
      </c>
      <c r="Z424" s="136" t="s">
        <v>20</v>
      </c>
      <c r="AA424" s="136" t="s">
        <v>18</v>
      </c>
      <c r="AB424" s="136" t="s">
        <v>20</v>
      </c>
      <c r="AC424" s="137" t="s">
        <v>2712</v>
      </c>
      <c r="AD424" s="137" t="s">
        <v>2713</v>
      </c>
      <c r="AE424" s="136" t="s">
        <v>18</v>
      </c>
      <c r="AF424" s="137" t="s">
        <v>1878</v>
      </c>
      <c r="AG424" s="136" t="s">
        <v>1873</v>
      </c>
      <c r="AH424" s="136">
        <v>2</v>
      </c>
      <c r="AI424" s="139">
        <v>5400</v>
      </c>
      <c r="AJ424" s="140">
        <v>20.8</v>
      </c>
      <c r="AK424" s="148">
        <v>21</v>
      </c>
      <c r="AL424" s="201">
        <f t="shared" si="6"/>
        <v>1560</v>
      </c>
      <c r="AN424" s="204">
        <v>1260000</v>
      </c>
      <c r="AO424" s="204">
        <v>0</v>
      </c>
      <c r="AP424" s="139">
        <v>3750000</v>
      </c>
      <c r="AQ424" s="139">
        <v>8424000</v>
      </c>
      <c r="AR424" s="139">
        <v>0</v>
      </c>
      <c r="AS424" s="139">
        <v>13434000</v>
      </c>
    </row>
    <row r="425" spans="1:45" ht="24.9" hidden="1" customHeight="1" x14ac:dyDescent="0.3">
      <c r="A425" s="136">
        <v>12653</v>
      </c>
      <c r="B425" s="136" t="s">
        <v>39</v>
      </c>
      <c r="C425" s="136" t="s">
        <v>96</v>
      </c>
      <c r="D425" s="136">
        <v>2024</v>
      </c>
      <c r="E425" s="137" t="s">
        <v>23</v>
      </c>
      <c r="F425" s="136" t="s">
        <v>96</v>
      </c>
      <c r="G425" s="137" t="s">
        <v>2681</v>
      </c>
      <c r="H425" s="137" t="s">
        <v>2693</v>
      </c>
      <c r="I425" s="137" t="s">
        <v>2703</v>
      </c>
      <c r="J425" s="137" t="s">
        <v>2714</v>
      </c>
      <c r="K425" s="137" t="s">
        <v>1927</v>
      </c>
      <c r="L425" s="137" t="s">
        <v>408</v>
      </c>
      <c r="M425" s="100" t="s">
        <v>409</v>
      </c>
      <c r="N425" s="136">
        <v>8</v>
      </c>
      <c r="O425" s="138" t="s">
        <v>1144</v>
      </c>
      <c r="P425" s="137" t="s">
        <v>2715</v>
      </c>
      <c r="Q425" s="137" t="s">
        <v>642</v>
      </c>
      <c r="R425" s="137" t="s">
        <v>401</v>
      </c>
      <c r="S425" s="137" t="s">
        <v>19</v>
      </c>
      <c r="T425" s="137" t="s">
        <v>399</v>
      </c>
      <c r="U425" s="144">
        <v>15</v>
      </c>
      <c r="V425" s="136">
        <v>92</v>
      </c>
      <c r="W425" s="136">
        <v>12</v>
      </c>
      <c r="X425" s="136">
        <v>104</v>
      </c>
      <c r="Y425" s="136">
        <v>5</v>
      </c>
      <c r="Z425" s="136" t="s">
        <v>20</v>
      </c>
      <c r="AA425" s="136" t="s">
        <v>18</v>
      </c>
      <c r="AB425" s="136" t="s">
        <v>20</v>
      </c>
      <c r="AC425" s="137" t="s">
        <v>2716</v>
      </c>
      <c r="AD425" s="137" t="s">
        <v>2717</v>
      </c>
      <c r="AE425" s="136" t="s">
        <v>18</v>
      </c>
      <c r="AF425" s="137" t="s">
        <v>1878</v>
      </c>
      <c r="AG425" s="136" t="s">
        <v>1873</v>
      </c>
      <c r="AH425" s="136">
        <v>2</v>
      </c>
      <c r="AI425" s="139">
        <v>5400</v>
      </c>
      <c r="AJ425" s="140">
        <v>20.8</v>
      </c>
      <c r="AK425" s="148">
        <v>21</v>
      </c>
      <c r="AL425" s="201">
        <f t="shared" si="6"/>
        <v>1560</v>
      </c>
      <c r="AN425" s="204">
        <v>1260000</v>
      </c>
      <c r="AO425" s="204">
        <v>0</v>
      </c>
      <c r="AP425" s="139">
        <v>3750000</v>
      </c>
      <c r="AQ425" s="139">
        <v>8424000</v>
      </c>
      <c r="AR425" s="139">
        <v>0</v>
      </c>
      <c r="AS425" s="139">
        <v>13434000</v>
      </c>
    </row>
    <row r="426" spans="1:45" ht="24.9" hidden="1" customHeight="1" x14ac:dyDescent="0.3">
      <c r="A426" s="136">
        <v>12833</v>
      </c>
      <c r="B426" s="136" t="s">
        <v>39</v>
      </c>
      <c r="C426" s="136" t="s">
        <v>96</v>
      </c>
      <c r="D426" s="136">
        <v>2024</v>
      </c>
      <c r="E426" s="137" t="s">
        <v>23</v>
      </c>
      <c r="F426" s="136" t="s">
        <v>96</v>
      </c>
      <c r="G426" s="137" t="s">
        <v>2681</v>
      </c>
      <c r="H426" s="137" t="s">
        <v>2687</v>
      </c>
      <c r="I426" s="137" t="s">
        <v>2688</v>
      </c>
      <c r="J426" s="137" t="s">
        <v>1280</v>
      </c>
      <c r="K426" s="137" t="s">
        <v>1279</v>
      </c>
      <c r="L426" s="137" t="s">
        <v>408</v>
      </c>
      <c r="M426" s="136" t="s">
        <v>409</v>
      </c>
      <c r="N426" s="136">
        <v>10</v>
      </c>
      <c r="O426" s="138" t="s">
        <v>1135</v>
      </c>
      <c r="P426" s="137" t="s">
        <v>1253</v>
      </c>
      <c r="Q426" s="137" t="s">
        <v>1864</v>
      </c>
      <c r="R426" s="137" t="s">
        <v>401</v>
      </c>
      <c r="S426" s="137" t="s">
        <v>19</v>
      </c>
      <c r="T426" s="137" t="s">
        <v>399</v>
      </c>
      <c r="U426" s="144">
        <v>15</v>
      </c>
      <c r="V426" s="136">
        <v>115</v>
      </c>
      <c r="W426" s="136">
        <v>12</v>
      </c>
      <c r="X426" s="136">
        <v>127</v>
      </c>
      <c r="Y426" s="136">
        <v>5</v>
      </c>
      <c r="Z426" s="136" t="s">
        <v>20</v>
      </c>
      <c r="AA426" s="136" t="s">
        <v>18</v>
      </c>
      <c r="AB426" s="136" t="s">
        <v>20</v>
      </c>
      <c r="AC426" s="137" t="s">
        <v>21</v>
      </c>
      <c r="AD426" s="137" t="s">
        <v>2718</v>
      </c>
      <c r="AE426" s="136" t="s">
        <v>18</v>
      </c>
      <c r="AF426" s="137" t="s">
        <v>1878</v>
      </c>
      <c r="AG426" s="136" t="s">
        <v>1873</v>
      </c>
      <c r="AH426" s="136">
        <v>3</v>
      </c>
      <c r="AI426" s="139">
        <v>5400</v>
      </c>
      <c r="AJ426" s="140">
        <v>25.4</v>
      </c>
      <c r="AK426" s="148">
        <v>26</v>
      </c>
      <c r="AL426" s="201">
        <f t="shared" si="6"/>
        <v>1905</v>
      </c>
      <c r="AN426" s="204">
        <v>1560000</v>
      </c>
      <c r="AO426" s="204">
        <v>0</v>
      </c>
      <c r="AP426" s="139">
        <v>3750000</v>
      </c>
      <c r="AQ426" s="139">
        <v>10287000</v>
      </c>
      <c r="AR426" s="139">
        <v>0</v>
      </c>
      <c r="AS426" s="139">
        <v>15597000</v>
      </c>
    </row>
    <row r="427" spans="1:45" ht="24.9" hidden="1" customHeight="1" x14ac:dyDescent="0.3">
      <c r="A427" s="136">
        <v>12830</v>
      </c>
      <c r="B427" s="136" t="s">
        <v>39</v>
      </c>
      <c r="C427" s="136" t="s">
        <v>96</v>
      </c>
      <c r="D427" s="136">
        <v>2024</v>
      </c>
      <c r="E427" s="137" t="s">
        <v>23</v>
      </c>
      <c r="F427" s="136" t="s">
        <v>96</v>
      </c>
      <c r="G427" s="137" t="s">
        <v>2681</v>
      </c>
      <c r="H427" s="137" t="s">
        <v>2687</v>
      </c>
      <c r="I427" s="137" t="s">
        <v>2688</v>
      </c>
      <c r="J427" s="137" t="s">
        <v>1295</v>
      </c>
      <c r="K427" s="137" t="s">
        <v>1294</v>
      </c>
      <c r="L427" s="137" t="s">
        <v>21</v>
      </c>
      <c r="M427" s="136" t="s">
        <v>21</v>
      </c>
      <c r="N427" s="136">
        <v>11</v>
      </c>
      <c r="O427" s="138" t="s">
        <v>1882</v>
      </c>
      <c r="P427" s="137" t="s">
        <v>1775</v>
      </c>
      <c r="Q427" s="137" t="s">
        <v>1864</v>
      </c>
      <c r="R427" s="137" t="s">
        <v>401</v>
      </c>
      <c r="S427" s="137" t="s">
        <v>22</v>
      </c>
      <c r="T427" s="137" t="s">
        <v>399</v>
      </c>
      <c r="U427" s="144">
        <v>10</v>
      </c>
      <c r="V427" s="136">
        <v>100</v>
      </c>
      <c r="W427" s="136">
        <v>0</v>
      </c>
      <c r="X427" s="136">
        <v>100</v>
      </c>
      <c r="Y427" s="136">
        <v>5</v>
      </c>
      <c r="Z427" s="136" t="s">
        <v>20</v>
      </c>
      <c r="AA427" s="136" t="s">
        <v>18</v>
      </c>
      <c r="AB427" s="136" t="s">
        <v>18</v>
      </c>
      <c r="AC427" s="137" t="s">
        <v>21</v>
      </c>
      <c r="AD427" s="137" t="s">
        <v>2719</v>
      </c>
      <c r="AE427" s="136" t="s">
        <v>18</v>
      </c>
      <c r="AF427" s="137" t="s">
        <v>1878</v>
      </c>
      <c r="AG427" s="136" t="s">
        <v>1873</v>
      </c>
      <c r="AH427" s="136">
        <v>1</v>
      </c>
      <c r="AI427" s="139">
        <v>4300</v>
      </c>
      <c r="AJ427" s="140">
        <v>20</v>
      </c>
      <c r="AK427" s="148">
        <v>20</v>
      </c>
      <c r="AL427" s="201">
        <f t="shared" si="6"/>
        <v>1000</v>
      </c>
      <c r="AN427" s="204">
        <v>800000</v>
      </c>
      <c r="AO427" s="204">
        <v>0</v>
      </c>
      <c r="AP427" s="139">
        <v>0</v>
      </c>
      <c r="AQ427" s="139">
        <v>4300000</v>
      </c>
      <c r="AR427" s="139">
        <v>0</v>
      </c>
      <c r="AS427" s="139">
        <v>5100000</v>
      </c>
    </row>
    <row r="428" spans="1:45" ht="24.9" hidden="1" customHeight="1" x14ac:dyDescent="0.3">
      <c r="A428" s="136">
        <v>12652</v>
      </c>
      <c r="B428" s="136" t="s">
        <v>39</v>
      </c>
      <c r="C428" s="136" t="s">
        <v>96</v>
      </c>
      <c r="D428" s="136">
        <v>2024</v>
      </c>
      <c r="E428" s="137" t="s">
        <v>23</v>
      </c>
      <c r="F428" s="136" t="s">
        <v>96</v>
      </c>
      <c r="G428" s="137" t="s">
        <v>2681</v>
      </c>
      <c r="H428" s="137" t="s">
        <v>2693</v>
      </c>
      <c r="I428" s="137" t="s">
        <v>2703</v>
      </c>
      <c r="J428" s="137" t="s">
        <v>2720</v>
      </c>
      <c r="K428" s="137" t="s">
        <v>1927</v>
      </c>
      <c r="L428" s="137" t="s">
        <v>408</v>
      </c>
      <c r="M428" s="100" t="s">
        <v>409</v>
      </c>
      <c r="N428" s="136">
        <v>13</v>
      </c>
      <c r="O428" s="138" t="s">
        <v>622</v>
      </c>
      <c r="P428" s="137" t="s">
        <v>1390</v>
      </c>
      <c r="Q428" s="137" t="s">
        <v>1864</v>
      </c>
      <c r="R428" s="137" t="s">
        <v>401</v>
      </c>
      <c r="S428" s="137" t="s">
        <v>19</v>
      </c>
      <c r="T428" s="137" t="s">
        <v>399</v>
      </c>
      <c r="U428" s="144">
        <v>20</v>
      </c>
      <c r="V428" s="136">
        <v>92</v>
      </c>
      <c r="W428" s="136">
        <v>12</v>
      </c>
      <c r="X428" s="136">
        <v>104</v>
      </c>
      <c r="Y428" s="136">
        <v>5</v>
      </c>
      <c r="Z428" s="136" t="s">
        <v>20</v>
      </c>
      <c r="AA428" s="136" t="s">
        <v>18</v>
      </c>
      <c r="AB428" s="136" t="s">
        <v>20</v>
      </c>
      <c r="AC428" s="137" t="s">
        <v>2705</v>
      </c>
      <c r="AD428" s="137" t="s">
        <v>2721</v>
      </c>
      <c r="AE428" s="136" t="s">
        <v>18</v>
      </c>
      <c r="AF428" s="137" t="s">
        <v>1878</v>
      </c>
      <c r="AG428" s="136" t="s">
        <v>1873</v>
      </c>
      <c r="AH428" s="136">
        <v>2</v>
      </c>
      <c r="AI428" s="139">
        <v>4300</v>
      </c>
      <c r="AJ428" s="140">
        <v>20.8</v>
      </c>
      <c r="AK428" s="148">
        <v>21</v>
      </c>
      <c r="AL428" s="201">
        <f t="shared" si="6"/>
        <v>2080</v>
      </c>
      <c r="AN428" s="204">
        <v>1680000</v>
      </c>
      <c r="AO428" s="204">
        <v>0</v>
      </c>
      <c r="AP428" s="139">
        <v>5000000</v>
      </c>
      <c r="AQ428" s="139">
        <v>8944000</v>
      </c>
      <c r="AR428" s="139">
        <v>0</v>
      </c>
      <c r="AS428" s="139">
        <v>15624000</v>
      </c>
    </row>
    <row r="429" spans="1:45" ht="24.9" hidden="1" customHeight="1" x14ac:dyDescent="0.3">
      <c r="A429" s="136">
        <v>12812</v>
      </c>
      <c r="B429" s="136" t="s">
        <v>39</v>
      </c>
      <c r="C429" s="136" t="s">
        <v>96</v>
      </c>
      <c r="D429" s="136">
        <v>2024</v>
      </c>
      <c r="E429" s="137" t="s">
        <v>23</v>
      </c>
      <c r="F429" s="136" t="s">
        <v>96</v>
      </c>
      <c r="G429" s="137" t="s">
        <v>2681</v>
      </c>
      <c r="H429" s="137" t="s">
        <v>2722</v>
      </c>
      <c r="I429" s="137" t="s">
        <v>2723</v>
      </c>
      <c r="J429" s="137" t="s">
        <v>2724</v>
      </c>
      <c r="K429" s="137" t="s">
        <v>1927</v>
      </c>
      <c r="L429" s="137" t="s">
        <v>408</v>
      </c>
      <c r="M429" s="100" t="s">
        <v>409</v>
      </c>
      <c r="N429" s="136">
        <v>13</v>
      </c>
      <c r="O429" s="138" t="s">
        <v>622</v>
      </c>
      <c r="P429" s="137" t="s">
        <v>1155</v>
      </c>
      <c r="Q429" s="137" t="s">
        <v>1864</v>
      </c>
      <c r="R429" s="137" t="s">
        <v>401</v>
      </c>
      <c r="S429" s="137" t="s">
        <v>19</v>
      </c>
      <c r="T429" s="137" t="s">
        <v>399</v>
      </c>
      <c r="U429" s="144">
        <v>15</v>
      </c>
      <c r="V429" s="136">
        <v>140</v>
      </c>
      <c r="W429" s="136">
        <v>12</v>
      </c>
      <c r="X429" s="136">
        <v>152</v>
      </c>
      <c r="Y429" s="136">
        <v>5</v>
      </c>
      <c r="Z429" s="136" t="s">
        <v>20</v>
      </c>
      <c r="AA429" s="136" t="s">
        <v>18</v>
      </c>
      <c r="AB429" s="136" t="s">
        <v>20</v>
      </c>
      <c r="AC429" s="137" t="s">
        <v>2725</v>
      </c>
      <c r="AD429" s="137" t="s">
        <v>2726</v>
      </c>
      <c r="AE429" s="136" t="s">
        <v>18</v>
      </c>
      <c r="AF429" s="137" t="s">
        <v>1878</v>
      </c>
      <c r="AG429" s="136" t="s">
        <v>1873</v>
      </c>
      <c r="AH429" s="136">
        <v>1</v>
      </c>
      <c r="AI429" s="139">
        <v>4300</v>
      </c>
      <c r="AJ429" s="140">
        <v>30.4</v>
      </c>
      <c r="AK429" s="148">
        <v>31</v>
      </c>
      <c r="AL429" s="201">
        <f t="shared" si="6"/>
        <v>2280</v>
      </c>
      <c r="AN429" s="204">
        <v>1860000</v>
      </c>
      <c r="AO429" s="204">
        <v>0</v>
      </c>
      <c r="AP429" s="139">
        <v>3750000</v>
      </c>
      <c r="AQ429" s="139">
        <v>9804000</v>
      </c>
      <c r="AR429" s="139">
        <v>0</v>
      </c>
      <c r="AS429" s="139">
        <v>15414000</v>
      </c>
    </row>
    <row r="430" spans="1:45" ht="24.9" hidden="1" customHeight="1" x14ac:dyDescent="0.3">
      <c r="A430" s="136">
        <v>12818</v>
      </c>
      <c r="B430" s="136" t="s">
        <v>39</v>
      </c>
      <c r="C430" s="136" t="s">
        <v>96</v>
      </c>
      <c r="D430" s="136">
        <v>2024</v>
      </c>
      <c r="E430" s="137" t="s">
        <v>23</v>
      </c>
      <c r="F430" s="136" t="s">
        <v>96</v>
      </c>
      <c r="G430" s="137" t="s">
        <v>2681</v>
      </c>
      <c r="H430" s="137" t="s">
        <v>2722</v>
      </c>
      <c r="I430" s="137" t="s">
        <v>2723</v>
      </c>
      <c r="J430" s="137" t="s">
        <v>2724</v>
      </c>
      <c r="K430" s="137" t="s">
        <v>1927</v>
      </c>
      <c r="L430" s="137" t="s">
        <v>408</v>
      </c>
      <c r="M430" s="100" t="s">
        <v>409</v>
      </c>
      <c r="N430" s="136">
        <v>13</v>
      </c>
      <c r="O430" s="138" t="s">
        <v>622</v>
      </c>
      <c r="P430" s="137" t="s">
        <v>1155</v>
      </c>
      <c r="Q430" s="137" t="s">
        <v>1864</v>
      </c>
      <c r="R430" s="137" t="s">
        <v>401</v>
      </c>
      <c r="S430" s="137" t="s">
        <v>19</v>
      </c>
      <c r="T430" s="137" t="s">
        <v>399</v>
      </c>
      <c r="U430" s="144">
        <v>15</v>
      </c>
      <c r="V430" s="136">
        <v>140</v>
      </c>
      <c r="W430" s="136">
        <v>12</v>
      </c>
      <c r="X430" s="136">
        <v>152</v>
      </c>
      <c r="Y430" s="136">
        <v>5</v>
      </c>
      <c r="Z430" s="136" t="s">
        <v>20</v>
      </c>
      <c r="AA430" s="136" t="s">
        <v>18</v>
      </c>
      <c r="AB430" s="136" t="s">
        <v>20</v>
      </c>
      <c r="AC430" s="137" t="s">
        <v>2727</v>
      </c>
      <c r="AD430" s="137" t="s">
        <v>2726</v>
      </c>
      <c r="AE430" s="136" t="s">
        <v>18</v>
      </c>
      <c r="AF430" s="137" t="s">
        <v>1878</v>
      </c>
      <c r="AG430" s="136" t="s">
        <v>1873</v>
      </c>
      <c r="AH430" s="136">
        <v>1</v>
      </c>
      <c r="AI430" s="139">
        <v>4300</v>
      </c>
      <c r="AJ430" s="140">
        <v>30.4</v>
      </c>
      <c r="AK430" s="148">
        <v>31</v>
      </c>
      <c r="AL430" s="201">
        <f t="shared" si="6"/>
        <v>2280</v>
      </c>
      <c r="AN430" s="204">
        <v>1860000</v>
      </c>
      <c r="AO430" s="204">
        <v>0</v>
      </c>
      <c r="AP430" s="139">
        <v>3750000</v>
      </c>
      <c r="AQ430" s="139">
        <v>9804000</v>
      </c>
      <c r="AR430" s="139">
        <v>0</v>
      </c>
      <c r="AS430" s="139">
        <v>15414000</v>
      </c>
    </row>
    <row r="431" spans="1:45" ht="24.9" hidden="1" customHeight="1" x14ac:dyDescent="0.3">
      <c r="A431" s="136">
        <v>12822</v>
      </c>
      <c r="B431" s="136" t="s">
        <v>39</v>
      </c>
      <c r="C431" s="136" t="s">
        <v>96</v>
      </c>
      <c r="D431" s="136">
        <v>2024</v>
      </c>
      <c r="E431" s="137" t="s">
        <v>23</v>
      </c>
      <c r="F431" s="136" t="s">
        <v>96</v>
      </c>
      <c r="G431" s="137" t="s">
        <v>2681</v>
      </c>
      <c r="H431" s="137" t="s">
        <v>2722</v>
      </c>
      <c r="I431" s="137" t="s">
        <v>2728</v>
      </c>
      <c r="J431" s="137" t="s">
        <v>2724</v>
      </c>
      <c r="K431" s="137" t="s">
        <v>1927</v>
      </c>
      <c r="L431" s="137" t="s">
        <v>408</v>
      </c>
      <c r="M431" s="100" t="s">
        <v>409</v>
      </c>
      <c r="N431" s="136">
        <v>13</v>
      </c>
      <c r="O431" s="138" t="s">
        <v>622</v>
      </c>
      <c r="P431" s="137" t="s">
        <v>1177</v>
      </c>
      <c r="Q431" s="137" t="s">
        <v>1864</v>
      </c>
      <c r="R431" s="137" t="s">
        <v>401</v>
      </c>
      <c r="S431" s="137" t="s">
        <v>19</v>
      </c>
      <c r="T431" s="137" t="s">
        <v>399</v>
      </c>
      <c r="U431" s="144">
        <v>15</v>
      </c>
      <c r="V431" s="136">
        <v>140</v>
      </c>
      <c r="W431" s="136">
        <v>12</v>
      </c>
      <c r="X431" s="136">
        <v>152</v>
      </c>
      <c r="Y431" s="136">
        <v>5</v>
      </c>
      <c r="Z431" s="136" t="s">
        <v>20</v>
      </c>
      <c r="AA431" s="136" t="s">
        <v>18</v>
      </c>
      <c r="AB431" s="136" t="s">
        <v>20</v>
      </c>
      <c r="AC431" s="137" t="s">
        <v>2729</v>
      </c>
      <c r="AD431" s="137" t="s">
        <v>2730</v>
      </c>
      <c r="AE431" s="136" t="s">
        <v>18</v>
      </c>
      <c r="AF431" s="137" t="s">
        <v>1878</v>
      </c>
      <c r="AG431" s="136" t="s">
        <v>1873</v>
      </c>
      <c r="AH431" s="136">
        <v>1</v>
      </c>
      <c r="AI431" s="139">
        <v>4300</v>
      </c>
      <c r="AJ431" s="140">
        <v>30.4</v>
      </c>
      <c r="AK431" s="148">
        <v>31</v>
      </c>
      <c r="AL431" s="201">
        <f t="shared" si="6"/>
        <v>2280</v>
      </c>
      <c r="AN431" s="204">
        <v>1860000</v>
      </c>
      <c r="AO431" s="204">
        <v>0</v>
      </c>
      <c r="AP431" s="139">
        <v>3750000</v>
      </c>
      <c r="AQ431" s="139">
        <v>9804000</v>
      </c>
      <c r="AR431" s="139">
        <v>0</v>
      </c>
      <c r="AS431" s="139">
        <v>15414000</v>
      </c>
    </row>
    <row r="432" spans="1:45" ht="24.9" hidden="1" customHeight="1" x14ac:dyDescent="0.3">
      <c r="A432" s="136">
        <v>12809</v>
      </c>
      <c r="B432" s="136" t="s">
        <v>39</v>
      </c>
      <c r="C432" s="136" t="s">
        <v>96</v>
      </c>
      <c r="D432" s="136">
        <v>2024</v>
      </c>
      <c r="E432" s="137" t="s">
        <v>23</v>
      </c>
      <c r="F432" s="136" t="s">
        <v>96</v>
      </c>
      <c r="G432" s="137" t="s">
        <v>2681</v>
      </c>
      <c r="H432" s="137" t="s">
        <v>2722</v>
      </c>
      <c r="I432" s="137" t="s">
        <v>2728</v>
      </c>
      <c r="J432" s="137" t="s">
        <v>1295</v>
      </c>
      <c r="K432" s="137" t="s">
        <v>1294</v>
      </c>
      <c r="L432" s="137" t="s">
        <v>21</v>
      </c>
      <c r="M432" s="136" t="s">
        <v>21</v>
      </c>
      <c r="N432" s="136">
        <v>13</v>
      </c>
      <c r="O432" s="138" t="s">
        <v>622</v>
      </c>
      <c r="P432" s="137" t="s">
        <v>1155</v>
      </c>
      <c r="Q432" s="137" t="s">
        <v>1864</v>
      </c>
      <c r="R432" s="137" t="s">
        <v>401</v>
      </c>
      <c r="S432" s="137" t="s">
        <v>22</v>
      </c>
      <c r="T432" s="137" t="s">
        <v>399</v>
      </c>
      <c r="U432" s="144">
        <v>15</v>
      </c>
      <c r="V432" s="136">
        <v>100</v>
      </c>
      <c r="W432" s="136">
        <v>0</v>
      </c>
      <c r="X432" s="136">
        <v>100</v>
      </c>
      <c r="Y432" s="136">
        <v>5</v>
      </c>
      <c r="Z432" s="136" t="s">
        <v>20</v>
      </c>
      <c r="AA432" s="136" t="s">
        <v>18</v>
      </c>
      <c r="AB432" s="136" t="s">
        <v>18</v>
      </c>
      <c r="AC432" s="137" t="s">
        <v>21</v>
      </c>
      <c r="AD432" s="137" t="s">
        <v>2731</v>
      </c>
      <c r="AE432" s="136" t="s">
        <v>18</v>
      </c>
      <c r="AF432" s="137" t="s">
        <v>1878</v>
      </c>
      <c r="AG432" s="136" t="s">
        <v>1873</v>
      </c>
      <c r="AH432" s="136">
        <v>1</v>
      </c>
      <c r="AI432" s="139">
        <v>4300</v>
      </c>
      <c r="AJ432" s="140">
        <v>20</v>
      </c>
      <c r="AK432" s="148">
        <v>20</v>
      </c>
      <c r="AL432" s="201">
        <f t="shared" si="6"/>
        <v>1500</v>
      </c>
      <c r="AN432" s="204">
        <v>1200000</v>
      </c>
      <c r="AO432" s="204">
        <v>0</v>
      </c>
      <c r="AP432" s="139">
        <v>0</v>
      </c>
      <c r="AQ432" s="139">
        <v>6450000</v>
      </c>
      <c r="AR432" s="139">
        <v>0</v>
      </c>
      <c r="AS432" s="139">
        <v>7650000</v>
      </c>
    </row>
    <row r="433" spans="1:45" ht="24.9" hidden="1" customHeight="1" x14ac:dyDescent="0.3">
      <c r="A433" s="136">
        <v>12800</v>
      </c>
      <c r="B433" s="136" t="s">
        <v>39</v>
      </c>
      <c r="C433" s="136" t="s">
        <v>96</v>
      </c>
      <c r="D433" s="136">
        <v>2024</v>
      </c>
      <c r="E433" s="137" t="s">
        <v>23</v>
      </c>
      <c r="F433" s="136" t="s">
        <v>96</v>
      </c>
      <c r="G433" s="137" t="s">
        <v>2681</v>
      </c>
      <c r="H433" s="137" t="s">
        <v>2732</v>
      </c>
      <c r="I433" s="137" t="s">
        <v>2733</v>
      </c>
      <c r="J433" s="137" t="s">
        <v>1133</v>
      </c>
      <c r="K433" s="137" t="s">
        <v>1134</v>
      </c>
      <c r="L433" s="137" t="s">
        <v>21</v>
      </c>
      <c r="M433" s="136" t="s">
        <v>21</v>
      </c>
      <c r="N433" s="136">
        <v>13</v>
      </c>
      <c r="O433" s="138" t="s">
        <v>622</v>
      </c>
      <c r="P433" s="137" t="s">
        <v>1155</v>
      </c>
      <c r="Q433" s="137" t="s">
        <v>1864</v>
      </c>
      <c r="R433" s="137" t="s">
        <v>401</v>
      </c>
      <c r="S433" s="137" t="s">
        <v>22</v>
      </c>
      <c r="T433" s="137" t="s">
        <v>399</v>
      </c>
      <c r="U433" s="144">
        <v>15</v>
      </c>
      <c r="V433" s="136">
        <v>90</v>
      </c>
      <c r="W433" s="136">
        <v>0</v>
      </c>
      <c r="X433" s="136">
        <v>90</v>
      </c>
      <c r="Y433" s="136">
        <v>4</v>
      </c>
      <c r="Z433" s="136" t="s">
        <v>20</v>
      </c>
      <c r="AA433" s="136" t="s">
        <v>18</v>
      </c>
      <c r="AB433" s="136" t="s">
        <v>18</v>
      </c>
      <c r="AC433" s="137" t="s">
        <v>21</v>
      </c>
      <c r="AD433" s="137" t="s">
        <v>2734</v>
      </c>
      <c r="AE433" s="136" t="s">
        <v>18</v>
      </c>
      <c r="AF433" s="137" t="s">
        <v>1878</v>
      </c>
      <c r="AG433" s="136" t="s">
        <v>1873</v>
      </c>
      <c r="AH433" s="136">
        <v>1</v>
      </c>
      <c r="AI433" s="139">
        <v>5400</v>
      </c>
      <c r="AJ433" s="140">
        <v>22.5</v>
      </c>
      <c r="AK433" s="148">
        <v>23</v>
      </c>
      <c r="AL433" s="201">
        <f t="shared" si="6"/>
        <v>1350</v>
      </c>
      <c r="AN433" s="204">
        <v>1380000</v>
      </c>
      <c r="AO433" s="204">
        <v>0</v>
      </c>
      <c r="AP433" s="139">
        <v>0</v>
      </c>
      <c r="AQ433" s="139">
        <v>7290000</v>
      </c>
      <c r="AR433" s="139">
        <v>0</v>
      </c>
      <c r="AS433" s="139">
        <v>8670000</v>
      </c>
    </row>
    <row r="434" spans="1:45" ht="24.9" hidden="1" customHeight="1" x14ac:dyDescent="0.3">
      <c r="A434" s="136">
        <v>12645</v>
      </c>
      <c r="B434" s="136" t="s">
        <v>39</v>
      </c>
      <c r="C434" s="136" t="s">
        <v>96</v>
      </c>
      <c r="D434" s="136">
        <v>2024</v>
      </c>
      <c r="E434" s="137" t="s">
        <v>23</v>
      </c>
      <c r="F434" s="136" t="s">
        <v>96</v>
      </c>
      <c r="G434" s="137" t="s">
        <v>2681</v>
      </c>
      <c r="H434" s="137" t="s">
        <v>2682</v>
      </c>
      <c r="I434" s="137" t="s">
        <v>2683</v>
      </c>
      <c r="J434" s="137" t="s">
        <v>1672</v>
      </c>
      <c r="K434" s="137" t="s">
        <v>1134</v>
      </c>
      <c r="L434" s="137" t="s">
        <v>408</v>
      </c>
      <c r="M434" s="136" t="s">
        <v>409</v>
      </c>
      <c r="N434" s="136">
        <v>13</v>
      </c>
      <c r="O434" s="138" t="s">
        <v>622</v>
      </c>
      <c r="P434" s="137" t="s">
        <v>673</v>
      </c>
      <c r="Q434" s="137" t="s">
        <v>1864</v>
      </c>
      <c r="R434" s="137" t="s">
        <v>401</v>
      </c>
      <c r="S434" s="137" t="s">
        <v>19</v>
      </c>
      <c r="T434" s="137" t="s">
        <v>399</v>
      </c>
      <c r="U434" s="144">
        <v>20</v>
      </c>
      <c r="V434" s="136">
        <v>90</v>
      </c>
      <c r="W434" s="136">
        <v>12</v>
      </c>
      <c r="X434" s="136">
        <v>102</v>
      </c>
      <c r="Y434" s="136">
        <v>5</v>
      </c>
      <c r="Z434" s="136" t="s">
        <v>20</v>
      </c>
      <c r="AA434" s="136" t="s">
        <v>18</v>
      </c>
      <c r="AB434" s="136" t="s">
        <v>20</v>
      </c>
      <c r="AC434" s="137" t="s">
        <v>21</v>
      </c>
      <c r="AD434" s="137" t="s">
        <v>2735</v>
      </c>
      <c r="AE434" s="136" t="s">
        <v>18</v>
      </c>
      <c r="AF434" s="137" t="s">
        <v>1878</v>
      </c>
      <c r="AG434" s="136" t="s">
        <v>1873</v>
      </c>
      <c r="AH434" s="136">
        <v>1</v>
      </c>
      <c r="AI434" s="139">
        <v>5400</v>
      </c>
      <c r="AJ434" s="140">
        <v>20.399999999999999</v>
      </c>
      <c r="AK434" s="148">
        <v>21</v>
      </c>
      <c r="AL434" s="201">
        <f t="shared" si="6"/>
        <v>2040</v>
      </c>
      <c r="AN434" s="204">
        <v>1680000</v>
      </c>
      <c r="AO434" s="204">
        <v>0</v>
      </c>
      <c r="AP434" s="139">
        <v>5000000</v>
      </c>
      <c r="AQ434" s="139">
        <v>11016000</v>
      </c>
      <c r="AR434" s="139">
        <v>0</v>
      </c>
      <c r="AS434" s="139">
        <v>17696000</v>
      </c>
    </row>
    <row r="435" spans="1:45" ht="24.9" hidden="1" customHeight="1" x14ac:dyDescent="0.3">
      <c r="A435" s="136">
        <v>12808</v>
      </c>
      <c r="B435" s="136" t="s">
        <v>39</v>
      </c>
      <c r="C435" s="136" t="s">
        <v>96</v>
      </c>
      <c r="D435" s="136">
        <v>2024</v>
      </c>
      <c r="E435" s="137" t="s">
        <v>23</v>
      </c>
      <c r="F435" s="136" t="s">
        <v>96</v>
      </c>
      <c r="G435" s="137" t="s">
        <v>2681</v>
      </c>
      <c r="H435" s="137" t="s">
        <v>2732</v>
      </c>
      <c r="I435" s="137" t="s">
        <v>2736</v>
      </c>
      <c r="J435" s="137" t="s">
        <v>689</v>
      </c>
      <c r="K435" s="137" t="s">
        <v>1927</v>
      </c>
      <c r="L435" s="137" t="s">
        <v>21</v>
      </c>
      <c r="M435" s="136" t="s">
        <v>21</v>
      </c>
      <c r="N435" s="136">
        <v>13</v>
      </c>
      <c r="O435" s="138" t="s">
        <v>622</v>
      </c>
      <c r="P435" s="137" t="s">
        <v>1263</v>
      </c>
      <c r="Q435" s="137" t="s">
        <v>1864</v>
      </c>
      <c r="R435" s="137" t="s">
        <v>401</v>
      </c>
      <c r="S435" s="137" t="s">
        <v>22</v>
      </c>
      <c r="T435" s="137" t="s">
        <v>399</v>
      </c>
      <c r="U435" s="144">
        <v>20</v>
      </c>
      <c r="V435" s="136">
        <v>100</v>
      </c>
      <c r="W435" s="136">
        <v>0</v>
      </c>
      <c r="X435" s="136">
        <v>100</v>
      </c>
      <c r="Y435" s="136">
        <v>4</v>
      </c>
      <c r="Z435" s="136" t="s">
        <v>20</v>
      </c>
      <c r="AA435" s="136" t="s">
        <v>18</v>
      </c>
      <c r="AB435" s="136" t="s">
        <v>18</v>
      </c>
      <c r="AC435" s="137" t="s">
        <v>2737</v>
      </c>
      <c r="AD435" s="137" t="s">
        <v>2738</v>
      </c>
      <c r="AE435" s="136" t="s">
        <v>18</v>
      </c>
      <c r="AF435" s="137" t="s">
        <v>1878</v>
      </c>
      <c r="AG435" s="136" t="s">
        <v>1873</v>
      </c>
      <c r="AH435" s="136">
        <v>2</v>
      </c>
      <c r="AI435" s="139">
        <v>5400</v>
      </c>
      <c r="AJ435" s="140">
        <v>25</v>
      </c>
      <c r="AK435" s="148">
        <v>25</v>
      </c>
      <c r="AL435" s="201">
        <f t="shared" si="6"/>
        <v>2000</v>
      </c>
      <c r="AN435" s="204">
        <v>2000000</v>
      </c>
      <c r="AO435" s="204">
        <v>0</v>
      </c>
      <c r="AP435" s="139">
        <v>0</v>
      </c>
      <c r="AQ435" s="139">
        <v>10800000</v>
      </c>
      <c r="AR435" s="139">
        <v>0</v>
      </c>
      <c r="AS435" s="139">
        <v>12800000</v>
      </c>
    </row>
    <row r="436" spans="1:45" ht="24.9" hidden="1" customHeight="1" x14ac:dyDescent="0.3">
      <c r="A436" s="136">
        <v>12813</v>
      </c>
      <c r="B436" s="136" t="s">
        <v>39</v>
      </c>
      <c r="C436" s="136" t="s">
        <v>96</v>
      </c>
      <c r="D436" s="136">
        <v>2024</v>
      </c>
      <c r="E436" s="137" t="s">
        <v>23</v>
      </c>
      <c r="F436" s="136" t="s">
        <v>96</v>
      </c>
      <c r="G436" s="137" t="s">
        <v>2681</v>
      </c>
      <c r="H436" s="137" t="s">
        <v>2732</v>
      </c>
      <c r="I436" s="137" t="s">
        <v>2736</v>
      </c>
      <c r="J436" s="137" t="s">
        <v>2451</v>
      </c>
      <c r="K436" s="137" t="s">
        <v>1927</v>
      </c>
      <c r="L436" s="137" t="s">
        <v>21</v>
      </c>
      <c r="M436" s="136" t="s">
        <v>21</v>
      </c>
      <c r="N436" s="136">
        <v>13</v>
      </c>
      <c r="O436" s="138" t="s">
        <v>622</v>
      </c>
      <c r="P436" s="137" t="s">
        <v>623</v>
      </c>
      <c r="Q436" s="137" t="s">
        <v>1864</v>
      </c>
      <c r="R436" s="137" t="s">
        <v>401</v>
      </c>
      <c r="S436" s="137" t="s">
        <v>22</v>
      </c>
      <c r="T436" s="137" t="s">
        <v>399</v>
      </c>
      <c r="U436" s="144">
        <v>20</v>
      </c>
      <c r="V436" s="136">
        <v>100</v>
      </c>
      <c r="W436" s="136">
        <v>0</v>
      </c>
      <c r="X436" s="136">
        <v>100</v>
      </c>
      <c r="Y436" s="136">
        <v>4</v>
      </c>
      <c r="Z436" s="136" t="s">
        <v>20</v>
      </c>
      <c r="AA436" s="136" t="s">
        <v>18</v>
      </c>
      <c r="AB436" s="136" t="s">
        <v>18</v>
      </c>
      <c r="AC436" s="137" t="s">
        <v>2739</v>
      </c>
      <c r="AD436" s="137" t="s">
        <v>2740</v>
      </c>
      <c r="AE436" s="136" t="s">
        <v>18</v>
      </c>
      <c r="AF436" s="137" t="s">
        <v>1878</v>
      </c>
      <c r="AG436" s="136" t="s">
        <v>1873</v>
      </c>
      <c r="AH436" s="136">
        <v>2</v>
      </c>
      <c r="AI436" s="139">
        <v>5400</v>
      </c>
      <c r="AJ436" s="140">
        <v>25</v>
      </c>
      <c r="AK436" s="148">
        <v>25</v>
      </c>
      <c r="AL436" s="201">
        <f t="shared" si="6"/>
        <v>2000</v>
      </c>
      <c r="AN436" s="204">
        <v>2000000</v>
      </c>
      <c r="AO436" s="204">
        <v>0</v>
      </c>
      <c r="AP436" s="139">
        <v>0</v>
      </c>
      <c r="AQ436" s="139">
        <v>10800000</v>
      </c>
      <c r="AR436" s="139">
        <v>0</v>
      </c>
      <c r="AS436" s="139">
        <v>12800000</v>
      </c>
    </row>
    <row r="437" spans="1:45" ht="24.9" hidden="1" customHeight="1" x14ac:dyDescent="0.3">
      <c r="A437" s="136">
        <v>12820</v>
      </c>
      <c r="B437" s="136" t="s">
        <v>39</v>
      </c>
      <c r="C437" s="136" t="s">
        <v>96</v>
      </c>
      <c r="D437" s="136">
        <v>2024</v>
      </c>
      <c r="E437" s="137" t="s">
        <v>23</v>
      </c>
      <c r="F437" s="136" t="s">
        <v>96</v>
      </c>
      <c r="G437" s="137" t="s">
        <v>2681</v>
      </c>
      <c r="H437" s="137" t="s">
        <v>2732</v>
      </c>
      <c r="I437" s="137" t="s">
        <v>2736</v>
      </c>
      <c r="J437" s="137" t="s">
        <v>2451</v>
      </c>
      <c r="K437" s="137" t="s">
        <v>1927</v>
      </c>
      <c r="L437" s="137" t="s">
        <v>21</v>
      </c>
      <c r="M437" s="136" t="s">
        <v>21</v>
      </c>
      <c r="N437" s="136">
        <v>13</v>
      </c>
      <c r="O437" s="138" t="s">
        <v>622</v>
      </c>
      <c r="P437" s="137" t="s">
        <v>1263</v>
      </c>
      <c r="Q437" s="137" t="s">
        <v>1864</v>
      </c>
      <c r="R437" s="137" t="s">
        <v>401</v>
      </c>
      <c r="S437" s="137" t="s">
        <v>22</v>
      </c>
      <c r="T437" s="137" t="s">
        <v>399</v>
      </c>
      <c r="U437" s="144">
        <v>20</v>
      </c>
      <c r="V437" s="136">
        <v>100</v>
      </c>
      <c r="W437" s="136">
        <v>0</v>
      </c>
      <c r="X437" s="136">
        <v>100</v>
      </c>
      <c r="Y437" s="136">
        <v>4</v>
      </c>
      <c r="Z437" s="136" t="s">
        <v>20</v>
      </c>
      <c r="AA437" s="136" t="s">
        <v>18</v>
      </c>
      <c r="AB437" s="136" t="s">
        <v>18</v>
      </c>
      <c r="AC437" s="137" t="s">
        <v>2741</v>
      </c>
      <c r="AD437" s="137" t="s">
        <v>2742</v>
      </c>
      <c r="AE437" s="136" t="s">
        <v>18</v>
      </c>
      <c r="AF437" s="137" t="s">
        <v>1878</v>
      </c>
      <c r="AG437" s="136" t="s">
        <v>1873</v>
      </c>
      <c r="AH437" s="136">
        <v>2</v>
      </c>
      <c r="AI437" s="139">
        <v>5400</v>
      </c>
      <c r="AJ437" s="140">
        <v>25</v>
      </c>
      <c r="AK437" s="148">
        <v>25</v>
      </c>
      <c r="AL437" s="201">
        <f t="shared" si="6"/>
        <v>2000</v>
      </c>
      <c r="AN437" s="204">
        <v>2000000</v>
      </c>
      <c r="AO437" s="204">
        <v>0</v>
      </c>
      <c r="AP437" s="139">
        <v>0</v>
      </c>
      <c r="AQ437" s="139">
        <v>10800000</v>
      </c>
      <c r="AR437" s="139">
        <v>0</v>
      </c>
      <c r="AS437" s="139">
        <v>12800000</v>
      </c>
    </row>
    <row r="438" spans="1:45" ht="24.9" hidden="1" customHeight="1" x14ac:dyDescent="0.3">
      <c r="A438" s="136">
        <v>12949</v>
      </c>
      <c r="B438" s="136" t="s">
        <v>39</v>
      </c>
      <c r="C438" s="136" t="s">
        <v>96</v>
      </c>
      <c r="D438" s="136">
        <v>2024</v>
      </c>
      <c r="E438" s="137" t="s">
        <v>23</v>
      </c>
      <c r="F438" s="136" t="s">
        <v>96</v>
      </c>
      <c r="G438" s="137" t="s">
        <v>2681</v>
      </c>
      <c r="H438" s="137" t="s">
        <v>2743</v>
      </c>
      <c r="I438" s="137" t="s">
        <v>2744</v>
      </c>
      <c r="J438" s="137" t="s">
        <v>1782</v>
      </c>
      <c r="K438" s="137" t="s">
        <v>1790</v>
      </c>
      <c r="L438" s="137" t="s">
        <v>408</v>
      </c>
      <c r="M438" s="136" t="s">
        <v>409</v>
      </c>
      <c r="N438" s="136">
        <v>13</v>
      </c>
      <c r="O438" s="138" t="s">
        <v>622</v>
      </c>
      <c r="P438" s="137" t="s">
        <v>690</v>
      </c>
      <c r="Q438" s="137" t="s">
        <v>1864</v>
      </c>
      <c r="R438" s="137" t="s">
        <v>401</v>
      </c>
      <c r="S438" s="137" t="s">
        <v>19</v>
      </c>
      <c r="T438" s="137" t="s">
        <v>399</v>
      </c>
      <c r="U438" s="144">
        <v>17</v>
      </c>
      <c r="V438" s="136">
        <v>100</v>
      </c>
      <c r="W438" s="136">
        <v>12</v>
      </c>
      <c r="X438" s="136">
        <v>112</v>
      </c>
      <c r="Y438" s="136">
        <v>5</v>
      </c>
      <c r="Z438" s="136" t="s">
        <v>20</v>
      </c>
      <c r="AA438" s="136" t="s">
        <v>18</v>
      </c>
      <c r="AB438" s="136" t="s">
        <v>20</v>
      </c>
      <c r="AC438" s="137" t="s">
        <v>21</v>
      </c>
      <c r="AD438" s="137" t="s">
        <v>2745</v>
      </c>
      <c r="AE438" s="136" t="s">
        <v>18</v>
      </c>
      <c r="AF438" s="137" t="s">
        <v>1878</v>
      </c>
      <c r="AG438" s="136" t="s">
        <v>1873</v>
      </c>
      <c r="AH438" s="136">
        <v>2</v>
      </c>
      <c r="AI438" s="139">
        <v>5400</v>
      </c>
      <c r="AJ438" s="140">
        <v>22.4</v>
      </c>
      <c r="AK438" s="148">
        <v>23</v>
      </c>
      <c r="AL438" s="201">
        <f t="shared" si="6"/>
        <v>1904</v>
      </c>
      <c r="AN438" s="204">
        <v>1564000</v>
      </c>
      <c r="AO438" s="204">
        <v>0</v>
      </c>
      <c r="AP438" s="139">
        <v>4250000</v>
      </c>
      <c r="AQ438" s="139">
        <v>10281600</v>
      </c>
      <c r="AR438" s="139">
        <v>0</v>
      </c>
      <c r="AS438" s="139">
        <v>16095600</v>
      </c>
    </row>
    <row r="439" spans="1:45" ht="24.9" hidden="1" customHeight="1" x14ac:dyDescent="0.3">
      <c r="A439" s="136">
        <v>12654</v>
      </c>
      <c r="B439" s="136" t="s">
        <v>39</v>
      </c>
      <c r="C439" s="136" t="s">
        <v>96</v>
      </c>
      <c r="D439" s="136">
        <v>2024</v>
      </c>
      <c r="E439" s="137" t="s">
        <v>23</v>
      </c>
      <c r="F439" s="136" t="s">
        <v>96</v>
      </c>
      <c r="G439" s="137" t="s">
        <v>2681</v>
      </c>
      <c r="H439" s="137" t="s">
        <v>2693</v>
      </c>
      <c r="I439" s="137" t="s">
        <v>2703</v>
      </c>
      <c r="J439" s="137" t="s">
        <v>2746</v>
      </c>
      <c r="K439" s="137" t="s">
        <v>2747</v>
      </c>
      <c r="L439" s="137" t="s">
        <v>408</v>
      </c>
      <c r="M439" s="136" t="s">
        <v>409</v>
      </c>
      <c r="N439" s="136">
        <v>13</v>
      </c>
      <c r="O439" s="138" t="s">
        <v>622</v>
      </c>
      <c r="P439" s="137" t="s">
        <v>1148</v>
      </c>
      <c r="Q439" s="137" t="s">
        <v>1864</v>
      </c>
      <c r="R439" s="137" t="s">
        <v>401</v>
      </c>
      <c r="S439" s="137" t="s">
        <v>19</v>
      </c>
      <c r="T439" s="137" t="s">
        <v>399</v>
      </c>
      <c r="U439" s="144">
        <v>16</v>
      </c>
      <c r="V439" s="136">
        <v>140</v>
      </c>
      <c r="W439" s="136">
        <v>12</v>
      </c>
      <c r="X439" s="136">
        <v>152</v>
      </c>
      <c r="Y439" s="136">
        <v>5</v>
      </c>
      <c r="Z439" s="136" t="s">
        <v>20</v>
      </c>
      <c r="AA439" s="136" t="s">
        <v>18</v>
      </c>
      <c r="AB439" s="136" t="s">
        <v>20</v>
      </c>
      <c r="AC439" s="137" t="s">
        <v>21</v>
      </c>
      <c r="AD439" s="137" t="s">
        <v>2748</v>
      </c>
      <c r="AE439" s="136" t="s">
        <v>18</v>
      </c>
      <c r="AF439" s="137" t="s">
        <v>1878</v>
      </c>
      <c r="AG439" s="136" t="s">
        <v>1873</v>
      </c>
      <c r="AH439" s="136">
        <v>2</v>
      </c>
      <c r="AI439" s="139">
        <v>5400</v>
      </c>
      <c r="AJ439" s="140">
        <v>30.4</v>
      </c>
      <c r="AK439" s="148">
        <v>31</v>
      </c>
      <c r="AL439" s="201">
        <f t="shared" si="6"/>
        <v>2432</v>
      </c>
      <c r="AN439" s="204">
        <v>1984000</v>
      </c>
      <c r="AO439" s="204">
        <v>0</v>
      </c>
      <c r="AP439" s="139">
        <v>4000000</v>
      </c>
      <c r="AQ439" s="139">
        <v>13132800</v>
      </c>
      <c r="AR439" s="139">
        <v>0</v>
      </c>
      <c r="AS439" s="139">
        <v>19116800</v>
      </c>
    </row>
    <row r="440" spans="1:45" ht="24.9" hidden="1" customHeight="1" x14ac:dyDescent="0.3">
      <c r="A440" s="136">
        <v>12655</v>
      </c>
      <c r="B440" s="136" t="s">
        <v>39</v>
      </c>
      <c r="C440" s="136" t="s">
        <v>96</v>
      </c>
      <c r="D440" s="136">
        <v>2024</v>
      </c>
      <c r="E440" s="137" t="s">
        <v>23</v>
      </c>
      <c r="F440" s="136" t="s">
        <v>96</v>
      </c>
      <c r="G440" s="137" t="s">
        <v>2681</v>
      </c>
      <c r="H440" s="137" t="s">
        <v>2693</v>
      </c>
      <c r="I440" s="137" t="s">
        <v>2703</v>
      </c>
      <c r="J440" s="137" t="s">
        <v>2746</v>
      </c>
      <c r="K440" s="137" t="s">
        <v>2747</v>
      </c>
      <c r="L440" s="137" t="s">
        <v>408</v>
      </c>
      <c r="M440" s="136" t="s">
        <v>409</v>
      </c>
      <c r="N440" s="136">
        <v>13</v>
      </c>
      <c r="O440" s="138" t="s">
        <v>622</v>
      </c>
      <c r="P440" s="137" t="s">
        <v>1152</v>
      </c>
      <c r="Q440" s="137" t="s">
        <v>1864</v>
      </c>
      <c r="R440" s="137" t="s">
        <v>401</v>
      </c>
      <c r="S440" s="137" t="s">
        <v>19</v>
      </c>
      <c r="T440" s="137" t="s">
        <v>399</v>
      </c>
      <c r="U440" s="144">
        <v>16</v>
      </c>
      <c r="V440" s="136">
        <v>140</v>
      </c>
      <c r="W440" s="136">
        <v>12</v>
      </c>
      <c r="X440" s="136">
        <v>152</v>
      </c>
      <c r="Y440" s="136">
        <v>5</v>
      </c>
      <c r="Z440" s="136" t="s">
        <v>20</v>
      </c>
      <c r="AA440" s="136" t="s">
        <v>18</v>
      </c>
      <c r="AB440" s="136" t="s">
        <v>20</v>
      </c>
      <c r="AC440" s="137" t="s">
        <v>21</v>
      </c>
      <c r="AD440" s="137" t="s">
        <v>2749</v>
      </c>
      <c r="AE440" s="136" t="s">
        <v>18</v>
      </c>
      <c r="AF440" s="137" t="s">
        <v>1878</v>
      </c>
      <c r="AG440" s="136" t="s">
        <v>1873</v>
      </c>
      <c r="AH440" s="136">
        <v>2</v>
      </c>
      <c r="AI440" s="139">
        <v>5400</v>
      </c>
      <c r="AJ440" s="140">
        <v>30.4</v>
      </c>
      <c r="AK440" s="148">
        <v>31</v>
      </c>
      <c r="AL440" s="201">
        <f t="shared" si="6"/>
        <v>2432</v>
      </c>
      <c r="AN440" s="204">
        <v>1984000</v>
      </c>
      <c r="AO440" s="204">
        <v>0</v>
      </c>
      <c r="AP440" s="139">
        <v>4000000</v>
      </c>
      <c r="AQ440" s="139">
        <v>13132800</v>
      </c>
      <c r="AR440" s="139">
        <v>0</v>
      </c>
      <c r="AS440" s="139">
        <v>19116800</v>
      </c>
    </row>
    <row r="441" spans="1:45" ht="24.9" hidden="1" customHeight="1" x14ac:dyDescent="0.3">
      <c r="A441" s="136">
        <v>12943</v>
      </c>
      <c r="B441" s="136" t="s">
        <v>39</v>
      </c>
      <c r="C441" s="136" t="s">
        <v>96</v>
      </c>
      <c r="D441" s="136">
        <v>2024</v>
      </c>
      <c r="E441" s="137" t="s">
        <v>23</v>
      </c>
      <c r="F441" s="136" t="s">
        <v>96</v>
      </c>
      <c r="G441" s="137" t="s">
        <v>2681</v>
      </c>
      <c r="H441" s="137" t="s">
        <v>2743</v>
      </c>
      <c r="I441" s="137" t="s">
        <v>2744</v>
      </c>
      <c r="J441" s="137" t="s">
        <v>1270</v>
      </c>
      <c r="K441" s="137" t="s">
        <v>1269</v>
      </c>
      <c r="L441" s="137" t="s">
        <v>21</v>
      </c>
      <c r="M441" s="136" t="s">
        <v>21</v>
      </c>
      <c r="N441" s="136">
        <v>13</v>
      </c>
      <c r="O441" s="138" t="s">
        <v>622</v>
      </c>
      <c r="P441" s="137" t="s">
        <v>690</v>
      </c>
      <c r="Q441" s="137" t="s">
        <v>1864</v>
      </c>
      <c r="R441" s="137" t="s">
        <v>401</v>
      </c>
      <c r="S441" s="137" t="s">
        <v>22</v>
      </c>
      <c r="T441" s="137" t="s">
        <v>399</v>
      </c>
      <c r="U441" s="144">
        <v>17</v>
      </c>
      <c r="V441" s="136">
        <v>120</v>
      </c>
      <c r="W441" s="136">
        <v>0</v>
      </c>
      <c r="X441" s="136">
        <v>120</v>
      </c>
      <c r="Y441" s="136">
        <v>5</v>
      </c>
      <c r="Z441" s="136" t="s">
        <v>20</v>
      </c>
      <c r="AA441" s="136" t="s">
        <v>18</v>
      </c>
      <c r="AB441" s="136" t="s">
        <v>18</v>
      </c>
      <c r="AC441" s="137" t="s">
        <v>21</v>
      </c>
      <c r="AD441" s="137" t="s">
        <v>2750</v>
      </c>
      <c r="AE441" s="136" t="s">
        <v>18</v>
      </c>
      <c r="AF441" s="137" t="s">
        <v>1878</v>
      </c>
      <c r="AG441" s="136" t="s">
        <v>1873</v>
      </c>
      <c r="AH441" s="136">
        <v>2</v>
      </c>
      <c r="AI441" s="139">
        <v>6300</v>
      </c>
      <c r="AJ441" s="140">
        <v>24</v>
      </c>
      <c r="AK441" s="148">
        <v>24</v>
      </c>
      <c r="AL441" s="201">
        <f t="shared" si="6"/>
        <v>2040</v>
      </c>
      <c r="AN441" s="204">
        <v>1632000</v>
      </c>
      <c r="AO441" s="204">
        <v>0</v>
      </c>
      <c r="AP441" s="139">
        <v>0</v>
      </c>
      <c r="AQ441" s="139">
        <v>12852000</v>
      </c>
      <c r="AR441" s="139">
        <v>0</v>
      </c>
      <c r="AS441" s="139">
        <v>14484000</v>
      </c>
    </row>
    <row r="442" spans="1:45" ht="24.9" hidden="1" customHeight="1" x14ac:dyDescent="0.3">
      <c r="A442" s="136">
        <v>12804</v>
      </c>
      <c r="B442" s="136" t="s">
        <v>39</v>
      </c>
      <c r="C442" s="136" t="s">
        <v>96</v>
      </c>
      <c r="D442" s="136">
        <v>2024</v>
      </c>
      <c r="E442" s="137" t="s">
        <v>23</v>
      </c>
      <c r="F442" s="136" t="s">
        <v>96</v>
      </c>
      <c r="G442" s="137" t="s">
        <v>2681</v>
      </c>
      <c r="H442" s="137" t="s">
        <v>2722</v>
      </c>
      <c r="I442" s="137" t="s">
        <v>2723</v>
      </c>
      <c r="J442" s="137" t="s">
        <v>1333</v>
      </c>
      <c r="K442" s="137" t="s">
        <v>1332</v>
      </c>
      <c r="L442" s="137" t="s">
        <v>408</v>
      </c>
      <c r="M442" s="136" t="s">
        <v>409</v>
      </c>
      <c r="N442" s="136">
        <v>13</v>
      </c>
      <c r="O442" s="138" t="s">
        <v>622</v>
      </c>
      <c r="P442" s="137" t="s">
        <v>1177</v>
      </c>
      <c r="Q442" s="137" t="s">
        <v>1864</v>
      </c>
      <c r="R442" s="137" t="s">
        <v>401</v>
      </c>
      <c r="S442" s="137" t="s">
        <v>19</v>
      </c>
      <c r="T442" s="137" t="s">
        <v>399</v>
      </c>
      <c r="U442" s="144">
        <v>15</v>
      </c>
      <c r="V442" s="136">
        <v>110</v>
      </c>
      <c r="W442" s="136">
        <v>12</v>
      </c>
      <c r="X442" s="136">
        <v>122</v>
      </c>
      <c r="Y442" s="136">
        <v>5</v>
      </c>
      <c r="Z442" s="136" t="s">
        <v>20</v>
      </c>
      <c r="AA442" s="136" t="s">
        <v>18</v>
      </c>
      <c r="AB442" s="136" t="s">
        <v>20</v>
      </c>
      <c r="AC442" s="137" t="s">
        <v>21</v>
      </c>
      <c r="AD442" s="137" t="s">
        <v>2751</v>
      </c>
      <c r="AE442" s="136" t="s">
        <v>18</v>
      </c>
      <c r="AF442" s="137" t="s">
        <v>1878</v>
      </c>
      <c r="AG442" s="136" t="s">
        <v>1873</v>
      </c>
      <c r="AH442" s="136">
        <v>2</v>
      </c>
      <c r="AI442" s="139">
        <v>6300</v>
      </c>
      <c r="AJ442" s="140">
        <v>24.4</v>
      </c>
      <c r="AK442" s="148">
        <v>25</v>
      </c>
      <c r="AL442" s="201">
        <f t="shared" si="6"/>
        <v>1830</v>
      </c>
      <c r="AN442" s="204">
        <v>1500000</v>
      </c>
      <c r="AO442" s="204">
        <v>0</v>
      </c>
      <c r="AP442" s="139">
        <v>3750000</v>
      </c>
      <c r="AQ442" s="139">
        <v>11529000</v>
      </c>
      <c r="AR442" s="139">
        <v>0</v>
      </c>
      <c r="AS442" s="139">
        <v>16779000</v>
      </c>
    </row>
    <row r="443" spans="1:45" ht="24.9" hidden="1" customHeight="1" x14ac:dyDescent="0.3">
      <c r="A443" s="136">
        <v>12807</v>
      </c>
      <c r="B443" s="136" t="s">
        <v>39</v>
      </c>
      <c r="C443" s="136" t="s">
        <v>96</v>
      </c>
      <c r="D443" s="136">
        <v>2024</v>
      </c>
      <c r="E443" s="137" t="s">
        <v>23</v>
      </c>
      <c r="F443" s="136" t="s">
        <v>96</v>
      </c>
      <c r="G443" s="137" t="s">
        <v>2681</v>
      </c>
      <c r="H443" s="137" t="s">
        <v>2722</v>
      </c>
      <c r="I443" s="137" t="s">
        <v>2723</v>
      </c>
      <c r="J443" s="137" t="s">
        <v>1333</v>
      </c>
      <c r="K443" s="137" t="s">
        <v>1332</v>
      </c>
      <c r="L443" s="137" t="s">
        <v>408</v>
      </c>
      <c r="M443" s="136" t="s">
        <v>409</v>
      </c>
      <c r="N443" s="136">
        <v>13</v>
      </c>
      <c r="O443" s="138" t="s">
        <v>622</v>
      </c>
      <c r="P443" s="137" t="s">
        <v>1177</v>
      </c>
      <c r="Q443" s="137" t="s">
        <v>1864</v>
      </c>
      <c r="R443" s="137" t="s">
        <v>401</v>
      </c>
      <c r="S443" s="137" t="s">
        <v>19</v>
      </c>
      <c r="T443" s="137" t="s">
        <v>399</v>
      </c>
      <c r="U443" s="144">
        <v>15</v>
      </c>
      <c r="V443" s="136">
        <v>110</v>
      </c>
      <c r="W443" s="136">
        <v>12</v>
      </c>
      <c r="X443" s="136">
        <v>122</v>
      </c>
      <c r="Y443" s="136">
        <v>5</v>
      </c>
      <c r="Z443" s="136" t="s">
        <v>20</v>
      </c>
      <c r="AA443" s="136" t="s">
        <v>18</v>
      </c>
      <c r="AB443" s="136" t="s">
        <v>20</v>
      </c>
      <c r="AC443" s="137" t="s">
        <v>21</v>
      </c>
      <c r="AD443" s="137" t="s">
        <v>2752</v>
      </c>
      <c r="AE443" s="136" t="s">
        <v>18</v>
      </c>
      <c r="AF443" s="137" t="s">
        <v>1878</v>
      </c>
      <c r="AG443" s="136" t="s">
        <v>1873</v>
      </c>
      <c r="AH443" s="136">
        <v>2</v>
      </c>
      <c r="AI443" s="139">
        <v>6300</v>
      </c>
      <c r="AJ443" s="140">
        <v>24.4</v>
      </c>
      <c r="AK443" s="148">
        <v>25</v>
      </c>
      <c r="AL443" s="201">
        <f t="shared" si="6"/>
        <v>1830</v>
      </c>
      <c r="AN443" s="204">
        <v>1500000</v>
      </c>
      <c r="AO443" s="204">
        <v>0</v>
      </c>
      <c r="AP443" s="139">
        <v>3750000</v>
      </c>
      <c r="AQ443" s="139">
        <v>11529000</v>
      </c>
      <c r="AR443" s="139">
        <v>0</v>
      </c>
      <c r="AS443" s="139">
        <v>16779000</v>
      </c>
    </row>
    <row r="444" spans="1:45" ht="24.9" hidden="1" customHeight="1" x14ac:dyDescent="0.3">
      <c r="A444" s="136">
        <v>12656</v>
      </c>
      <c r="B444" s="136" t="s">
        <v>39</v>
      </c>
      <c r="C444" s="136" t="s">
        <v>96</v>
      </c>
      <c r="D444" s="136">
        <v>2024</v>
      </c>
      <c r="E444" s="137" t="s">
        <v>23</v>
      </c>
      <c r="F444" s="136" t="s">
        <v>96</v>
      </c>
      <c r="G444" s="137" t="s">
        <v>2681</v>
      </c>
      <c r="H444" s="137" t="s">
        <v>2693</v>
      </c>
      <c r="I444" s="137" t="s">
        <v>2703</v>
      </c>
      <c r="J444" s="137" t="s">
        <v>2753</v>
      </c>
      <c r="K444" s="137" t="s">
        <v>2754</v>
      </c>
      <c r="L444" s="137" t="s">
        <v>21</v>
      </c>
      <c r="M444" s="136" t="s">
        <v>21</v>
      </c>
      <c r="N444" s="136">
        <v>13</v>
      </c>
      <c r="O444" s="138" t="s">
        <v>622</v>
      </c>
      <c r="P444" s="137" t="s">
        <v>1155</v>
      </c>
      <c r="Q444" s="137" t="s">
        <v>1864</v>
      </c>
      <c r="R444" s="137" t="s">
        <v>401</v>
      </c>
      <c r="S444" s="137" t="s">
        <v>22</v>
      </c>
      <c r="T444" s="137" t="s">
        <v>399</v>
      </c>
      <c r="U444" s="144">
        <v>15</v>
      </c>
      <c r="V444" s="136">
        <v>80</v>
      </c>
      <c r="W444" s="136">
        <v>0</v>
      </c>
      <c r="X444" s="136">
        <v>80</v>
      </c>
      <c r="Y444" s="136">
        <v>5</v>
      </c>
      <c r="Z444" s="136" t="s">
        <v>20</v>
      </c>
      <c r="AA444" s="136" t="s">
        <v>18</v>
      </c>
      <c r="AB444" s="136" t="s">
        <v>18</v>
      </c>
      <c r="AC444" s="137" t="s">
        <v>21</v>
      </c>
      <c r="AD444" s="137" t="s">
        <v>2755</v>
      </c>
      <c r="AE444" s="136" t="s">
        <v>18</v>
      </c>
      <c r="AF444" s="137" t="s">
        <v>1878</v>
      </c>
      <c r="AG444" s="136" t="s">
        <v>1873</v>
      </c>
      <c r="AH444" s="136">
        <v>2</v>
      </c>
      <c r="AI444" s="139">
        <v>6300</v>
      </c>
      <c r="AJ444" s="140">
        <v>16</v>
      </c>
      <c r="AK444" s="148">
        <v>16</v>
      </c>
      <c r="AL444" s="201">
        <f t="shared" si="6"/>
        <v>1200</v>
      </c>
      <c r="AN444" s="204">
        <v>960000</v>
      </c>
      <c r="AO444" s="204">
        <v>0</v>
      </c>
      <c r="AP444" s="139">
        <v>0</v>
      </c>
      <c r="AQ444" s="139">
        <v>7560000</v>
      </c>
      <c r="AR444" s="139">
        <v>0</v>
      </c>
      <c r="AS444" s="139">
        <v>8520000</v>
      </c>
    </row>
    <row r="445" spans="1:45" ht="24.9" hidden="1" customHeight="1" x14ac:dyDescent="0.3">
      <c r="A445" s="136">
        <v>12828</v>
      </c>
      <c r="B445" s="136" t="s">
        <v>39</v>
      </c>
      <c r="C445" s="136" t="s">
        <v>96</v>
      </c>
      <c r="D445" s="136">
        <v>2024</v>
      </c>
      <c r="E445" s="137" t="s">
        <v>23</v>
      </c>
      <c r="F445" s="136" t="s">
        <v>96</v>
      </c>
      <c r="G445" s="137" t="s">
        <v>2681</v>
      </c>
      <c r="H445" s="137" t="s">
        <v>2687</v>
      </c>
      <c r="I445" s="137" t="s">
        <v>2688</v>
      </c>
      <c r="J445" s="137" t="s">
        <v>1370</v>
      </c>
      <c r="K445" s="137" t="s">
        <v>1369</v>
      </c>
      <c r="L445" s="137" t="s">
        <v>408</v>
      </c>
      <c r="M445" s="136" t="s">
        <v>409</v>
      </c>
      <c r="N445" s="136">
        <v>14</v>
      </c>
      <c r="O445" s="138" t="s">
        <v>1346</v>
      </c>
      <c r="P445" s="137" t="s">
        <v>696</v>
      </c>
      <c r="Q445" s="137" t="s">
        <v>1864</v>
      </c>
      <c r="R445" s="137" t="s">
        <v>401</v>
      </c>
      <c r="S445" s="137" t="s">
        <v>19</v>
      </c>
      <c r="T445" s="137" t="s">
        <v>399</v>
      </c>
      <c r="U445" s="144">
        <v>14</v>
      </c>
      <c r="V445" s="136">
        <v>256</v>
      </c>
      <c r="W445" s="136">
        <v>12</v>
      </c>
      <c r="X445" s="136">
        <v>268</v>
      </c>
      <c r="Y445" s="136">
        <v>5</v>
      </c>
      <c r="Z445" s="136" t="s">
        <v>20</v>
      </c>
      <c r="AA445" s="136" t="s">
        <v>18</v>
      </c>
      <c r="AB445" s="136" t="s">
        <v>20</v>
      </c>
      <c r="AC445" s="137" t="s">
        <v>21</v>
      </c>
      <c r="AD445" s="137" t="s">
        <v>2756</v>
      </c>
      <c r="AE445" s="136" t="s">
        <v>18</v>
      </c>
      <c r="AF445" s="137" t="s">
        <v>1878</v>
      </c>
      <c r="AG445" s="136" t="s">
        <v>1873</v>
      </c>
      <c r="AH445" s="136">
        <v>2</v>
      </c>
      <c r="AI445" s="139">
        <v>5400</v>
      </c>
      <c r="AJ445" s="140">
        <v>53.6</v>
      </c>
      <c r="AK445" s="148">
        <v>54</v>
      </c>
      <c r="AL445" s="201">
        <f t="shared" si="6"/>
        <v>3752</v>
      </c>
      <c r="AN445" s="204">
        <v>3024000</v>
      </c>
      <c r="AO445" s="204">
        <v>0</v>
      </c>
      <c r="AP445" s="139">
        <v>3500000</v>
      </c>
      <c r="AQ445" s="139">
        <v>20260800</v>
      </c>
      <c r="AR445" s="139">
        <v>0</v>
      </c>
      <c r="AS445" s="139">
        <v>26784800</v>
      </c>
    </row>
    <row r="446" spans="1:45" ht="24.9" hidden="1" customHeight="1" x14ac:dyDescent="0.3">
      <c r="A446" s="136">
        <v>12713</v>
      </c>
      <c r="B446" s="136" t="s">
        <v>2757</v>
      </c>
      <c r="C446" s="136" t="s">
        <v>97</v>
      </c>
      <c r="D446" s="136">
        <v>2024</v>
      </c>
      <c r="E446" s="137" t="s">
        <v>23</v>
      </c>
      <c r="F446" s="136" t="s">
        <v>97</v>
      </c>
      <c r="G446" s="137" t="s">
        <v>2758</v>
      </c>
      <c r="H446" s="137" t="s">
        <v>2759</v>
      </c>
      <c r="I446" s="137" t="s">
        <v>2760</v>
      </c>
      <c r="J446" s="137" t="s">
        <v>1283</v>
      </c>
      <c r="K446" s="137" t="s">
        <v>1282</v>
      </c>
      <c r="L446" s="137" t="s">
        <v>408</v>
      </c>
      <c r="M446" s="136" t="s">
        <v>409</v>
      </c>
      <c r="N446" s="136">
        <v>3</v>
      </c>
      <c r="O446" s="138" t="s">
        <v>1219</v>
      </c>
      <c r="P446" s="137" t="s">
        <v>1478</v>
      </c>
      <c r="Q446" s="137" t="s">
        <v>631</v>
      </c>
      <c r="R446" s="137" t="s">
        <v>401</v>
      </c>
      <c r="S446" s="137" t="s">
        <v>19</v>
      </c>
      <c r="T446" s="137" t="s">
        <v>399</v>
      </c>
      <c r="U446" s="144">
        <v>15</v>
      </c>
      <c r="V446" s="136">
        <v>120</v>
      </c>
      <c r="W446" s="136">
        <v>12</v>
      </c>
      <c r="X446" s="136">
        <v>132</v>
      </c>
      <c r="Y446" s="136">
        <v>4</v>
      </c>
      <c r="Z446" s="136" t="s">
        <v>20</v>
      </c>
      <c r="AA446" s="136" t="s">
        <v>18</v>
      </c>
      <c r="AB446" s="136" t="s">
        <v>20</v>
      </c>
      <c r="AC446" s="137" t="s">
        <v>21</v>
      </c>
      <c r="AD446" s="137" t="s">
        <v>2761</v>
      </c>
      <c r="AE446" s="136" t="s">
        <v>18</v>
      </c>
      <c r="AF446" s="137" t="s">
        <v>1878</v>
      </c>
      <c r="AG446" s="136" t="s">
        <v>1873</v>
      </c>
      <c r="AH446" s="144">
        <v>3</v>
      </c>
      <c r="AI446" s="139">
        <v>6300</v>
      </c>
      <c r="AJ446" s="140">
        <v>33</v>
      </c>
      <c r="AK446" s="148">
        <v>33</v>
      </c>
      <c r="AL446" s="201">
        <f t="shared" si="6"/>
        <v>1980</v>
      </c>
      <c r="AN446" s="204">
        <v>1980000</v>
      </c>
      <c r="AO446" s="204">
        <v>0</v>
      </c>
      <c r="AP446" s="139">
        <v>3750000</v>
      </c>
      <c r="AQ446" s="139">
        <v>10692000</v>
      </c>
      <c r="AR446" s="139">
        <v>0</v>
      </c>
      <c r="AS446" s="139">
        <v>16422000</v>
      </c>
    </row>
    <row r="447" spans="1:45" ht="24.9" hidden="1" customHeight="1" x14ac:dyDescent="0.3">
      <c r="A447" s="136">
        <v>12727</v>
      </c>
      <c r="B447" s="136" t="s">
        <v>2757</v>
      </c>
      <c r="C447" s="136" t="s">
        <v>97</v>
      </c>
      <c r="D447" s="136">
        <v>2024</v>
      </c>
      <c r="E447" s="137" t="s">
        <v>23</v>
      </c>
      <c r="F447" s="136" t="s">
        <v>97</v>
      </c>
      <c r="G447" s="137" t="s">
        <v>2758</v>
      </c>
      <c r="H447" s="137" t="s">
        <v>2762</v>
      </c>
      <c r="I447" s="137" t="s">
        <v>2763</v>
      </c>
      <c r="J447" s="137" t="s">
        <v>1959</v>
      </c>
      <c r="K447" s="137" t="s">
        <v>1960</v>
      </c>
      <c r="L447" s="137" t="s">
        <v>21</v>
      </c>
      <c r="M447" s="136" t="s">
        <v>21</v>
      </c>
      <c r="N447" s="136">
        <v>7</v>
      </c>
      <c r="O447" s="138" t="s">
        <v>729</v>
      </c>
      <c r="P447" s="137" t="s">
        <v>702</v>
      </c>
      <c r="Q447" s="137" t="s">
        <v>631</v>
      </c>
      <c r="R447" s="137" t="s">
        <v>401</v>
      </c>
      <c r="S447" s="137" t="s">
        <v>22</v>
      </c>
      <c r="T447" s="137" t="s">
        <v>399</v>
      </c>
      <c r="U447" s="144">
        <v>15</v>
      </c>
      <c r="V447" s="136">
        <v>108</v>
      </c>
      <c r="W447" s="136">
        <v>0</v>
      </c>
      <c r="X447" s="136">
        <v>108</v>
      </c>
      <c r="Y447" s="136">
        <v>4</v>
      </c>
      <c r="Z447" s="136" t="s">
        <v>20</v>
      </c>
      <c r="AA447" s="136" t="s">
        <v>18</v>
      </c>
      <c r="AB447" s="136" t="s">
        <v>18</v>
      </c>
      <c r="AC447" s="137" t="s">
        <v>21</v>
      </c>
      <c r="AD447" s="137" t="s">
        <v>2764</v>
      </c>
      <c r="AE447" s="136" t="s">
        <v>18</v>
      </c>
      <c r="AF447" s="137" t="s">
        <v>1878</v>
      </c>
      <c r="AG447" s="136" t="s">
        <v>1873</v>
      </c>
      <c r="AH447" s="136">
        <v>2</v>
      </c>
      <c r="AI447" s="139">
        <v>5400</v>
      </c>
      <c r="AJ447" s="140">
        <v>27</v>
      </c>
      <c r="AK447" s="148">
        <v>27</v>
      </c>
      <c r="AL447" s="201">
        <f t="shared" si="6"/>
        <v>1620</v>
      </c>
      <c r="AN447" s="204">
        <v>1620000</v>
      </c>
      <c r="AO447" s="204">
        <v>0</v>
      </c>
      <c r="AP447" s="139">
        <v>0</v>
      </c>
      <c r="AQ447" s="139">
        <v>8748000</v>
      </c>
      <c r="AR447" s="139">
        <v>0</v>
      </c>
      <c r="AS447" s="139">
        <v>10368000</v>
      </c>
    </row>
    <row r="448" spans="1:45" ht="24.9" hidden="1" customHeight="1" x14ac:dyDescent="0.3">
      <c r="A448" s="136">
        <v>12728</v>
      </c>
      <c r="B448" s="136" t="s">
        <v>2757</v>
      </c>
      <c r="C448" s="136" t="s">
        <v>97</v>
      </c>
      <c r="D448" s="136">
        <v>2024</v>
      </c>
      <c r="E448" s="137" t="s">
        <v>23</v>
      </c>
      <c r="F448" s="136" t="s">
        <v>97</v>
      </c>
      <c r="G448" s="137" t="s">
        <v>2758</v>
      </c>
      <c r="H448" s="137" t="s">
        <v>2762</v>
      </c>
      <c r="I448" s="137" t="s">
        <v>2763</v>
      </c>
      <c r="J448" s="137" t="s">
        <v>413</v>
      </c>
      <c r="K448" s="137" t="s">
        <v>412</v>
      </c>
      <c r="L448" s="137" t="s">
        <v>408</v>
      </c>
      <c r="M448" s="136" t="s">
        <v>409</v>
      </c>
      <c r="N448" s="136">
        <v>7</v>
      </c>
      <c r="O448" s="138" t="s">
        <v>729</v>
      </c>
      <c r="P448" s="137" t="s">
        <v>702</v>
      </c>
      <c r="Q448" s="137" t="s">
        <v>631</v>
      </c>
      <c r="R448" s="137" t="s">
        <v>401</v>
      </c>
      <c r="S448" s="137" t="s">
        <v>19</v>
      </c>
      <c r="T448" s="137" t="s">
        <v>399</v>
      </c>
      <c r="U448" s="144">
        <v>15</v>
      </c>
      <c r="V448" s="136">
        <v>110</v>
      </c>
      <c r="W448" s="136">
        <v>12</v>
      </c>
      <c r="X448" s="136">
        <v>122</v>
      </c>
      <c r="Y448" s="136">
        <v>4</v>
      </c>
      <c r="Z448" s="136" t="s">
        <v>20</v>
      </c>
      <c r="AA448" s="136" t="s">
        <v>18</v>
      </c>
      <c r="AB448" s="136" t="s">
        <v>20</v>
      </c>
      <c r="AC448" s="137" t="s">
        <v>21</v>
      </c>
      <c r="AD448" s="137" t="s">
        <v>2764</v>
      </c>
      <c r="AE448" s="136" t="s">
        <v>18</v>
      </c>
      <c r="AF448" s="137" t="s">
        <v>1878</v>
      </c>
      <c r="AG448" s="136" t="s">
        <v>1873</v>
      </c>
      <c r="AH448" s="136">
        <v>2</v>
      </c>
      <c r="AI448" s="139">
        <v>5400</v>
      </c>
      <c r="AJ448" s="140">
        <v>30.5</v>
      </c>
      <c r="AK448" s="148">
        <v>31</v>
      </c>
      <c r="AL448" s="201">
        <f t="shared" si="6"/>
        <v>1830</v>
      </c>
      <c r="AN448" s="204">
        <v>1860000</v>
      </c>
      <c r="AO448" s="204">
        <v>0</v>
      </c>
      <c r="AP448" s="139">
        <v>3750000</v>
      </c>
      <c r="AQ448" s="139">
        <v>9882000</v>
      </c>
      <c r="AR448" s="139">
        <v>0</v>
      </c>
      <c r="AS448" s="139">
        <v>15492000</v>
      </c>
    </row>
    <row r="449" spans="1:45" ht="24.9" hidden="1" customHeight="1" x14ac:dyDescent="0.3">
      <c r="A449" s="136">
        <v>12725</v>
      </c>
      <c r="B449" s="136" t="s">
        <v>2757</v>
      </c>
      <c r="C449" s="136" t="s">
        <v>97</v>
      </c>
      <c r="D449" s="136">
        <v>2024</v>
      </c>
      <c r="E449" s="137" t="s">
        <v>23</v>
      </c>
      <c r="F449" s="136" t="s">
        <v>97</v>
      </c>
      <c r="G449" s="137" t="s">
        <v>2758</v>
      </c>
      <c r="H449" s="137" t="s">
        <v>2762</v>
      </c>
      <c r="I449" s="137" t="s">
        <v>2765</v>
      </c>
      <c r="J449" s="137" t="s">
        <v>1283</v>
      </c>
      <c r="K449" s="137" t="s">
        <v>1282</v>
      </c>
      <c r="L449" s="137" t="s">
        <v>408</v>
      </c>
      <c r="M449" s="136" t="s">
        <v>409</v>
      </c>
      <c r="N449" s="136">
        <v>7</v>
      </c>
      <c r="O449" s="138" t="s">
        <v>729</v>
      </c>
      <c r="P449" s="137" t="s">
        <v>702</v>
      </c>
      <c r="Q449" s="137" t="s">
        <v>631</v>
      </c>
      <c r="R449" s="137" t="s">
        <v>401</v>
      </c>
      <c r="S449" s="137" t="s">
        <v>19</v>
      </c>
      <c r="T449" s="137" t="s">
        <v>399</v>
      </c>
      <c r="U449" s="144">
        <v>15</v>
      </c>
      <c r="V449" s="136">
        <v>120</v>
      </c>
      <c r="W449" s="136">
        <v>12</v>
      </c>
      <c r="X449" s="136">
        <v>132</v>
      </c>
      <c r="Y449" s="136">
        <v>4</v>
      </c>
      <c r="Z449" s="136" t="s">
        <v>20</v>
      </c>
      <c r="AA449" s="136" t="s">
        <v>18</v>
      </c>
      <c r="AB449" s="136" t="s">
        <v>20</v>
      </c>
      <c r="AC449" s="137" t="s">
        <v>21</v>
      </c>
      <c r="AD449" s="137" t="s">
        <v>2766</v>
      </c>
      <c r="AE449" s="136" t="s">
        <v>18</v>
      </c>
      <c r="AF449" s="137" t="s">
        <v>1878</v>
      </c>
      <c r="AG449" s="136" t="s">
        <v>1873</v>
      </c>
      <c r="AH449" s="144">
        <v>3</v>
      </c>
      <c r="AI449" s="139">
        <v>6300</v>
      </c>
      <c r="AJ449" s="140">
        <v>33</v>
      </c>
      <c r="AK449" s="148">
        <v>33</v>
      </c>
      <c r="AL449" s="201">
        <f t="shared" si="6"/>
        <v>1980</v>
      </c>
      <c r="AN449" s="204">
        <v>1980000</v>
      </c>
      <c r="AO449" s="204">
        <v>0</v>
      </c>
      <c r="AP449" s="139">
        <v>3750000</v>
      </c>
      <c r="AQ449" s="139">
        <v>10692000</v>
      </c>
      <c r="AR449" s="139">
        <v>0</v>
      </c>
      <c r="AS449" s="139">
        <v>16422000</v>
      </c>
    </row>
    <row r="450" spans="1:45" ht="24.9" hidden="1" customHeight="1" x14ac:dyDescent="0.3">
      <c r="A450" s="136">
        <v>12726</v>
      </c>
      <c r="B450" s="136" t="s">
        <v>2757</v>
      </c>
      <c r="C450" s="136" t="s">
        <v>97</v>
      </c>
      <c r="D450" s="136">
        <v>2024</v>
      </c>
      <c r="E450" s="137" t="s">
        <v>23</v>
      </c>
      <c r="F450" s="136" t="s">
        <v>97</v>
      </c>
      <c r="G450" s="137" t="s">
        <v>2758</v>
      </c>
      <c r="H450" s="137" t="s">
        <v>2767</v>
      </c>
      <c r="I450" s="137" t="s">
        <v>2765</v>
      </c>
      <c r="J450" s="137" t="s">
        <v>1283</v>
      </c>
      <c r="K450" s="137" t="s">
        <v>1282</v>
      </c>
      <c r="L450" s="137" t="s">
        <v>408</v>
      </c>
      <c r="M450" s="136" t="s">
        <v>409</v>
      </c>
      <c r="N450" s="136">
        <v>7</v>
      </c>
      <c r="O450" s="138" t="s">
        <v>729</v>
      </c>
      <c r="P450" s="137" t="s">
        <v>702</v>
      </c>
      <c r="Q450" s="137" t="s">
        <v>631</v>
      </c>
      <c r="R450" s="137" t="s">
        <v>401</v>
      </c>
      <c r="S450" s="137" t="s">
        <v>19</v>
      </c>
      <c r="T450" s="137" t="s">
        <v>399</v>
      </c>
      <c r="U450" s="144">
        <v>15</v>
      </c>
      <c r="V450" s="136">
        <v>120</v>
      </c>
      <c r="W450" s="136">
        <v>12</v>
      </c>
      <c r="X450" s="136">
        <v>132</v>
      </c>
      <c r="Y450" s="136">
        <v>4</v>
      </c>
      <c r="Z450" s="136" t="s">
        <v>20</v>
      </c>
      <c r="AA450" s="136" t="s">
        <v>18</v>
      </c>
      <c r="AB450" s="136" t="s">
        <v>20</v>
      </c>
      <c r="AC450" s="137" t="s">
        <v>21</v>
      </c>
      <c r="AD450" s="137" t="s">
        <v>2766</v>
      </c>
      <c r="AE450" s="136" t="s">
        <v>18</v>
      </c>
      <c r="AF450" s="137" t="s">
        <v>1878</v>
      </c>
      <c r="AG450" s="136" t="s">
        <v>1873</v>
      </c>
      <c r="AH450" s="144">
        <v>3</v>
      </c>
      <c r="AI450" s="139">
        <v>6300</v>
      </c>
      <c r="AJ450" s="140">
        <v>33</v>
      </c>
      <c r="AK450" s="148">
        <v>33</v>
      </c>
      <c r="AL450" s="201">
        <f t="shared" si="6"/>
        <v>1980</v>
      </c>
      <c r="AN450" s="204">
        <v>1980000</v>
      </c>
      <c r="AO450" s="204">
        <v>0</v>
      </c>
      <c r="AP450" s="139">
        <v>3750000</v>
      </c>
      <c r="AQ450" s="139">
        <v>10692000</v>
      </c>
      <c r="AR450" s="139">
        <v>0</v>
      </c>
      <c r="AS450" s="139">
        <v>16422000</v>
      </c>
    </row>
    <row r="451" spans="1:45" ht="24.9" hidden="1" customHeight="1" x14ac:dyDescent="0.3">
      <c r="A451" s="136">
        <v>12729</v>
      </c>
      <c r="B451" s="136" t="s">
        <v>2757</v>
      </c>
      <c r="C451" s="136" t="s">
        <v>97</v>
      </c>
      <c r="D451" s="136">
        <v>2024</v>
      </c>
      <c r="E451" s="137" t="s">
        <v>23</v>
      </c>
      <c r="F451" s="136" t="s">
        <v>97</v>
      </c>
      <c r="G451" s="137" t="s">
        <v>2758</v>
      </c>
      <c r="H451" s="137" t="s">
        <v>2768</v>
      </c>
      <c r="I451" s="137" t="s">
        <v>2769</v>
      </c>
      <c r="J451" s="137" t="s">
        <v>1146</v>
      </c>
      <c r="K451" s="137" t="s">
        <v>1147</v>
      </c>
      <c r="L451" s="137" t="s">
        <v>408</v>
      </c>
      <c r="M451" s="136" t="s">
        <v>409</v>
      </c>
      <c r="N451" s="136">
        <v>8</v>
      </c>
      <c r="O451" s="138" t="s">
        <v>1144</v>
      </c>
      <c r="P451" s="137" t="s">
        <v>1184</v>
      </c>
      <c r="Q451" s="137" t="s">
        <v>631</v>
      </c>
      <c r="R451" s="137" t="s">
        <v>401</v>
      </c>
      <c r="S451" s="137" t="s">
        <v>19</v>
      </c>
      <c r="T451" s="137" t="s">
        <v>399</v>
      </c>
      <c r="U451" s="144">
        <v>15</v>
      </c>
      <c r="V451" s="136">
        <v>160</v>
      </c>
      <c r="W451" s="136">
        <v>12</v>
      </c>
      <c r="X451" s="136">
        <v>172</v>
      </c>
      <c r="Y451" s="136">
        <v>4</v>
      </c>
      <c r="Z451" s="136" t="s">
        <v>20</v>
      </c>
      <c r="AA451" s="136" t="s">
        <v>18</v>
      </c>
      <c r="AB451" s="136" t="s">
        <v>20</v>
      </c>
      <c r="AC451" s="137" t="s">
        <v>21</v>
      </c>
      <c r="AD451" s="137" t="s">
        <v>2770</v>
      </c>
      <c r="AE451" s="136" t="s">
        <v>18</v>
      </c>
      <c r="AF451" s="137" t="s">
        <v>1878</v>
      </c>
      <c r="AG451" s="136" t="s">
        <v>1873</v>
      </c>
      <c r="AH451" s="144">
        <v>3</v>
      </c>
      <c r="AI451" s="139">
        <v>6300</v>
      </c>
      <c r="AJ451" s="140">
        <v>43</v>
      </c>
      <c r="AK451" s="148">
        <v>43</v>
      </c>
      <c r="AL451" s="201">
        <f t="shared" ref="AL451:AL514" si="7">+(U451*X451)</f>
        <v>2580</v>
      </c>
      <c r="AN451" s="204">
        <v>2580000</v>
      </c>
      <c r="AO451" s="204">
        <v>0</v>
      </c>
      <c r="AP451" s="139">
        <v>3750000</v>
      </c>
      <c r="AQ451" s="139">
        <v>13932000</v>
      </c>
      <c r="AR451" s="139">
        <v>0</v>
      </c>
      <c r="AS451" s="139">
        <v>20262000</v>
      </c>
    </row>
    <row r="452" spans="1:45" ht="24.9" hidden="1" customHeight="1" x14ac:dyDescent="0.3">
      <c r="A452" s="136">
        <v>12730</v>
      </c>
      <c r="B452" s="136" t="s">
        <v>2757</v>
      </c>
      <c r="C452" s="136" t="s">
        <v>97</v>
      </c>
      <c r="D452" s="136">
        <v>2024</v>
      </c>
      <c r="E452" s="137" t="s">
        <v>23</v>
      </c>
      <c r="F452" s="136" t="s">
        <v>97</v>
      </c>
      <c r="G452" s="137" t="s">
        <v>2758</v>
      </c>
      <c r="H452" s="137" t="s">
        <v>2771</v>
      </c>
      <c r="I452" s="137" t="s">
        <v>2772</v>
      </c>
      <c r="J452" s="137" t="s">
        <v>1283</v>
      </c>
      <c r="K452" s="137" t="s">
        <v>1282</v>
      </c>
      <c r="L452" s="137" t="s">
        <v>408</v>
      </c>
      <c r="M452" s="136" t="s">
        <v>409</v>
      </c>
      <c r="N452" s="136">
        <v>9</v>
      </c>
      <c r="O452" s="138" t="s">
        <v>723</v>
      </c>
      <c r="P452" s="137" t="s">
        <v>724</v>
      </c>
      <c r="Q452" s="137" t="s">
        <v>631</v>
      </c>
      <c r="R452" s="137" t="s">
        <v>401</v>
      </c>
      <c r="S452" s="137" t="s">
        <v>19</v>
      </c>
      <c r="T452" s="137" t="s">
        <v>399</v>
      </c>
      <c r="U452" s="144">
        <v>20</v>
      </c>
      <c r="V452" s="136">
        <v>120</v>
      </c>
      <c r="W452" s="136">
        <v>12</v>
      </c>
      <c r="X452" s="136">
        <v>132</v>
      </c>
      <c r="Y452" s="136">
        <v>4</v>
      </c>
      <c r="Z452" s="136" t="s">
        <v>20</v>
      </c>
      <c r="AA452" s="136" t="s">
        <v>18</v>
      </c>
      <c r="AB452" s="136" t="s">
        <v>20</v>
      </c>
      <c r="AC452" s="137" t="s">
        <v>21</v>
      </c>
      <c r="AD452" s="137" t="s">
        <v>2773</v>
      </c>
      <c r="AE452" s="136" t="s">
        <v>18</v>
      </c>
      <c r="AF452" s="137" t="s">
        <v>1878</v>
      </c>
      <c r="AG452" s="136" t="s">
        <v>1873</v>
      </c>
      <c r="AH452" s="144">
        <v>3</v>
      </c>
      <c r="AI452" s="139">
        <v>6300</v>
      </c>
      <c r="AJ452" s="140">
        <v>33</v>
      </c>
      <c r="AK452" s="148">
        <v>33</v>
      </c>
      <c r="AL452" s="201">
        <f t="shared" si="7"/>
        <v>2640</v>
      </c>
      <c r="AN452" s="204">
        <v>2640000</v>
      </c>
      <c r="AO452" s="204">
        <v>0</v>
      </c>
      <c r="AP452" s="139">
        <v>5000000</v>
      </c>
      <c r="AQ452" s="139">
        <v>14256000</v>
      </c>
      <c r="AR452" s="139">
        <v>0</v>
      </c>
      <c r="AS452" s="139">
        <v>21896000</v>
      </c>
    </row>
    <row r="453" spans="1:45" ht="24.9" hidden="1" customHeight="1" x14ac:dyDescent="0.3">
      <c r="A453" s="136">
        <v>12724</v>
      </c>
      <c r="B453" s="136" t="s">
        <v>2757</v>
      </c>
      <c r="C453" s="136" t="s">
        <v>97</v>
      </c>
      <c r="D453" s="136">
        <v>2024</v>
      </c>
      <c r="E453" s="137" t="s">
        <v>23</v>
      </c>
      <c r="F453" s="136" t="s">
        <v>97</v>
      </c>
      <c r="G453" s="137" t="s">
        <v>2758</v>
      </c>
      <c r="H453" s="137" t="s">
        <v>2774</v>
      </c>
      <c r="I453" s="137" t="s">
        <v>2775</v>
      </c>
      <c r="J453" s="137" t="s">
        <v>413</v>
      </c>
      <c r="K453" s="137" t="s">
        <v>412</v>
      </c>
      <c r="L453" s="137" t="s">
        <v>408</v>
      </c>
      <c r="M453" s="136" t="s">
        <v>409</v>
      </c>
      <c r="N453" s="136">
        <v>13</v>
      </c>
      <c r="O453" s="138" t="s">
        <v>622</v>
      </c>
      <c r="P453" s="137" t="s">
        <v>673</v>
      </c>
      <c r="Q453" s="137" t="s">
        <v>631</v>
      </c>
      <c r="R453" s="137" t="s">
        <v>401</v>
      </c>
      <c r="S453" s="137" t="s">
        <v>19</v>
      </c>
      <c r="T453" s="137" t="s">
        <v>399</v>
      </c>
      <c r="U453" s="144">
        <v>15</v>
      </c>
      <c r="V453" s="136">
        <v>110</v>
      </c>
      <c r="W453" s="136">
        <v>12</v>
      </c>
      <c r="X453" s="136">
        <v>122</v>
      </c>
      <c r="Y453" s="136">
        <v>4</v>
      </c>
      <c r="Z453" s="136" t="s">
        <v>20</v>
      </c>
      <c r="AA453" s="136" t="s">
        <v>18</v>
      </c>
      <c r="AB453" s="136" t="s">
        <v>20</v>
      </c>
      <c r="AC453" s="137" t="s">
        <v>21</v>
      </c>
      <c r="AD453" s="137" t="s">
        <v>2776</v>
      </c>
      <c r="AE453" s="136" t="s">
        <v>18</v>
      </c>
      <c r="AF453" s="137" t="s">
        <v>1878</v>
      </c>
      <c r="AG453" s="136" t="s">
        <v>1873</v>
      </c>
      <c r="AH453" s="136">
        <v>2</v>
      </c>
      <c r="AI453" s="139">
        <v>5400</v>
      </c>
      <c r="AJ453" s="140">
        <v>30.5</v>
      </c>
      <c r="AK453" s="148">
        <v>31</v>
      </c>
      <c r="AL453" s="201">
        <f t="shared" si="7"/>
        <v>1830</v>
      </c>
      <c r="AN453" s="204">
        <v>1860000</v>
      </c>
      <c r="AO453" s="204">
        <v>0</v>
      </c>
      <c r="AP453" s="139">
        <v>3750000</v>
      </c>
      <c r="AQ453" s="139">
        <v>9882000</v>
      </c>
      <c r="AR453" s="139">
        <v>0</v>
      </c>
      <c r="AS453" s="139">
        <v>15492000</v>
      </c>
    </row>
    <row r="454" spans="1:45" ht="24.9" hidden="1" customHeight="1" x14ac:dyDescent="0.3">
      <c r="A454" s="136">
        <v>12723</v>
      </c>
      <c r="B454" s="136" t="s">
        <v>2757</v>
      </c>
      <c r="C454" s="136" t="s">
        <v>97</v>
      </c>
      <c r="D454" s="136">
        <v>2024</v>
      </c>
      <c r="E454" s="137" t="s">
        <v>23</v>
      </c>
      <c r="F454" s="136" t="s">
        <v>97</v>
      </c>
      <c r="G454" s="137" t="s">
        <v>2758</v>
      </c>
      <c r="H454" s="137" t="s">
        <v>2774</v>
      </c>
      <c r="I454" s="137" t="s">
        <v>2775</v>
      </c>
      <c r="J454" s="137" t="s">
        <v>1146</v>
      </c>
      <c r="K454" s="137" t="s">
        <v>1147</v>
      </c>
      <c r="L454" s="137" t="s">
        <v>408</v>
      </c>
      <c r="M454" s="136" t="s">
        <v>409</v>
      </c>
      <c r="N454" s="136">
        <v>13</v>
      </c>
      <c r="O454" s="138" t="s">
        <v>622</v>
      </c>
      <c r="P454" s="137" t="s">
        <v>673</v>
      </c>
      <c r="Q454" s="137" t="s">
        <v>631</v>
      </c>
      <c r="R454" s="137" t="s">
        <v>401</v>
      </c>
      <c r="S454" s="137" t="s">
        <v>19</v>
      </c>
      <c r="T454" s="137" t="s">
        <v>399</v>
      </c>
      <c r="U454" s="144">
        <v>15</v>
      </c>
      <c r="V454" s="136">
        <v>160</v>
      </c>
      <c r="W454" s="136">
        <v>12</v>
      </c>
      <c r="X454" s="136">
        <v>172</v>
      </c>
      <c r="Y454" s="136">
        <v>4</v>
      </c>
      <c r="Z454" s="136" t="s">
        <v>20</v>
      </c>
      <c r="AA454" s="136" t="s">
        <v>18</v>
      </c>
      <c r="AB454" s="136" t="s">
        <v>20</v>
      </c>
      <c r="AC454" s="137" t="s">
        <v>21</v>
      </c>
      <c r="AD454" s="137" t="s">
        <v>2776</v>
      </c>
      <c r="AE454" s="136" t="s">
        <v>18</v>
      </c>
      <c r="AF454" s="137" t="s">
        <v>1878</v>
      </c>
      <c r="AG454" s="136" t="s">
        <v>1873</v>
      </c>
      <c r="AH454" s="144">
        <v>3</v>
      </c>
      <c r="AI454" s="139">
        <v>6300</v>
      </c>
      <c r="AJ454" s="140">
        <v>43</v>
      </c>
      <c r="AK454" s="148">
        <v>43</v>
      </c>
      <c r="AL454" s="201">
        <f t="shared" si="7"/>
        <v>2580</v>
      </c>
      <c r="AN454" s="204">
        <v>2580000</v>
      </c>
      <c r="AO454" s="204">
        <v>0</v>
      </c>
      <c r="AP454" s="139">
        <v>3750000</v>
      </c>
      <c r="AQ454" s="139">
        <v>13932000</v>
      </c>
      <c r="AR454" s="139">
        <v>0</v>
      </c>
      <c r="AS454" s="139">
        <v>20262000</v>
      </c>
    </row>
    <row r="455" spans="1:45" ht="24.9" hidden="1" customHeight="1" x14ac:dyDescent="0.3">
      <c r="A455" s="136">
        <v>12722</v>
      </c>
      <c r="B455" s="136" t="s">
        <v>2757</v>
      </c>
      <c r="C455" s="136" t="s">
        <v>97</v>
      </c>
      <c r="D455" s="136">
        <v>2024</v>
      </c>
      <c r="E455" s="137" t="s">
        <v>23</v>
      </c>
      <c r="F455" s="136" t="s">
        <v>97</v>
      </c>
      <c r="G455" s="137" t="s">
        <v>2758</v>
      </c>
      <c r="H455" s="137" t="s">
        <v>2774</v>
      </c>
      <c r="I455" s="137" t="s">
        <v>2777</v>
      </c>
      <c r="J455" s="137" t="s">
        <v>1283</v>
      </c>
      <c r="K455" s="137" t="s">
        <v>1282</v>
      </c>
      <c r="L455" s="137" t="s">
        <v>408</v>
      </c>
      <c r="M455" s="136" t="s">
        <v>409</v>
      </c>
      <c r="N455" s="136">
        <v>13</v>
      </c>
      <c r="O455" s="138" t="s">
        <v>622</v>
      </c>
      <c r="P455" s="137" t="s">
        <v>673</v>
      </c>
      <c r="Q455" s="137" t="s">
        <v>631</v>
      </c>
      <c r="R455" s="137" t="s">
        <v>401</v>
      </c>
      <c r="S455" s="137" t="s">
        <v>19</v>
      </c>
      <c r="T455" s="137" t="s">
        <v>399</v>
      </c>
      <c r="U455" s="144">
        <v>15</v>
      </c>
      <c r="V455" s="136">
        <v>120</v>
      </c>
      <c r="W455" s="136">
        <v>12</v>
      </c>
      <c r="X455" s="136">
        <v>132</v>
      </c>
      <c r="Y455" s="136">
        <v>4</v>
      </c>
      <c r="Z455" s="136" t="s">
        <v>20</v>
      </c>
      <c r="AA455" s="136" t="s">
        <v>18</v>
      </c>
      <c r="AB455" s="136" t="s">
        <v>20</v>
      </c>
      <c r="AC455" s="137" t="s">
        <v>21</v>
      </c>
      <c r="AD455" s="137" t="s">
        <v>2776</v>
      </c>
      <c r="AE455" s="136" t="s">
        <v>18</v>
      </c>
      <c r="AF455" s="137" t="s">
        <v>1878</v>
      </c>
      <c r="AG455" s="136" t="s">
        <v>1873</v>
      </c>
      <c r="AH455" s="144">
        <v>3</v>
      </c>
      <c r="AI455" s="139">
        <v>6300</v>
      </c>
      <c r="AJ455" s="140">
        <v>33</v>
      </c>
      <c r="AK455" s="148">
        <v>33</v>
      </c>
      <c r="AL455" s="201">
        <f t="shared" si="7"/>
        <v>1980</v>
      </c>
      <c r="AN455" s="204">
        <v>1980000</v>
      </c>
      <c r="AO455" s="204">
        <v>0</v>
      </c>
      <c r="AP455" s="139">
        <v>3750000</v>
      </c>
      <c r="AQ455" s="139">
        <v>10692000</v>
      </c>
      <c r="AR455" s="139">
        <v>0</v>
      </c>
      <c r="AS455" s="139">
        <v>16422000</v>
      </c>
    </row>
    <row r="456" spans="1:45" ht="24.9" hidden="1" customHeight="1" x14ac:dyDescent="0.3">
      <c r="A456" s="136">
        <v>12919</v>
      </c>
      <c r="B456" s="136" t="s">
        <v>41</v>
      </c>
      <c r="C456" s="136" t="s">
        <v>98</v>
      </c>
      <c r="D456" s="136">
        <v>2024</v>
      </c>
      <c r="E456" s="137" t="s">
        <v>23</v>
      </c>
      <c r="F456" s="136" t="s">
        <v>98</v>
      </c>
      <c r="G456" s="137" t="s">
        <v>2778</v>
      </c>
      <c r="H456" s="137" t="s">
        <v>2779</v>
      </c>
      <c r="I456" s="137" t="s">
        <v>2780</v>
      </c>
      <c r="J456" s="137" t="s">
        <v>1295</v>
      </c>
      <c r="K456" s="137" t="s">
        <v>1294</v>
      </c>
      <c r="L456" s="137" t="s">
        <v>21</v>
      </c>
      <c r="M456" s="136" t="s">
        <v>21</v>
      </c>
      <c r="N456" s="136">
        <v>1</v>
      </c>
      <c r="O456" s="138" t="s">
        <v>1252</v>
      </c>
      <c r="P456" s="137" t="s">
        <v>1268</v>
      </c>
      <c r="Q456" s="137" t="s">
        <v>1864</v>
      </c>
      <c r="R456" s="137" t="s">
        <v>401</v>
      </c>
      <c r="S456" s="137" t="s">
        <v>19</v>
      </c>
      <c r="T456" s="137" t="s">
        <v>399</v>
      </c>
      <c r="U456" s="144">
        <v>10</v>
      </c>
      <c r="V456" s="136">
        <v>100</v>
      </c>
      <c r="W456" s="136">
        <v>0</v>
      </c>
      <c r="X456" s="136">
        <v>100</v>
      </c>
      <c r="Y456" s="136">
        <v>3</v>
      </c>
      <c r="Z456" s="136" t="s">
        <v>20</v>
      </c>
      <c r="AA456" s="136" t="s">
        <v>18</v>
      </c>
      <c r="AB456" s="136" t="s">
        <v>18</v>
      </c>
      <c r="AD456" s="137" t="s">
        <v>2781</v>
      </c>
      <c r="AE456" s="136" t="s">
        <v>18</v>
      </c>
      <c r="AF456" s="137" t="s">
        <v>1878</v>
      </c>
      <c r="AG456" s="136" t="s">
        <v>1873</v>
      </c>
      <c r="AH456" s="136">
        <v>1</v>
      </c>
      <c r="AI456" s="139">
        <v>4300</v>
      </c>
      <c r="AJ456" s="140">
        <v>33.333333333333336</v>
      </c>
      <c r="AK456" s="148">
        <v>34</v>
      </c>
      <c r="AL456" s="201">
        <f t="shared" si="7"/>
        <v>1000</v>
      </c>
      <c r="AN456" s="204">
        <v>1360000</v>
      </c>
      <c r="AO456" s="204">
        <v>0</v>
      </c>
      <c r="AP456" s="139">
        <v>0</v>
      </c>
      <c r="AQ456" s="139">
        <v>4300000</v>
      </c>
      <c r="AR456" s="139">
        <v>0</v>
      </c>
      <c r="AS456" s="139">
        <v>5660000</v>
      </c>
    </row>
    <row r="457" spans="1:45" ht="24.9" hidden="1" customHeight="1" x14ac:dyDescent="0.3">
      <c r="A457" s="136">
        <v>12921</v>
      </c>
      <c r="B457" s="136" t="s">
        <v>41</v>
      </c>
      <c r="C457" s="136" t="s">
        <v>98</v>
      </c>
      <c r="D457" s="136">
        <v>2024</v>
      </c>
      <c r="E457" s="137" t="s">
        <v>23</v>
      </c>
      <c r="F457" s="136" t="s">
        <v>98</v>
      </c>
      <c r="G457" s="137" t="s">
        <v>2778</v>
      </c>
      <c r="H457" s="137" t="s">
        <v>2779</v>
      </c>
      <c r="I457" s="137" t="s">
        <v>2782</v>
      </c>
      <c r="J457" s="137" t="s">
        <v>1295</v>
      </c>
      <c r="K457" s="137" t="s">
        <v>1294</v>
      </c>
      <c r="L457" s="137" t="s">
        <v>21</v>
      </c>
      <c r="M457" s="136" t="s">
        <v>21</v>
      </c>
      <c r="N457" s="136">
        <v>1</v>
      </c>
      <c r="O457" s="138" t="s">
        <v>1252</v>
      </c>
      <c r="P457" s="137" t="s">
        <v>1676</v>
      </c>
      <c r="Q457" s="137" t="s">
        <v>1864</v>
      </c>
      <c r="R457" s="137" t="s">
        <v>401</v>
      </c>
      <c r="S457" s="137" t="s">
        <v>19</v>
      </c>
      <c r="T457" s="137" t="s">
        <v>399</v>
      </c>
      <c r="U457" s="144">
        <v>10</v>
      </c>
      <c r="V457" s="136">
        <v>100</v>
      </c>
      <c r="W457" s="136">
        <v>0</v>
      </c>
      <c r="X457" s="136">
        <v>100</v>
      </c>
      <c r="Y457" s="136">
        <v>3</v>
      </c>
      <c r="Z457" s="136" t="s">
        <v>20</v>
      </c>
      <c r="AA457" s="136" t="s">
        <v>18</v>
      </c>
      <c r="AB457" s="136" t="s">
        <v>18</v>
      </c>
      <c r="AD457" s="137" t="s">
        <v>2783</v>
      </c>
      <c r="AE457" s="136" t="s">
        <v>18</v>
      </c>
      <c r="AF457" s="137" t="s">
        <v>1878</v>
      </c>
      <c r="AG457" s="136" t="s">
        <v>1873</v>
      </c>
      <c r="AH457" s="136">
        <v>1</v>
      </c>
      <c r="AI457" s="139">
        <v>4300</v>
      </c>
      <c r="AJ457" s="140">
        <v>33.333333333333336</v>
      </c>
      <c r="AK457" s="148">
        <v>34</v>
      </c>
      <c r="AL457" s="201">
        <f t="shared" si="7"/>
        <v>1000</v>
      </c>
      <c r="AN457" s="204">
        <v>1360000</v>
      </c>
      <c r="AO457" s="204">
        <v>0</v>
      </c>
      <c r="AP457" s="139">
        <v>0</v>
      </c>
      <c r="AQ457" s="139">
        <v>4300000</v>
      </c>
      <c r="AR457" s="139">
        <v>0</v>
      </c>
      <c r="AS457" s="139">
        <v>5660000</v>
      </c>
    </row>
    <row r="458" spans="1:45" ht="24.9" hidden="1" customHeight="1" x14ac:dyDescent="0.3">
      <c r="A458" s="136">
        <v>12923</v>
      </c>
      <c r="B458" s="136" t="s">
        <v>41</v>
      </c>
      <c r="C458" s="136" t="s">
        <v>98</v>
      </c>
      <c r="D458" s="136">
        <v>2024</v>
      </c>
      <c r="E458" s="137" t="s">
        <v>23</v>
      </c>
      <c r="F458" s="136" t="s">
        <v>98</v>
      </c>
      <c r="G458" s="137" t="s">
        <v>2778</v>
      </c>
      <c r="H458" s="137" t="s">
        <v>2784</v>
      </c>
      <c r="I458" s="137" t="s">
        <v>2785</v>
      </c>
      <c r="J458" s="137" t="s">
        <v>1340</v>
      </c>
      <c r="K458" s="137" t="s">
        <v>1212</v>
      </c>
      <c r="L458" s="137" t="s">
        <v>21</v>
      </c>
      <c r="N458" s="136">
        <v>1</v>
      </c>
      <c r="O458" s="138" t="s">
        <v>1252</v>
      </c>
      <c r="P458" s="137" t="s">
        <v>1676</v>
      </c>
      <c r="Q458" s="137" t="s">
        <v>1864</v>
      </c>
      <c r="R458" s="137" t="s">
        <v>401</v>
      </c>
      <c r="S458" s="137" t="s">
        <v>19</v>
      </c>
      <c r="T458" s="137" t="s">
        <v>399</v>
      </c>
      <c r="U458" s="144">
        <v>10</v>
      </c>
      <c r="V458" s="136">
        <v>70</v>
      </c>
      <c r="W458" s="136">
        <v>0</v>
      </c>
      <c r="X458" s="136">
        <v>70</v>
      </c>
      <c r="Y458" s="136">
        <v>3</v>
      </c>
      <c r="Z458" s="136" t="s">
        <v>20</v>
      </c>
      <c r="AA458" s="136" t="s">
        <v>18</v>
      </c>
      <c r="AB458" s="136" t="s">
        <v>18</v>
      </c>
      <c r="AD458" s="137" t="s">
        <v>2786</v>
      </c>
      <c r="AE458" s="136" t="s">
        <v>18</v>
      </c>
      <c r="AF458" s="137" t="s">
        <v>1878</v>
      </c>
      <c r="AG458" s="136" t="s">
        <v>1873</v>
      </c>
      <c r="AH458" s="136">
        <v>1</v>
      </c>
      <c r="AI458" s="139">
        <v>4300</v>
      </c>
      <c r="AJ458" s="140">
        <v>23.333333333333332</v>
      </c>
      <c r="AK458" s="148">
        <v>24</v>
      </c>
      <c r="AL458" s="201">
        <f t="shared" si="7"/>
        <v>700</v>
      </c>
      <c r="AN458" s="204">
        <v>960000</v>
      </c>
      <c r="AO458" s="204">
        <v>0</v>
      </c>
      <c r="AP458" s="139">
        <v>0</v>
      </c>
      <c r="AQ458" s="139">
        <v>3010000</v>
      </c>
      <c r="AR458" s="139">
        <v>0</v>
      </c>
      <c r="AS458" s="139">
        <v>3970000</v>
      </c>
    </row>
    <row r="459" spans="1:45" ht="24.9" hidden="1" customHeight="1" x14ac:dyDescent="0.3">
      <c r="A459" s="136">
        <v>12925</v>
      </c>
      <c r="B459" s="136" t="s">
        <v>41</v>
      </c>
      <c r="C459" s="136" t="s">
        <v>98</v>
      </c>
      <c r="D459" s="136">
        <v>2024</v>
      </c>
      <c r="E459" s="137" t="s">
        <v>23</v>
      </c>
      <c r="F459" s="136" t="s">
        <v>98</v>
      </c>
      <c r="G459" s="137" t="s">
        <v>2778</v>
      </c>
      <c r="H459" s="137" t="s">
        <v>2784</v>
      </c>
      <c r="I459" s="137" t="s">
        <v>2787</v>
      </c>
      <c r="J459" s="137" t="s">
        <v>1340</v>
      </c>
      <c r="K459" s="137" t="s">
        <v>1212</v>
      </c>
      <c r="L459" s="137" t="s">
        <v>21</v>
      </c>
      <c r="N459" s="136">
        <v>1</v>
      </c>
      <c r="O459" s="138" t="s">
        <v>1252</v>
      </c>
      <c r="P459" s="137" t="s">
        <v>1501</v>
      </c>
      <c r="Q459" s="137" t="s">
        <v>1864</v>
      </c>
      <c r="R459" s="137" t="s">
        <v>401</v>
      </c>
      <c r="S459" s="137" t="s">
        <v>19</v>
      </c>
      <c r="T459" s="137" t="s">
        <v>399</v>
      </c>
      <c r="U459" s="144">
        <v>10</v>
      </c>
      <c r="V459" s="136">
        <v>70</v>
      </c>
      <c r="W459" s="136">
        <v>0</v>
      </c>
      <c r="X459" s="136">
        <v>70</v>
      </c>
      <c r="Y459" s="136">
        <v>3</v>
      </c>
      <c r="Z459" s="136" t="s">
        <v>20</v>
      </c>
      <c r="AA459" s="136" t="s">
        <v>18</v>
      </c>
      <c r="AB459" s="136" t="s">
        <v>18</v>
      </c>
      <c r="AD459" s="137" t="s">
        <v>2788</v>
      </c>
      <c r="AE459" s="136" t="s">
        <v>18</v>
      </c>
      <c r="AF459" s="137" t="s">
        <v>1878</v>
      </c>
      <c r="AG459" s="136" t="s">
        <v>1873</v>
      </c>
      <c r="AH459" s="136">
        <v>1</v>
      </c>
      <c r="AI459" s="139">
        <v>4300</v>
      </c>
      <c r="AJ459" s="140">
        <v>23.333333333333332</v>
      </c>
      <c r="AK459" s="148">
        <v>24</v>
      </c>
      <c r="AL459" s="201">
        <f t="shared" si="7"/>
        <v>700</v>
      </c>
      <c r="AN459" s="204">
        <v>960000</v>
      </c>
      <c r="AO459" s="204">
        <v>0</v>
      </c>
      <c r="AP459" s="139">
        <v>0</v>
      </c>
      <c r="AQ459" s="139">
        <v>3010000</v>
      </c>
      <c r="AR459" s="139">
        <v>0</v>
      </c>
      <c r="AS459" s="139">
        <v>3970000</v>
      </c>
    </row>
    <row r="460" spans="1:45" ht="24.9" hidden="1" customHeight="1" x14ac:dyDescent="0.3">
      <c r="A460" s="136">
        <v>12928</v>
      </c>
      <c r="B460" s="136" t="s">
        <v>41</v>
      </c>
      <c r="C460" s="136" t="s">
        <v>98</v>
      </c>
      <c r="D460" s="136">
        <v>2024</v>
      </c>
      <c r="E460" s="137" t="s">
        <v>23</v>
      </c>
      <c r="F460" s="136" t="s">
        <v>98</v>
      </c>
      <c r="G460" s="137" t="s">
        <v>2778</v>
      </c>
      <c r="H460" s="137" t="s">
        <v>2784</v>
      </c>
      <c r="I460" s="137" t="s">
        <v>2789</v>
      </c>
      <c r="J460" s="137" t="s">
        <v>1289</v>
      </c>
      <c r="K460" s="137" t="s">
        <v>1288</v>
      </c>
      <c r="L460" s="137" t="s">
        <v>21</v>
      </c>
      <c r="M460" s="136" t="s">
        <v>21</v>
      </c>
      <c r="N460" s="136">
        <v>1</v>
      </c>
      <c r="O460" s="138" t="s">
        <v>1252</v>
      </c>
      <c r="P460" s="137" t="s">
        <v>1268</v>
      </c>
      <c r="Q460" s="137" t="s">
        <v>1864</v>
      </c>
      <c r="R460" s="137" t="s">
        <v>401</v>
      </c>
      <c r="S460" s="137" t="s">
        <v>19</v>
      </c>
      <c r="T460" s="137" t="s">
        <v>399</v>
      </c>
      <c r="U460" s="144">
        <v>10</v>
      </c>
      <c r="V460" s="136">
        <v>24</v>
      </c>
      <c r="W460" s="136">
        <v>0</v>
      </c>
      <c r="X460" s="136">
        <v>24</v>
      </c>
      <c r="Y460" s="136">
        <v>3</v>
      </c>
      <c r="Z460" s="136" t="s">
        <v>20</v>
      </c>
      <c r="AA460" s="136" t="s">
        <v>18</v>
      </c>
      <c r="AB460" s="136" t="s">
        <v>18</v>
      </c>
      <c r="AD460" s="137" t="s">
        <v>2790</v>
      </c>
      <c r="AE460" s="136" t="s">
        <v>18</v>
      </c>
      <c r="AF460" s="137" t="s">
        <v>1878</v>
      </c>
      <c r="AG460" s="136" t="s">
        <v>1873</v>
      </c>
      <c r="AH460" s="136">
        <v>1</v>
      </c>
      <c r="AI460" s="139">
        <v>4300</v>
      </c>
      <c r="AJ460" s="140">
        <v>8</v>
      </c>
      <c r="AK460" s="148">
        <v>8</v>
      </c>
      <c r="AL460" s="201">
        <f t="shared" si="7"/>
        <v>240</v>
      </c>
      <c r="AN460" s="204">
        <v>320000</v>
      </c>
      <c r="AO460" s="204">
        <v>0</v>
      </c>
      <c r="AP460" s="139">
        <v>0</v>
      </c>
      <c r="AQ460" s="139">
        <v>1032000</v>
      </c>
      <c r="AR460" s="139">
        <v>0</v>
      </c>
      <c r="AS460" s="139">
        <v>1352000</v>
      </c>
    </row>
    <row r="461" spans="1:45" ht="24.9" hidden="1" customHeight="1" x14ac:dyDescent="0.3">
      <c r="A461" s="136">
        <v>12937</v>
      </c>
      <c r="B461" s="136" t="s">
        <v>41</v>
      </c>
      <c r="C461" s="136" t="s">
        <v>98</v>
      </c>
      <c r="D461" s="136">
        <v>2024</v>
      </c>
      <c r="E461" s="137" t="s">
        <v>23</v>
      </c>
      <c r="F461" s="136" t="s">
        <v>98</v>
      </c>
      <c r="G461" s="137" t="s">
        <v>2778</v>
      </c>
      <c r="H461" s="137" t="s">
        <v>2784</v>
      </c>
      <c r="I461" s="137" t="s">
        <v>2791</v>
      </c>
      <c r="J461" s="137" t="s">
        <v>1631</v>
      </c>
      <c r="K461" s="137" t="s">
        <v>1630</v>
      </c>
      <c r="L461" s="137" t="s">
        <v>21</v>
      </c>
      <c r="M461" s="136" t="s">
        <v>21</v>
      </c>
      <c r="N461" s="136">
        <v>1</v>
      </c>
      <c r="O461" s="138" t="s">
        <v>1252</v>
      </c>
      <c r="P461" s="137" t="s">
        <v>1251</v>
      </c>
      <c r="Q461" s="137" t="s">
        <v>1864</v>
      </c>
      <c r="R461" s="137" t="s">
        <v>401</v>
      </c>
      <c r="S461" s="137" t="s">
        <v>19</v>
      </c>
      <c r="T461" s="137" t="s">
        <v>399</v>
      </c>
      <c r="U461" s="144">
        <v>10</v>
      </c>
      <c r="V461" s="136">
        <v>48</v>
      </c>
      <c r="W461" s="136">
        <v>0</v>
      </c>
      <c r="X461" s="136">
        <v>48</v>
      </c>
      <c r="Y461" s="136">
        <v>3</v>
      </c>
      <c r="Z461" s="136" t="s">
        <v>20</v>
      </c>
      <c r="AA461" s="136" t="s">
        <v>18</v>
      </c>
      <c r="AB461" s="136" t="s">
        <v>18</v>
      </c>
      <c r="AD461" s="137" t="s">
        <v>2792</v>
      </c>
      <c r="AE461" s="136" t="s">
        <v>18</v>
      </c>
      <c r="AF461" s="137" t="s">
        <v>1878</v>
      </c>
      <c r="AG461" s="136" t="s">
        <v>1873</v>
      </c>
      <c r="AH461" s="136">
        <v>1</v>
      </c>
      <c r="AI461" s="139">
        <v>4300</v>
      </c>
      <c r="AJ461" s="140">
        <v>16</v>
      </c>
      <c r="AK461" s="148">
        <v>16</v>
      </c>
      <c r="AL461" s="201">
        <f t="shared" si="7"/>
        <v>480</v>
      </c>
      <c r="AN461" s="204">
        <v>640000</v>
      </c>
      <c r="AO461" s="204">
        <v>0</v>
      </c>
      <c r="AP461" s="139">
        <v>0</v>
      </c>
      <c r="AQ461" s="139">
        <v>2064000</v>
      </c>
      <c r="AR461" s="139">
        <v>0</v>
      </c>
      <c r="AS461" s="139">
        <v>2704000</v>
      </c>
    </row>
    <row r="462" spans="1:45" ht="24.9" hidden="1" customHeight="1" x14ac:dyDescent="0.3">
      <c r="A462" s="136">
        <v>12942</v>
      </c>
      <c r="B462" s="136" t="s">
        <v>41</v>
      </c>
      <c r="C462" s="136" t="s">
        <v>98</v>
      </c>
      <c r="D462" s="136">
        <v>2024</v>
      </c>
      <c r="E462" s="137" t="s">
        <v>23</v>
      </c>
      <c r="F462" s="136" t="s">
        <v>98</v>
      </c>
      <c r="G462" s="137" t="s">
        <v>2778</v>
      </c>
      <c r="H462" s="137" t="s">
        <v>2793</v>
      </c>
      <c r="I462" s="137" t="s">
        <v>2789</v>
      </c>
      <c r="J462" s="137" t="s">
        <v>1631</v>
      </c>
      <c r="K462" s="137" t="s">
        <v>1630</v>
      </c>
      <c r="L462" s="137" t="s">
        <v>21</v>
      </c>
      <c r="M462" s="136" t="s">
        <v>21</v>
      </c>
      <c r="N462" s="136">
        <v>1</v>
      </c>
      <c r="O462" s="138" t="s">
        <v>1252</v>
      </c>
      <c r="P462" s="137" t="s">
        <v>1268</v>
      </c>
      <c r="Q462" s="137" t="s">
        <v>1864</v>
      </c>
      <c r="R462" s="137" t="s">
        <v>401</v>
      </c>
      <c r="S462" s="137" t="s">
        <v>19</v>
      </c>
      <c r="T462" s="137" t="s">
        <v>399</v>
      </c>
      <c r="U462" s="144">
        <v>10</v>
      </c>
      <c r="V462" s="136">
        <v>48</v>
      </c>
      <c r="W462" s="136">
        <v>0</v>
      </c>
      <c r="X462" s="136">
        <v>48</v>
      </c>
      <c r="Y462" s="136">
        <v>3</v>
      </c>
      <c r="Z462" s="136" t="s">
        <v>20</v>
      </c>
      <c r="AA462" s="136" t="s">
        <v>18</v>
      </c>
      <c r="AB462" s="136" t="s">
        <v>18</v>
      </c>
      <c r="AD462" s="137" t="s">
        <v>2794</v>
      </c>
      <c r="AE462" s="136" t="s">
        <v>18</v>
      </c>
      <c r="AF462" s="137" t="s">
        <v>1878</v>
      </c>
      <c r="AG462" s="136" t="s">
        <v>1873</v>
      </c>
      <c r="AH462" s="136">
        <v>1</v>
      </c>
      <c r="AI462" s="139">
        <v>4300</v>
      </c>
      <c r="AJ462" s="140">
        <v>16</v>
      </c>
      <c r="AK462" s="148">
        <v>16</v>
      </c>
      <c r="AL462" s="201">
        <f t="shared" si="7"/>
        <v>480</v>
      </c>
      <c r="AN462" s="204">
        <v>640000</v>
      </c>
      <c r="AO462" s="204">
        <v>0</v>
      </c>
      <c r="AP462" s="139">
        <v>0</v>
      </c>
      <c r="AQ462" s="139">
        <v>2064000</v>
      </c>
      <c r="AR462" s="139">
        <v>0</v>
      </c>
      <c r="AS462" s="139">
        <v>2704000</v>
      </c>
    </row>
    <row r="463" spans="1:45" ht="24.9" hidden="1" customHeight="1" x14ac:dyDescent="0.3">
      <c r="A463" s="136">
        <v>12944</v>
      </c>
      <c r="B463" s="136" t="s">
        <v>41</v>
      </c>
      <c r="C463" s="136" t="s">
        <v>98</v>
      </c>
      <c r="D463" s="136">
        <v>2024</v>
      </c>
      <c r="E463" s="137" t="s">
        <v>23</v>
      </c>
      <c r="F463" s="136" t="s">
        <v>98</v>
      </c>
      <c r="G463" s="137" t="s">
        <v>2778</v>
      </c>
      <c r="H463" s="137" t="s">
        <v>2793</v>
      </c>
      <c r="I463" s="137" t="s">
        <v>2789</v>
      </c>
      <c r="J463" s="137" t="s">
        <v>1778</v>
      </c>
      <c r="K463" s="137" t="s">
        <v>1783</v>
      </c>
      <c r="L463" s="137" t="s">
        <v>21</v>
      </c>
      <c r="M463" s="136" t="s">
        <v>21</v>
      </c>
      <c r="N463" s="136">
        <v>1</v>
      </c>
      <c r="O463" s="138" t="s">
        <v>1252</v>
      </c>
      <c r="P463" s="137" t="s">
        <v>1268</v>
      </c>
      <c r="Q463" s="137" t="s">
        <v>1864</v>
      </c>
      <c r="R463" s="137" t="s">
        <v>401</v>
      </c>
      <c r="S463" s="137" t="s">
        <v>19</v>
      </c>
      <c r="T463" s="137" t="s">
        <v>399</v>
      </c>
      <c r="U463" s="144">
        <v>10</v>
      </c>
      <c r="V463" s="136">
        <v>32</v>
      </c>
      <c r="W463" s="136">
        <v>0</v>
      </c>
      <c r="X463" s="136">
        <v>32</v>
      </c>
      <c r="Y463" s="136">
        <v>3</v>
      </c>
      <c r="Z463" s="136" t="s">
        <v>20</v>
      </c>
      <c r="AA463" s="136" t="s">
        <v>18</v>
      </c>
      <c r="AB463" s="136" t="s">
        <v>18</v>
      </c>
      <c r="AD463" s="137" t="s">
        <v>2795</v>
      </c>
      <c r="AE463" s="136" t="s">
        <v>18</v>
      </c>
      <c r="AF463" s="137" t="s">
        <v>1878</v>
      </c>
      <c r="AG463" s="136" t="s">
        <v>1873</v>
      </c>
      <c r="AH463" s="136">
        <v>1</v>
      </c>
      <c r="AI463" s="139">
        <v>4300</v>
      </c>
      <c r="AJ463" s="140">
        <v>10.666666666666666</v>
      </c>
      <c r="AK463" s="148">
        <v>11</v>
      </c>
      <c r="AL463" s="201">
        <f t="shared" si="7"/>
        <v>320</v>
      </c>
      <c r="AN463" s="204">
        <v>440000</v>
      </c>
      <c r="AO463" s="204">
        <v>0</v>
      </c>
      <c r="AP463" s="139">
        <v>0</v>
      </c>
      <c r="AQ463" s="139">
        <v>1376000</v>
      </c>
      <c r="AR463" s="139">
        <v>0</v>
      </c>
      <c r="AS463" s="139">
        <v>1816000</v>
      </c>
    </row>
    <row r="464" spans="1:45" ht="24.9" hidden="1" customHeight="1" x14ac:dyDescent="0.3">
      <c r="A464" s="136">
        <v>12946</v>
      </c>
      <c r="B464" s="136" t="s">
        <v>41</v>
      </c>
      <c r="C464" s="136" t="s">
        <v>98</v>
      </c>
      <c r="D464" s="136">
        <v>2024</v>
      </c>
      <c r="E464" s="137" t="s">
        <v>23</v>
      </c>
      <c r="F464" s="136" t="s">
        <v>98</v>
      </c>
      <c r="G464" s="137" t="s">
        <v>2778</v>
      </c>
      <c r="H464" s="137" t="s">
        <v>2793</v>
      </c>
      <c r="I464" s="137" t="s">
        <v>2785</v>
      </c>
      <c r="J464" s="137" t="s">
        <v>1778</v>
      </c>
      <c r="K464" s="137" t="s">
        <v>1783</v>
      </c>
      <c r="L464" s="137" t="s">
        <v>21</v>
      </c>
      <c r="M464" s="136" t="s">
        <v>21</v>
      </c>
      <c r="N464" s="136">
        <v>1</v>
      </c>
      <c r="O464" s="138" t="s">
        <v>1252</v>
      </c>
      <c r="P464" s="137" t="s">
        <v>1676</v>
      </c>
      <c r="Q464" s="137" t="s">
        <v>1864</v>
      </c>
      <c r="R464" s="137" t="s">
        <v>401</v>
      </c>
      <c r="S464" s="137" t="s">
        <v>19</v>
      </c>
      <c r="T464" s="137" t="s">
        <v>399</v>
      </c>
      <c r="U464" s="144">
        <v>10</v>
      </c>
      <c r="V464" s="136">
        <v>32</v>
      </c>
      <c r="W464" s="136">
        <v>0</v>
      </c>
      <c r="X464" s="136">
        <v>32</v>
      </c>
      <c r="Y464" s="136">
        <v>3</v>
      </c>
      <c r="Z464" s="136" t="s">
        <v>20</v>
      </c>
      <c r="AA464" s="136" t="s">
        <v>18</v>
      </c>
      <c r="AB464" s="136" t="s">
        <v>18</v>
      </c>
      <c r="AD464" s="137" t="s">
        <v>2796</v>
      </c>
      <c r="AE464" s="136" t="s">
        <v>18</v>
      </c>
      <c r="AF464" s="137" t="s">
        <v>1878</v>
      </c>
      <c r="AG464" s="136" t="s">
        <v>1873</v>
      </c>
      <c r="AH464" s="136">
        <v>1</v>
      </c>
      <c r="AI464" s="139">
        <v>4300</v>
      </c>
      <c r="AJ464" s="140">
        <v>10.666666666666666</v>
      </c>
      <c r="AK464" s="148">
        <v>11</v>
      </c>
      <c r="AL464" s="201">
        <f t="shared" si="7"/>
        <v>320</v>
      </c>
      <c r="AN464" s="204">
        <v>440000</v>
      </c>
      <c r="AO464" s="204">
        <v>0</v>
      </c>
      <c r="AP464" s="139">
        <v>0</v>
      </c>
      <c r="AQ464" s="139">
        <v>1376000</v>
      </c>
      <c r="AR464" s="139">
        <v>0</v>
      </c>
      <c r="AS464" s="139">
        <v>1816000</v>
      </c>
    </row>
    <row r="465" spans="1:45" ht="24.9" hidden="1" customHeight="1" x14ac:dyDescent="0.3">
      <c r="A465" s="136">
        <v>12956</v>
      </c>
      <c r="B465" s="136" t="s">
        <v>41</v>
      </c>
      <c r="C465" s="136" t="s">
        <v>98</v>
      </c>
      <c r="D465" s="136">
        <v>2024</v>
      </c>
      <c r="E465" s="137" t="s">
        <v>23</v>
      </c>
      <c r="F465" s="136" t="s">
        <v>98</v>
      </c>
      <c r="G465" s="137" t="s">
        <v>2778</v>
      </c>
      <c r="H465" s="137" t="s">
        <v>2779</v>
      </c>
      <c r="I465" s="137" t="s">
        <v>2797</v>
      </c>
      <c r="J465" s="137" t="s">
        <v>1203</v>
      </c>
      <c r="K465" s="137" t="s">
        <v>1202</v>
      </c>
      <c r="L465" s="137" t="s">
        <v>21</v>
      </c>
      <c r="M465" s="136" t="s">
        <v>21</v>
      </c>
      <c r="N465" s="136">
        <v>1</v>
      </c>
      <c r="O465" s="138" t="s">
        <v>1252</v>
      </c>
      <c r="P465" s="137" t="s">
        <v>1251</v>
      </c>
      <c r="Q465" s="137" t="s">
        <v>1864</v>
      </c>
      <c r="R465" s="137" t="s">
        <v>401</v>
      </c>
      <c r="S465" s="137" t="s">
        <v>19</v>
      </c>
      <c r="T465" s="137" t="s">
        <v>399</v>
      </c>
      <c r="U465" s="144">
        <v>10</v>
      </c>
      <c r="V465" s="136">
        <v>260</v>
      </c>
      <c r="W465" s="136">
        <v>0</v>
      </c>
      <c r="X465" s="136">
        <v>260</v>
      </c>
      <c r="Y465" s="136">
        <v>3</v>
      </c>
      <c r="Z465" s="136" t="s">
        <v>20</v>
      </c>
      <c r="AA465" s="136" t="s">
        <v>18</v>
      </c>
      <c r="AB465" s="136" t="s">
        <v>18</v>
      </c>
      <c r="AD465" s="137" t="s">
        <v>2798</v>
      </c>
      <c r="AE465" s="136" t="s">
        <v>20</v>
      </c>
      <c r="AF465" s="137" t="s">
        <v>1991</v>
      </c>
      <c r="AG465" s="136" t="s">
        <v>1873</v>
      </c>
      <c r="AH465" s="136">
        <v>3</v>
      </c>
      <c r="AI465" s="139">
        <v>6300</v>
      </c>
      <c r="AJ465" s="140">
        <v>86.666666666666671</v>
      </c>
      <c r="AK465" s="148">
        <v>87</v>
      </c>
      <c r="AL465" s="201">
        <f t="shared" si="7"/>
        <v>2600</v>
      </c>
      <c r="AM465" s="139">
        <v>300000</v>
      </c>
      <c r="AN465" s="204">
        <v>3480000</v>
      </c>
      <c r="AO465" s="204">
        <v>0</v>
      </c>
      <c r="AP465" s="139">
        <v>0</v>
      </c>
      <c r="AQ465" s="139">
        <v>16380000</v>
      </c>
      <c r="AR465" s="139">
        <v>3000000</v>
      </c>
      <c r="AS465" s="139">
        <v>22860000</v>
      </c>
    </row>
    <row r="466" spans="1:45" ht="24.9" hidden="1" customHeight="1" x14ac:dyDescent="0.3">
      <c r="A466" s="136">
        <v>12962</v>
      </c>
      <c r="B466" s="136" t="s">
        <v>41</v>
      </c>
      <c r="C466" s="136" t="s">
        <v>98</v>
      </c>
      <c r="D466" s="136">
        <v>2024</v>
      </c>
      <c r="E466" s="137" t="s">
        <v>23</v>
      </c>
      <c r="F466" s="136" t="s">
        <v>98</v>
      </c>
      <c r="G466" s="137" t="s">
        <v>2778</v>
      </c>
      <c r="H466" s="137" t="s">
        <v>2799</v>
      </c>
      <c r="I466" s="137" t="s">
        <v>2800</v>
      </c>
      <c r="J466" s="137" t="s">
        <v>1203</v>
      </c>
      <c r="K466" s="137" t="s">
        <v>1202</v>
      </c>
      <c r="L466" s="137" t="s">
        <v>21</v>
      </c>
      <c r="M466" s="136" t="s">
        <v>21</v>
      </c>
      <c r="N466" s="136">
        <v>1</v>
      </c>
      <c r="O466" s="138" t="s">
        <v>1252</v>
      </c>
      <c r="P466" s="137" t="s">
        <v>1268</v>
      </c>
      <c r="Q466" s="137" t="s">
        <v>1864</v>
      </c>
      <c r="R466" s="137" t="s">
        <v>401</v>
      </c>
      <c r="S466" s="137" t="s">
        <v>19</v>
      </c>
      <c r="T466" s="137" t="s">
        <v>399</v>
      </c>
      <c r="U466" s="144">
        <v>10</v>
      </c>
      <c r="V466" s="136">
        <v>260</v>
      </c>
      <c r="W466" s="136">
        <v>0</v>
      </c>
      <c r="X466" s="136">
        <v>260</v>
      </c>
      <c r="Y466" s="136">
        <v>3</v>
      </c>
      <c r="Z466" s="136" t="s">
        <v>20</v>
      </c>
      <c r="AA466" s="136" t="s">
        <v>18</v>
      </c>
      <c r="AB466" s="136" t="s">
        <v>18</v>
      </c>
      <c r="AD466" s="137" t="s">
        <v>2801</v>
      </c>
      <c r="AE466" s="136" t="s">
        <v>20</v>
      </c>
      <c r="AF466" s="137" t="s">
        <v>1991</v>
      </c>
      <c r="AG466" s="136" t="s">
        <v>1873</v>
      </c>
      <c r="AH466" s="136">
        <v>3</v>
      </c>
      <c r="AI466" s="139">
        <v>6300</v>
      </c>
      <c r="AJ466" s="140">
        <v>86.666666666666671</v>
      </c>
      <c r="AK466" s="148">
        <v>87</v>
      </c>
      <c r="AL466" s="201">
        <f t="shared" si="7"/>
        <v>2600</v>
      </c>
      <c r="AM466" s="139">
        <v>300000</v>
      </c>
      <c r="AN466" s="204">
        <v>3480000</v>
      </c>
      <c r="AO466" s="204">
        <v>0</v>
      </c>
      <c r="AP466" s="139">
        <v>0</v>
      </c>
      <c r="AQ466" s="139">
        <v>16380000</v>
      </c>
      <c r="AR466" s="139">
        <v>3000000</v>
      </c>
      <c r="AS466" s="139">
        <v>22860000</v>
      </c>
    </row>
    <row r="467" spans="1:45" ht="24.9" hidden="1" customHeight="1" x14ac:dyDescent="0.3">
      <c r="A467" s="136">
        <v>12906</v>
      </c>
      <c r="B467" s="136" t="s">
        <v>41</v>
      </c>
      <c r="C467" s="136" t="s">
        <v>98</v>
      </c>
      <c r="D467" s="136">
        <v>2024</v>
      </c>
      <c r="E467" s="137" t="s">
        <v>23</v>
      </c>
      <c r="F467" s="136" t="s">
        <v>98</v>
      </c>
      <c r="G467" s="137" t="s">
        <v>2778</v>
      </c>
      <c r="H467" s="137" t="s">
        <v>2779</v>
      </c>
      <c r="I467" s="137" t="s">
        <v>2802</v>
      </c>
      <c r="J467" s="137" t="s">
        <v>2803</v>
      </c>
      <c r="K467" s="137" t="s">
        <v>1569</v>
      </c>
      <c r="L467" s="137" t="s">
        <v>21</v>
      </c>
      <c r="M467" s="136" t="s">
        <v>21</v>
      </c>
      <c r="N467" s="136">
        <v>1</v>
      </c>
      <c r="O467" s="138" t="s">
        <v>1252</v>
      </c>
      <c r="P467" s="137" t="s">
        <v>1501</v>
      </c>
      <c r="Q467" s="137" t="s">
        <v>1864</v>
      </c>
      <c r="R467" s="137" t="s">
        <v>401</v>
      </c>
      <c r="S467" s="137" t="s">
        <v>19</v>
      </c>
      <c r="T467" s="137" t="s">
        <v>399</v>
      </c>
      <c r="U467" s="144">
        <v>10</v>
      </c>
      <c r="V467" s="136">
        <v>176</v>
      </c>
      <c r="W467" s="136">
        <v>0</v>
      </c>
      <c r="X467" s="136">
        <v>176</v>
      </c>
      <c r="Y467" s="136">
        <v>3</v>
      </c>
      <c r="Z467" s="136" t="s">
        <v>20</v>
      </c>
      <c r="AA467" s="136" t="s">
        <v>18</v>
      </c>
      <c r="AB467" s="136" t="s">
        <v>18</v>
      </c>
      <c r="AD467" s="137" t="s">
        <v>2804</v>
      </c>
      <c r="AE467" s="136" t="s">
        <v>20</v>
      </c>
      <c r="AF467" s="137" t="s">
        <v>1991</v>
      </c>
      <c r="AG467" s="136" t="s">
        <v>1873</v>
      </c>
      <c r="AH467" s="136">
        <v>3</v>
      </c>
      <c r="AI467" s="139">
        <v>6300</v>
      </c>
      <c r="AJ467" s="140">
        <v>58.666666666666664</v>
      </c>
      <c r="AK467" s="148">
        <v>59</v>
      </c>
      <c r="AL467" s="201">
        <f t="shared" si="7"/>
        <v>1760</v>
      </c>
      <c r="AM467" s="139">
        <v>300000</v>
      </c>
      <c r="AN467" s="204">
        <v>2360000</v>
      </c>
      <c r="AO467" s="204">
        <v>0</v>
      </c>
      <c r="AP467" s="139">
        <v>0</v>
      </c>
      <c r="AQ467" s="139">
        <v>11088000</v>
      </c>
      <c r="AR467" s="139">
        <v>3000000</v>
      </c>
      <c r="AS467" s="139">
        <v>16448000</v>
      </c>
    </row>
    <row r="468" spans="1:45" ht="24.9" hidden="1" customHeight="1" x14ac:dyDescent="0.3">
      <c r="A468" s="136">
        <v>12909</v>
      </c>
      <c r="B468" s="136" t="s">
        <v>41</v>
      </c>
      <c r="C468" s="136" t="s">
        <v>98</v>
      </c>
      <c r="D468" s="136">
        <v>2024</v>
      </c>
      <c r="E468" s="137" t="s">
        <v>23</v>
      </c>
      <c r="F468" s="136" t="s">
        <v>98</v>
      </c>
      <c r="G468" s="137" t="s">
        <v>2778</v>
      </c>
      <c r="H468" s="137" t="s">
        <v>2779</v>
      </c>
      <c r="I468" s="137" t="s">
        <v>2802</v>
      </c>
      <c r="J468" s="137" t="s">
        <v>2803</v>
      </c>
      <c r="K468" s="137" t="s">
        <v>1569</v>
      </c>
      <c r="L468" s="137" t="s">
        <v>21</v>
      </c>
      <c r="M468" s="136" t="s">
        <v>21</v>
      </c>
      <c r="N468" s="136">
        <v>1</v>
      </c>
      <c r="O468" s="138" t="s">
        <v>1252</v>
      </c>
      <c r="P468" s="137" t="s">
        <v>1501</v>
      </c>
      <c r="Q468" s="137" t="s">
        <v>1864</v>
      </c>
      <c r="R468" s="137" t="s">
        <v>401</v>
      </c>
      <c r="S468" s="137" t="s">
        <v>19</v>
      </c>
      <c r="T468" s="137" t="s">
        <v>399</v>
      </c>
      <c r="U468" s="144">
        <v>10</v>
      </c>
      <c r="V468" s="136">
        <v>176</v>
      </c>
      <c r="W468" s="136">
        <v>0</v>
      </c>
      <c r="X468" s="136">
        <v>176</v>
      </c>
      <c r="Y468" s="136">
        <v>3</v>
      </c>
      <c r="Z468" s="136" t="s">
        <v>20</v>
      </c>
      <c r="AA468" s="136" t="s">
        <v>18</v>
      </c>
      <c r="AB468" s="136" t="s">
        <v>18</v>
      </c>
      <c r="AD468" s="137" t="s">
        <v>2804</v>
      </c>
      <c r="AE468" s="136" t="s">
        <v>20</v>
      </c>
      <c r="AF468" s="137" t="s">
        <v>1991</v>
      </c>
      <c r="AG468" s="136" t="s">
        <v>1873</v>
      </c>
      <c r="AH468" s="136">
        <v>3</v>
      </c>
      <c r="AI468" s="139">
        <v>6300</v>
      </c>
      <c r="AJ468" s="140">
        <v>58.666666666666664</v>
      </c>
      <c r="AK468" s="148">
        <v>59</v>
      </c>
      <c r="AL468" s="201">
        <f t="shared" si="7"/>
        <v>1760</v>
      </c>
      <c r="AM468" s="139">
        <v>300000</v>
      </c>
      <c r="AN468" s="204">
        <v>2360000</v>
      </c>
      <c r="AO468" s="204">
        <v>0</v>
      </c>
      <c r="AP468" s="139">
        <v>0</v>
      </c>
      <c r="AQ468" s="139">
        <v>11088000</v>
      </c>
      <c r="AR468" s="139">
        <v>3000000</v>
      </c>
      <c r="AS468" s="139">
        <v>16448000</v>
      </c>
    </row>
    <row r="469" spans="1:45" ht="24.9" hidden="1" customHeight="1" x14ac:dyDescent="0.3">
      <c r="A469" s="136">
        <v>12911</v>
      </c>
      <c r="B469" s="136" t="s">
        <v>41</v>
      </c>
      <c r="C469" s="136" t="s">
        <v>98</v>
      </c>
      <c r="D469" s="136">
        <v>2024</v>
      </c>
      <c r="E469" s="137" t="s">
        <v>23</v>
      </c>
      <c r="F469" s="136" t="s">
        <v>98</v>
      </c>
      <c r="G469" s="137" t="s">
        <v>2778</v>
      </c>
      <c r="H469" s="137" t="s">
        <v>2779</v>
      </c>
      <c r="I469" s="137" t="s">
        <v>2802</v>
      </c>
      <c r="J469" s="137" t="s">
        <v>2803</v>
      </c>
      <c r="K469" s="137" t="s">
        <v>1569</v>
      </c>
      <c r="L469" s="137" t="s">
        <v>21</v>
      </c>
      <c r="M469" s="136" t="s">
        <v>21</v>
      </c>
      <c r="N469" s="136">
        <v>1</v>
      </c>
      <c r="O469" s="138" t="s">
        <v>1252</v>
      </c>
      <c r="P469" s="137" t="s">
        <v>1501</v>
      </c>
      <c r="Q469" s="137" t="s">
        <v>1864</v>
      </c>
      <c r="R469" s="137" t="s">
        <v>401</v>
      </c>
      <c r="S469" s="137" t="s">
        <v>19</v>
      </c>
      <c r="T469" s="137" t="s">
        <v>399</v>
      </c>
      <c r="U469" s="144">
        <v>10</v>
      </c>
      <c r="V469" s="136">
        <v>176</v>
      </c>
      <c r="W469" s="136">
        <v>0</v>
      </c>
      <c r="X469" s="136">
        <v>176</v>
      </c>
      <c r="Y469" s="136">
        <v>3</v>
      </c>
      <c r="Z469" s="136" t="s">
        <v>20</v>
      </c>
      <c r="AA469" s="136" t="s">
        <v>18</v>
      </c>
      <c r="AB469" s="136" t="s">
        <v>18</v>
      </c>
      <c r="AD469" s="137" t="s">
        <v>2805</v>
      </c>
      <c r="AE469" s="136" t="s">
        <v>20</v>
      </c>
      <c r="AF469" s="137" t="s">
        <v>1991</v>
      </c>
      <c r="AG469" s="136" t="s">
        <v>1873</v>
      </c>
      <c r="AH469" s="136">
        <v>3</v>
      </c>
      <c r="AI469" s="139">
        <v>6300</v>
      </c>
      <c r="AJ469" s="140">
        <v>58.666666666666664</v>
      </c>
      <c r="AK469" s="148">
        <v>59</v>
      </c>
      <c r="AL469" s="201">
        <f t="shared" si="7"/>
        <v>1760</v>
      </c>
      <c r="AM469" s="141">
        <v>300000</v>
      </c>
      <c r="AN469" s="204">
        <v>2360000</v>
      </c>
      <c r="AO469" s="204">
        <v>0</v>
      </c>
      <c r="AP469" s="139">
        <v>0</v>
      </c>
      <c r="AQ469" s="139">
        <v>11088000</v>
      </c>
      <c r="AR469" s="139">
        <v>3000000</v>
      </c>
      <c r="AS469" s="139">
        <v>16448000</v>
      </c>
    </row>
    <row r="470" spans="1:45" ht="24.9" hidden="1" customHeight="1" x14ac:dyDescent="0.3">
      <c r="A470" s="136">
        <v>12910</v>
      </c>
      <c r="B470" s="136" t="s">
        <v>41</v>
      </c>
      <c r="C470" s="136" t="s">
        <v>98</v>
      </c>
      <c r="D470" s="136">
        <v>2024</v>
      </c>
      <c r="E470" s="137" t="s">
        <v>23</v>
      </c>
      <c r="F470" s="136" t="s">
        <v>98</v>
      </c>
      <c r="G470" s="137" t="s">
        <v>2778</v>
      </c>
      <c r="H470" s="137" t="s">
        <v>2779</v>
      </c>
      <c r="I470" s="137" t="s">
        <v>2780</v>
      </c>
      <c r="J470" s="137" t="s">
        <v>1199</v>
      </c>
      <c r="K470" s="137" t="s">
        <v>424</v>
      </c>
      <c r="L470" s="137" t="s">
        <v>21</v>
      </c>
      <c r="M470" s="136" t="s">
        <v>21</v>
      </c>
      <c r="N470" s="136">
        <v>1</v>
      </c>
      <c r="O470" s="138" t="s">
        <v>1252</v>
      </c>
      <c r="P470" s="137" t="s">
        <v>1268</v>
      </c>
      <c r="Q470" s="137" t="s">
        <v>1864</v>
      </c>
      <c r="R470" s="137" t="s">
        <v>401</v>
      </c>
      <c r="S470" s="137" t="s">
        <v>22</v>
      </c>
      <c r="T470" s="137" t="s">
        <v>399</v>
      </c>
      <c r="U470" s="144">
        <v>10</v>
      </c>
      <c r="V470" s="136">
        <v>90</v>
      </c>
      <c r="W470" s="136">
        <v>0</v>
      </c>
      <c r="X470" s="136">
        <v>90</v>
      </c>
      <c r="Y470" s="136">
        <v>3</v>
      </c>
      <c r="Z470" s="136" t="s">
        <v>20</v>
      </c>
      <c r="AA470" s="136" t="s">
        <v>18</v>
      </c>
      <c r="AB470" s="136" t="s">
        <v>18</v>
      </c>
      <c r="AD470" s="137" t="s">
        <v>2806</v>
      </c>
      <c r="AE470" s="136" t="s">
        <v>20</v>
      </c>
      <c r="AF470" s="137" t="s">
        <v>1197</v>
      </c>
      <c r="AG470" s="136" t="s">
        <v>1873</v>
      </c>
      <c r="AH470" s="136">
        <v>1</v>
      </c>
      <c r="AI470" s="139">
        <v>4300</v>
      </c>
      <c r="AJ470" s="140">
        <v>30</v>
      </c>
      <c r="AK470" s="148">
        <v>30</v>
      </c>
      <c r="AL470" s="201">
        <f t="shared" si="7"/>
        <v>900</v>
      </c>
      <c r="AM470" s="139">
        <v>38000</v>
      </c>
      <c r="AN470" s="204">
        <v>1200000</v>
      </c>
      <c r="AO470" s="204">
        <v>0</v>
      </c>
      <c r="AP470" s="139">
        <v>0</v>
      </c>
      <c r="AQ470" s="139">
        <v>3870000</v>
      </c>
      <c r="AR470" s="139">
        <v>380000</v>
      </c>
      <c r="AS470" s="139">
        <v>5450000</v>
      </c>
    </row>
    <row r="471" spans="1:45" ht="24.9" hidden="1" customHeight="1" x14ac:dyDescent="0.3">
      <c r="A471" s="136">
        <v>12914</v>
      </c>
      <c r="B471" s="136" t="s">
        <v>41</v>
      </c>
      <c r="C471" s="136" t="s">
        <v>98</v>
      </c>
      <c r="D471" s="136">
        <v>2024</v>
      </c>
      <c r="E471" s="137" t="s">
        <v>23</v>
      </c>
      <c r="F471" s="136" t="s">
        <v>98</v>
      </c>
      <c r="G471" s="137" t="s">
        <v>2778</v>
      </c>
      <c r="H471" s="137" t="s">
        <v>2779</v>
      </c>
      <c r="I471" s="137" t="s">
        <v>2802</v>
      </c>
      <c r="J471" s="137" t="s">
        <v>1199</v>
      </c>
      <c r="K471" s="137" t="s">
        <v>424</v>
      </c>
      <c r="L471" s="137" t="s">
        <v>21</v>
      </c>
      <c r="M471" s="136" t="s">
        <v>21</v>
      </c>
      <c r="N471" s="136">
        <v>1</v>
      </c>
      <c r="O471" s="138" t="s">
        <v>1252</v>
      </c>
      <c r="P471" s="137" t="s">
        <v>1501</v>
      </c>
      <c r="Q471" s="137" t="s">
        <v>1864</v>
      </c>
      <c r="R471" s="137" t="s">
        <v>401</v>
      </c>
      <c r="S471" s="137" t="s">
        <v>22</v>
      </c>
      <c r="T471" s="137" t="s">
        <v>399</v>
      </c>
      <c r="U471" s="144">
        <v>10</v>
      </c>
      <c r="V471" s="136">
        <v>90</v>
      </c>
      <c r="W471" s="136">
        <v>0</v>
      </c>
      <c r="X471" s="136">
        <v>90</v>
      </c>
      <c r="Y471" s="136">
        <v>3</v>
      </c>
      <c r="Z471" s="136" t="s">
        <v>20</v>
      </c>
      <c r="AA471" s="136" t="s">
        <v>18</v>
      </c>
      <c r="AB471" s="136" t="s">
        <v>18</v>
      </c>
      <c r="AD471" s="137" t="s">
        <v>2807</v>
      </c>
      <c r="AE471" s="136" t="s">
        <v>20</v>
      </c>
      <c r="AF471" s="137" t="s">
        <v>1197</v>
      </c>
      <c r="AG471" s="136" t="s">
        <v>1873</v>
      </c>
      <c r="AH471" s="136">
        <v>1</v>
      </c>
      <c r="AI471" s="139">
        <v>4300</v>
      </c>
      <c r="AJ471" s="140">
        <v>30</v>
      </c>
      <c r="AK471" s="148">
        <v>30</v>
      </c>
      <c r="AL471" s="201">
        <f t="shared" si="7"/>
        <v>900</v>
      </c>
      <c r="AM471" s="141">
        <v>38000</v>
      </c>
      <c r="AN471" s="204">
        <v>1200000</v>
      </c>
      <c r="AO471" s="204">
        <v>0</v>
      </c>
      <c r="AP471" s="139">
        <v>0</v>
      </c>
      <c r="AQ471" s="139">
        <v>3870000</v>
      </c>
      <c r="AR471" s="139">
        <v>380000</v>
      </c>
      <c r="AS471" s="139">
        <v>5450000</v>
      </c>
    </row>
    <row r="472" spans="1:45" ht="24.9" hidden="1" customHeight="1" x14ac:dyDescent="0.3">
      <c r="A472" s="136">
        <v>12960</v>
      </c>
      <c r="B472" s="136" t="s">
        <v>41</v>
      </c>
      <c r="C472" s="136" t="s">
        <v>98</v>
      </c>
      <c r="D472" s="136">
        <v>2024</v>
      </c>
      <c r="E472" s="137" t="s">
        <v>23</v>
      </c>
      <c r="F472" s="136" t="s">
        <v>98</v>
      </c>
      <c r="G472" s="137" t="s">
        <v>2778</v>
      </c>
      <c r="H472" s="137" t="s">
        <v>2779</v>
      </c>
      <c r="I472" s="137" t="s">
        <v>2797</v>
      </c>
      <c r="J472" s="137" t="s">
        <v>1199</v>
      </c>
      <c r="K472" s="137" t="s">
        <v>424</v>
      </c>
      <c r="L472" s="137" t="s">
        <v>21</v>
      </c>
      <c r="M472" s="136" t="s">
        <v>21</v>
      </c>
      <c r="N472" s="136">
        <v>1</v>
      </c>
      <c r="O472" s="138" t="s">
        <v>1252</v>
      </c>
      <c r="P472" s="137" t="s">
        <v>1251</v>
      </c>
      <c r="Q472" s="137" t="s">
        <v>1864</v>
      </c>
      <c r="R472" s="137" t="s">
        <v>401</v>
      </c>
      <c r="S472" s="137" t="s">
        <v>22</v>
      </c>
      <c r="T472" s="137" t="s">
        <v>399</v>
      </c>
      <c r="U472" s="144">
        <v>10</v>
      </c>
      <c r="V472" s="136">
        <v>90</v>
      </c>
      <c r="W472" s="136">
        <v>0</v>
      </c>
      <c r="X472" s="136">
        <v>90</v>
      </c>
      <c r="Y472" s="136">
        <v>3</v>
      </c>
      <c r="Z472" s="136" t="s">
        <v>20</v>
      </c>
      <c r="AA472" s="136" t="s">
        <v>18</v>
      </c>
      <c r="AB472" s="136" t="s">
        <v>18</v>
      </c>
      <c r="AD472" s="137" t="s">
        <v>2808</v>
      </c>
      <c r="AE472" s="136" t="s">
        <v>20</v>
      </c>
      <c r="AF472" s="137" t="s">
        <v>1197</v>
      </c>
      <c r="AG472" s="136" t="s">
        <v>1873</v>
      </c>
      <c r="AH472" s="136">
        <v>1</v>
      </c>
      <c r="AI472" s="139">
        <v>4300</v>
      </c>
      <c r="AJ472" s="140">
        <v>30</v>
      </c>
      <c r="AK472" s="148">
        <v>30</v>
      </c>
      <c r="AL472" s="201">
        <f t="shared" si="7"/>
        <v>900</v>
      </c>
      <c r="AM472" s="139">
        <v>38000</v>
      </c>
      <c r="AN472" s="204">
        <v>1200000</v>
      </c>
      <c r="AO472" s="204">
        <v>0</v>
      </c>
      <c r="AP472" s="139">
        <v>0</v>
      </c>
      <c r="AQ472" s="139">
        <v>3870000</v>
      </c>
      <c r="AR472" s="139">
        <v>380000</v>
      </c>
      <c r="AS472" s="139">
        <v>5450000</v>
      </c>
    </row>
    <row r="473" spans="1:45" ht="24.9" hidden="1" customHeight="1" x14ac:dyDescent="0.3">
      <c r="A473" s="136">
        <v>12918</v>
      </c>
      <c r="B473" s="136" t="s">
        <v>41</v>
      </c>
      <c r="C473" s="136" t="s">
        <v>98</v>
      </c>
      <c r="D473" s="136">
        <v>2024</v>
      </c>
      <c r="E473" s="137" t="s">
        <v>23</v>
      </c>
      <c r="F473" s="136" t="s">
        <v>98</v>
      </c>
      <c r="G473" s="137" t="s">
        <v>2778</v>
      </c>
      <c r="H473" s="137" t="s">
        <v>2779</v>
      </c>
      <c r="I473" s="137" t="s">
        <v>2809</v>
      </c>
      <c r="J473" s="137" t="s">
        <v>2810</v>
      </c>
      <c r="K473" s="137" t="s">
        <v>2811</v>
      </c>
      <c r="L473" s="137" t="s">
        <v>21</v>
      </c>
      <c r="M473" s="136" t="s">
        <v>21</v>
      </c>
      <c r="N473" s="136">
        <v>1</v>
      </c>
      <c r="O473" s="138" t="s">
        <v>1252</v>
      </c>
      <c r="P473" s="137" t="s">
        <v>1676</v>
      </c>
      <c r="Q473" s="137" t="s">
        <v>1864</v>
      </c>
      <c r="R473" s="137" t="s">
        <v>401</v>
      </c>
      <c r="S473" s="137" t="s">
        <v>19</v>
      </c>
      <c r="T473" s="137" t="s">
        <v>399</v>
      </c>
      <c r="U473" s="144">
        <v>10</v>
      </c>
      <c r="V473" s="136">
        <v>96</v>
      </c>
      <c r="W473" s="136">
        <v>0</v>
      </c>
      <c r="X473" s="136">
        <v>96</v>
      </c>
      <c r="Y473" s="136">
        <v>3</v>
      </c>
      <c r="Z473" s="136" t="s">
        <v>20</v>
      </c>
      <c r="AA473" s="136" t="s">
        <v>18</v>
      </c>
      <c r="AB473" s="136" t="s">
        <v>18</v>
      </c>
      <c r="AD473" s="137" t="s">
        <v>2812</v>
      </c>
      <c r="AE473" s="136" t="s">
        <v>18</v>
      </c>
      <c r="AF473" s="137" t="s">
        <v>1878</v>
      </c>
      <c r="AG473" s="136" t="s">
        <v>1873</v>
      </c>
      <c r="AH473" s="136">
        <v>1</v>
      </c>
      <c r="AI473" s="139">
        <v>4300</v>
      </c>
      <c r="AJ473" s="140">
        <v>32</v>
      </c>
      <c r="AK473" s="148">
        <v>32</v>
      </c>
      <c r="AL473" s="201">
        <f t="shared" si="7"/>
        <v>960</v>
      </c>
      <c r="AN473" s="204">
        <v>1280000</v>
      </c>
      <c r="AO473" s="204">
        <v>0</v>
      </c>
      <c r="AP473" s="139">
        <v>0</v>
      </c>
      <c r="AQ473" s="139">
        <v>4128000</v>
      </c>
      <c r="AR473" s="139">
        <v>0</v>
      </c>
      <c r="AS473" s="139">
        <v>5408000</v>
      </c>
    </row>
    <row r="474" spans="1:45" ht="24.9" hidden="1" customHeight="1" x14ac:dyDescent="0.3">
      <c r="A474" s="136">
        <v>12915</v>
      </c>
      <c r="B474" s="136" t="s">
        <v>41</v>
      </c>
      <c r="C474" s="136" t="s">
        <v>98</v>
      </c>
      <c r="D474" s="136">
        <v>2024</v>
      </c>
      <c r="E474" s="137" t="s">
        <v>23</v>
      </c>
      <c r="F474" s="136" t="s">
        <v>98</v>
      </c>
      <c r="G474" s="137" t="s">
        <v>2778</v>
      </c>
      <c r="H474" s="137" t="s">
        <v>2784</v>
      </c>
      <c r="I474" s="137" t="s">
        <v>2813</v>
      </c>
      <c r="J474" s="137" t="s">
        <v>1146</v>
      </c>
      <c r="K474" s="137" t="s">
        <v>1147</v>
      </c>
      <c r="L474" s="137" t="s">
        <v>21</v>
      </c>
      <c r="M474" s="136" t="s">
        <v>21</v>
      </c>
      <c r="N474" s="136">
        <v>1</v>
      </c>
      <c r="O474" s="138" t="s">
        <v>1252</v>
      </c>
      <c r="P474" s="137" t="s">
        <v>1676</v>
      </c>
      <c r="Q474" s="137" t="s">
        <v>1864</v>
      </c>
      <c r="R474" s="137" t="s">
        <v>401</v>
      </c>
      <c r="S474" s="137" t="s">
        <v>19</v>
      </c>
      <c r="T474" s="137" t="s">
        <v>399</v>
      </c>
      <c r="U474" s="144">
        <v>10</v>
      </c>
      <c r="V474" s="136">
        <v>160</v>
      </c>
      <c r="W474" s="136">
        <v>0</v>
      </c>
      <c r="X474" s="136">
        <v>160</v>
      </c>
      <c r="Y474" s="136">
        <v>3</v>
      </c>
      <c r="Z474" s="136" t="s">
        <v>20</v>
      </c>
      <c r="AA474" s="136" t="s">
        <v>18</v>
      </c>
      <c r="AB474" s="136" t="s">
        <v>18</v>
      </c>
      <c r="AD474" s="137" t="s">
        <v>2814</v>
      </c>
      <c r="AE474" s="136" t="s">
        <v>18</v>
      </c>
      <c r="AF474" s="137" t="s">
        <v>1878</v>
      </c>
      <c r="AG474" s="136" t="s">
        <v>1873</v>
      </c>
      <c r="AH474" s="136">
        <v>2</v>
      </c>
      <c r="AI474" s="139">
        <v>5400</v>
      </c>
      <c r="AJ474" s="140">
        <v>53.333333333333336</v>
      </c>
      <c r="AK474" s="148">
        <v>54</v>
      </c>
      <c r="AL474" s="201">
        <f t="shared" si="7"/>
        <v>1600</v>
      </c>
      <c r="AM474" s="141"/>
      <c r="AN474" s="204">
        <v>2160000</v>
      </c>
      <c r="AO474" s="204">
        <v>0</v>
      </c>
      <c r="AP474" s="139">
        <v>0</v>
      </c>
      <c r="AQ474" s="139">
        <v>8640000</v>
      </c>
      <c r="AR474" s="139">
        <v>0</v>
      </c>
      <c r="AS474" s="139">
        <v>10800000</v>
      </c>
    </row>
    <row r="475" spans="1:45" ht="24.9" hidden="1" customHeight="1" x14ac:dyDescent="0.3">
      <c r="A475" s="136">
        <v>12913</v>
      </c>
      <c r="B475" s="136" t="s">
        <v>41</v>
      </c>
      <c r="C475" s="136" t="s">
        <v>98</v>
      </c>
      <c r="D475" s="136">
        <v>2024</v>
      </c>
      <c r="E475" s="137" t="s">
        <v>23</v>
      </c>
      <c r="F475" s="136" t="s">
        <v>98</v>
      </c>
      <c r="G475" s="137" t="s">
        <v>2778</v>
      </c>
      <c r="H475" s="137" t="s">
        <v>2779</v>
      </c>
      <c r="I475" s="137" t="s">
        <v>2780</v>
      </c>
      <c r="J475" s="137" t="s">
        <v>1950</v>
      </c>
      <c r="K475" s="137" t="s">
        <v>1951</v>
      </c>
      <c r="L475" s="137" t="s">
        <v>21</v>
      </c>
      <c r="M475" s="136" t="s">
        <v>21</v>
      </c>
      <c r="N475" s="136">
        <v>1</v>
      </c>
      <c r="O475" s="138" t="s">
        <v>1252</v>
      </c>
      <c r="P475" s="137" t="s">
        <v>1268</v>
      </c>
      <c r="Q475" s="137" t="s">
        <v>1864</v>
      </c>
      <c r="R475" s="137" t="s">
        <v>401</v>
      </c>
      <c r="S475" s="137" t="s">
        <v>19</v>
      </c>
      <c r="T475" s="137" t="s">
        <v>399</v>
      </c>
      <c r="U475" s="144">
        <v>10</v>
      </c>
      <c r="V475" s="136">
        <v>100</v>
      </c>
      <c r="W475" s="136">
        <v>0</v>
      </c>
      <c r="X475" s="136">
        <v>100</v>
      </c>
      <c r="Y475" s="136">
        <v>3</v>
      </c>
      <c r="Z475" s="136" t="s">
        <v>20</v>
      </c>
      <c r="AA475" s="136" t="s">
        <v>18</v>
      </c>
      <c r="AB475" s="136" t="s">
        <v>18</v>
      </c>
      <c r="AD475" s="137" t="s">
        <v>2815</v>
      </c>
      <c r="AE475" s="136" t="s">
        <v>18</v>
      </c>
      <c r="AF475" s="137" t="s">
        <v>1878</v>
      </c>
      <c r="AG475" s="136" t="s">
        <v>1873</v>
      </c>
      <c r="AH475" s="136">
        <v>3</v>
      </c>
      <c r="AI475" s="139">
        <v>6300</v>
      </c>
      <c r="AJ475" s="140">
        <v>33.333333333333336</v>
      </c>
      <c r="AK475" s="148">
        <v>34</v>
      </c>
      <c r="AL475" s="201">
        <f t="shared" si="7"/>
        <v>1000</v>
      </c>
      <c r="AN475" s="204">
        <v>1360000</v>
      </c>
      <c r="AO475" s="204">
        <v>0</v>
      </c>
      <c r="AP475" s="139">
        <v>0</v>
      </c>
      <c r="AQ475" s="139">
        <v>6300000</v>
      </c>
      <c r="AR475" s="139">
        <v>0</v>
      </c>
      <c r="AS475" s="139">
        <v>7660000</v>
      </c>
    </row>
    <row r="476" spans="1:45" ht="24.9" hidden="1" customHeight="1" x14ac:dyDescent="0.3">
      <c r="A476" s="136">
        <v>12916</v>
      </c>
      <c r="B476" s="136" t="s">
        <v>41</v>
      </c>
      <c r="C476" s="136" t="s">
        <v>98</v>
      </c>
      <c r="D476" s="136">
        <v>2024</v>
      </c>
      <c r="E476" s="137" t="s">
        <v>23</v>
      </c>
      <c r="F476" s="136" t="s">
        <v>98</v>
      </c>
      <c r="G476" s="137" t="s">
        <v>2778</v>
      </c>
      <c r="H476" s="137" t="s">
        <v>2779</v>
      </c>
      <c r="I476" s="137" t="s">
        <v>2809</v>
      </c>
      <c r="J476" s="137" t="s">
        <v>1950</v>
      </c>
      <c r="K476" s="137" t="s">
        <v>1951</v>
      </c>
      <c r="L476" s="137" t="s">
        <v>21</v>
      </c>
      <c r="M476" s="136" t="s">
        <v>21</v>
      </c>
      <c r="N476" s="136">
        <v>1</v>
      </c>
      <c r="O476" s="138" t="s">
        <v>1252</v>
      </c>
      <c r="P476" s="137" t="s">
        <v>1676</v>
      </c>
      <c r="Q476" s="137" t="s">
        <v>1864</v>
      </c>
      <c r="R476" s="137" t="s">
        <v>401</v>
      </c>
      <c r="S476" s="137" t="s">
        <v>22</v>
      </c>
      <c r="T476" s="137" t="s">
        <v>399</v>
      </c>
      <c r="U476" s="144">
        <v>10</v>
      </c>
      <c r="V476" s="136">
        <v>100</v>
      </c>
      <c r="W476" s="136">
        <v>0</v>
      </c>
      <c r="X476" s="136">
        <v>100</v>
      </c>
      <c r="Y476" s="136">
        <v>3</v>
      </c>
      <c r="Z476" s="136" t="s">
        <v>20</v>
      </c>
      <c r="AA476" s="136" t="s">
        <v>18</v>
      </c>
      <c r="AB476" s="136" t="s">
        <v>18</v>
      </c>
      <c r="AD476" s="137" t="s">
        <v>2816</v>
      </c>
      <c r="AE476" s="136" t="s">
        <v>18</v>
      </c>
      <c r="AF476" s="137" t="s">
        <v>1878</v>
      </c>
      <c r="AG476" s="136" t="s">
        <v>1873</v>
      </c>
      <c r="AH476" s="136">
        <v>3</v>
      </c>
      <c r="AI476" s="139">
        <v>6300</v>
      </c>
      <c r="AJ476" s="140">
        <v>33.333333333333336</v>
      </c>
      <c r="AK476" s="148">
        <v>34</v>
      </c>
      <c r="AL476" s="201">
        <f t="shared" si="7"/>
        <v>1000</v>
      </c>
      <c r="AM476" s="141"/>
      <c r="AN476" s="204">
        <v>1360000</v>
      </c>
      <c r="AO476" s="204">
        <v>0</v>
      </c>
      <c r="AP476" s="139">
        <v>0</v>
      </c>
      <c r="AQ476" s="139">
        <v>6300000</v>
      </c>
      <c r="AR476" s="139">
        <v>0</v>
      </c>
      <c r="AS476" s="139">
        <v>7660000</v>
      </c>
    </row>
    <row r="477" spans="1:45" ht="24.9" hidden="1" customHeight="1" x14ac:dyDescent="0.3">
      <c r="A477" s="136">
        <v>12961</v>
      </c>
      <c r="B477" s="136" t="s">
        <v>41</v>
      </c>
      <c r="C477" s="136" t="s">
        <v>98</v>
      </c>
      <c r="D477" s="136">
        <v>2024</v>
      </c>
      <c r="E477" s="137" t="s">
        <v>23</v>
      </c>
      <c r="F477" s="136" t="s">
        <v>98</v>
      </c>
      <c r="G477" s="137" t="s">
        <v>2778</v>
      </c>
      <c r="H477" s="137" t="s">
        <v>2793</v>
      </c>
      <c r="I477" s="137" t="s">
        <v>2817</v>
      </c>
      <c r="J477" s="137" t="s">
        <v>1950</v>
      </c>
      <c r="K477" s="137" t="s">
        <v>1951</v>
      </c>
      <c r="L477" s="137" t="s">
        <v>21</v>
      </c>
      <c r="M477" s="136" t="s">
        <v>21</v>
      </c>
      <c r="N477" s="136">
        <v>1</v>
      </c>
      <c r="O477" s="138" t="s">
        <v>1252</v>
      </c>
      <c r="P477" s="137" t="s">
        <v>1251</v>
      </c>
      <c r="Q477" s="137" t="s">
        <v>1864</v>
      </c>
      <c r="R477" s="137" t="s">
        <v>401</v>
      </c>
      <c r="S477" s="137" t="s">
        <v>19</v>
      </c>
      <c r="T477" s="137" t="s">
        <v>399</v>
      </c>
      <c r="U477" s="144">
        <v>10</v>
      </c>
      <c r="V477" s="136">
        <v>100</v>
      </c>
      <c r="W477" s="136">
        <v>0</v>
      </c>
      <c r="X477" s="136">
        <v>100</v>
      </c>
      <c r="Y477" s="136">
        <v>3</v>
      </c>
      <c r="Z477" s="136" t="s">
        <v>20</v>
      </c>
      <c r="AA477" s="136" t="s">
        <v>18</v>
      </c>
      <c r="AB477" s="136" t="s">
        <v>18</v>
      </c>
      <c r="AD477" s="137" t="s">
        <v>2818</v>
      </c>
      <c r="AE477" s="136" t="s">
        <v>18</v>
      </c>
      <c r="AF477" s="137" t="s">
        <v>1878</v>
      </c>
      <c r="AG477" s="136" t="s">
        <v>1873</v>
      </c>
      <c r="AH477" s="136">
        <v>3</v>
      </c>
      <c r="AI477" s="139">
        <v>6300</v>
      </c>
      <c r="AJ477" s="140">
        <v>33.333333333333336</v>
      </c>
      <c r="AK477" s="148">
        <v>34</v>
      </c>
      <c r="AL477" s="201">
        <f t="shared" si="7"/>
        <v>1000</v>
      </c>
      <c r="AN477" s="204">
        <v>1360000</v>
      </c>
      <c r="AO477" s="204">
        <v>0</v>
      </c>
      <c r="AP477" s="139">
        <v>0</v>
      </c>
      <c r="AQ477" s="139">
        <v>6300000</v>
      </c>
      <c r="AR477" s="139">
        <v>0</v>
      </c>
      <c r="AS477" s="139">
        <v>7660000</v>
      </c>
    </row>
    <row r="478" spans="1:45" ht="24.9" hidden="1" customHeight="1" x14ac:dyDescent="0.3">
      <c r="A478" s="136">
        <v>12908</v>
      </c>
      <c r="B478" s="136" t="s">
        <v>41</v>
      </c>
      <c r="C478" s="136" t="s">
        <v>98</v>
      </c>
      <c r="D478" s="136">
        <v>2024</v>
      </c>
      <c r="E478" s="137" t="s">
        <v>23</v>
      </c>
      <c r="F478" s="136" t="s">
        <v>98</v>
      </c>
      <c r="G478" s="137" t="s">
        <v>2778</v>
      </c>
      <c r="H478" s="137" t="s">
        <v>2779</v>
      </c>
      <c r="I478" s="137" t="s">
        <v>2800</v>
      </c>
      <c r="J478" s="137" t="s">
        <v>1959</v>
      </c>
      <c r="K478" s="137" t="s">
        <v>1960</v>
      </c>
      <c r="L478" s="137" t="s">
        <v>21</v>
      </c>
      <c r="M478" s="136" t="s">
        <v>21</v>
      </c>
      <c r="N478" s="136">
        <v>1</v>
      </c>
      <c r="O478" s="138" t="s">
        <v>1252</v>
      </c>
      <c r="P478" s="137" t="s">
        <v>1268</v>
      </c>
      <c r="Q478" s="137" t="s">
        <v>1864</v>
      </c>
      <c r="R478" s="137" t="s">
        <v>401</v>
      </c>
      <c r="S478" s="137" t="s">
        <v>22</v>
      </c>
      <c r="T478" s="137" t="s">
        <v>399</v>
      </c>
      <c r="U478" s="144">
        <v>10</v>
      </c>
      <c r="V478" s="136">
        <v>108</v>
      </c>
      <c r="W478" s="136">
        <v>0</v>
      </c>
      <c r="X478" s="136">
        <v>108</v>
      </c>
      <c r="Y478" s="136">
        <v>3</v>
      </c>
      <c r="Z478" s="136" t="s">
        <v>20</v>
      </c>
      <c r="AA478" s="136" t="s">
        <v>18</v>
      </c>
      <c r="AB478" s="136" t="s">
        <v>18</v>
      </c>
      <c r="AD478" s="137" t="s">
        <v>2819</v>
      </c>
      <c r="AE478" s="136" t="s">
        <v>18</v>
      </c>
      <c r="AF478" s="137" t="s">
        <v>1878</v>
      </c>
      <c r="AG478" s="136" t="s">
        <v>1873</v>
      </c>
      <c r="AH478" s="136">
        <v>2</v>
      </c>
      <c r="AI478" s="139">
        <v>5400</v>
      </c>
      <c r="AJ478" s="140">
        <v>36</v>
      </c>
      <c r="AK478" s="148">
        <v>36</v>
      </c>
      <c r="AL478" s="201">
        <f t="shared" si="7"/>
        <v>1080</v>
      </c>
      <c r="AM478" s="141"/>
      <c r="AN478" s="204">
        <v>1440000</v>
      </c>
      <c r="AO478" s="204">
        <v>0</v>
      </c>
      <c r="AP478" s="139">
        <v>0</v>
      </c>
      <c r="AQ478" s="139">
        <v>5832000</v>
      </c>
      <c r="AR478" s="139">
        <v>0</v>
      </c>
      <c r="AS478" s="139">
        <v>7272000</v>
      </c>
    </row>
    <row r="479" spans="1:45" ht="24.9" hidden="1" customHeight="1" x14ac:dyDescent="0.3">
      <c r="A479" s="136">
        <v>12958</v>
      </c>
      <c r="B479" s="136" t="s">
        <v>41</v>
      </c>
      <c r="C479" s="136" t="s">
        <v>98</v>
      </c>
      <c r="D479" s="136">
        <v>2024</v>
      </c>
      <c r="E479" s="137" t="s">
        <v>23</v>
      </c>
      <c r="F479" s="136" t="s">
        <v>98</v>
      </c>
      <c r="G479" s="137" t="s">
        <v>2778</v>
      </c>
      <c r="H479" s="137" t="s">
        <v>2779</v>
      </c>
      <c r="I479" s="137" t="s">
        <v>2797</v>
      </c>
      <c r="J479" s="137" t="s">
        <v>1959</v>
      </c>
      <c r="K479" s="137" t="s">
        <v>1960</v>
      </c>
      <c r="L479" s="137" t="s">
        <v>21</v>
      </c>
      <c r="M479" s="136" t="s">
        <v>21</v>
      </c>
      <c r="N479" s="136">
        <v>1</v>
      </c>
      <c r="O479" s="138" t="s">
        <v>1252</v>
      </c>
      <c r="P479" s="137" t="s">
        <v>1251</v>
      </c>
      <c r="Q479" s="137" t="s">
        <v>1864</v>
      </c>
      <c r="R479" s="137" t="s">
        <v>401</v>
      </c>
      <c r="S479" s="137" t="s">
        <v>22</v>
      </c>
      <c r="T479" s="137" t="s">
        <v>399</v>
      </c>
      <c r="U479" s="144">
        <v>10</v>
      </c>
      <c r="V479" s="136">
        <v>108</v>
      </c>
      <c r="W479" s="136">
        <v>0</v>
      </c>
      <c r="X479" s="136">
        <v>108</v>
      </c>
      <c r="Y479" s="136">
        <v>3</v>
      </c>
      <c r="Z479" s="136" t="s">
        <v>20</v>
      </c>
      <c r="AA479" s="136" t="s">
        <v>18</v>
      </c>
      <c r="AB479" s="136" t="s">
        <v>18</v>
      </c>
      <c r="AD479" s="137" t="s">
        <v>2820</v>
      </c>
      <c r="AE479" s="136" t="s">
        <v>18</v>
      </c>
      <c r="AF479" s="137" t="s">
        <v>1878</v>
      </c>
      <c r="AG479" s="136" t="s">
        <v>1873</v>
      </c>
      <c r="AH479" s="136">
        <v>2</v>
      </c>
      <c r="AI479" s="139">
        <v>5400</v>
      </c>
      <c r="AJ479" s="140">
        <v>36</v>
      </c>
      <c r="AK479" s="148">
        <v>36</v>
      </c>
      <c r="AL479" s="201">
        <f t="shared" si="7"/>
        <v>1080</v>
      </c>
      <c r="AN479" s="204">
        <v>1440000</v>
      </c>
      <c r="AO479" s="204">
        <v>0</v>
      </c>
      <c r="AP479" s="139">
        <v>0</v>
      </c>
      <c r="AQ479" s="139">
        <v>5832000</v>
      </c>
      <c r="AR479" s="139">
        <v>0</v>
      </c>
      <c r="AS479" s="139">
        <v>7272000</v>
      </c>
    </row>
    <row r="480" spans="1:45" ht="24.9" hidden="1" customHeight="1" x14ac:dyDescent="0.3">
      <c r="A480" s="136">
        <v>12819</v>
      </c>
      <c r="B480" s="136" t="s">
        <v>41</v>
      </c>
      <c r="C480" s="136" t="s">
        <v>98</v>
      </c>
      <c r="D480" s="136">
        <v>2024</v>
      </c>
      <c r="E480" s="137" t="s">
        <v>23</v>
      </c>
      <c r="F480" s="136" t="s">
        <v>98</v>
      </c>
      <c r="G480" s="137" t="s">
        <v>2778</v>
      </c>
      <c r="H480" s="137" t="s">
        <v>2784</v>
      </c>
      <c r="I480" s="137" t="s">
        <v>2821</v>
      </c>
      <c r="J480" s="137" t="s">
        <v>638</v>
      </c>
      <c r="K480" s="137" t="s">
        <v>639</v>
      </c>
      <c r="L480" s="137" t="s">
        <v>21</v>
      </c>
      <c r="M480" s="136" t="s">
        <v>21</v>
      </c>
      <c r="N480" s="136">
        <v>2</v>
      </c>
      <c r="O480" s="138" t="s">
        <v>1325</v>
      </c>
      <c r="P480" s="137" t="s">
        <v>1765</v>
      </c>
      <c r="Q480" s="137" t="s">
        <v>1864</v>
      </c>
      <c r="R480" s="137" t="s">
        <v>401</v>
      </c>
      <c r="S480" s="137" t="s">
        <v>22</v>
      </c>
      <c r="T480" s="137" t="s">
        <v>399</v>
      </c>
      <c r="U480" s="144">
        <v>15</v>
      </c>
      <c r="V480" s="136">
        <v>24</v>
      </c>
      <c r="W480" s="136">
        <v>0</v>
      </c>
      <c r="X480" s="136">
        <v>24</v>
      </c>
      <c r="Y480" s="136">
        <v>3</v>
      </c>
      <c r="Z480" s="136" t="s">
        <v>20</v>
      </c>
      <c r="AA480" s="136" t="s">
        <v>18</v>
      </c>
      <c r="AB480" s="136" t="s">
        <v>18</v>
      </c>
      <c r="AD480" s="137" t="s">
        <v>2822</v>
      </c>
      <c r="AE480" s="136" t="s">
        <v>20</v>
      </c>
      <c r="AF480" s="137" t="s">
        <v>1867</v>
      </c>
      <c r="AG480" s="136" t="s">
        <v>1873</v>
      </c>
      <c r="AH480" s="136">
        <v>2</v>
      </c>
      <c r="AI480" s="139">
        <v>5400</v>
      </c>
      <c r="AJ480" s="140">
        <v>16</v>
      </c>
      <c r="AK480" s="148">
        <v>16</v>
      </c>
      <c r="AL480" s="201">
        <f t="shared" si="7"/>
        <v>360</v>
      </c>
      <c r="AM480" s="141">
        <v>40000</v>
      </c>
      <c r="AN480" s="204">
        <v>960000</v>
      </c>
      <c r="AO480" s="204">
        <v>0</v>
      </c>
      <c r="AP480" s="139">
        <v>0</v>
      </c>
      <c r="AQ480" s="139">
        <v>1944000</v>
      </c>
      <c r="AR480" s="139">
        <v>600000</v>
      </c>
      <c r="AS480" s="139">
        <v>3504000</v>
      </c>
    </row>
    <row r="481" spans="1:47" ht="24.9" hidden="1" customHeight="1" x14ac:dyDescent="0.3">
      <c r="A481" s="136">
        <v>12941</v>
      </c>
      <c r="B481" s="136" t="s">
        <v>41</v>
      </c>
      <c r="C481" s="136" t="s">
        <v>98</v>
      </c>
      <c r="D481" s="136">
        <v>2024</v>
      </c>
      <c r="E481" s="137" t="s">
        <v>23</v>
      </c>
      <c r="F481" s="136" t="s">
        <v>98</v>
      </c>
      <c r="G481" s="137" t="s">
        <v>2778</v>
      </c>
      <c r="H481" s="137" t="s">
        <v>2779</v>
      </c>
      <c r="I481" s="137" t="s">
        <v>2823</v>
      </c>
      <c r="J481" s="137" t="s">
        <v>1201</v>
      </c>
      <c r="K481" s="137" t="s">
        <v>1200</v>
      </c>
      <c r="L481" s="137" t="s">
        <v>21</v>
      </c>
      <c r="M481" s="136" t="s">
        <v>21</v>
      </c>
      <c r="N481" s="136">
        <v>2</v>
      </c>
      <c r="O481" s="138" t="s">
        <v>1325</v>
      </c>
      <c r="P481" s="137" t="s">
        <v>1795</v>
      </c>
      <c r="Q481" s="137" t="s">
        <v>1864</v>
      </c>
      <c r="R481" s="137" t="s">
        <v>401</v>
      </c>
      <c r="S481" s="137" t="s">
        <v>19</v>
      </c>
      <c r="T481" s="137" t="s">
        <v>399</v>
      </c>
      <c r="U481" s="144">
        <v>10</v>
      </c>
      <c r="V481" s="136">
        <v>150</v>
      </c>
      <c r="W481" s="136">
        <v>0</v>
      </c>
      <c r="X481" s="136">
        <v>150</v>
      </c>
      <c r="Y481" s="136">
        <v>3</v>
      </c>
      <c r="Z481" s="136" t="s">
        <v>20</v>
      </c>
      <c r="AA481" s="136" t="s">
        <v>18</v>
      </c>
      <c r="AB481" s="136" t="s">
        <v>18</v>
      </c>
      <c r="AD481" s="137" t="s">
        <v>2824</v>
      </c>
      <c r="AE481" s="136" t="s">
        <v>20</v>
      </c>
      <c r="AF481" s="137" t="s">
        <v>1896</v>
      </c>
      <c r="AG481" s="136" t="s">
        <v>1873</v>
      </c>
      <c r="AH481" s="136">
        <v>3</v>
      </c>
      <c r="AI481" s="139">
        <v>6300</v>
      </c>
      <c r="AJ481" s="140">
        <v>61.333333333333336</v>
      </c>
      <c r="AK481" s="148">
        <v>62</v>
      </c>
      <c r="AL481" s="201">
        <f t="shared" si="7"/>
        <v>1500</v>
      </c>
      <c r="AM481" s="141">
        <v>35000</v>
      </c>
      <c r="AN481" s="204">
        <v>2480000</v>
      </c>
      <c r="AO481" s="204">
        <v>0</v>
      </c>
      <c r="AP481" s="139">
        <v>0</v>
      </c>
      <c r="AQ481" s="139">
        <v>9450000</v>
      </c>
      <c r="AR481" s="139">
        <v>350000</v>
      </c>
      <c r="AS481" s="139">
        <v>12280000</v>
      </c>
    </row>
    <row r="482" spans="1:47" ht="24.9" hidden="1" customHeight="1" x14ac:dyDescent="0.3">
      <c r="A482" s="136">
        <v>12933</v>
      </c>
      <c r="B482" s="136" t="s">
        <v>41</v>
      </c>
      <c r="C482" s="136" t="s">
        <v>98</v>
      </c>
      <c r="D482" s="136">
        <v>2024</v>
      </c>
      <c r="E482" s="137" t="s">
        <v>23</v>
      </c>
      <c r="F482" s="136" t="s">
        <v>98</v>
      </c>
      <c r="G482" s="137" t="s">
        <v>2778</v>
      </c>
      <c r="H482" s="137" t="s">
        <v>2784</v>
      </c>
      <c r="I482" s="137" t="s">
        <v>2825</v>
      </c>
      <c r="J482" s="137" t="s">
        <v>1246</v>
      </c>
      <c r="K482" s="137" t="s">
        <v>1245</v>
      </c>
      <c r="L482" s="137" t="s">
        <v>21</v>
      </c>
      <c r="M482" s="136" t="s">
        <v>21</v>
      </c>
      <c r="N482" s="136">
        <v>2</v>
      </c>
      <c r="O482" s="138" t="s">
        <v>1325</v>
      </c>
      <c r="P482" s="137" t="s">
        <v>1324</v>
      </c>
      <c r="Q482" s="137" t="s">
        <v>1864</v>
      </c>
      <c r="R482" s="137" t="s">
        <v>401</v>
      </c>
      <c r="S482" s="137" t="s">
        <v>22</v>
      </c>
      <c r="T482" s="137" t="s">
        <v>399</v>
      </c>
      <c r="U482" s="144">
        <v>15</v>
      </c>
      <c r="V482" s="136">
        <v>240</v>
      </c>
      <c r="W482" s="136">
        <v>0</v>
      </c>
      <c r="X482" s="136">
        <v>240</v>
      </c>
      <c r="Y482" s="136">
        <v>3</v>
      </c>
      <c r="Z482" s="136" t="s">
        <v>20</v>
      </c>
      <c r="AA482" s="136" t="s">
        <v>18</v>
      </c>
      <c r="AB482" s="136" t="s">
        <v>18</v>
      </c>
      <c r="AD482" s="137" t="s">
        <v>2826</v>
      </c>
      <c r="AE482" s="136" t="s">
        <v>18</v>
      </c>
      <c r="AF482" s="137" t="s">
        <v>1878</v>
      </c>
      <c r="AG482" s="136" t="s">
        <v>1873</v>
      </c>
      <c r="AH482" s="136">
        <v>1</v>
      </c>
      <c r="AI482" s="139">
        <v>4300</v>
      </c>
      <c r="AJ482" s="140">
        <v>80</v>
      </c>
      <c r="AK482" s="148">
        <v>80</v>
      </c>
      <c r="AL482" s="201">
        <f t="shared" si="7"/>
        <v>3600</v>
      </c>
      <c r="AN482" s="204">
        <v>4800000</v>
      </c>
      <c r="AO482" s="204">
        <v>0</v>
      </c>
      <c r="AP482" s="139">
        <v>0</v>
      </c>
      <c r="AQ482" s="139">
        <v>15480000</v>
      </c>
      <c r="AR482" s="139">
        <v>0</v>
      </c>
      <c r="AS482" s="139">
        <v>20280000</v>
      </c>
    </row>
    <row r="483" spans="1:47" ht="24.9" hidden="1" customHeight="1" x14ac:dyDescent="0.3">
      <c r="A483" s="144">
        <v>12945</v>
      </c>
      <c r="B483" s="144" t="s">
        <v>41</v>
      </c>
      <c r="C483" s="144" t="s">
        <v>98</v>
      </c>
      <c r="D483" s="144">
        <v>2024</v>
      </c>
      <c r="E483" s="145" t="s">
        <v>23</v>
      </c>
      <c r="F483" s="144" t="s">
        <v>98</v>
      </c>
      <c r="G483" s="145" t="s">
        <v>2778</v>
      </c>
      <c r="H483" s="145" t="s">
        <v>2793</v>
      </c>
      <c r="I483" s="145" t="s">
        <v>2827</v>
      </c>
      <c r="J483" s="145" t="s">
        <v>2828</v>
      </c>
      <c r="K483" s="145" t="s">
        <v>2829</v>
      </c>
      <c r="L483" s="145" t="s">
        <v>21</v>
      </c>
      <c r="M483" s="144" t="s">
        <v>21</v>
      </c>
      <c r="N483" s="144">
        <v>2</v>
      </c>
      <c r="O483" s="146" t="s">
        <v>1325</v>
      </c>
      <c r="P483" s="145" t="s">
        <v>1795</v>
      </c>
      <c r="Q483" s="145" t="s">
        <v>1864</v>
      </c>
      <c r="R483" s="145" t="s">
        <v>401</v>
      </c>
      <c r="S483" s="145" t="s">
        <v>22</v>
      </c>
      <c r="T483" s="145" t="s">
        <v>399</v>
      </c>
      <c r="U483" s="144">
        <v>10</v>
      </c>
      <c r="V483" s="144">
        <v>77</v>
      </c>
      <c r="W483" s="144">
        <v>0</v>
      </c>
      <c r="X483" s="144">
        <v>77</v>
      </c>
      <c r="Y483" s="144">
        <v>3</v>
      </c>
      <c r="Z483" s="144" t="s">
        <v>20</v>
      </c>
      <c r="AA483" s="144" t="s">
        <v>18</v>
      </c>
      <c r="AB483" s="144" t="s">
        <v>18</v>
      </c>
      <c r="AC483" s="145"/>
      <c r="AD483" s="145" t="s">
        <v>2830</v>
      </c>
      <c r="AE483" s="144" t="s">
        <v>18</v>
      </c>
      <c r="AF483" s="145" t="s">
        <v>1878</v>
      </c>
      <c r="AG483" s="144" t="s">
        <v>1873</v>
      </c>
      <c r="AH483" s="144">
        <v>2</v>
      </c>
      <c r="AI483" s="147">
        <v>5400</v>
      </c>
      <c r="AJ483" s="148">
        <v>25.666666666666668</v>
      </c>
      <c r="AK483" s="148">
        <v>26</v>
      </c>
      <c r="AL483" s="201">
        <f t="shared" si="7"/>
        <v>770</v>
      </c>
      <c r="AM483" s="149"/>
      <c r="AN483" s="204">
        <v>1040000</v>
      </c>
      <c r="AO483" s="204">
        <v>0</v>
      </c>
      <c r="AP483" s="147">
        <v>0</v>
      </c>
      <c r="AQ483" s="147">
        <v>4158000</v>
      </c>
      <c r="AR483" s="147">
        <v>0</v>
      </c>
      <c r="AS483" s="147">
        <v>5198000</v>
      </c>
      <c r="AT483" s="148"/>
      <c r="AU483" s="148"/>
    </row>
    <row r="484" spans="1:47" ht="24.9" hidden="1" customHeight="1" x14ac:dyDescent="0.3">
      <c r="A484" s="136">
        <v>12917</v>
      </c>
      <c r="B484" s="136" t="s">
        <v>41</v>
      </c>
      <c r="C484" s="136" t="s">
        <v>98</v>
      </c>
      <c r="D484" s="136">
        <v>2024</v>
      </c>
      <c r="E484" s="137" t="s">
        <v>23</v>
      </c>
      <c r="F484" s="136" t="s">
        <v>98</v>
      </c>
      <c r="G484" s="137" t="s">
        <v>2778</v>
      </c>
      <c r="H484" s="137" t="s">
        <v>2779</v>
      </c>
      <c r="I484" s="137" t="s">
        <v>2831</v>
      </c>
      <c r="J484" s="137" t="s">
        <v>720</v>
      </c>
      <c r="K484" s="137" t="s">
        <v>721</v>
      </c>
      <c r="L484" s="137" t="s">
        <v>21</v>
      </c>
      <c r="M484" s="136" t="s">
        <v>21</v>
      </c>
      <c r="N484" s="136">
        <v>2</v>
      </c>
      <c r="O484" s="138" t="s">
        <v>1325</v>
      </c>
      <c r="P484" s="137" t="s">
        <v>1762</v>
      </c>
      <c r="Q484" s="137" t="s">
        <v>1864</v>
      </c>
      <c r="R484" s="137" t="s">
        <v>401</v>
      </c>
      <c r="S484" s="137" t="s">
        <v>19</v>
      </c>
      <c r="T484" s="137" t="s">
        <v>399</v>
      </c>
      <c r="U484" s="144">
        <v>10</v>
      </c>
      <c r="V484" s="136">
        <v>28</v>
      </c>
      <c r="W484" s="136">
        <v>0</v>
      </c>
      <c r="X484" s="136">
        <v>28</v>
      </c>
      <c r="Y484" s="136">
        <v>3</v>
      </c>
      <c r="Z484" s="136" t="s">
        <v>20</v>
      </c>
      <c r="AA484" s="136" t="s">
        <v>18</v>
      </c>
      <c r="AB484" s="136" t="s">
        <v>18</v>
      </c>
      <c r="AD484" s="137" t="s">
        <v>2832</v>
      </c>
      <c r="AE484" s="136" t="s">
        <v>18</v>
      </c>
      <c r="AF484" s="137" t="s">
        <v>1878</v>
      </c>
      <c r="AG484" s="136" t="s">
        <v>1873</v>
      </c>
      <c r="AH484" s="136">
        <v>1</v>
      </c>
      <c r="AI484" s="139">
        <v>4300</v>
      </c>
      <c r="AJ484" s="140">
        <v>9.3333333333333339</v>
      </c>
      <c r="AK484" s="148">
        <v>10</v>
      </c>
      <c r="AL484" s="201">
        <f t="shared" si="7"/>
        <v>280</v>
      </c>
      <c r="AN484" s="204">
        <v>400000</v>
      </c>
      <c r="AO484" s="204">
        <v>0</v>
      </c>
      <c r="AP484" s="139">
        <v>0</v>
      </c>
      <c r="AQ484" s="139">
        <v>1204000</v>
      </c>
      <c r="AR484" s="139">
        <v>0</v>
      </c>
      <c r="AS484" s="139">
        <v>1604000</v>
      </c>
      <c r="AT484" s="142"/>
      <c r="AU484" s="142"/>
    </row>
    <row r="485" spans="1:47" ht="24.9" hidden="1" customHeight="1" x14ac:dyDescent="0.3">
      <c r="A485" s="136">
        <v>12930</v>
      </c>
      <c r="B485" s="136" t="s">
        <v>41</v>
      </c>
      <c r="C485" s="136" t="s">
        <v>98</v>
      </c>
      <c r="D485" s="136">
        <v>2024</v>
      </c>
      <c r="E485" s="137" t="s">
        <v>23</v>
      </c>
      <c r="F485" s="136" t="s">
        <v>98</v>
      </c>
      <c r="G485" s="137" t="s">
        <v>2778</v>
      </c>
      <c r="H485" s="137" t="s">
        <v>2784</v>
      </c>
      <c r="I485" s="137" t="s">
        <v>2833</v>
      </c>
      <c r="J485" s="137" t="s">
        <v>720</v>
      </c>
      <c r="K485" s="137" t="s">
        <v>721</v>
      </c>
      <c r="L485" s="137" t="s">
        <v>21</v>
      </c>
      <c r="M485" s="136" t="s">
        <v>21</v>
      </c>
      <c r="N485" s="136">
        <v>2</v>
      </c>
      <c r="O485" s="138" t="s">
        <v>1325</v>
      </c>
      <c r="P485" s="137" t="s">
        <v>1764</v>
      </c>
      <c r="Q485" s="137" t="s">
        <v>1864</v>
      </c>
      <c r="R485" s="137" t="s">
        <v>401</v>
      </c>
      <c r="S485" s="137" t="s">
        <v>19</v>
      </c>
      <c r="T485" s="137" t="s">
        <v>399</v>
      </c>
      <c r="U485" s="144">
        <v>10</v>
      </c>
      <c r="V485" s="136">
        <v>28</v>
      </c>
      <c r="W485" s="136">
        <v>0</v>
      </c>
      <c r="X485" s="136">
        <v>28</v>
      </c>
      <c r="Y485" s="136">
        <v>3</v>
      </c>
      <c r="Z485" s="136" t="s">
        <v>20</v>
      </c>
      <c r="AA485" s="136" t="s">
        <v>18</v>
      </c>
      <c r="AB485" s="136" t="s">
        <v>18</v>
      </c>
      <c r="AD485" s="137" t="s">
        <v>2834</v>
      </c>
      <c r="AE485" s="136" t="s">
        <v>18</v>
      </c>
      <c r="AF485" s="137" t="s">
        <v>1878</v>
      </c>
      <c r="AG485" s="136" t="s">
        <v>1873</v>
      </c>
      <c r="AH485" s="136">
        <v>1</v>
      </c>
      <c r="AI485" s="139">
        <v>4300</v>
      </c>
      <c r="AJ485" s="140">
        <v>9.3333333333333339</v>
      </c>
      <c r="AK485" s="148">
        <v>10</v>
      </c>
      <c r="AL485" s="201">
        <f t="shared" si="7"/>
        <v>280</v>
      </c>
      <c r="AN485" s="204">
        <v>400000</v>
      </c>
      <c r="AO485" s="204">
        <v>0</v>
      </c>
      <c r="AP485" s="139">
        <v>0</v>
      </c>
      <c r="AQ485" s="139">
        <v>1204000</v>
      </c>
      <c r="AR485" s="139">
        <v>0</v>
      </c>
      <c r="AS485" s="139">
        <v>1604000</v>
      </c>
    </row>
    <row r="486" spans="1:47" ht="24.9" hidden="1" customHeight="1" x14ac:dyDescent="0.3">
      <c r="A486" s="136">
        <v>12932</v>
      </c>
      <c r="B486" s="136" t="s">
        <v>41</v>
      </c>
      <c r="C486" s="136" t="s">
        <v>98</v>
      </c>
      <c r="D486" s="136">
        <v>2024</v>
      </c>
      <c r="E486" s="137" t="s">
        <v>23</v>
      </c>
      <c r="F486" s="136" t="s">
        <v>98</v>
      </c>
      <c r="G486" s="137" t="s">
        <v>2778</v>
      </c>
      <c r="H486" s="137" t="s">
        <v>2784</v>
      </c>
      <c r="I486" s="137" t="s">
        <v>2835</v>
      </c>
      <c r="J486" s="137" t="s">
        <v>2836</v>
      </c>
      <c r="K486" s="137" t="s">
        <v>2837</v>
      </c>
      <c r="L486" s="137" t="s">
        <v>21</v>
      </c>
      <c r="M486" s="136" t="s">
        <v>21</v>
      </c>
      <c r="N486" s="136">
        <v>2</v>
      </c>
      <c r="O486" s="138" t="s">
        <v>1325</v>
      </c>
      <c r="P486" s="137" t="s">
        <v>1766</v>
      </c>
      <c r="Q486" s="137" t="s">
        <v>1864</v>
      </c>
      <c r="R486" s="137" t="s">
        <v>401</v>
      </c>
      <c r="S486" s="137" t="s">
        <v>19</v>
      </c>
      <c r="T486" s="137" t="s">
        <v>399</v>
      </c>
      <c r="U486" s="144">
        <v>10</v>
      </c>
      <c r="V486" s="136">
        <v>36</v>
      </c>
      <c r="W486" s="136">
        <v>0</v>
      </c>
      <c r="X486" s="136">
        <v>36</v>
      </c>
      <c r="Y486" s="136">
        <v>3</v>
      </c>
      <c r="Z486" s="136" t="s">
        <v>20</v>
      </c>
      <c r="AA486" s="136" t="s">
        <v>18</v>
      </c>
      <c r="AB486" s="136" t="s">
        <v>18</v>
      </c>
      <c r="AD486" s="137" t="s">
        <v>2838</v>
      </c>
      <c r="AE486" s="136" t="s">
        <v>18</v>
      </c>
      <c r="AF486" s="137" t="s">
        <v>1878</v>
      </c>
      <c r="AG486" s="136" t="s">
        <v>1873</v>
      </c>
      <c r="AH486" s="136">
        <v>1</v>
      </c>
      <c r="AI486" s="139">
        <v>4300</v>
      </c>
      <c r="AJ486" s="140">
        <v>12</v>
      </c>
      <c r="AK486" s="148">
        <v>12</v>
      </c>
      <c r="AL486" s="201">
        <f t="shared" si="7"/>
        <v>360</v>
      </c>
      <c r="AN486" s="204">
        <v>480000</v>
      </c>
      <c r="AO486" s="204">
        <v>0</v>
      </c>
      <c r="AP486" s="139">
        <v>0</v>
      </c>
      <c r="AQ486" s="139">
        <v>1548000</v>
      </c>
      <c r="AR486" s="139">
        <v>0</v>
      </c>
      <c r="AS486" s="139">
        <v>2028000</v>
      </c>
      <c r="AT486" s="142"/>
      <c r="AU486" s="142"/>
    </row>
    <row r="487" spans="1:47" ht="24.9" hidden="1" customHeight="1" x14ac:dyDescent="0.3">
      <c r="A487" s="136">
        <v>12935</v>
      </c>
      <c r="B487" s="136" t="s">
        <v>41</v>
      </c>
      <c r="C487" s="136" t="s">
        <v>98</v>
      </c>
      <c r="D487" s="136">
        <v>2024</v>
      </c>
      <c r="E487" s="137" t="s">
        <v>23</v>
      </c>
      <c r="F487" s="136" t="s">
        <v>98</v>
      </c>
      <c r="G487" s="137" t="s">
        <v>2778</v>
      </c>
      <c r="H487" s="137" t="s">
        <v>2784</v>
      </c>
      <c r="I487" s="137" t="s">
        <v>2827</v>
      </c>
      <c r="J487" s="137" t="s">
        <v>2836</v>
      </c>
      <c r="K487" s="137" t="s">
        <v>2837</v>
      </c>
      <c r="L487" s="137" t="s">
        <v>21</v>
      </c>
      <c r="M487" s="136" t="s">
        <v>21</v>
      </c>
      <c r="N487" s="136">
        <v>2</v>
      </c>
      <c r="O487" s="138" t="s">
        <v>1325</v>
      </c>
      <c r="P487" s="137" t="s">
        <v>1795</v>
      </c>
      <c r="Q487" s="137" t="s">
        <v>1864</v>
      </c>
      <c r="R487" s="137" t="s">
        <v>401</v>
      </c>
      <c r="S487" s="137" t="s">
        <v>19</v>
      </c>
      <c r="T487" s="137" t="s">
        <v>399</v>
      </c>
      <c r="U487" s="144">
        <v>10</v>
      </c>
      <c r="V487" s="136">
        <v>36</v>
      </c>
      <c r="W487" s="136">
        <v>0</v>
      </c>
      <c r="X487" s="136">
        <v>36</v>
      </c>
      <c r="Y487" s="136">
        <v>3</v>
      </c>
      <c r="Z487" s="136" t="s">
        <v>20</v>
      </c>
      <c r="AA487" s="136" t="s">
        <v>18</v>
      </c>
      <c r="AB487" s="136" t="s">
        <v>18</v>
      </c>
      <c r="AD487" s="137" t="s">
        <v>2839</v>
      </c>
      <c r="AE487" s="136" t="s">
        <v>18</v>
      </c>
      <c r="AF487" s="137" t="s">
        <v>1878</v>
      </c>
      <c r="AG487" s="136" t="s">
        <v>1873</v>
      </c>
      <c r="AH487" s="136">
        <v>1</v>
      </c>
      <c r="AI487" s="139">
        <v>4300</v>
      </c>
      <c r="AJ487" s="140">
        <v>12</v>
      </c>
      <c r="AK487" s="148">
        <v>12</v>
      </c>
      <c r="AL487" s="201">
        <f t="shared" si="7"/>
        <v>360</v>
      </c>
      <c r="AN487" s="204">
        <v>480000</v>
      </c>
      <c r="AO487" s="204">
        <v>0</v>
      </c>
      <c r="AP487" s="139">
        <v>0</v>
      </c>
      <c r="AQ487" s="139">
        <v>1548000</v>
      </c>
      <c r="AR487" s="139">
        <v>0</v>
      </c>
      <c r="AS487" s="139">
        <v>2028000</v>
      </c>
    </row>
    <row r="488" spans="1:47" ht="24.9" hidden="1" customHeight="1" x14ac:dyDescent="0.3">
      <c r="A488" s="136">
        <v>12947</v>
      </c>
      <c r="B488" s="136" t="s">
        <v>41</v>
      </c>
      <c r="C488" s="136" t="s">
        <v>98</v>
      </c>
      <c r="D488" s="136">
        <v>2024</v>
      </c>
      <c r="E488" s="137" t="s">
        <v>23</v>
      </c>
      <c r="F488" s="136" t="s">
        <v>98</v>
      </c>
      <c r="G488" s="137" t="s">
        <v>2778</v>
      </c>
      <c r="H488" s="137" t="s">
        <v>2793</v>
      </c>
      <c r="I488" s="137" t="s">
        <v>2835</v>
      </c>
      <c r="J488" s="137" t="s">
        <v>1778</v>
      </c>
      <c r="K488" s="137" t="s">
        <v>1783</v>
      </c>
      <c r="L488" s="137" t="s">
        <v>21</v>
      </c>
      <c r="M488" s="136" t="s">
        <v>21</v>
      </c>
      <c r="N488" s="136">
        <v>2</v>
      </c>
      <c r="O488" s="138" t="s">
        <v>1325</v>
      </c>
      <c r="P488" s="137" t="s">
        <v>1766</v>
      </c>
      <c r="Q488" s="137" t="s">
        <v>1864</v>
      </c>
      <c r="R488" s="137" t="s">
        <v>401</v>
      </c>
      <c r="S488" s="137" t="s">
        <v>19</v>
      </c>
      <c r="T488" s="137" t="s">
        <v>399</v>
      </c>
      <c r="U488" s="144">
        <v>10</v>
      </c>
      <c r="V488" s="136">
        <v>32</v>
      </c>
      <c r="W488" s="136">
        <v>0</v>
      </c>
      <c r="X488" s="136">
        <v>32</v>
      </c>
      <c r="Y488" s="136">
        <v>3</v>
      </c>
      <c r="Z488" s="136" t="s">
        <v>20</v>
      </c>
      <c r="AA488" s="136" t="s">
        <v>18</v>
      </c>
      <c r="AB488" s="136" t="s">
        <v>18</v>
      </c>
      <c r="AD488" s="137" t="s">
        <v>2840</v>
      </c>
      <c r="AE488" s="136" t="s">
        <v>18</v>
      </c>
      <c r="AF488" s="137" t="s">
        <v>1878</v>
      </c>
      <c r="AG488" s="136" t="s">
        <v>1873</v>
      </c>
      <c r="AH488" s="136">
        <v>1</v>
      </c>
      <c r="AI488" s="139">
        <v>4300</v>
      </c>
      <c r="AJ488" s="140">
        <v>10.666666666666666</v>
      </c>
      <c r="AK488" s="148">
        <v>11</v>
      </c>
      <c r="AL488" s="201">
        <f t="shared" si="7"/>
        <v>320</v>
      </c>
      <c r="AN488" s="204">
        <v>440000</v>
      </c>
      <c r="AO488" s="204">
        <v>0</v>
      </c>
      <c r="AP488" s="139">
        <v>0</v>
      </c>
      <c r="AQ488" s="139">
        <v>1376000</v>
      </c>
      <c r="AR488" s="139">
        <v>0</v>
      </c>
      <c r="AS488" s="139">
        <v>1816000</v>
      </c>
    </row>
    <row r="489" spans="1:47" ht="24.9" hidden="1" customHeight="1" x14ac:dyDescent="0.3">
      <c r="A489" s="136">
        <v>12950</v>
      </c>
      <c r="B489" s="136" t="s">
        <v>41</v>
      </c>
      <c r="C489" s="136" t="s">
        <v>98</v>
      </c>
      <c r="D489" s="136">
        <v>2024</v>
      </c>
      <c r="E489" s="137" t="s">
        <v>23</v>
      </c>
      <c r="F489" s="136" t="s">
        <v>98</v>
      </c>
      <c r="G489" s="137" t="s">
        <v>2778</v>
      </c>
      <c r="H489" s="137" t="s">
        <v>2793</v>
      </c>
      <c r="I489" s="137" t="s">
        <v>2841</v>
      </c>
      <c r="J489" s="137" t="s">
        <v>1778</v>
      </c>
      <c r="K489" s="137" t="s">
        <v>1783</v>
      </c>
      <c r="L489" s="137" t="s">
        <v>21</v>
      </c>
      <c r="M489" s="136" t="s">
        <v>21</v>
      </c>
      <c r="N489" s="136">
        <v>2</v>
      </c>
      <c r="O489" s="138" t="s">
        <v>1325</v>
      </c>
      <c r="P489" s="137" t="s">
        <v>1795</v>
      </c>
      <c r="Q489" s="137" t="s">
        <v>1864</v>
      </c>
      <c r="R489" s="137" t="s">
        <v>401</v>
      </c>
      <c r="S489" s="137" t="s">
        <v>19</v>
      </c>
      <c r="T489" s="137" t="s">
        <v>399</v>
      </c>
      <c r="U489" s="144">
        <v>10</v>
      </c>
      <c r="V489" s="136">
        <v>32</v>
      </c>
      <c r="W489" s="136">
        <v>0</v>
      </c>
      <c r="X489" s="136">
        <v>32</v>
      </c>
      <c r="Y489" s="136">
        <v>3</v>
      </c>
      <c r="Z489" s="136" t="s">
        <v>20</v>
      </c>
      <c r="AA489" s="136" t="s">
        <v>18</v>
      </c>
      <c r="AB489" s="136" t="s">
        <v>18</v>
      </c>
      <c r="AD489" s="137" t="s">
        <v>2842</v>
      </c>
      <c r="AE489" s="136" t="s">
        <v>18</v>
      </c>
      <c r="AF489" s="137" t="s">
        <v>1878</v>
      </c>
      <c r="AG489" s="136" t="s">
        <v>1873</v>
      </c>
      <c r="AH489" s="136">
        <v>1</v>
      </c>
      <c r="AI489" s="139">
        <v>4300</v>
      </c>
      <c r="AJ489" s="140">
        <v>10.666666666666666</v>
      </c>
      <c r="AK489" s="148">
        <v>11</v>
      </c>
      <c r="AL489" s="201">
        <f t="shared" si="7"/>
        <v>320</v>
      </c>
      <c r="AN489" s="204">
        <v>440000</v>
      </c>
      <c r="AO489" s="204">
        <v>0</v>
      </c>
      <c r="AP489" s="139">
        <v>0</v>
      </c>
      <c r="AQ489" s="139">
        <v>1376000</v>
      </c>
      <c r="AR489" s="139">
        <v>0</v>
      </c>
      <c r="AS489" s="139">
        <v>1816000</v>
      </c>
    </row>
    <row r="490" spans="1:47" ht="24.9" hidden="1" customHeight="1" x14ac:dyDescent="0.3">
      <c r="A490" s="136">
        <v>12952</v>
      </c>
      <c r="B490" s="136" t="s">
        <v>41</v>
      </c>
      <c r="C490" s="136" t="s">
        <v>98</v>
      </c>
      <c r="D490" s="136">
        <v>2024</v>
      </c>
      <c r="E490" s="137" t="s">
        <v>23</v>
      </c>
      <c r="F490" s="136" t="s">
        <v>98</v>
      </c>
      <c r="G490" s="137" t="s">
        <v>2778</v>
      </c>
      <c r="H490" s="137" t="s">
        <v>2793</v>
      </c>
      <c r="I490" s="137" t="s">
        <v>2843</v>
      </c>
      <c r="J490" s="137" t="s">
        <v>1778</v>
      </c>
      <c r="K490" s="137" t="s">
        <v>1783</v>
      </c>
      <c r="L490" s="137" t="s">
        <v>21</v>
      </c>
      <c r="M490" s="136" t="s">
        <v>21</v>
      </c>
      <c r="N490" s="136">
        <v>2</v>
      </c>
      <c r="O490" s="138" t="s">
        <v>1325</v>
      </c>
      <c r="P490" s="137" t="s">
        <v>1762</v>
      </c>
      <c r="Q490" s="137" t="s">
        <v>1864</v>
      </c>
      <c r="R490" s="137" t="s">
        <v>401</v>
      </c>
      <c r="S490" s="137" t="s">
        <v>19</v>
      </c>
      <c r="T490" s="137" t="s">
        <v>399</v>
      </c>
      <c r="U490" s="144">
        <v>10</v>
      </c>
      <c r="V490" s="136">
        <v>32</v>
      </c>
      <c r="W490" s="136">
        <v>0</v>
      </c>
      <c r="X490" s="136">
        <v>32</v>
      </c>
      <c r="Y490" s="136">
        <v>3</v>
      </c>
      <c r="Z490" s="136" t="s">
        <v>20</v>
      </c>
      <c r="AA490" s="136" t="s">
        <v>18</v>
      </c>
      <c r="AB490" s="136" t="s">
        <v>18</v>
      </c>
      <c r="AD490" s="137" t="s">
        <v>2844</v>
      </c>
      <c r="AE490" s="136" t="s">
        <v>18</v>
      </c>
      <c r="AF490" s="137" t="s">
        <v>1878</v>
      </c>
      <c r="AG490" s="136" t="s">
        <v>1873</v>
      </c>
      <c r="AH490" s="136">
        <v>1</v>
      </c>
      <c r="AI490" s="139">
        <v>4300</v>
      </c>
      <c r="AJ490" s="140">
        <v>10.666666666666666</v>
      </c>
      <c r="AK490" s="148">
        <v>11</v>
      </c>
      <c r="AL490" s="201">
        <f t="shared" si="7"/>
        <v>320</v>
      </c>
      <c r="AN490" s="204">
        <v>440000</v>
      </c>
      <c r="AO490" s="204">
        <v>0</v>
      </c>
      <c r="AP490" s="139">
        <v>0</v>
      </c>
      <c r="AQ490" s="139">
        <v>1376000</v>
      </c>
      <c r="AR490" s="139">
        <v>0</v>
      </c>
      <c r="AS490" s="139">
        <v>1816000</v>
      </c>
    </row>
    <row r="491" spans="1:47" ht="24.9" hidden="1" customHeight="1" x14ac:dyDescent="0.3">
      <c r="A491" s="136">
        <v>12955</v>
      </c>
      <c r="B491" s="136" t="s">
        <v>41</v>
      </c>
      <c r="C491" s="136" t="s">
        <v>98</v>
      </c>
      <c r="D491" s="136">
        <v>2024</v>
      </c>
      <c r="E491" s="137" t="s">
        <v>23</v>
      </c>
      <c r="F491" s="136" t="s">
        <v>98</v>
      </c>
      <c r="G491" s="137" t="s">
        <v>2778</v>
      </c>
      <c r="H491" s="137" t="s">
        <v>2779</v>
      </c>
      <c r="I491" s="137" t="s">
        <v>2845</v>
      </c>
      <c r="J491" s="137" t="s">
        <v>1778</v>
      </c>
      <c r="K491" s="137" t="s">
        <v>1783</v>
      </c>
      <c r="L491" s="137" t="s">
        <v>21</v>
      </c>
      <c r="M491" s="136" t="s">
        <v>21</v>
      </c>
      <c r="N491" s="136">
        <v>2</v>
      </c>
      <c r="O491" s="138" t="s">
        <v>1325</v>
      </c>
      <c r="P491" s="137" t="s">
        <v>1764</v>
      </c>
      <c r="Q491" s="137" t="s">
        <v>1864</v>
      </c>
      <c r="R491" s="137" t="s">
        <v>401</v>
      </c>
      <c r="S491" s="137" t="s">
        <v>19</v>
      </c>
      <c r="T491" s="137" t="s">
        <v>399</v>
      </c>
      <c r="U491" s="144">
        <v>10</v>
      </c>
      <c r="V491" s="136">
        <v>32</v>
      </c>
      <c r="W491" s="136">
        <v>0</v>
      </c>
      <c r="X491" s="136">
        <v>32</v>
      </c>
      <c r="Y491" s="136">
        <v>3</v>
      </c>
      <c r="Z491" s="136" t="s">
        <v>20</v>
      </c>
      <c r="AA491" s="136" t="s">
        <v>18</v>
      </c>
      <c r="AB491" s="136" t="s">
        <v>18</v>
      </c>
      <c r="AD491" s="137" t="s">
        <v>2846</v>
      </c>
      <c r="AE491" s="136" t="s">
        <v>18</v>
      </c>
      <c r="AF491" s="137" t="s">
        <v>1878</v>
      </c>
      <c r="AG491" s="136" t="s">
        <v>1873</v>
      </c>
      <c r="AH491" s="136">
        <v>1</v>
      </c>
      <c r="AI491" s="139">
        <v>4300</v>
      </c>
      <c r="AJ491" s="140">
        <v>10.666666666666666</v>
      </c>
      <c r="AK491" s="148">
        <v>11</v>
      </c>
      <c r="AL491" s="201">
        <f t="shared" si="7"/>
        <v>320</v>
      </c>
      <c r="AN491" s="204">
        <v>440000</v>
      </c>
      <c r="AO491" s="204">
        <v>0</v>
      </c>
      <c r="AP491" s="139">
        <v>0</v>
      </c>
      <c r="AQ491" s="139">
        <v>1376000</v>
      </c>
      <c r="AR491" s="139">
        <v>0</v>
      </c>
      <c r="AS491" s="139">
        <v>1816000</v>
      </c>
    </row>
    <row r="492" spans="1:47" ht="24.9" hidden="1" customHeight="1" x14ac:dyDescent="0.3">
      <c r="A492" s="136">
        <v>12927</v>
      </c>
      <c r="B492" s="136" t="s">
        <v>41</v>
      </c>
      <c r="C492" s="136" t="s">
        <v>98</v>
      </c>
      <c r="D492" s="136">
        <v>2024</v>
      </c>
      <c r="E492" s="137" t="s">
        <v>23</v>
      </c>
      <c r="F492" s="136" t="s">
        <v>98</v>
      </c>
      <c r="G492" s="137" t="s">
        <v>2778</v>
      </c>
      <c r="H492" s="137" t="s">
        <v>2784</v>
      </c>
      <c r="I492" s="137" t="s">
        <v>2843</v>
      </c>
      <c r="J492" s="137" t="s">
        <v>661</v>
      </c>
      <c r="K492" s="137" t="s">
        <v>662</v>
      </c>
      <c r="L492" s="137" t="s">
        <v>21</v>
      </c>
      <c r="M492" s="136" t="s">
        <v>21</v>
      </c>
      <c r="N492" s="136">
        <v>2</v>
      </c>
      <c r="O492" s="138" t="s">
        <v>1325</v>
      </c>
      <c r="P492" s="137" t="s">
        <v>1762</v>
      </c>
      <c r="Q492" s="137" t="s">
        <v>1864</v>
      </c>
      <c r="R492" s="137" t="s">
        <v>401</v>
      </c>
      <c r="S492" s="137" t="s">
        <v>19</v>
      </c>
      <c r="T492" s="137" t="s">
        <v>399</v>
      </c>
      <c r="U492" s="144">
        <v>10</v>
      </c>
      <c r="V492" s="136">
        <v>250</v>
      </c>
      <c r="W492" s="136">
        <v>0</v>
      </c>
      <c r="X492" s="136">
        <v>250</v>
      </c>
      <c r="Y492" s="136">
        <v>3</v>
      </c>
      <c r="Z492" s="136" t="s">
        <v>20</v>
      </c>
      <c r="AA492" s="136" t="s">
        <v>18</v>
      </c>
      <c r="AB492" s="136" t="s">
        <v>18</v>
      </c>
      <c r="AD492" s="137" t="s">
        <v>2847</v>
      </c>
      <c r="AE492" s="136" t="s">
        <v>18</v>
      </c>
      <c r="AF492" s="137" t="s">
        <v>1878</v>
      </c>
      <c r="AG492" s="136" t="s">
        <v>1873</v>
      </c>
      <c r="AH492" s="136">
        <v>1</v>
      </c>
      <c r="AI492" s="139">
        <v>4300</v>
      </c>
      <c r="AJ492" s="140">
        <v>83.333333333333329</v>
      </c>
      <c r="AK492" s="148">
        <v>84</v>
      </c>
      <c r="AL492" s="201">
        <f t="shared" si="7"/>
        <v>2500</v>
      </c>
      <c r="AN492" s="204">
        <v>3360000</v>
      </c>
      <c r="AO492" s="204">
        <v>0</v>
      </c>
      <c r="AP492" s="139">
        <v>0</v>
      </c>
      <c r="AQ492" s="139">
        <v>10750000</v>
      </c>
      <c r="AR492" s="139">
        <v>0</v>
      </c>
      <c r="AS492" s="139">
        <v>14110000</v>
      </c>
    </row>
    <row r="493" spans="1:47" ht="24.9" hidden="1" customHeight="1" x14ac:dyDescent="0.3">
      <c r="A493" s="136">
        <v>12936</v>
      </c>
      <c r="B493" s="136" t="s">
        <v>41</v>
      </c>
      <c r="C493" s="136" t="s">
        <v>98</v>
      </c>
      <c r="D493" s="136">
        <v>2024</v>
      </c>
      <c r="E493" s="137" t="s">
        <v>23</v>
      </c>
      <c r="F493" s="136" t="s">
        <v>98</v>
      </c>
      <c r="G493" s="137" t="s">
        <v>2778</v>
      </c>
      <c r="H493" s="137" t="s">
        <v>2784</v>
      </c>
      <c r="I493" s="137" t="s">
        <v>2827</v>
      </c>
      <c r="J493" s="137" t="s">
        <v>2848</v>
      </c>
      <c r="K493" s="137" t="s">
        <v>1903</v>
      </c>
      <c r="L493" s="137" t="s">
        <v>21</v>
      </c>
      <c r="M493" s="136" t="s">
        <v>21</v>
      </c>
      <c r="N493" s="136">
        <v>2</v>
      </c>
      <c r="O493" s="138" t="s">
        <v>1325</v>
      </c>
      <c r="P493" s="137" t="s">
        <v>1795</v>
      </c>
      <c r="Q493" s="137" t="s">
        <v>1864</v>
      </c>
      <c r="R493" s="137" t="s">
        <v>401</v>
      </c>
      <c r="S493" s="137" t="s">
        <v>22</v>
      </c>
      <c r="T493" s="137" t="s">
        <v>399</v>
      </c>
      <c r="U493" s="144">
        <v>10</v>
      </c>
      <c r="V493" s="136">
        <v>125</v>
      </c>
      <c r="W493" s="136">
        <v>0</v>
      </c>
      <c r="X493" s="136">
        <v>125</v>
      </c>
      <c r="Y493" s="136">
        <v>3</v>
      </c>
      <c r="Z493" s="136" t="s">
        <v>20</v>
      </c>
      <c r="AA493" s="136" t="s">
        <v>18</v>
      </c>
      <c r="AB493" s="136" t="s">
        <v>18</v>
      </c>
      <c r="AD493" s="137" t="s">
        <v>2849</v>
      </c>
      <c r="AE493" s="136" t="s">
        <v>18</v>
      </c>
      <c r="AF493" s="137" t="s">
        <v>1878</v>
      </c>
      <c r="AG493" s="136" t="s">
        <v>1873</v>
      </c>
      <c r="AH493" s="136">
        <v>3</v>
      </c>
      <c r="AI493" s="139">
        <v>6300</v>
      </c>
      <c r="AJ493" s="140">
        <v>41.666666666666664</v>
      </c>
      <c r="AK493" s="148">
        <v>42</v>
      </c>
      <c r="AL493" s="201">
        <f t="shared" si="7"/>
        <v>1250</v>
      </c>
      <c r="AN493" s="204">
        <v>1680000</v>
      </c>
      <c r="AO493" s="204">
        <v>0</v>
      </c>
      <c r="AP493" s="139">
        <v>0</v>
      </c>
      <c r="AQ493" s="139">
        <v>7875000</v>
      </c>
      <c r="AR493" s="139">
        <v>0</v>
      </c>
      <c r="AS493" s="139">
        <v>9555000</v>
      </c>
    </row>
    <row r="494" spans="1:47" ht="24.9" hidden="1" customHeight="1" x14ac:dyDescent="0.3">
      <c r="A494" s="136">
        <v>12823</v>
      </c>
      <c r="B494" s="136" t="s">
        <v>41</v>
      </c>
      <c r="C494" s="136" t="s">
        <v>98</v>
      </c>
      <c r="D494" s="136">
        <v>2024</v>
      </c>
      <c r="E494" s="137" t="s">
        <v>23</v>
      </c>
      <c r="F494" s="136" t="s">
        <v>98</v>
      </c>
      <c r="G494" s="137" t="s">
        <v>2778</v>
      </c>
      <c r="H494" s="137" t="s">
        <v>2779</v>
      </c>
      <c r="I494" s="137" t="s">
        <v>2850</v>
      </c>
      <c r="J494" s="137" t="s">
        <v>1270</v>
      </c>
      <c r="K494" s="137" t="s">
        <v>1269</v>
      </c>
      <c r="L494" s="137" t="s">
        <v>21</v>
      </c>
      <c r="M494" s="136" t="s">
        <v>21</v>
      </c>
      <c r="N494" s="136">
        <v>2</v>
      </c>
      <c r="O494" s="138" t="s">
        <v>1325</v>
      </c>
      <c r="P494" s="137" t="s">
        <v>1765</v>
      </c>
      <c r="Q494" s="137" t="s">
        <v>1864</v>
      </c>
      <c r="R494" s="137" t="s">
        <v>401</v>
      </c>
      <c r="S494" s="137" t="s">
        <v>22</v>
      </c>
      <c r="T494" s="137" t="s">
        <v>399</v>
      </c>
      <c r="U494" s="144">
        <v>10</v>
      </c>
      <c r="V494" s="136">
        <v>120</v>
      </c>
      <c r="W494" s="136">
        <v>0</v>
      </c>
      <c r="X494" s="136">
        <v>120</v>
      </c>
      <c r="Y494" s="136">
        <v>3</v>
      </c>
      <c r="Z494" s="136" t="s">
        <v>20</v>
      </c>
      <c r="AA494" s="136" t="s">
        <v>18</v>
      </c>
      <c r="AB494" s="136" t="s">
        <v>18</v>
      </c>
      <c r="AD494" s="137" t="s">
        <v>2851</v>
      </c>
      <c r="AE494" s="136" t="s">
        <v>18</v>
      </c>
      <c r="AF494" s="137" t="s">
        <v>1878</v>
      </c>
      <c r="AG494" s="136" t="s">
        <v>1873</v>
      </c>
      <c r="AH494" s="136">
        <v>3</v>
      </c>
      <c r="AI494" s="139">
        <v>6300</v>
      </c>
      <c r="AJ494" s="140">
        <v>40</v>
      </c>
      <c r="AK494" s="148">
        <v>40</v>
      </c>
      <c r="AL494" s="201">
        <f t="shared" si="7"/>
        <v>1200</v>
      </c>
      <c r="AN494" s="204">
        <v>1600000</v>
      </c>
      <c r="AO494" s="204">
        <v>0</v>
      </c>
      <c r="AP494" s="139">
        <v>0</v>
      </c>
      <c r="AQ494" s="139">
        <v>7560000</v>
      </c>
      <c r="AR494" s="139">
        <v>0</v>
      </c>
      <c r="AS494" s="139">
        <v>9160000</v>
      </c>
    </row>
    <row r="495" spans="1:47" ht="24.9" hidden="1" customHeight="1" x14ac:dyDescent="0.3">
      <c r="A495" s="136">
        <v>12922</v>
      </c>
      <c r="B495" s="136" t="s">
        <v>41</v>
      </c>
      <c r="C495" s="136" t="s">
        <v>98</v>
      </c>
      <c r="D495" s="136">
        <v>2024</v>
      </c>
      <c r="E495" s="137" t="s">
        <v>23</v>
      </c>
      <c r="F495" s="136" t="s">
        <v>98</v>
      </c>
      <c r="G495" s="137" t="s">
        <v>2778</v>
      </c>
      <c r="H495" s="137" t="s">
        <v>2852</v>
      </c>
      <c r="I495" s="137" t="s">
        <v>2853</v>
      </c>
      <c r="J495" s="137" t="s">
        <v>1203</v>
      </c>
      <c r="K495" s="137" t="s">
        <v>1202</v>
      </c>
      <c r="L495" s="137" t="s">
        <v>21</v>
      </c>
      <c r="M495" s="136" t="s">
        <v>21</v>
      </c>
      <c r="N495" s="136">
        <v>2</v>
      </c>
      <c r="O495" s="138" t="s">
        <v>1325</v>
      </c>
      <c r="P495" s="137" t="s">
        <v>1766</v>
      </c>
      <c r="Q495" s="137" t="s">
        <v>1864</v>
      </c>
      <c r="R495" s="137" t="s">
        <v>401</v>
      </c>
      <c r="S495" s="137" t="s">
        <v>19</v>
      </c>
      <c r="T495" s="137" t="s">
        <v>399</v>
      </c>
      <c r="U495" s="144">
        <v>10</v>
      </c>
      <c r="V495" s="136">
        <v>260</v>
      </c>
      <c r="W495" s="136">
        <v>0</v>
      </c>
      <c r="X495" s="136">
        <v>260</v>
      </c>
      <c r="Y495" s="136">
        <v>3</v>
      </c>
      <c r="Z495" s="136" t="s">
        <v>20</v>
      </c>
      <c r="AA495" s="136" t="s">
        <v>18</v>
      </c>
      <c r="AB495" s="136" t="s">
        <v>18</v>
      </c>
      <c r="AD495" s="137" t="s">
        <v>2854</v>
      </c>
      <c r="AE495" s="136" t="s">
        <v>20</v>
      </c>
      <c r="AF495" s="137" t="s">
        <v>1991</v>
      </c>
      <c r="AG495" s="136" t="s">
        <v>1873</v>
      </c>
      <c r="AH495" s="136">
        <v>3</v>
      </c>
      <c r="AI495" s="139">
        <v>6300</v>
      </c>
      <c r="AJ495" s="140">
        <v>86.666666666666671</v>
      </c>
      <c r="AK495" s="148">
        <v>87</v>
      </c>
      <c r="AL495" s="201">
        <f t="shared" si="7"/>
        <v>2600</v>
      </c>
      <c r="AM495" s="139">
        <v>300000</v>
      </c>
      <c r="AN495" s="204">
        <v>3480000</v>
      </c>
      <c r="AO495" s="204">
        <v>0</v>
      </c>
      <c r="AP495" s="139">
        <v>0</v>
      </c>
      <c r="AQ495" s="139">
        <v>16380000</v>
      </c>
      <c r="AR495" s="139">
        <v>3000000</v>
      </c>
      <c r="AS495" s="139">
        <v>22860000</v>
      </c>
    </row>
    <row r="496" spans="1:47" ht="24.9" hidden="1" customHeight="1" x14ac:dyDescent="0.3">
      <c r="A496" s="136">
        <v>12931</v>
      </c>
      <c r="B496" s="136" t="s">
        <v>41</v>
      </c>
      <c r="C496" s="136" t="s">
        <v>98</v>
      </c>
      <c r="D496" s="136">
        <v>2024</v>
      </c>
      <c r="E496" s="137" t="s">
        <v>23</v>
      </c>
      <c r="F496" s="136" t="s">
        <v>98</v>
      </c>
      <c r="G496" s="137" t="s">
        <v>2778</v>
      </c>
      <c r="H496" s="137" t="s">
        <v>2784</v>
      </c>
      <c r="I496" s="137" t="s">
        <v>2855</v>
      </c>
      <c r="J496" s="137" t="s">
        <v>1203</v>
      </c>
      <c r="K496" s="137" t="s">
        <v>1202</v>
      </c>
      <c r="L496" s="137" t="s">
        <v>21</v>
      </c>
      <c r="M496" s="136" t="s">
        <v>21</v>
      </c>
      <c r="N496" s="136">
        <v>2</v>
      </c>
      <c r="O496" s="138" t="s">
        <v>1325</v>
      </c>
      <c r="P496" s="137" t="s">
        <v>1764</v>
      </c>
      <c r="Q496" s="137" t="s">
        <v>1864</v>
      </c>
      <c r="R496" s="137" t="s">
        <v>401</v>
      </c>
      <c r="S496" s="137" t="s">
        <v>19</v>
      </c>
      <c r="T496" s="137" t="s">
        <v>399</v>
      </c>
      <c r="U496" s="144">
        <v>10</v>
      </c>
      <c r="V496" s="136">
        <v>260</v>
      </c>
      <c r="W496" s="136">
        <v>0</v>
      </c>
      <c r="X496" s="136">
        <v>260</v>
      </c>
      <c r="Y496" s="136">
        <v>3</v>
      </c>
      <c r="Z496" s="136" t="s">
        <v>20</v>
      </c>
      <c r="AA496" s="136" t="s">
        <v>18</v>
      </c>
      <c r="AB496" s="136" t="s">
        <v>18</v>
      </c>
      <c r="AD496" s="137" t="s">
        <v>2856</v>
      </c>
      <c r="AE496" s="136" t="s">
        <v>20</v>
      </c>
      <c r="AF496" s="137" t="s">
        <v>1991</v>
      </c>
      <c r="AG496" s="136" t="s">
        <v>1873</v>
      </c>
      <c r="AH496" s="136">
        <v>3</v>
      </c>
      <c r="AI496" s="139">
        <v>6300</v>
      </c>
      <c r="AJ496" s="140">
        <v>86.666666666666671</v>
      </c>
      <c r="AK496" s="148">
        <v>87</v>
      </c>
      <c r="AL496" s="201">
        <f t="shared" si="7"/>
        <v>2600</v>
      </c>
      <c r="AM496" s="139">
        <v>300000</v>
      </c>
      <c r="AN496" s="204">
        <v>3480000</v>
      </c>
      <c r="AO496" s="204">
        <v>0</v>
      </c>
      <c r="AP496" s="139">
        <v>0</v>
      </c>
      <c r="AQ496" s="139">
        <v>16380000</v>
      </c>
      <c r="AR496" s="139">
        <v>3000000</v>
      </c>
      <c r="AS496" s="139">
        <v>22860000</v>
      </c>
    </row>
    <row r="497" spans="1:45" ht="24.9" hidden="1" customHeight="1" x14ac:dyDescent="0.3">
      <c r="A497" s="136">
        <v>12934</v>
      </c>
      <c r="B497" s="136" t="s">
        <v>41</v>
      </c>
      <c r="C497" s="136" t="s">
        <v>98</v>
      </c>
      <c r="D497" s="136">
        <v>2024</v>
      </c>
      <c r="E497" s="137" t="s">
        <v>23</v>
      </c>
      <c r="F497" s="136" t="s">
        <v>98</v>
      </c>
      <c r="G497" s="137" t="s">
        <v>2778</v>
      </c>
      <c r="H497" s="137" t="s">
        <v>2784</v>
      </c>
      <c r="I497" s="137" t="s">
        <v>2825</v>
      </c>
      <c r="J497" s="137" t="s">
        <v>1203</v>
      </c>
      <c r="K497" s="137" t="s">
        <v>1202</v>
      </c>
      <c r="L497" s="137" t="s">
        <v>21</v>
      </c>
      <c r="M497" s="136" t="s">
        <v>21</v>
      </c>
      <c r="N497" s="136">
        <v>2</v>
      </c>
      <c r="O497" s="138" t="s">
        <v>1325</v>
      </c>
      <c r="P497" s="137" t="s">
        <v>1324</v>
      </c>
      <c r="Q497" s="137" t="s">
        <v>1864</v>
      </c>
      <c r="R497" s="137" t="s">
        <v>401</v>
      </c>
      <c r="S497" s="137" t="s">
        <v>19</v>
      </c>
      <c r="T497" s="137" t="s">
        <v>399</v>
      </c>
      <c r="U497" s="144">
        <v>10</v>
      </c>
      <c r="V497" s="136">
        <v>260</v>
      </c>
      <c r="W497" s="136">
        <v>0</v>
      </c>
      <c r="X497" s="136">
        <v>260</v>
      </c>
      <c r="Y497" s="136">
        <v>3</v>
      </c>
      <c r="Z497" s="136" t="s">
        <v>20</v>
      </c>
      <c r="AA497" s="136" t="s">
        <v>18</v>
      </c>
      <c r="AB497" s="136" t="s">
        <v>18</v>
      </c>
      <c r="AD497" s="137" t="s">
        <v>2857</v>
      </c>
      <c r="AE497" s="136" t="s">
        <v>20</v>
      </c>
      <c r="AF497" s="137" t="s">
        <v>1991</v>
      </c>
      <c r="AG497" s="136" t="s">
        <v>1873</v>
      </c>
      <c r="AH497" s="136">
        <v>3</v>
      </c>
      <c r="AI497" s="139">
        <v>6300</v>
      </c>
      <c r="AJ497" s="140">
        <v>86.666666666666671</v>
      </c>
      <c r="AK497" s="148">
        <v>87</v>
      </c>
      <c r="AL497" s="201">
        <f t="shared" si="7"/>
        <v>2600</v>
      </c>
      <c r="AM497" s="139">
        <v>300000</v>
      </c>
      <c r="AN497" s="204">
        <v>3480000</v>
      </c>
      <c r="AO497" s="204">
        <v>0</v>
      </c>
      <c r="AP497" s="139">
        <v>0</v>
      </c>
      <c r="AQ497" s="139">
        <v>16380000</v>
      </c>
      <c r="AR497" s="139">
        <v>3000000</v>
      </c>
      <c r="AS497" s="139">
        <v>22860000</v>
      </c>
    </row>
    <row r="498" spans="1:45" ht="24.9" hidden="1" customHeight="1" x14ac:dyDescent="0.3">
      <c r="A498" s="136">
        <v>12939</v>
      </c>
      <c r="B498" s="136" t="s">
        <v>41</v>
      </c>
      <c r="C498" s="136" t="s">
        <v>98</v>
      </c>
      <c r="D498" s="136">
        <v>2024</v>
      </c>
      <c r="E498" s="137" t="s">
        <v>23</v>
      </c>
      <c r="F498" s="136" t="s">
        <v>98</v>
      </c>
      <c r="G498" s="137" t="s">
        <v>2778</v>
      </c>
      <c r="H498" s="137" t="s">
        <v>2793</v>
      </c>
      <c r="I498" s="137" t="s">
        <v>2858</v>
      </c>
      <c r="J498" s="137" t="s">
        <v>1203</v>
      </c>
      <c r="K498" s="137" t="s">
        <v>1202</v>
      </c>
      <c r="L498" s="137" t="s">
        <v>21</v>
      </c>
      <c r="M498" s="136" t="s">
        <v>21</v>
      </c>
      <c r="N498" s="136">
        <v>2</v>
      </c>
      <c r="O498" s="138" t="s">
        <v>1325</v>
      </c>
      <c r="P498" s="137" t="s">
        <v>1795</v>
      </c>
      <c r="Q498" s="137" t="s">
        <v>1864</v>
      </c>
      <c r="R498" s="137" t="s">
        <v>401</v>
      </c>
      <c r="S498" s="137" t="s">
        <v>19</v>
      </c>
      <c r="T498" s="137" t="s">
        <v>399</v>
      </c>
      <c r="U498" s="144">
        <v>10</v>
      </c>
      <c r="V498" s="136">
        <v>260</v>
      </c>
      <c r="W498" s="136">
        <v>0</v>
      </c>
      <c r="X498" s="136">
        <v>260</v>
      </c>
      <c r="Y498" s="136">
        <v>3</v>
      </c>
      <c r="Z498" s="136" t="s">
        <v>20</v>
      </c>
      <c r="AA498" s="136" t="s">
        <v>18</v>
      </c>
      <c r="AB498" s="136" t="s">
        <v>18</v>
      </c>
      <c r="AD498" s="137" t="s">
        <v>2859</v>
      </c>
      <c r="AE498" s="136" t="s">
        <v>20</v>
      </c>
      <c r="AF498" s="137" t="s">
        <v>1991</v>
      </c>
      <c r="AG498" s="136" t="s">
        <v>1873</v>
      </c>
      <c r="AH498" s="136">
        <v>3</v>
      </c>
      <c r="AI498" s="139">
        <v>6300</v>
      </c>
      <c r="AJ498" s="140">
        <v>86.666666666666671</v>
      </c>
      <c r="AK498" s="148">
        <v>87</v>
      </c>
      <c r="AL498" s="201">
        <f t="shared" si="7"/>
        <v>2600</v>
      </c>
      <c r="AM498" s="139">
        <v>300000</v>
      </c>
      <c r="AN498" s="204">
        <v>3480000</v>
      </c>
      <c r="AO498" s="204">
        <v>0</v>
      </c>
      <c r="AP498" s="139">
        <v>0</v>
      </c>
      <c r="AQ498" s="139">
        <v>16380000</v>
      </c>
      <c r="AR498" s="139">
        <v>3000000</v>
      </c>
      <c r="AS498" s="139">
        <v>22860000</v>
      </c>
    </row>
    <row r="499" spans="1:45" ht="24.9" hidden="1" customHeight="1" x14ac:dyDescent="0.3">
      <c r="A499" s="136">
        <v>12926</v>
      </c>
      <c r="B499" s="136" t="s">
        <v>41</v>
      </c>
      <c r="C499" s="136" t="s">
        <v>98</v>
      </c>
      <c r="D499" s="136">
        <v>2024</v>
      </c>
      <c r="E499" s="137" t="s">
        <v>23</v>
      </c>
      <c r="F499" s="136" t="s">
        <v>98</v>
      </c>
      <c r="G499" s="137" t="s">
        <v>2778</v>
      </c>
      <c r="H499" s="137" t="s">
        <v>2784</v>
      </c>
      <c r="I499" s="137" t="s">
        <v>2843</v>
      </c>
      <c r="J499" s="137" t="s">
        <v>2860</v>
      </c>
      <c r="K499" s="137" t="s">
        <v>2861</v>
      </c>
      <c r="L499" s="137" t="s">
        <v>21</v>
      </c>
      <c r="M499" s="136" t="s">
        <v>21</v>
      </c>
      <c r="N499" s="136">
        <v>2</v>
      </c>
      <c r="O499" s="138" t="s">
        <v>1325</v>
      </c>
      <c r="P499" s="137" t="s">
        <v>1762</v>
      </c>
      <c r="Q499" s="137" t="s">
        <v>1864</v>
      </c>
      <c r="R499" s="137" t="s">
        <v>401</v>
      </c>
      <c r="S499" s="137" t="s">
        <v>22</v>
      </c>
      <c r="T499" s="137" t="s">
        <v>399</v>
      </c>
      <c r="U499" s="144">
        <v>10</v>
      </c>
      <c r="V499" s="136">
        <v>192</v>
      </c>
      <c r="W499" s="136">
        <v>0</v>
      </c>
      <c r="X499" s="136">
        <v>192</v>
      </c>
      <c r="Y499" s="136">
        <v>3</v>
      </c>
      <c r="Z499" s="136" t="s">
        <v>20</v>
      </c>
      <c r="AA499" s="136" t="s">
        <v>18</v>
      </c>
      <c r="AB499" s="136" t="s">
        <v>18</v>
      </c>
      <c r="AD499" s="137" t="s">
        <v>2862</v>
      </c>
      <c r="AE499" s="136" t="s">
        <v>18</v>
      </c>
      <c r="AF499" s="137" t="s">
        <v>1878</v>
      </c>
      <c r="AG499" s="136" t="s">
        <v>1873</v>
      </c>
      <c r="AH499" s="136">
        <v>3</v>
      </c>
      <c r="AI499" s="139">
        <v>6300</v>
      </c>
      <c r="AJ499" s="140">
        <v>64</v>
      </c>
      <c r="AK499" s="148">
        <v>64</v>
      </c>
      <c r="AL499" s="201">
        <f t="shared" si="7"/>
        <v>1920</v>
      </c>
      <c r="AN499" s="204">
        <v>2560000</v>
      </c>
      <c r="AO499" s="204">
        <v>0</v>
      </c>
      <c r="AP499" s="139">
        <v>0</v>
      </c>
      <c r="AQ499" s="139">
        <v>12096000</v>
      </c>
      <c r="AR499" s="139">
        <v>0</v>
      </c>
      <c r="AS499" s="139">
        <v>14656000</v>
      </c>
    </row>
    <row r="500" spans="1:45" ht="24.9" hidden="1" customHeight="1" x14ac:dyDescent="0.3">
      <c r="A500" s="136">
        <v>12948</v>
      </c>
      <c r="B500" s="136" t="s">
        <v>41</v>
      </c>
      <c r="C500" s="136" t="s">
        <v>98</v>
      </c>
      <c r="D500" s="136">
        <v>2024</v>
      </c>
      <c r="E500" s="137" t="s">
        <v>23</v>
      </c>
      <c r="F500" s="136" t="s">
        <v>98</v>
      </c>
      <c r="G500" s="137" t="s">
        <v>2778</v>
      </c>
      <c r="H500" s="137" t="s">
        <v>2793</v>
      </c>
      <c r="I500" s="137" t="s">
        <v>2827</v>
      </c>
      <c r="J500" s="137" t="s">
        <v>682</v>
      </c>
      <c r="K500" s="137" t="s">
        <v>683</v>
      </c>
      <c r="L500" s="137" t="s">
        <v>21</v>
      </c>
      <c r="M500" s="136" t="s">
        <v>21</v>
      </c>
      <c r="N500" s="136">
        <v>2</v>
      </c>
      <c r="O500" s="138" t="s">
        <v>1325</v>
      </c>
      <c r="P500" s="137" t="s">
        <v>1795</v>
      </c>
      <c r="Q500" s="137" t="s">
        <v>1864</v>
      </c>
      <c r="R500" s="137" t="s">
        <v>401</v>
      </c>
      <c r="S500" s="137" t="s">
        <v>19</v>
      </c>
      <c r="T500" s="137" t="s">
        <v>399</v>
      </c>
      <c r="U500" s="144">
        <v>10</v>
      </c>
      <c r="V500" s="136">
        <v>260</v>
      </c>
      <c r="W500" s="136">
        <v>0</v>
      </c>
      <c r="X500" s="136">
        <v>260</v>
      </c>
      <c r="Y500" s="136">
        <v>3</v>
      </c>
      <c r="Z500" s="136" t="s">
        <v>20</v>
      </c>
      <c r="AA500" s="136" t="s">
        <v>18</v>
      </c>
      <c r="AB500" s="136" t="s">
        <v>18</v>
      </c>
      <c r="AD500" s="137" t="s">
        <v>2863</v>
      </c>
      <c r="AE500" s="136" t="s">
        <v>20</v>
      </c>
      <c r="AF500" s="137" t="s">
        <v>1921</v>
      </c>
      <c r="AG500" s="136" t="s">
        <v>1873</v>
      </c>
      <c r="AH500" s="136">
        <v>3</v>
      </c>
      <c r="AI500" s="139">
        <v>6300</v>
      </c>
      <c r="AJ500" s="140">
        <v>86.666666666666671</v>
      </c>
      <c r="AK500" s="148">
        <v>87</v>
      </c>
      <c r="AL500" s="201">
        <f t="shared" si="7"/>
        <v>2600</v>
      </c>
      <c r="AM500" s="139">
        <v>300000</v>
      </c>
      <c r="AN500" s="204">
        <v>3480000</v>
      </c>
      <c r="AO500" s="204">
        <v>0</v>
      </c>
      <c r="AP500" s="139">
        <v>0</v>
      </c>
      <c r="AQ500" s="139">
        <v>16380000</v>
      </c>
      <c r="AR500" s="139">
        <v>3000000</v>
      </c>
      <c r="AS500" s="139">
        <v>22860000</v>
      </c>
    </row>
    <row r="501" spans="1:45" ht="24.9" hidden="1" customHeight="1" x14ac:dyDescent="0.3">
      <c r="A501" s="136">
        <v>12929</v>
      </c>
      <c r="B501" s="136" t="s">
        <v>41</v>
      </c>
      <c r="C501" s="136" t="s">
        <v>98</v>
      </c>
      <c r="D501" s="136">
        <v>2024</v>
      </c>
      <c r="E501" s="137" t="s">
        <v>23</v>
      </c>
      <c r="F501" s="136" t="s">
        <v>98</v>
      </c>
      <c r="G501" s="137" t="s">
        <v>2778</v>
      </c>
      <c r="H501" s="137" t="s">
        <v>2784</v>
      </c>
      <c r="I501" s="137" t="s">
        <v>2833</v>
      </c>
      <c r="J501" s="137" t="s">
        <v>2864</v>
      </c>
      <c r="K501" s="137" t="s">
        <v>2865</v>
      </c>
      <c r="L501" s="137" t="s">
        <v>21</v>
      </c>
      <c r="M501" s="136" t="s">
        <v>21</v>
      </c>
      <c r="N501" s="136">
        <v>2</v>
      </c>
      <c r="O501" s="138" t="s">
        <v>1325</v>
      </c>
      <c r="P501" s="137" t="s">
        <v>1764</v>
      </c>
      <c r="Q501" s="137" t="s">
        <v>1864</v>
      </c>
      <c r="R501" s="137" t="s">
        <v>401</v>
      </c>
      <c r="S501" s="137" t="s">
        <v>22</v>
      </c>
      <c r="T501" s="137" t="s">
        <v>399</v>
      </c>
      <c r="U501" s="144">
        <v>10</v>
      </c>
      <c r="V501" s="136">
        <v>120</v>
      </c>
      <c r="W501" s="136">
        <v>0</v>
      </c>
      <c r="X501" s="136">
        <v>120</v>
      </c>
      <c r="Y501" s="136">
        <v>3</v>
      </c>
      <c r="Z501" s="136" t="s">
        <v>20</v>
      </c>
      <c r="AA501" s="136" t="s">
        <v>18</v>
      </c>
      <c r="AB501" s="136" t="s">
        <v>18</v>
      </c>
      <c r="AD501" s="137" t="s">
        <v>2866</v>
      </c>
      <c r="AE501" s="136" t="s">
        <v>18</v>
      </c>
      <c r="AF501" s="137" t="s">
        <v>1878</v>
      </c>
      <c r="AG501" s="136" t="s">
        <v>1873</v>
      </c>
      <c r="AH501" s="136">
        <v>3</v>
      </c>
      <c r="AI501" s="139">
        <v>6300</v>
      </c>
      <c r="AJ501" s="140">
        <v>40</v>
      </c>
      <c r="AK501" s="148">
        <v>40</v>
      </c>
      <c r="AL501" s="201">
        <f t="shared" si="7"/>
        <v>1200</v>
      </c>
      <c r="AN501" s="204">
        <v>1600000</v>
      </c>
      <c r="AO501" s="204">
        <v>0</v>
      </c>
      <c r="AP501" s="139">
        <v>0</v>
      </c>
      <c r="AQ501" s="139">
        <v>7560000</v>
      </c>
      <c r="AR501" s="139">
        <v>0</v>
      </c>
      <c r="AS501" s="139">
        <v>9160000</v>
      </c>
    </row>
    <row r="502" spans="1:45" ht="24.9" hidden="1" customHeight="1" x14ac:dyDescent="0.3">
      <c r="A502" s="136">
        <v>12924</v>
      </c>
      <c r="B502" s="136" t="s">
        <v>41</v>
      </c>
      <c r="C502" s="136" t="s">
        <v>98</v>
      </c>
      <c r="D502" s="136">
        <v>2024</v>
      </c>
      <c r="E502" s="137" t="s">
        <v>23</v>
      </c>
      <c r="F502" s="136" t="s">
        <v>98</v>
      </c>
      <c r="G502" s="137" t="s">
        <v>2778</v>
      </c>
      <c r="H502" s="137" t="s">
        <v>2784</v>
      </c>
      <c r="I502" s="137" t="s">
        <v>2835</v>
      </c>
      <c r="J502" s="137" t="s">
        <v>1477</v>
      </c>
      <c r="K502" s="137" t="s">
        <v>1476</v>
      </c>
      <c r="L502" s="137" t="s">
        <v>21</v>
      </c>
      <c r="M502" s="136" t="s">
        <v>21</v>
      </c>
      <c r="N502" s="136">
        <v>2</v>
      </c>
      <c r="O502" s="138" t="s">
        <v>1325</v>
      </c>
      <c r="P502" s="137" t="s">
        <v>1766</v>
      </c>
      <c r="Q502" s="137" t="s">
        <v>1864</v>
      </c>
      <c r="R502" s="137" t="s">
        <v>401</v>
      </c>
      <c r="S502" s="137" t="s">
        <v>22</v>
      </c>
      <c r="T502" s="137" t="s">
        <v>399</v>
      </c>
      <c r="U502" s="144">
        <v>10</v>
      </c>
      <c r="V502" s="136">
        <v>100</v>
      </c>
      <c r="W502" s="136">
        <v>0</v>
      </c>
      <c r="X502" s="136">
        <v>100</v>
      </c>
      <c r="Y502" s="136">
        <v>3</v>
      </c>
      <c r="Z502" s="136" t="s">
        <v>20</v>
      </c>
      <c r="AA502" s="136" t="s">
        <v>18</v>
      </c>
      <c r="AB502" s="136" t="s">
        <v>18</v>
      </c>
      <c r="AD502" s="137" t="s">
        <v>2867</v>
      </c>
      <c r="AE502" s="136" t="s">
        <v>18</v>
      </c>
      <c r="AF502" s="137" t="s">
        <v>1878</v>
      </c>
      <c r="AG502" s="136" t="s">
        <v>1873</v>
      </c>
      <c r="AH502" s="136">
        <v>2</v>
      </c>
      <c r="AI502" s="139">
        <v>5400</v>
      </c>
      <c r="AJ502" s="140">
        <v>33.333333333333336</v>
      </c>
      <c r="AK502" s="148">
        <v>34</v>
      </c>
      <c r="AL502" s="201">
        <f t="shared" si="7"/>
        <v>1000</v>
      </c>
      <c r="AN502" s="204">
        <v>1360000</v>
      </c>
      <c r="AO502" s="204">
        <v>0</v>
      </c>
      <c r="AP502" s="139">
        <v>0</v>
      </c>
      <c r="AQ502" s="139">
        <v>5400000</v>
      </c>
      <c r="AR502" s="139">
        <v>0</v>
      </c>
      <c r="AS502" s="139">
        <v>6760000</v>
      </c>
    </row>
    <row r="503" spans="1:45" ht="24.9" hidden="1" customHeight="1" x14ac:dyDescent="0.3">
      <c r="A503" s="136">
        <v>12951</v>
      </c>
      <c r="B503" s="136" t="s">
        <v>41</v>
      </c>
      <c r="C503" s="136" t="s">
        <v>98</v>
      </c>
      <c r="D503" s="136">
        <v>2024</v>
      </c>
      <c r="E503" s="137" t="s">
        <v>23</v>
      </c>
      <c r="F503" s="136" t="s">
        <v>98</v>
      </c>
      <c r="G503" s="137" t="s">
        <v>2778</v>
      </c>
      <c r="H503" s="137" t="s">
        <v>2793</v>
      </c>
      <c r="I503" s="137" t="s">
        <v>2827</v>
      </c>
      <c r="J503" s="137" t="s">
        <v>1477</v>
      </c>
      <c r="K503" s="137" t="s">
        <v>1476</v>
      </c>
      <c r="L503" s="137" t="s">
        <v>21</v>
      </c>
      <c r="M503" s="136" t="s">
        <v>21</v>
      </c>
      <c r="N503" s="136">
        <v>2</v>
      </c>
      <c r="O503" s="138" t="s">
        <v>1325</v>
      </c>
      <c r="P503" s="137" t="s">
        <v>1795</v>
      </c>
      <c r="Q503" s="137" t="s">
        <v>1864</v>
      </c>
      <c r="R503" s="137" t="s">
        <v>401</v>
      </c>
      <c r="S503" s="137" t="s">
        <v>22</v>
      </c>
      <c r="T503" s="137" t="s">
        <v>399</v>
      </c>
      <c r="U503" s="144">
        <v>10</v>
      </c>
      <c r="V503" s="136">
        <v>100</v>
      </c>
      <c r="W503" s="136">
        <v>0</v>
      </c>
      <c r="X503" s="136">
        <v>100</v>
      </c>
      <c r="Y503" s="136">
        <v>3</v>
      </c>
      <c r="Z503" s="136" t="s">
        <v>20</v>
      </c>
      <c r="AA503" s="136" t="s">
        <v>18</v>
      </c>
      <c r="AB503" s="136" t="s">
        <v>18</v>
      </c>
      <c r="AD503" s="137" t="s">
        <v>2868</v>
      </c>
      <c r="AE503" s="136" t="s">
        <v>18</v>
      </c>
      <c r="AF503" s="137" t="s">
        <v>1878</v>
      </c>
      <c r="AG503" s="136" t="s">
        <v>1873</v>
      </c>
      <c r="AH503" s="136">
        <v>2</v>
      </c>
      <c r="AI503" s="139">
        <v>5400</v>
      </c>
      <c r="AJ503" s="140">
        <v>33.333333333333336</v>
      </c>
      <c r="AK503" s="148">
        <v>34</v>
      </c>
      <c r="AL503" s="201">
        <f t="shared" si="7"/>
        <v>1000</v>
      </c>
      <c r="AN503" s="204">
        <v>1360000</v>
      </c>
      <c r="AO503" s="204">
        <v>0</v>
      </c>
      <c r="AP503" s="139">
        <v>0</v>
      </c>
      <c r="AQ503" s="139">
        <v>5400000</v>
      </c>
      <c r="AR503" s="139">
        <v>0</v>
      </c>
      <c r="AS503" s="139">
        <v>6760000</v>
      </c>
    </row>
    <row r="504" spans="1:45" ht="24.9" hidden="1" customHeight="1" x14ac:dyDescent="0.3">
      <c r="A504" s="136">
        <v>12954</v>
      </c>
      <c r="B504" s="136" t="s">
        <v>41</v>
      </c>
      <c r="C504" s="136" t="s">
        <v>98</v>
      </c>
      <c r="D504" s="136">
        <v>2024</v>
      </c>
      <c r="E504" s="137" t="s">
        <v>23</v>
      </c>
      <c r="F504" s="136" t="s">
        <v>98</v>
      </c>
      <c r="G504" s="137" t="s">
        <v>2778</v>
      </c>
      <c r="H504" s="137" t="s">
        <v>2779</v>
      </c>
      <c r="I504" s="137" t="s">
        <v>2823</v>
      </c>
      <c r="J504" s="137" t="s">
        <v>2869</v>
      </c>
      <c r="K504" s="137" t="s">
        <v>2870</v>
      </c>
      <c r="L504" s="137" t="s">
        <v>21</v>
      </c>
      <c r="M504" s="136" t="s">
        <v>21</v>
      </c>
      <c r="N504" s="136">
        <v>2</v>
      </c>
      <c r="O504" s="138" t="s">
        <v>1325</v>
      </c>
      <c r="P504" s="137" t="s">
        <v>1795</v>
      </c>
      <c r="Q504" s="137" t="s">
        <v>1864</v>
      </c>
      <c r="R504" s="137" t="s">
        <v>401</v>
      </c>
      <c r="S504" s="137" t="s">
        <v>22</v>
      </c>
      <c r="T504" s="137" t="s">
        <v>399</v>
      </c>
      <c r="U504" s="144">
        <v>10</v>
      </c>
      <c r="V504" s="136">
        <v>172</v>
      </c>
      <c r="W504" s="136">
        <v>0</v>
      </c>
      <c r="X504" s="136">
        <v>172</v>
      </c>
      <c r="Y504" s="136">
        <v>3</v>
      </c>
      <c r="Z504" s="136" t="s">
        <v>20</v>
      </c>
      <c r="AA504" s="136" t="s">
        <v>18</v>
      </c>
      <c r="AB504" s="136" t="s">
        <v>18</v>
      </c>
      <c r="AD504" s="137" t="s">
        <v>2871</v>
      </c>
      <c r="AE504" s="136" t="s">
        <v>20</v>
      </c>
      <c r="AF504" s="137" t="s">
        <v>2872</v>
      </c>
      <c r="AG504" s="136" t="s">
        <v>1873</v>
      </c>
      <c r="AH504" s="136">
        <v>3</v>
      </c>
      <c r="AI504" s="139">
        <v>6300</v>
      </c>
      <c r="AJ504" s="140">
        <v>57.333333333333336</v>
      </c>
      <c r="AK504" s="148">
        <v>58</v>
      </c>
      <c r="AL504" s="201">
        <f t="shared" si="7"/>
        <v>1720</v>
      </c>
      <c r="AN504" s="204">
        <v>2320000</v>
      </c>
      <c r="AO504" s="204">
        <v>0</v>
      </c>
      <c r="AP504" s="139">
        <v>0</v>
      </c>
      <c r="AQ504" s="139">
        <v>10836000</v>
      </c>
      <c r="AR504" s="139">
        <v>0</v>
      </c>
      <c r="AS504" s="139">
        <v>13156000</v>
      </c>
    </row>
    <row r="505" spans="1:45" ht="24.9" hidden="1" customHeight="1" x14ac:dyDescent="0.3">
      <c r="A505" s="136">
        <v>12824</v>
      </c>
      <c r="B505" s="136" t="s">
        <v>41</v>
      </c>
      <c r="C505" s="136" t="s">
        <v>98</v>
      </c>
      <c r="D505" s="136">
        <v>2024</v>
      </c>
      <c r="E505" s="137" t="s">
        <v>23</v>
      </c>
      <c r="F505" s="136" t="s">
        <v>98</v>
      </c>
      <c r="G505" s="137" t="s">
        <v>2778</v>
      </c>
      <c r="H505" s="137" t="s">
        <v>2779</v>
      </c>
      <c r="I505" s="137" t="s">
        <v>2850</v>
      </c>
      <c r="J505" s="137" t="s">
        <v>1199</v>
      </c>
      <c r="K505" s="137" t="s">
        <v>424</v>
      </c>
      <c r="L505" s="137" t="s">
        <v>21</v>
      </c>
      <c r="M505" s="136" t="s">
        <v>21</v>
      </c>
      <c r="N505" s="136">
        <v>2</v>
      </c>
      <c r="O505" s="138" t="s">
        <v>1325</v>
      </c>
      <c r="P505" s="137" t="s">
        <v>1765</v>
      </c>
      <c r="Q505" s="137" t="s">
        <v>1864</v>
      </c>
      <c r="R505" s="137" t="s">
        <v>401</v>
      </c>
      <c r="S505" s="137" t="s">
        <v>22</v>
      </c>
      <c r="T505" s="137" t="s">
        <v>399</v>
      </c>
      <c r="U505" s="144">
        <v>15</v>
      </c>
      <c r="V505" s="136">
        <v>90</v>
      </c>
      <c r="W505" s="136">
        <v>0</v>
      </c>
      <c r="X505" s="136">
        <v>90</v>
      </c>
      <c r="Y505" s="136">
        <v>3</v>
      </c>
      <c r="Z505" s="136" t="s">
        <v>20</v>
      </c>
      <c r="AA505" s="136" t="s">
        <v>18</v>
      </c>
      <c r="AB505" s="136" t="s">
        <v>18</v>
      </c>
      <c r="AD505" s="137" t="s">
        <v>2873</v>
      </c>
      <c r="AE505" s="136" t="s">
        <v>20</v>
      </c>
      <c r="AF505" s="137" t="s">
        <v>1197</v>
      </c>
      <c r="AG505" s="136" t="s">
        <v>1873</v>
      </c>
      <c r="AH505" s="136">
        <v>1</v>
      </c>
      <c r="AI505" s="139">
        <v>4300</v>
      </c>
      <c r="AJ505" s="140">
        <v>30</v>
      </c>
      <c r="AK505" s="148">
        <v>30</v>
      </c>
      <c r="AL505" s="201">
        <f t="shared" si="7"/>
        <v>1350</v>
      </c>
      <c r="AM505" s="139">
        <v>38000</v>
      </c>
      <c r="AN505" s="204">
        <v>1800000</v>
      </c>
      <c r="AO505" s="204">
        <v>0</v>
      </c>
      <c r="AP505" s="139">
        <v>0</v>
      </c>
      <c r="AQ505" s="139">
        <v>5805000</v>
      </c>
      <c r="AR505" s="139">
        <v>570000</v>
      </c>
      <c r="AS505" s="139">
        <v>8175000</v>
      </c>
    </row>
    <row r="506" spans="1:45" ht="24.9" hidden="1" customHeight="1" x14ac:dyDescent="0.3">
      <c r="A506" s="136">
        <v>12920</v>
      </c>
      <c r="B506" s="136" t="s">
        <v>41</v>
      </c>
      <c r="C506" s="136" t="s">
        <v>98</v>
      </c>
      <c r="D506" s="136">
        <v>2024</v>
      </c>
      <c r="E506" s="137" t="s">
        <v>23</v>
      </c>
      <c r="F506" s="136" t="s">
        <v>98</v>
      </c>
      <c r="G506" s="137" t="s">
        <v>2778</v>
      </c>
      <c r="H506" s="137" t="s">
        <v>2779</v>
      </c>
      <c r="I506" s="137" t="s">
        <v>2874</v>
      </c>
      <c r="J506" s="137" t="s">
        <v>1199</v>
      </c>
      <c r="K506" s="137" t="s">
        <v>424</v>
      </c>
      <c r="L506" s="137" t="s">
        <v>21</v>
      </c>
      <c r="M506" s="136" t="s">
        <v>21</v>
      </c>
      <c r="N506" s="136">
        <v>2</v>
      </c>
      <c r="O506" s="138" t="s">
        <v>1325</v>
      </c>
      <c r="P506" s="137" t="s">
        <v>1766</v>
      </c>
      <c r="Q506" s="137" t="s">
        <v>1864</v>
      </c>
      <c r="R506" s="137" t="s">
        <v>401</v>
      </c>
      <c r="S506" s="137" t="s">
        <v>22</v>
      </c>
      <c r="T506" s="137" t="s">
        <v>399</v>
      </c>
      <c r="U506" s="144">
        <v>10</v>
      </c>
      <c r="V506" s="136">
        <v>90</v>
      </c>
      <c r="W506" s="136">
        <v>0</v>
      </c>
      <c r="X506" s="136">
        <v>90</v>
      </c>
      <c r="Y506" s="136">
        <v>3</v>
      </c>
      <c r="Z506" s="136" t="s">
        <v>20</v>
      </c>
      <c r="AA506" s="136" t="s">
        <v>18</v>
      </c>
      <c r="AB506" s="136" t="s">
        <v>18</v>
      </c>
      <c r="AD506" s="137" t="s">
        <v>2875</v>
      </c>
      <c r="AE506" s="136" t="s">
        <v>20</v>
      </c>
      <c r="AF506" s="137" t="s">
        <v>1197</v>
      </c>
      <c r="AG506" s="136" t="s">
        <v>1873</v>
      </c>
      <c r="AH506" s="136">
        <v>1</v>
      </c>
      <c r="AI506" s="139">
        <v>4300</v>
      </c>
      <c r="AJ506" s="140">
        <v>30</v>
      </c>
      <c r="AK506" s="148">
        <v>30</v>
      </c>
      <c r="AL506" s="201">
        <f t="shared" si="7"/>
        <v>900</v>
      </c>
      <c r="AM506" s="139">
        <v>38000</v>
      </c>
      <c r="AN506" s="204">
        <v>1200000</v>
      </c>
      <c r="AO506" s="204">
        <v>0</v>
      </c>
      <c r="AP506" s="139">
        <v>0</v>
      </c>
      <c r="AQ506" s="139">
        <v>3870000</v>
      </c>
      <c r="AR506" s="139">
        <v>380000</v>
      </c>
      <c r="AS506" s="139">
        <v>5450000</v>
      </c>
    </row>
    <row r="507" spans="1:45" ht="24.9" hidden="1" customHeight="1" x14ac:dyDescent="0.3">
      <c r="A507" s="136">
        <v>12968</v>
      </c>
      <c r="B507" s="136" t="s">
        <v>41</v>
      </c>
      <c r="C507" s="136" t="s">
        <v>98</v>
      </c>
      <c r="D507" s="136">
        <v>2024</v>
      </c>
      <c r="E507" s="137" t="s">
        <v>23</v>
      </c>
      <c r="F507" s="136" t="s">
        <v>98</v>
      </c>
      <c r="G507" s="137" t="s">
        <v>2778</v>
      </c>
      <c r="H507" s="137" t="s">
        <v>2779</v>
      </c>
      <c r="I507" s="137" t="s">
        <v>2876</v>
      </c>
      <c r="J507" s="137" t="s">
        <v>1323</v>
      </c>
      <c r="K507" s="137" t="s">
        <v>1322</v>
      </c>
      <c r="L507" s="137" t="s">
        <v>408</v>
      </c>
      <c r="M507" s="136" t="s">
        <v>409</v>
      </c>
      <c r="N507" s="136">
        <v>2</v>
      </c>
      <c r="O507" s="138" t="s">
        <v>1325</v>
      </c>
      <c r="P507" s="137" t="s">
        <v>1764</v>
      </c>
      <c r="Q507" s="137" t="s">
        <v>1864</v>
      </c>
      <c r="R507" s="137" t="s">
        <v>401</v>
      </c>
      <c r="S507" s="137" t="s">
        <v>19</v>
      </c>
      <c r="T507" s="137" t="s">
        <v>410</v>
      </c>
      <c r="U507" s="144">
        <v>10</v>
      </c>
      <c r="V507" s="136">
        <v>96</v>
      </c>
      <c r="W507" s="136">
        <v>12</v>
      </c>
      <c r="X507" s="136">
        <v>108</v>
      </c>
      <c r="Y507" s="136">
        <v>3</v>
      </c>
      <c r="Z507" s="136" t="s">
        <v>20</v>
      </c>
      <c r="AA507" s="136" t="s">
        <v>18</v>
      </c>
      <c r="AB507" s="136" t="s">
        <v>20</v>
      </c>
      <c r="AD507" s="137" t="s">
        <v>2877</v>
      </c>
      <c r="AE507" s="136" t="s">
        <v>18</v>
      </c>
      <c r="AF507" s="137" t="s">
        <v>1878</v>
      </c>
      <c r="AG507" s="136" t="s">
        <v>1873</v>
      </c>
      <c r="AH507" s="136">
        <v>3</v>
      </c>
      <c r="AI507" s="139">
        <v>6300</v>
      </c>
      <c r="AJ507" s="140">
        <v>36</v>
      </c>
      <c r="AK507" s="148">
        <v>36</v>
      </c>
      <c r="AL507" s="201">
        <f t="shared" si="7"/>
        <v>1080</v>
      </c>
      <c r="AN507" s="204">
        <v>1440000</v>
      </c>
      <c r="AO507" s="204">
        <v>0</v>
      </c>
      <c r="AP507" s="139">
        <v>2500000</v>
      </c>
      <c r="AQ507" s="139">
        <v>6804000</v>
      </c>
      <c r="AR507" s="139">
        <v>0</v>
      </c>
      <c r="AS507" s="139">
        <v>10744000</v>
      </c>
    </row>
    <row r="508" spans="1:45" ht="24.9" hidden="1" customHeight="1" x14ac:dyDescent="0.3">
      <c r="A508" s="136">
        <v>12826</v>
      </c>
      <c r="B508" s="136" t="s">
        <v>41</v>
      </c>
      <c r="C508" s="136" t="s">
        <v>98</v>
      </c>
      <c r="D508" s="136">
        <v>2024</v>
      </c>
      <c r="E508" s="137" t="s">
        <v>23</v>
      </c>
      <c r="F508" s="136" t="s">
        <v>98</v>
      </c>
      <c r="G508" s="137" t="s">
        <v>2778</v>
      </c>
      <c r="H508" s="137" t="s">
        <v>2779</v>
      </c>
      <c r="I508" s="137" t="s">
        <v>2878</v>
      </c>
      <c r="J508" s="137" t="s">
        <v>1196</v>
      </c>
      <c r="K508" s="137" t="s">
        <v>1195</v>
      </c>
      <c r="L508" s="137" t="s">
        <v>21</v>
      </c>
      <c r="M508" s="136" t="s">
        <v>21</v>
      </c>
      <c r="N508" s="136">
        <v>2</v>
      </c>
      <c r="O508" s="138" t="s">
        <v>1325</v>
      </c>
      <c r="P508" s="137" t="s">
        <v>1765</v>
      </c>
      <c r="Q508" s="137" t="s">
        <v>1864</v>
      </c>
      <c r="R508" s="137" t="s">
        <v>401</v>
      </c>
      <c r="S508" s="137" t="s">
        <v>22</v>
      </c>
      <c r="T508" s="137" t="s">
        <v>399</v>
      </c>
      <c r="U508" s="144">
        <v>14</v>
      </c>
      <c r="V508" s="136">
        <v>160</v>
      </c>
      <c r="W508" s="136">
        <v>0</v>
      </c>
      <c r="X508" s="136">
        <v>160</v>
      </c>
      <c r="Y508" s="136">
        <v>4</v>
      </c>
      <c r="Z508" s="136" t="s">
        <v>20</v>
      </c>
      <c r="AA508" s="136" t="s">
        <v>18</v>
      </c>
      <c r="AB508" s="136" t="s">
        <v>18</v>
      </c>
      <c r="AD508" s="137" t="s">
        <v>2879</v>
      </c>
      <c r="AE508" s="136" t="s">
        <v>20</v>
      </c>
      <c r="AF508" s="137" t="s">
        <v>2006</v>
      </c>
      <c r="AG508" s="136" t="s">
        <v>1873</v>
      </c>
      <c r="AH508" s="136">
        <v>3</v>
      </c>
      <c r="AI508" s="139">
        <v>6300</v>
      </c>
      <c r="AJ508" s="140">
        <v>40</v>
      </c>
      <c r="AK508" s="148">
        <v>40</v>
      </c>
      <c r="AL508" s="201">
        <f t="shared" si="7"/>
        <v>2240</v>
      </c>
      <c r="AM508" s="139">
        <v>50000</v>
      </c>
      <c r="AN508" s="204">
        <v>2240000</v>
      </c>
      <c r="AO508" s="204">
        <v>0</v>
      </c>
      <c r="AP508" s="139">
        <v>0</v>
      </c>
      <c r="AQ508" s="139">
        <v>14112000</v>
      </c>
      <c r="AR508" s="139">
        <v>700000</v>
      </c>
      <c r="AS508" s="139">
        <v>17052000</v>
      </c>
    </row>
    <row r="509" spans="1:45" ht="24.9" hidden="1" customHeight="1" x14ac:dyDescent="0.3">
      <c r="A509" s="136">
        <v>12816</v>
      </c>
      <c r="B509" s="136" t="s">
        <v>41</v>
      </c>
      <c r="C509" s="136" t="s">
        <v>98</v>
      </c>
      <c r="D509" s="136">
        <v>2024</v>
      </c>
      <c r="E509" s="137" t="s">
        <v>23</v>
      </c>
      <c r="F509" s="136" t="s">
        <v>98</v>
      </c>
      <c r="G509" s="137" t="s">
        <v>2778</v>
      </c>
      <c r="H509" s="137" t="s">
        <v>2784</v>
      </c>
      <c r="I509" s="137" t="s">
        <v>2821</v>
      </c>
      <c r="J509" s="137" t="s">
        <v>1959</v>
      </c>
      <c r="K509" s="137" t="s">
        <v>1960</v>
      </c>
      <c r="L509" s="137" t="s">
        <v>21</v>
      </c>
      <c r="M509" s="136" t="s">
        <v>21</v>
      </c>
      <c r="N509" s="136">
        <v>2</v>
      </c>
      <c r="O509" s="138" t="s">
        <v>1325</v>
      </c>
      <c r="P509" s="137" t="s">
        <v>1765</v>
      </c>
      <c r="Q509" s="137" t="s">
        <v>1864</v>
      </c>
      <c r="R509" s="137" t="s">
        <v>401</v>
      </c>
      <c r="S509" s="137" t="s">
        <v>22</v>
      </c>
      <c r="T509" s="137" t="s">
        <v>399</v>
      </c>
      <c r="U509" s="144">
        <v>11</v>
      </c>
      <c r="V509" s="136">
        <v>108</v>
      </c>
      <c r="W509" s="136">
        <v>0</v>
      </c>
      <c r="X509" s="136">
        <v>108</v>
      </c>
      <c r="Y509" s="136">
        <v>4</v>
      </c>
      <c r="Z509" s="136" t="s">
        <v>20</v>
      </c>
      <c r="AA509" s="136" t="s">
        <v>18</v>
      </c>
      <c r="AB509" s="136" t="s">
        <v>18</v>
      </c>
      <c r="AD509" s="137" t="s">
        <v>2822</v>
      </c>
      <c r="AE509" s="136" t="s">
        <v>18</v>
      </c>
      <c r="AF509" s="137" t="s">
        <v>1878</v>
      </c>
      <c r="AG509" s="136" t="s">
        <v>1873</v>
      </c>
      <c r="AH509" s="136">
        <v>2</v>
      </c>
      <c r="AI509" s="139">
        <v>5400</v>
      </c>
      <c r="AJ509" s="140">
        <v>27</v>
      </c>
      <c r="AK509" s="148">
        <v>27</v>
      </c>
      <c r="AL509" s="201">
        <f t="shared" si="7"/>
        <v>1188</v>
      </c>
      <c r="AN509" s="204">
        <v>1188000</v>
      </c>
      <c r="AO509" s="204">
        <v>0</v>
      </c>
      <c r="AP509" s="139">
        <v>0</v>
      </c>
      <c r="AQ509" s="139">
        <v>6415200</v>
      </c>
      <c r="AR509" s="139">
        <v>0</v>
      </c>
      <c r="AS509" s="139">
        <v>7603200</v>
      </c>
    </row>
    <row r="510" spans="1:45" ht="24.9" hidden="1" customHeight="1" x14ac:dyDescent="0.3">
      <c r="A510" s="136">
        <v>12805</v>
      </c>
      <c r="B510" s="136" t="s">
        <v>41</v>
      </c>
      <c r="C510" s="136" t="s">
        <v>98</v>
      </c>
      <c r="D510" s="136">
        <v>2024</v>
      </c>
      <c r="E510" s="137" t="s">
        <v>23</v>
      </c>
      <c r="F510" s="136" t="s">
        <v>98</v>
      </c>
      <c r="G510" s="137" t="s">
        <v>2778</v>
      </c>
      <c r="H510" s="137" t="s">
        <v>2779</v>
      </c>
      <c r="I510" s="137" t="s">
        <v>2880</v>
      </c>
      <c r="J510" s="137" t="s">
        <v>1199</v>
      </c>
      <c r="K510" s="137" t="s">
        <v>424</v>
      </c>
      <c r="L510" s="137" t="s">
        <v>21</v>
      </c>
      <c r="M510" s="136" t="s">
        <v>21</v>
      </c>
      <c r="N510" s="136">
        <v>3</v>
      </c>
      <c r="O510" s="138" t="s">
        <v>1219</v>
      </c>
      <c r="P510" s="137" t="s">
        <v>1218</v>
      </c>
      <c r="Q510" s="137" t="s">
        <v>1864</v>
      </c>
      <c r="R510" s="137" t="s">
        <v>401</v>
      </c>
      <c r="S510" s="137" t="s">
        <v>22</v>
      </c>
      <c r="T510" s="137" t="s">
        <v>399</v>
      </c>
      <c r="U510" s="144">
        <v>15</v>
      </c>
      <c r="V510" s="136">
        <v>90</v>
      </c>
      <c r="W510" s="136">
        <v>0</v>
      </c>
      <c r="X510" s="136">
        <v>90</v>
      </c>
      <c r="Y510" s="136">
        <v>3</v>
      </c>
      <c r="Z510" s="136" t="s">
        <v>20</v>
      </c>
      <c r="AA510" s="136" t="s">
        <v>18</v>
      </c>
      <c r="AB510" s="136" t="s">
        <v>18</v>
      </c>
      <c r="AD510" s="137" t="s">
        <v>2881</v>
      </c>
      <c r="AE510" s="136" t="s">
        <v>20</v>
      </c>
      <c r="AF510" s="137" t="s">
        <v>1197</v>
      </c>
      <c r="AG510" s="136" t="s">
        <v>1873</v>
      </c>
      <c r="AH510" s="136">
        <v>1</v>
      </c>
      <c r="AI510" s="139">
        <v>4300</v>
      </c>
      <c r="AJ510" s="140">
        <v>30</v>
      </c>
      <c r="AK510" s="148">
        <v>30</v>
      </c>
      <c r="AL510" s="201">
        <f t="shared" si="7"/>
        <v>1350</v>
      </c>
      <c r="AM510" s="139">
        <v>38000</v>
      </c>
      <c r="AN510" s="204">
        <v>1800000</v>
      </c>
      <c r="AO510" s="204">
        <v>0</v>
      </c>
      <c r="AP510" s="139">
        <v>0</v>
      </c>
      <c r="AQ510" s="139">
        <v>5805000</v>
      </c>
      <c r="AR510" s="139">
        <v>570000</v>
      </c>
      <c r="AS510" s="139">
        <v>8175000</v>
      </c>
    </row>
    <row r="511" spans="1:45" ht="24.9" hidden="1" customHeight="1" x14ac:dyDescent="0.3">
      <c r="A511" s="136">
        <v>12623</v>
      </c>
      <c r="B511" s="136" t="s">
        <v>41</v>
      </c>
      <c r="C511" s="136" t="s">
        <v>98</v>
      </c>
      <c r="D511" s="136">
        <v>2024</v>
      </c>
      <c r="E511" s="137" t="s">
        <v>23</v>
      </c>
      <c r="F511" s="136" t="s">
        <v>98</v>
      </c>
      <c r="G511" s="137" t="s">
        <v>2778</v>
      </c>
      <c r="H511" s="137" t="s">
        <v>2779</v>
      </c>
      <c r="I511" s="137" t="s">
        <v>2882</v>
      </c>
      <c r="J511" s="137" t="s">
        <v>636</v>
      </c>
      <c r="K511" s="137" t="s">
        <v>637</v>
      </c>
      <c r="L511" s="137" t="s">
        <v>21</v>
      </c>
      <c r="N511" s="136">
        <v>4</v>
      </c>
      <c r="O511" s="138" t="s">
        <v>687</v>
      </c>
      <c r="P511" s="137" t="s">
        <v>1186</v>
      </c>
      <c r="Q511" s="137" t="s">
        <v>631</v>
      </c>
      <c r="R511" s="137" t="s">
        <v>401</v>
      </c>
      <c r="S511" s="137" t="s">
        <v>19</v>
      </c>
      <c r="T511" s="137" t="s">
        <v>410</v>
      </c>
      <c r="U511" s="144">
        <v>10</v>
      </c>
      <c r="V511" s="136">
        <v>55</v>
      </c>
      <c r="W511" s="136">
        <v>55</v>
      </c>
      <c r="X511" s="136">
        <v>110</v>
      </c>
      <c r="Y511" s="136">
        <v>5</v>
      </c>
      <c r="Z511" s="136" t="s">
        <v>20</v>
      </c>
      <c r="AA511" s="136" t="s">
        <v>18</v>
      </c>
      <c r="AB511" s="136" t="s">
        <v>18</v>
      </c>
      <c r="AD511" s="137" t="s">
        <v>2883</v>
      </c>
      <c r="AE511" s="136" t="s">
        <v>18</v>
      </c>
      <c r="AF511" s="137" t="s">
        <v>1878</v>
      </c>
      <c r="AG511" s="136" t="s">
        <v>1873</v>
      </c>
      <c r="AH511" s="136">
        <v>2</v>
      </c>
      <c r="AI511" s="139">
        <v>5400</v>
      </c>
      <c r="AJ511" s="140">
        <v>22</v>
      </c>
      <c r="AK511" s="148">
        <v>22</v>
      </c>
      <c r="AL511" s="201">
        <f t="shared" si="7"/>
        <v>1100</v>
      </c>
      <c r="AN511" s="204">
        <v>880000</v>
      </c>
      <c r="AO511" s="204">
        <v>0</v>
      </c>
      <c r="AP511" s="139">
        <v>0</v>
      </c>
      <c r="AQ511" s="139">
        <v>5940000</v>
      </c>
      <c r="AR511" s="139">
        <v>0</v>
      </c>
      <c r="AS511" s="139">
        <v>6820000</v>
      </c>
    </row>
    <row r="512" spans="1:45" ht="24.9" hidden="1" customHeight="1" x14ac:dyDescent="0.3">
      <c r="A512" s="136">
        <v>12803</v>
      </c>
      <c r="B512" s="136" t="s">
        <v>41</v>
      </c>
      <c r="C512" s="136" t="s">
        <v>98</v>
      </c>
      <c r="D512" s="136">
        <v>2024</v>
      </c>
      <c r="E512" s="137" t="s">
        <v>23</v>
      </c>
      <c r="F512" s="136" t="s">
        <v>98</v>
      </c>
      <c r="G512" s="137" t="s">
        <v>2778</v>
      </c>
      <c r="H512" s="137" t="s">
        <v>2779</v>
      </c>
      <c r="I512" s="137" t="s">
        <v>2884</v>
      </c>
      <c r="J512" s="137" t="s">
        <v>638</v>
      </c>
      <c r="K512" s="137" t="s">
        <v>639</v>
      </c>
      <c r="L512" s="137" t="s">
        <v>21</v>
      </c>
      <c r="M512" s="136" t="s">
        <v>21</v>
      </c>
      <c r="N512" s="136">
        <v>5</v>
      </c>
      <c r="O512" s="138" t="s">
        <v>657</v>
      </c>
      <c r="P512" s="137" t="s">
        <v>1220</v>
      </c>
      <c r="Q512" s="137" t="s">
        <v>1864</v>
      </c>
      <c r="R512" s="137" t="s">
        <v>401</v>
      </c>
      <c r="S512" s="137" t="s">
        <v>22</v>
      </c>
      <c r="T512" s="137" t="s">
        <v>399</v>
      </c>
      <c r="U512" s="144">
        <v>15</v>
      </c>
      <c r="V512" s="136">
        <v>24</v>
      </c>
      <c r="W512" s="136">
        <v>0</v>
      </c>
      <c r="X512" s="136">
        <v>24</v>
      </c>
      <c r="Y512" s="136">
        <v>3</v>
      </c>
      <c r="Z512" s="136" t="s">
        <v>20</v>
      </c>
      <c r="AA512" s="136" t="s">
        <v>18</v>
      </c>
      <c r="AB512" s="136" t="s">
        <v>18</v>
      </c>
      <c r="AD512" s="137" t="s">
        <v>2885</v>
      </c>
      <c r="AE512" s="136" t="s">
        <v>20</v>
      </c>
      <c r="AF512" s="137" t="s">
        <v>1867</v>
      </c>
      <c r="AG512" s="136" t="s">
        <v>1873</v>
      </c>
      <c r="AH512" s="136">
        <v>2</v>
      </c>
      <c r="AI512" s="139">
        <v>5400</v>
      </c>
      <c r="AJ512" s="140">
        <v>16</v>
      </c>
      <c r="AK512" s="148">
        <v>16</v>
      </c>
      <c r="AL512" s="201">
        <f t="shared" si="7"/>
        <v>360</v>
      </c>
      <c r="AM512" s="139">
        <v>40000</v>
      </c>
      <c r="AN512" s="204">
        <v>960000</v>
      </c>
      <c r="AO512" s="204">
        <v>0</v>
      </c>
      <c r="AP512" s="139">
        <v>0</v>
      </c>
      <c r="AQ512" s="139">
        <v>1944000</v>
      </c>
      <c r="AR512" s="139">
        <v>600000</v>
      </c>
      <c r="AS512" s="139">
        <v>3504000</v>
      </c>
    </row>
    <row r="513" spans="1:45" ht="24.9" hidden="1" customHeight="1" x14ac:dyDescent="0.3">
      <c r="A513" s="136">
        <v>12720</v>
      </c>
      <c r="B513" s="136" t="s">
        <v>41</v>
      </c>
      <c r="C513" s="136" t="s">
        <v>98</v>
      </c>
      <c r="D513" s="136">
        <v>2024</v>
      </c>
      <c r="E513" s="137" t="s">
        <v>23</v>
      </c>
      <c r="F513" s="136" t="s">
        <v>98</v>
      </c>
      <c r="G513" s="137" t="s">
        <v>2778</v>
      </c>
      <c r="H513" s="137" t="s">
        <v>2886</v>
      </c>
      <c r="I513" s="137" t="s">
        <v>2887</v>
      </c>
      <c r="J513" s="137" t="s">
        <v>2888</v>
      </c>
      <c r="K513" s="137" t="s">
        <v>1927</v>
      </c>
      <c r="L513" s="137" t="s">
        <v>21</v>
      </c>
      <c r="M513" s="136" t="s">
        <v>21</v>
      </c>
      <c r="N513" s="136">
        <v>5</v>
      </c>
      <c r="O513" s="138" t="s">
        <v>657</v>
      </c>
      <c r="P513" s="137" t="s">
        <v>658</v>
      </c>
      <c r="Q513" s="137" t="s">
        <v>642</v>
      </c>
      <c r="R513" s="137" t="s">
        <v>401</v>
      </c>
      <c r="S513" s="137" t="s">
        <v>19</v>
      </c>
      <c r="T513" s="137" t="s">
        <v>1132</v>
      </c>
      <c r="U513" s="144">
        <v>15</v>
      </c>
      <c r="V513" s="136">
        <v>87</v>
      </c>
      <c r="W513" s="136">
        <v>0</v>
      </c>
      <c r="X513" s="136">
        <v>87</v>
      </c>
      <c r="Y513" s="136">
        <v>3</v>
      </c>
      <c r="Z513" s="136" t="s">
        <v>20</v>
      </c>
      <c r="AA513" s="136" t="s">
        <v>18</v>
      </c>
      <c r="AB513" s="136" t="s">
        <v>18</v>
      </c>
      <c r="AC513" s="137" t="s">
        <v>2889</v>
      </c>
      <c r="AD513" s="137" t="s">
        <v>2890</v>
      </c>
      <c r="AE513" s="136" t="s">
        <v>18</v>
      </c>
      <c r="AF513" s="137" t="s">
        <v>1878</v>
      </c>
      <c r="AG513" s="136" t="s">
        <v>1873</v>
      </c>
      <c r="AH513" s="136">
        <v>1</v>
      </c>
      <c r="AI513" s="139">
        <v>4300</v>
      </c>
      <c r="AJ513" s="140">
        <v>29</v>
      </c>
      <c r="AK513" s="148">
        <v>29</v>
      </c>
      <c r="AL513" s="201">
        <f t="shared" si="7"/>
        <v>1305</v>
      </c>
      <c r="AN513" s="204">
        <v>1740000</v>
      </c>
      <c r="AO513" s="204">
        <v>0</v>
      </c>
      <c r="AP513" s="139">
        <v>0</v>
      </c>
      <c r="AQ513" s="139">
        <v>5611500</v>
      </c>
      <c r="AR513" s="139">
        <v>0</v>
      </c>
      <c r="AS513" s="139">
        <v>7351500</v>
      </c>
    </row>
    <row r="514" spans="1:45" ht="24.9" hidden="1" customHeight="1" x14ac:dyDescent="0.3">
      <c r="A514" s="136">
        <v>12583</v>
      </c>
      <c r="B514" s="136" t="s">
        <v>41</v>
      </c>
      <c r="C514" s="136" t="s">
        <v>98</v>
      </c>
      <c r="D514" s="136">
        <v>2024</v>
      </c>
      <c r="E514" s="137" t="s">
        <v>23</v>
      </c>
      <c r="F514" s="136" t="s">
        <v>98</v>
      </c>
      <c r="G514" s="137" t="s">
        <v>2778</v>
      </c>
      <c r="H514" s="137" t="s">
        <v>2793</v>
      </c>
      <c r="I514" s="137" t="s">
        <v>2891</v>
      </c>
      <c r="J514" s="137" t="s">
        <v>1246</v>
      </c>
      <c r="K514" s="137" t="s">
        <v>1245</v>
      </c>
      <c r="L514" s="137" t="s">
        <v>408</v>
      </c>
      <c r="M514" s="136" t="s">
        <v>409</v>
      </c>
      <c r="N514" s="136">
        <v>5</v>
      </c>
      <c r="O514" s="138" t="s">
        <v>657</v>
      </c>
      <c r="P514" s="137" t="s">
        <v>660</v>
      </c>
      <c r="Q514" s="137" t="s">
        <v>1864</v>
      </c>
      <c r="R514" s="137" t="s">
        <v>401</v>
      </c>
      <c r="S514" s="137" t="s">
        <v>19</v>
      </c>
      <c r="T514" s="137" t="s">
        <v>399</v>
      </c>
      <c r="U514" s="144">
        <v>15</v>
      </c>
      <c r="V514" s="136">
        <v>240</v>
      </c>
      <c r="W514" s="136">
        <v>12</v>
      </c>
      <c r="X514" s="136">
        <v>252</v>
      </c>
      <c r="Y514" s="136">
        <v>3</v>
      </c>
      <c r="Z514" s="136" t="s">
        <v>20</v>
      </c>
      <c r="AA514" s="136" t="s">
        <v>18</v>
      </c>
      <c r="AB514" s="136" t="s">
        <v>20</v>
      </c>
      <c r="AD514" s="137" t="s">
        <v>2892</v>
      </c>
      <c r="AE514" s="136" t="s">
        <v>18</v>
      </c>
      <c r="AF514" s="137" t="s">
        <v>1878</v>
      </c>
      <c r="AG514" s="136" t="s">
        <v>1873</v>
      </c>
      <c r="AH514" s="136">
        <v>1</v>
      </c>
      <c r="AI514" s="139">
        <v>4300</v>
      </c>
      <c r="AJ514" s="140">
        <v>84</v>
      </c>
      <c r="AK514" s="148">
        <v>84</v>
      </c>
      <c r="AL514" s="201">
        <f t="shared" si="7"/>
        <v>3780</v>
      </c>
      <c r="AN514" s="204">
        <v>5040000</v>
      </c>
      <c r="AO514" s="204">
        <v>0</v>
      </c>
      <c r="AP514" s="139">
        <v>3750000</v>
      </c>
      <c r="AQ514" s="139">
        <v>16254000</v>
      </c>
      <c r="AR514" s="139">
        <v>0</v>
      </c>
      <c r="AS514" s="139">
        <v>25044000</v>
      </c>
    </row>
    <row r="515" spans="1:45" ht="24.9" hidden="1" customHeight="1" x14ac:dyDescent="0.3">
      <c r="A515" s="136">
        <v>12582</v>
      </c>
      <c r="B515" s="136" t="s">
        <v>41</v>
      </c>
      <c r="C515" s="136" t="s">
        <v>98</v>
      </c>
      <c r="D515" s="136">
        <v>2024</v>
      </c>
      <c r="E515" s="137" t="s">
        <v>23</v>
      </c>
      <c r="F515" s="136" t="s">
        <v>98</v>
      </c>
      <c r="G515" s="137" t="s">
        <v>2778</v>
      </c>
      <c r="H515" s="137" t="s">
        <v>2779</v>
      </c>
      <c r="I515" s="137" t="s">
        <v>2893</v>
      </c>
      <c r="J515" s="137" t="s">
        <v>1153</v>
      </c>
      <c r="K515" s="137" t="s">
        <v>1154</v>
      </c>
      <c r="L515" s="137" t="s">
        <v>21</v>
      </c>
      <c r="M515" s="136" t="s">
        <v>21</v>
      </c>
      <c r="N515" s="136">
        <v>5</v>
      </c>
      <c r="O515" s="138" t="s">
        <v>657</v>
      </c>
      <c r="P515" s="137" t="s">
        <v>660</v>
      </c>
      <c r="Q515" s="137" t="s">
        <v>1864</v>
      </c>
      <c r="R515" s="137" t="s">
        <v>401</v>
      </c>
      <c r="S515" s="137" t="s">
        <v>19</v>
      </c>
      <c r="T515" s="137" t="s">
        <v>399</v>
      </c>
      <c r="U515" s="144">
        <v>15</v>
      </c>
      <c r="V515" s="136">
        <v>150</v>
      </c>
      <c r="W515" s="136">
        <v>0</v>
      </c>
      <c r="X515" s="136">
        <v>150</v>
      </c>
      <c r="Y515" s="136">
        <v>3</v>
      </c>
      <c r="Z515" s="136" t="s">
        <v>20</v>
      </c>
      <c r="AA515" s="136" t="s">
        <v>18</v>
      </c>
      <c r="AB515" s="136" t="s">
        <v>18</v>
      </c>
      <c r="AD515" s="137" t="s">
        <v>2894</v>
      </c>
      <c r="AE515" s="136" t="s">
        <v>18</v>
      </c>
      <c r="AF515" s="137" t="s">
        <v>1878</v>
      </c>
      <c r="AG515" s="136" t="s">
        <v>1873</v>
      </c>
      <c r="AH515" s="136">
        <v>2</v>
      </c>
      <c r="AI515" s="139">
        <v>5400</v>
      </c>
      <c r="AJ515" s="140">
        <v>50</v>
      </c>
      <c r="AK515" s="148">
        <v>50</v>
      </c>
      <c r="AL515" s="201">
        <f t="shared" ref="AL515:AL578" si="8">+(U515*X515)</f>
        <v>2250</v>
      </c>
      <c r="AN515" s="204">
        <v>3000000</v>
      </c>
      <c r="AO515" s="204">
        <v>0</v>
      </c>
      <c r="AP515" s="139">
        <v>0</v>
      </c>
      <c r="AQ515" s="139">
        <v>12150000</v>
      </c>
      <c r="AR515" s="139">
        <v>0</v>
      </c>
      <c r="AS515" s="139">
        <v>15150000</v>
      </c>
    </row>
    <row r="516" spans="1:45" ht="24.9" hidden="1" customHeight="1" x14ac:dyDescent="0.3">
      <c r="A516" s="136">
        <v>12631</v>
      </c>
      <c r="B516" s="136" t="s">
        <v>41</v>
      </c>
      <c r="C516" s="136" t="s">
        <v>98</v>
      </c>
      <c r="D516" s="136">
        <v>2024</v>
      </c>
      <c r="E516" s="137" t="s">
        <v>23</v>
      </c>
      <c r="F516" s="136" t="s">
        <v>98</v>
      </c>
      <c r="G516" s="137" t="s">
        <v>2778</v>
      </c>
      <c r="H516" s="137" t="s">
        <v>2779</v>
      </c>
      <c r="I516" s="137" t="s">
        <v>2895</v>
      </c>
      <c r="J516" s="137" t="s">
        <v>1188</v>
      </c>
      <c r="K516" s="137" t="s">
        <v>1187</v>
      </c>
      <c r="L516" s="137" t="s">
        <v>21</v>
      </c>
      <c r="N516" s="136">
        <v>5</v>
      </c>
      <c r="O516" s="138" t="s">
        <v>657</v>
      </c>
      <c r="P516" s="137" t="s">
        <v>1298</v>
      </c>
      <c r="Q516" s="137" t="s">
        <v>631</v>
      </c>
      <c r="R516" s="137" t="s">
        <v>401</v>
      </c>
      <c r="S516" s="137" t="s">
        <v>19</v>
      </c>
      <c r="T516" s="137" t="s">
        <v>410</v>
      </c>
      <c r="U516" s="144">
        <v>10</v>
      </c>
      <c r="V516" s="136">
        <v>80</v>
      </c>
      <c r="W516" s="136">
        <v>80</v>
      </c>
      <c r="X516" s="136">
        <v>160</v>
      </c>
      <c r="Y516" s="136">
        <v>5</v>
      </c>
      <c r="Z516" s="136" t="s">
        <v>20</v>
      </c>
      <c r="AA516" s="136" t="s">
        <v>18</v>
      </c>
      <c r="AB516" s="136" t="s">
        <v>18</v>
      </c>
      <c r="AD516" s="137" t="s">
        <v>2896</v>
      </c>
      <c r="AE516" s="136" t="s">
        <v>18</v>
      </c>
      <c r="AF516" s="137" t="s">
        <v>1878</v>
      </c>
      <c r="AG516" s="136" t="s">
        <v>1873</v>
      </c>
      <c r="AH516" s="136">
        <v>1</v>
      </c>
      <c r="AI516" s="139">
        <v>4300</v>
      </c>
      <c r="AJ516" s="140">
        <v>32</v>
      </c>
      <c r="AK516" s="148">
        <v>32</v>
      </c>
      <c r="AL516" s="201">
        <f t="shared" si="8"/>
        <v>1600</v>
      </c>
      <c r="AN516" s="204">
        <v>1280000</v>
      </c>
      <c r="AO516" s="204">
        <v>0</v>
      </c>
      <c r="AP516" s="139">
        <v>0</v>
      </c>
      <c r="AQ516" s="139">
        <v>6880000</v>
      </c>
      <c r="AR516" s="139">
        <v>0</v>
      </c>
      <c r="AS516" s="139">
        <v>8160000</v>
      </c>
    </row>
    <row r="517" spans="1:45" ht="24.9" hidden="1" customHeight="1" x14ac:dyDescent="0.3">
      <c r="A517" s="136">
        <v>12584</v>
      </c>
      <c r="B517" s="136" t="s">
        <v>41</v>
      </c>
      <c r="C517" s="136" t="s">
        <v>98</v>
      </c>
      <c r="D517" s="136">
        <v>2024</v>
      </c>
      <c r="E517" s="137" t="s">
        <v>23</v>
      </c>
      <c r="F517" s="136" t="s">
        <v>98</v>
      </c>
      <c r="G517" s="137" t="s">
        <v>2778</v>
      </c>
      <c r="H517" s="137" t="s">
        <v>2852</v>
      </c>
      <c r="I517" s="137" t="s">
        <v>2897</v>
      </c>
      <c r="J517" s="137" t="s">
        <v>1522</v>
      </c>
      <c r="K517" s="137" t="s">
        <v>1521</v>
      </c>
      <c r="L517" s="137" t="s">
        <v>21</v>
      </c>
      <c r="M517" s="136" t="s">
        <v>21</v>
      </c>
      <c r="N517" s="136">
        <v>5</v>
      </c>
      <c r="O517" s="138" t="s">
        <v>657</v>
      </c>
      <c r="P517" s="137" t="s">
        <v>660</v>
      </c>
      <c r="Q517" s="137" t="s">
        <v>1864</v>
      </c>
      <c r="R517" s="137" t="s">
        <v>401</v>
      </c>
      <c r="S517" s="137" t="s">
        <v>22</v>
      </c>
      <c r="T517" s="137" t="s">
        <v>399</v>
      </c>
      <c r="U517" s="144">
        <v>15</v>
      </c>
      <c r="V517" s="136">
        <v>120</v>
      </c>
      <c r="W517" s="136">
        <v>0</v>
      </c>
      <c r="X517" s="136">
        <v>120</v>
      </c>
      <c r="Y517" s="136">
        <v>3</v>
      </c>
      <c r="Z517" s="136" t="s">
        <v>20</v>
      </c>
      <c r="AA517" s="136" t="s">
        <v>18</v>
      </c>
      <c r="AB517" s="136" t="s">
        <v>18</v>
      </c>
      <c r="AD517" s="137" t="s">
        <v>2898</v>
      </c>
      <c r="AE517" s="136" t="s">
        <v>18</v>
      </c>
      <c r="AF517" s="137" t="s">
        <v>1878</v>
      </c>
      <c r="AG517" s="136" t="s">
        <v>1873</v>
      </c>
      <c r="AH517" s="136">
        <v>1</v>
      </c>
      <c r="AI517" s="139">
        <v>4300</v>
      </c>
      <c r="AJ517" s="140">
        <v>40</v>
      </c>
      <c r="AK517" s="148">
        <v>40</v>
      </c>
      <c r="AL517" s="201">
        <f t="shared" si="8"/>
        <v>1800</v>
      </c>
      <c r="AN517" s="204">
        <v>2400000</v>
      </c>
      <c r="AO517" s="204">
        <v>0</v>
      </c>
      <c r="AP517" s="139">
        <v>0</v>
      </c>
      <c r="AQ517" s="139">
        <v>7740000</v>
      </c>
      <c r="AR517" s="139">
        <v>0</v>
      </c>
      <c r="AS517" s="139">
        <v>10140000</v>
      </c>
    </row>
    <row r="518" spans="1:45" ht="24.9" hidden="1" customHeight="1" x14ac:dyDescent="0.3">
      <c r="A518" s="136">
        <v>12815</v>
      </c>
      <c r="B518" s="136" t="s">
        <v>41</v>
      </c>
      <c r="C518" s="136" t="s">
        <v>98</v>
      </c>
      <c r="D518" s="136">
        <v>2024</v>
      </c>
      <c r="E518" s="137" t="s">
        <v>23</v>
      </c>
      <c r="F518" s="136" t="s">
        <v>98</v>
      </c>
      <c r="G518" s="137" t="s">
        <v>2778</v>
      </c>
      <c r="H518" s="137" t="s">
        <v>2784</v>
      </c>
      <c r="I518" s="137" t="s">
        <v>2899</v>
      </c>
      <c r="J518" s="137" t="s">
        <v>1270</v>
      </c>
      <c r="K518" s="137" t="s">
        <v>1269</v>
      </c>
      <c r="L518" s="137" t="s">
        <v>21</v>
      </c>
      <c r="M518" s="136" t="s">
        <v>21</v>
      </c>
      <c r="N518" s="136">
        <v>5</v>
      </c>
      <c r="O518" s="138" t="s">
        <v>657</v>
      </c>
      <c r="P518" s="137" t="s">
        <v>1217</v>
      </c>
      <c r="Q518" s="137" t="s">
        <v>1864</v>
      </c>
      <c r="R518" s="137" t="s">
        <v>401</v>
      </c>
      <c r="S518" s="137" t="s">
        <v>22</v>
      </c>
      <c r="T518" s="137" t="s">
        <v>399</v>
      </c>
      <c r="U518" s="144">
        <v>10</v>
      </c>
      <c r="V518" s="136">
        <v>120</v>
      </c>
      <c r="W518" s="136">
        <v>0</v>
      </c>
      <c r="X518" s="136">
        <v>120</v>
      </c>
      <c r="Y518" s="136">
        <v>3</v>
      </c>
      <c r="Z518" s="136" t="s">
        <v>20</v>
      </c>
      <c r="AA518" s="136" t="s">
        <v>18</v>
      </c>
      <c r="AB518" s="136" t="s">
        <v>18</v>
      </c>
      <c r="AD518" s="137" t="s">
        <v>2900</v>
      </c>
      <c r="AE518" s="136" t="s">
        <v>18</v>
      </c>
      <c r="AF518" s="137" t="s">
        <v>1878</v>
      </c>
      <c r="AG518" s="136" t="s">
        <v>1873</v>
      </c>
      <c r="AH518" s="136">
        <v>3</v>
      </c>
      <c r="AI518" s="139">
        <v>6300</v>
      </c>
      <c r="AJ518" s="140">
        <v>40</v>
      </c>
      <c r="AK518" s="148">
        <v>40</v>
      </c>
      <c r="AL518" s="201">
        <f t="shared" si="8"/>
        <v>1200</v>
      </c>
      <c r="AN518" s="204">
        <v>1600000</v>
      </c>
      <c r="AO518" s="204">
        <v>0</v>
      </c>
      <c r="AP518" s="139">
        <v>0</v>
      </c>
      <c r="AQ518" s="139">
        <v>7560000</v>
      </c>
      <c r="AR518" s="139">
        <v>0</v>
      </c>
      <c r="AS518" s="139">
        <v>9160000</v>
      </c>
    </row>
    <row r="519" spans="1:45" ht="24.9" hidden="1" customHeight="1" x14ac:dyDescent="0.3">
      <c r="A519" s="136">
        <v>12586</v>
      </c>
      <c r="B519" s="136" t="s">
        <v>41</v>
      </c>
      <c r="C519" s="136" t="s">
        <v>98</v>
      </c>
      <c r="D519" s="136">
        <v>2024</v>
      </c>
      <c r="E519" s="137" t="s">
        <v>23</v>
      </c>
      <c r="F519" s="136" t="s">
        <v>98</v>
      </c>
      <c r="G519" s="137" t="s">
        <v>2778</v>
      </c>
      <c r="H519" s="137" t="s">
        <v>2852</v>
      </c>
      <c r="I519" s="137" t="s">
        <v>2901</v>
      </c>
      <c r="J519" s="137" t="s">
        <v>1280</v>
      </c>
      <c r="K519" s="137" t="s">
        <v>1279</v>
      </c>
      <c r="L519" s="137" t="s">
        <v>21</v>
      </c>
      <c r="M519" s="136" t="s">
        <v>21</v>
      </c>
      <c r="N519" s="136">
        <v>5</v>
      </c>
      <c r="O519" s="138" t="s">
        <v>657</v>
      </c>
      <c r="P519" s="137" t="s">
        <v>1137</v>
      </c>
      <c r="Q519" s="137" t="s">
        <v>1864</v>
      </c>
      <c r="R519" s="137" t="s">
        <v>401</v>
      </c>
      <c r="S519" s="137" t="s">
        <v>19</v>
      </c>
      <c r="T519" s="137" t="s">
        <v>399</v>
      </c>
      <c r="U519" s="144">
        <v>15</v>
      </c>
      <c r="V519" s="136">
        <v>115</v>
      </c>
      <c r="W519" s="136">
        <v>0</v>
      </c>
      <c r="X519" s="136">
        <v>115</v>
      </c>
      <c r="Y519" s="136">
        <v>3</v>
      </c>
      <c r="Z519" s="136" t="s">
        <v>20</v>
      </c>
      <c r="AA519" s="136" t="s">
        <v>18</v>
      </c>
      <c r="AB519" s="136" t="s">
        <v>18</v>
      </c>
      <c r="AD519" s="137" t="s">
        <v>2902</v>
      </c>
      <c r="AE519" s="136" t="s">
        <v>18</v>
      </c>
      <c r="AF519" s="137" t="s">
        <v>1878</v>
      </c>
      <c r="AG519" s="136" t="s">
        <v>1873</v>
      </c>
      <c r="AH519" s="136">
        <v>2</v>
      </c>
      <c r="AI519" s="139">
        <v>5400</v>
      </c>
      <c r="AJ519" s="140">
        <v>38.333333333333336</v>
      </c>
      <c r="AK519" s="148">
        <v>39</v>
      </c>
      <c r="AL519" s="201">
        <f t="shared" si="8"/>
        <v>1725</v>
      </c>
      <c r="AN519" s="204">
        <v>2340000</v>
      </c>
      <c r="AO519" s="204">
        <v>0</v>
      </c>
      <c r="AP519" s="139">
        <v>0</v>
      </c>
      <c r="AQ519" s="139">
        <v>9315000</v>
      </c>
      <c r="AR519" s="139">
        <v>0</v>
      </c>
      <c r="AS519" s="139">
        <v>11655000</v>
      </c>
    </row>
    <row r="520" spans="1:45" ht="24.9" hidden="1" customHeight="1" x14ac:dyDescent="0.3">
      <c r="A520" s="136">
        <v>12585</v>
      </c>
      <c r="B520" s="136" t="s">
        <v>41</v>
      </c>
      <c r="C520" s="136" t="s">
        <v>98</v>
      </c>
      <c r="D520" s="136">
        <v>2024</v>
      </c>
      <c r="E520" s="137" t="s">
        <v>23</v>
      </c>
      <c r="F520" s="136" t="s">
        <v>98</v>
      </c>
      <c r="G520" s="137" t="s">
        <v>2778</v>
      </c>
      <c r="H520" s="137" t="s">
        <v>2779</v>
      </c>
      <c r="I520" s="137" t="s">
        <v>2901</v>
      </c>
      <c r="J520" s="137" t="s">
        <v>1208</v>
      </c>
      <c r="K520" s="137" t="s">
        <v>1207</v>
      </c>
      <c r="L520" s="137" t="s">
        <v>408</v>
      </c>
      <c r="M520" s="136" t="s">
        <v>409</v>
      </c>
      <c r="N520" s="136">
        <v>5</v>
      </c>
      <c r="O520" s="138" t="s">
        <v>657</v>
      </c>
      <c r="P520" s="137" t="s">
        <v>1137</v>
      </c>
      <c r="Q520" s="137" t="s">
        <v>1864</v>
      </c>
      <c r="R520" s="137" t="s">
        <v>401</v>
      </c>
      <c r="S520" s="137" t="s">
        <v>19</v>
      </c>
      <c r="T520" s="137" t="s">
        <v>399</v>
      </c>
      <c r="U520" s="144">
        <v>10</v>
      </c>
      <c r="V520" s="136">
        <v>240</v>
      </c>
      <c r="W520" s="136">
        <v>12</v>
      </c>
      <c r="X520" s="136">
        <v>252</v>
      </c>
      <c r="Y520" s="136">
        <v>3</v>
      </c>
      <c r="Z520" s="136" t="s">
        <v>20</v>
      </c>
      <c r="AA520" s="136" t="s">
        <v>18</v>
      </c>
      <c r="AB520" s="136" t="s">
        <v>20</v>
      </c>
      <c r="AD520" s="137" t="s">
        <v>2903</v>
      </c>
      <c r="AE520" s="136" t="s">
        <v>18</v>
      </c>
      <c r="AF520" s="137" t="s">
        <v>1878</v>
      </c>
      <c r="AG520" s="136" t="s">
        <v>1873</v>
      </c>
      <c r="AH520" s="136">
        <v>2</v>
      </c>
      <c r="AI520" s="139">
        <v>5400</v>
      </c>
      <c r="AJ520" s="140">
        <v>84</v>
      </c>
      <c r="AK520" s="148">
        <v>84</v>
      </c>
      <c r="AL520" s="201">
        <f t="shared" si="8"/>
        <v>2520</v>
      </c>
      <c r="AN520" s="204">
        <v>3360000</v>
      </c>
      <c r="AO520" s="204">
        <v>0</v>
      </c>
      <c r="AP520" s="139">
        <v>2500000</v>
      </c>
      <c r="AQ520" s="139">
        <v>13608000</v>
      </c>
      <c r="AR520" s="139">
        <v>0</v>
      </c>
      <c r="AS520" s="139">
        <v>19468000</v>
      </c>
    </row>
    <row r="521" spans="1:45" ht="24.9" hidden="1" customHeight="1" x14ac:dyDescent="0.3">
      <c r="A521" s="136">
        <v>12801</v>
      </c>
      <c r="B521" s="136" t="s">
        <v>41</v>
      </c>
      <c r="C521" s="136" t="s">
        <v>98</v>
      </c>
      <c r="D521" s="136">
        <v>2024</v>
      </c>
      <c r="E521" s="137" t="s">
        <v>23</v>
      </c>
      <c r="F521" s="136" t="s">
        <v>98</v>
      </c>
      <c r="G521" s="137" t="s">
        <v>2778</v>
      </c>
      <c r="H521" s="137" t="s">
        <v>2779</v>
      </c>
      <c r="I521" s="137" t="s">
        <v>2904</v>
      </c>
      <c r="J521" s="137" t="s">
        <v>1959</v>
      </c>
      <c r="K521" s="137" t="s">
        <v>1960</v>
      </c>
      <c r="L521" s="137" t="s">
        <v>21</v>
      </c>
      <c r="M521" s="136" t="s">
        <v>21</v>
      </c>
      <c r="N521" s="136">
        <v>5</v>
      </c>
      <c r="O521" s="138" t="s">
        <v>657</v>
      </c>
      <c r="P521" s="137" t="s">
        <v>1221</v>
      </c>
      <c r="Q521" s="137" t="s">
        <v>1864</v>
      </c>
      <c r="R521" s="137" t="s">
        <v>401</v>
      </c>
      <c r="S521" s="137" t="s">
        <v>22</v>
      </c>
      <c r="T521" s="137" t="s">
        <v>399</v>
      </c>
      <c r="U521" s="144">
        <v>10</v>
      </c>
      <c r="V521" s="136">
        <v>108</v>
      </c>
      <c r="W521" s="136">
        <v>0</v>
      </c>
      <c r="X521" s="136">
        <v>108</v>
      </c>
      <c r="Y521" s="136">
        <v>3</v>
      </c>
      <c r="Z521" s="136" t="s">
        <v>20</v>
      </c>
      <c r="AA521" s="136" t="s">
        <v>18</v>
      </c>
      <c r="AB521" s="136" t="s">
        <v>18</v>
      </c>
      <c r="AD521" s="137" t="s">
        <v>2905</v>
      </c>
      <c r="AE521" s="136" t="s">
        <v>18</v>
      </c>
      <c r="AF521" s="137" t="s">
        <v>1878</v>
      </c>
      <c r="AG521" s="136" t="s">
        <v>1873</v>
      </c>
      <c r="AH521" s="136">
        <v>2</v>
      </c>
      <c r="AI521" s="139">
        <v>5400</v>
      </c>
      <c r="AJ521" s="140">
        <v>36</v>
      </c>
      <c r="AK521" s="148">
        <v>36</v>
      </c>
      <c r="AL521" s="201">
        <f t="shared" si="8"/>
        <v>1080</v>
      </c>
      <c r="AN521" s="204">
        <v>1440000</v>
      </c>
      <c r="AO521" s="204">
        <v>0</v>
      </c>
      <c r="AP521" s="139">
        <v>0</v>
      </c>
      <c r="AQ521" s="139">
        <v>5832000</v>
      </c>
      <c r="AR521" s="139">
        <v>0</v>
      </c>
      <c r="AS521" s="139">
        <v>7272000</v>
      </c>
    </row>
    <row r="522" spans="1:45" ht="24.9" hidden="1" customHeight="1" x14ac:dyDescent="0.3">
      <c r="A522" s="136">
        <v>12889</v>
      </c>
      <c r="B522" s="136" t="s">
        <v>41</v>
      </c>
      <c r="C522" s="136" t="s">
        <v>98</v>
      </c>
      <c r="D522" s="136">
        <v>2024</v>
      </c>
      <c r="E522" s="137" t="s">
        <v>23</v>
      </c>
      <c r="F522" s="136" t="s">
        <v>98</v>
      </c>
      <c r="G522" s="137" t="s">
        <v>2778</v>
      </c>
      <c r="H522" s="137" t="s">
        <v>2779</v>
      </c>
      <c r="I522" s="137" t="s">
        <v>2906</v>
      </c>
      <c r="J522" s="137" t="s">
        <v>638</v>
      </c>
      <c r="K522" s="137" t="s">
        <v>639</v>
      </c>
      <c r="L522" s="137" t="s">
        <v>21</v>
      </c>
      <c r="M522" s="136" t="s">
        <v>21</v>
      </c>
      <c r="N522" s="136">
        <v>6</v>
      </c>
      <c r="O522" s="138" t="s">
        <v>37</v>
      </c>
      <c r="P522" s="137" t="s">
        <v>1374</v>
      </c>
      <c r="Q522" s="137" t="s">
        <v>1656</v>
      </c>
      <c r="R522" s="137" t="s">
        <v>401</v>
      </c>
      <c r="S522" s="137" t="s">
        <v>19</v>
      </c>
      <c r="T522" s="137" t="s">
        <v>410</v>
      </c>
      <c r="U522" s="144">
        <v>17</v>
      </c>
      <c r="V522" s="136">
        <v>24</v>
      </c>
      <c r="W522" s="136">
        <v>0</v>
      </c>
      <c r="X522" s="136">
        <v>24</v>
      </c>
      <c r="Y522" s="136">
        <v>3</v>
      </c>
      <c r="Z522" s="136" t="s">
        <v>20</v>
      </c>
      <c r="AA522" s="136" t="s">
        <v>18</v>
      </c>
      <c r="AB522" s="136" t="s">
        <v>18</v>
      </c>
      <c r="AD522" s="137" t="s">
        <v>2907</v>
      </c>
      <c r="AE522" s="136" t="s">
        <v>20</v>
      </c>
      <c r="AF522" s="137" t="s">
        <v>1867</v>
      </c>
      <c r="AG522" s="136" t="s">
        <v>1873</v>
      </c>
      <c r="AH522" s="136">
        <v>2</v>
      </c>
      <c r="AI522" s="139">
        <v>5400</v>
      </c>
      <c r="AJ522" s="140">
        <v>16</v>
      </c>
      <c r="AK522" s="148">
        <v>16</v>
      </c>
      <c r="AL522" s="201">
        <f t="shared" si="8"/>
        <v>408</v>
      </c>
      <c r="AM522" s="139">
        <v>40000</v>
      </c>
      <c r="AN522" s="204">
        <v>1088000</v>
      </c>
      <c r="AO522" s="204">
        <v>0</v>
      </c>
      <c r="AP522" s="139">
        <v>0</v>
      </c>
      <c r="AQ522" s="139">
        <v>2203200</v>
      </c>
      <c r="AR522" s="139">
        <v>680000</v>
      </c>
      <c r="AS522" s="139">
        <v>3971200</v>
      </c>
    </row>
    <row r="523" spans="1:45" ht="24.9" hidden="1" customHeight="1" x14ac:dyDescent="0.3">
      <c r="A523" s="136">
        <v>12796</v>
      </c>
      <c r="B523" s="136" t="s">
        <v>41</v>
      </c>
      <c r="C523" s="136" t="s">
        <v>98</v>
      </c>
      <c r="D523" s="136">
        <v>2024</v>
      </c>
      <c r="E523" s="137" t="s">
        <v>23</v>
      </c>
      <c r="F523" s="136" t="s">
        <v>98</v>
      </c>
      <c r="G523" s="137" t="s">
        <v>2778</v>
      </c>
      <c r="H523" s="137" t="s">
        <v>2779</v>
      </c>
      <c r="I523" s="137" t="s">
        <v>2908</v>
      </c>
      <c r="J523" s="137" t="s">
        <v>638</v>
      </c>
      <c r="K523" s="137" t="s">
        <v>639</v>
      </c>
      <c r="L523" s="137" t="s">
        <v>21</v>
      </c>
      <c r="M523" s="136" t="s">
        <v>21</v>
      </c>
      <c r="N523" s="136">
        <v>7</v>
      </c>
      <c r="O523" s="138" t="s">
        <v>729</v>
      </c>
      <c r="P523" s="137" t="s">
        <v>691</v>
      </c>
      <c r="Q523" s="137" t="s">
        <v>1864</v>
      </c>
      <c r="R523" s="137" t="s">
        <v>401</v>
      </c>
      <c r="S523" s="137" t="s">
        <v>22</v>
      </c>
      <c r="T523" s="137" t="s">
        <v>399</v>
      </c>
      <c r="U523" s="144">
        <v>15</v>
      </c>
      <c r="V523" s="136">
        <v>24</v>
      </c>
      <c r="W523" s="136">
        <v>0</v>
      </c>
      <c r="X523" s="136">
        <v>24</v>
      </c>
      <c r="Y523" s="136">
        <v>3</v>
      </c>
      <c r="Z523" s="136" t="s">
        <v>20</v>
      </c>
      <c r="AA523" s="136" t="s">
        <v>18</v>
      </c>
      <c r="AB523" s="136" t="s">
        <v>18</v>
      </c>
      <c r="AD523" s="137" t="s">
        <v>2909</v>
      </c>
      <c r="AE523" s="136" t="s">
        <v>20</v>
      </c>
      <c r="AF523" s="137" t="s">
        <v>1867</v>
      </c>
      <c r="AG523" s="136" t="s">
        <v>1873</v>
      </c>
      <c r="AH523" s="136">
        <v>2</v>
      </c>
      <c r="AI523" s="139">
        <v>5400</v>
      </c>
      <c r="AJ523" s="140">
        <v>16</v>
      </c>
      <c r="AK523" s="148">
        <v>16</v>
      </c>
      <c r="AL523" s="201">
        <f t="shared" si="8"/>
        <v>360</v>
      </c>
      <c r="AM523" s="139">
        <v>40000</v>
      </c>
      <c r="AN523" s="204">
        <v>960000</v>
      </c>
      <c r="AO523" s="204">
        <v>0</v>
      </c>
      <c r="AP523" s="139">
        <v>0</v>
      </c>
      <c r="AQ523" s="139">
        <v>1944000</v>
      </c>
      <c r="AR523" s="139">
        <v>600000</v>
      </c>
      <c r="AS523" s="139">
        <v>3504000</v>
      </c>
    </row>
    <row r="524" spans="1:45" ht="24.9" hidden="1" customHeight="1" x14ac:dyDescent="0.3">
      <c r="A524" s="136">
        <v>12693</v>
      </c>
      <c r="B524" s="136" t="s">
        <v>41</v>
      </c>
      <c r="C524" s="136" t="s">
        <v>98</v>
      </c>
      <c r="D524" s="136">
        <v>2024</v>
      </c>
      <c r="E524" s="137" t="s">
        <v>23</v>
      </c>
      <c r="F524" s="136" t="s">
        <v>98</v>
      </c>
      <c r="G524" s="137" t="s">
        <v>2778</v>
      </c>
      <c r="H524" s="137" t="s">
        <v>2910</v>
      </c>
      <c r="I524" s="137" t="s">
        <v>2911</v>
      </c>
      <c r="J524" s="137" t="s">
        <v>2912</v>
      </c>
      <c r="K524" s="137" t="s">
        <v>1927</v>
      </c>
      <c r="L524" s="137" t="s">
        <v>408</v>
      </c>
      <c r="M524" s="136" t="s">
        <v>409</v>
      </c>
      <c r="N524" s="136">
        <v>7</v>
      </c>
      <c r="O524" s="138" t="s">
        <v>729</v>
      </c>
      <c r="P524" s="137" t="s">
        <v>1696</v>
      </c>
      <c r="Q524" s="137" t="s">
        <v>631</v>
      </c>
      <c r="R524" s="137" t="s">
        <v>401</v>
      </c>
      <c r="S524" s="137" t="s">
        <v>19</v>
      </c>
      <c r="T524" s="137" t="s">
        <v>410</v>
      </c>
      <c r="U524" s="144">
        <v>15</v>
      </c>
      <c r="V524" s="136">
        <v>83</v>
      </c>
      <c r="W524" s="136">
        <v>12</v>
      </c>
      <c r="X524" s="136">
        <v>95</v>
      </c>
      <c r="Y524" s="136">
        <v>4</v>
      </c>
      <c r="Z524" s="136" t="s">
        <v>20</v>
      </c>
      <c r="AA524" s="136" t="s">
        <v>18</v>
      </c>
      <c r="AB524" s="136" t="s">
        <v>20</v>
      </c>
      <c r="AC524" s="137" t="s">
        <v>2913</v>
      </c>
      <c r="AD524" s="137" t="s">
        <v>2914</v>
      </c>
      <c r="AE524" s="136" t="s">
        <v>18</v>
      </c>
      <c r="AF524" s="137" t="s">
        <v>1878</v>
      </c>
      <c r="AG524" s="136" t="s">
        <v>1873</v>
      </c>
      <c r="AH524" s="136">
        <v>2</v>
      </c>
      <c r="AI524" s="139">
        <v>5400</v>
      </c>
      <c r="AJ524" s="140">
        <v>23.75</v>
      </c>
      <c r="AK524" s="148">
        <v>24</v>
      </c>
      <c r="AL524" s="201">
        <f t="shared" si="8"/>
        <v>1425</v>
      </c>
      <c r="AN524" s="204">
        <v>1440000</v>
      </c>
      <c r="AO524" s="204">
        <v>0</v>
      </c>
      <c r="AP524" s="139">
        <v>3750000</v>
      </c>
      <c r="AQ524" s="139">
        <v>7695000</v>
      </c>
      <c r="AR524" s="139">
        <v>0</v>
      </c>
      <c r="AS524" s="139">
        <v>12885000</v>
      </c>
    </row>
    <row r="525" spans="1:45" ht="24.9" hidden="1" customHeight="1" x14ac:dyDescent="0.3">
      <c r="A525" s="136">
        <v>12798</v>
      </c>
      <c r="B525" s="136" t="s">
        <v>41</v>
      </c>
      <c r="C525" s="136" t="s">
        <v>98</v>
      </c>
      <c r="D525" s="136">
        <v>2024</v>
      </c>
      <c r="E525" s="137" t="s">
        <v>23</v>
      </c>
      <c r="F525" s="136" t="s">
        <v>98</v>
      </c>
      <c r="G525" s="137" t="s">
        <v>2778</v>
      </c>
      <c r="H525" s="137" t="s">
        <v>2779</v>
      </c>
      <c r="I525" s="137" t="s">
        <v>2915</v>
      </c>
      <c r="J525" s="137" t="s">
        <v>2916</v>
      </c>
      <c r="K525" s="137" t="s">
        <v>2917</v>
      </c>
      <c r="L525" s="137" t="s">
        <v>21</v>
      </c>
      <c r="M525" s="136" t="s">
        <v>21</v>
      </c>
      <c r="N525" s="136">
        <v>7</v>
      </c>
      <c r="O525" s="138" t="s">
        <v>729</v>
      </c>
      <c r="P525" s="137" t="s">
        <v>691</v>
      </c>
      <c r="Q525" s="137" t="s">
        <v>1864</v>
      </c>
      <c r="R525" s="137" t="s">
        <v>401</v>
      </c>
      <c r="S525" s="137" t="s">
        <v>22</v>
      </c>
      <c r="T525" s="137" t="s">
        <v>399</v>
      </c>
      <c r="U525" s="144">
        <v>10</v>
      </c>
      <c r="V525" s="136">
        <v>102</v>
      </c>
      <c r="W525" s="136">
        <v>0</v>
      </c>
      <c r="X525" s="136">
        <v>102</v>
      </c>
      <c r="Y525" s="136">
        <v>3</v>
      </c>
      <c r="Z525" s="136" t="s">
        <v>20</v>
      </c>
      <c r="AA525" s="136" t="s">
        <v>18</v>
      </c>
      <c r="AB525" s="136" t="s">
        <v>18</v>
      </c>
      <c r="AD525" s="137" t="s">
        <v>2918</v>
      </c>
      <c r="AE525" s="136" t="s">
        <v>18</v>
      </c>
      <c r="AF525" s="137" t="s">
        <v>1878</v>
      </c>
      <c r="AG525" s="136" t="s">
        <v>1873</v>
      </c>
      <c r="AH525" s="136">
        <v>3</v>
      </c>
      <c r="AI525" s="139">
        <v>6300</v>
      </c>
      <c r="AJ525" s="140">
        <v>34</v>
      </c>
      <c r="AK525" s="148">
        <v>34</v>
      </c>
      <c r="AL525" s="201">
        <f t="shared" si="8"/>
        <v>1020</v>
      </c>
      <c r="AN525" s="204">
        <v>1360000</v>
      </c>
      <c r="AO525" s="204">
        <v>0</v>
      </c>
      <c r="AP525" s="139">
        <v>0</v>
      </c>
      <c r="AQ525" s="139">
        <v>6426000</v>
      </c>
      <c r="AR525" s="139">
        <v>0</v>
      </c>
      <c r="AS525" s="139">
        <v>7786000</v>
      </c>
    </row>
    <row r="526" spans="1:45" ht="24.9" hidden="1" customHeight="1" x14ac:dyDescent="0.3">
      <c r="A526" s="136">
        <v>12633</v>
      </c>
      <c r="B526" s="136" t="s">
        <v>41</v>
      </c>
      <c r="C526" s="136" t="s">
        <v>98</v>
      </c>
      <c r="D526" s="136">
        <v>2024</v>
      </c>
      <c r="E526" s="137" t="s">
        <v>23</v>
      </c>
      <c r="F526" s="136" t="s">
        <v>98</v>
      </c>
      <c r="G526" s="137" t="s">
        <v>2778</v>
      </c>
      <c r="H526" s="137" t="s">
        <v>2779</v>
      </c>
      <c r="I526" s="137" t="s">
        <v>2919</v>
      </c>
      <c r="J526" s="137" t="s">
        <v>638</v>
      </c>
      <c r="K526" s="137" t="s">
        <v>639</v>
      </c>
      <c r="L526" s="137" t="s">
        <v>21</v>
      </c>
      <c r="M526" s="136" t="s">
        <v>21</v>
      </c>
      <c r="N526" s="136">
        <v>8</v>
      </c>
      <c r="O526" s="138" t="s">
        <v>1144</v>
      </c>
      <c r="P526" s="137" t="s">
        <v>1240</v>
      </c>
      <c r="Q526" s="137" t="s">
        <v>631</v>
      </c>
      <c r="R526" s="137" t="s">
        <v>401</v>
      </c>
      <c r="S526" s="137" t="s">
        <v>22</v>
      </c>
      <c r="T526" s="137" t="s">
        <v>399</v>
      </c>
      <c r="U526" s="144">
        <v>15</v>
      </c>
      <c r="V526" s="136">
        <v>24</v>
      </c>
      <c r="W526" s="136">
        <v>0</v>
      </c>
      <c r="X526" s="136">
        <v>24</v>
      </c>
      <c r="Y526" s="136">
        <v>4</v>
      </c>
      <c r="Z526" s="136" t="s">
        <v>20</v>
      </c>
      <c r="AA526" s="136" t="s">
        <v>18</v>
      </c>
      <c r="AB526" s="136" t="s">
        <v>18</v>
      </c>
      <c r="AD526" s="137" t="s">
        <v>2920</v>
      </c>
      <c r="AE526" s="136" t="s">
        <v>20</v>
      </c>
      <c r="AF526" s="137" t="s">
        <v>1867</v>
      </c>
      <c r="AG526" s="136" t="s">
        <v>1873</v>
      </c>
      <c r="AH526" s="136">
        <v>2</v>
      </c>
      <c r="AI526" s="139">
        <v>5400</v>
      </c>
      <c r="AJ526" s="140">
        <v>15</v>
      </c>
      <c r="AK526" s="148">
        <v>15</v>
      </c>
      <c r="AL526" s="201">
        <f t="shared" si="8"/>
        <v>360</v>
      </c>
      <c r="AM526" s="139">
        <v>40000</v>
      </c>
      <c r="AN526" s="204">
        <v>900000</v>
      </c>
      <c r="AO526" s="204">
        <v>0</v>
      </c>
      <c r="AP526" s="139">
        <v>0</v>
      </c>
      <c r="AQ526" s="139">
        <v>1944000</v>
      </c>
      <c r="AR526" s="139">
        <v>600000</v>
      </c>
      <c r="AS526" s="139">
        <v>3444000</v>
      </c>
    </row>
    <row r="527" spans="1:45" ht="24.9" hidden="1" customHeight="1" x14ac:dyDescent="0.3">
      <c r="A527" s="136">
        <v>12686</v>
      </c>
      <c r="B527" s="136" t="s">
        <v>41</v>
      </c>
      <c r="C527" s="136" t="s">
        <v>98</v>
      </c>
      <c r="D527" s="136">
        <v>2024</v>
      </c>
      <c r="E527" s="137" t="s">
        <v>23</v>
      </c>
      <c r="F527" s="136" t="s">
        <v>98</v>
      </c>
      <c r="G527" s="137" t="s">
        <v>2778</v>
      </c>
      <c r="H527" s="137" t="s">
        <v>2779</v>
      </c>
      <c r="I527" s="137" t="s">
        <v>2921</v>
      </c>
      <c r="J527" s="137" t="s">
        <v>638</v>
      </c>
      <c r="K527" s="137" t="s">
        <v>639</v>
      </c>
      <c r="L527" s="137" t="s">
        <v>21</v>
      </c>
      <c r="M527" s="136" t="s">
        <v>21</v>
      </c>
      <c r="N527" s="136">
        <v>8</v>
      </c>
      <c r="O527" s="138" t="s">
        <v>1144</v>
      </c>
      <c r="P527" s="137" t="s">
        <v>1419</v>
      </c>
      <c r="Q527" s="137" t="s">
        <v>631</v>
      </c>
      <c r="R527" s="137" t="s">
        <v>401</v>
      </c>
      <c r="S527" s="137" t="s">
        <v>22</v>
      </c>
      <c r="T527" s="137" t="s">
        <v>410</v>
      </c>
      <c r="U527" s="144">
        <v>15</v>
      </c>
      <c r="V527" s="136">
        <v>24</v>
      </c>
      <c r="W527" s="136">
        <v>0</v>
      </c>
      <c r="X527" s="136">
        <v>24</v>
      </c>
      <c r="Y527" s="136">
        <v>4</v>
      </c>
      <c r="Z527" s="136" t="s">
        <v>20</v>
      </c>
      <c r="AA527" s="136" t="s">
        <v>18</v>
      </c>
      <c r="AB527" s="136" t="s">
        <v>18</v>
      </c>
      <c r="AD527" s="137" t="s">
        <v>2922</v>
      </c>
      <c r="AE527" s="136" t="s">
        <v>20</v>
      </c>
      <c r="AF527" s="137" t="s">
        <v>1867</v>
      </c>
      <c r="AG527" s="136" t="s">
        <v>1873</v>
      </c>
      <c r="AH527" s="136">
        <v>2</v>
      </c>
      <c r="AI527" s="139">
        <v>5400</v>
      </c>
      <c r="AJ527" s="140">
        <v>15</v>
      </c>
      <c r="AK527" s="148">
        <v>15</v>
      </c>
      <c r="AL527" s="201">
        <f t="shared" si="8"/>
        <v>360</v>
      </c>
      <c r="AM527" s="139">
        <v>40000</v>
      </c>
      <c r="AN527" s="204">
        <v>900000</v>
      </c>
      <c r="AO527" s="204">
        <v>0</v>
      </c>
      <c r="AP527" s="139">
        <v>0</v>
      </c>
      <c r="AQ527" s="139">
        <v>1944000</v>
      </c>
      <c r="AR527" s="139">
        <v>600000</v>
      </c>
      <c r="AS527" s="139">
        <v>3444000</v>
      </c>
    </row>
    <row r="528" spans="1:45" ht="24.9" hidden="1" customHeight="1" x14ac:dyDescent="0.3">
      <c r="A528" s="136">
        <v>12687</v>
      </c>
      <c r="B528" s="136" t="s">
        <v>41</v>
      </c>
      <c r="C528" s="136" t="s">
        <v>98</v>
      </c>
      <c r="D528" s="136">
        <v>2024</v>
      </c>
      <c r="E528" s="137" t="s">
        <v>23</v>
      </c>
      <c r="F528" s="136" t="s">
        <v>98</v>
      </c>
      <c r="G528" s="137" t="s">
        <v>2778</v>
      </c>
      <c r="H528" s="137" t="s">
        <v>2779</v>
      </c>
      <c r="I528" s="137" t="s">
        <v>2923</v>
      </c>
      <c r="J528" s="137" t="s">
        <v>638</v>
      </c>
      <c r="K528" s="137" t="s">
        <v>639</v>
      </c>
      <c r="L528" s="137" t="s">
        <v>21</v>
      </c>
      <c r="M528" s="136" t="s">
        <v>21</v>
      </c>
      <c r="N528" s="136">
        <v>8</v>
      </c>
      <c r="O528" s="138" t="s">
        <v>1144</v>
      </c>
      <c r="P528" s="137" t="s">
        <v>1168</v>
      </c>
      <c r="Q528" s="137" t="s">
        <v>631</v>
      </c>
      <c r="R528" s="137" t="s">
        <v>401</v>
      </c>
      <c r="S528" s="137" t="s">
        <v>22</v>
      </c>
      <c r="T528" s="137" t="s">
        <v>410</v>
      </c>
      <c r="U528" s="144">
        <v>15</v>
      </c>
      <c r="V528" s="136">
        <v>24</v>
      </c>
      <c r="W528" s="136">
        <v>0</v>
      </c>
      <c r="X528" s="136">
        <v>24</v>
      </c>
      <c r="Y528" s="136">
        <v>4</v>
      </c>
      <c r="Z528" s="136" t="s">
        <v>20</v>
      </c>
      <c r="AA528" s="136" t="s">
        <v>18</v>
      </c>
      <c r="AB528" s="136" t="s">
        <v>18</v>
      </c>
      <c r="AD528" s="137" t="s">
        <v>2924</v>
      </c>
      <c r="AE528" s="136" t="s">
        <v>20</v>
      </c>
      <c r="AF528" s="137" t="s">
        <v>1867</v>
      </c>
      <c r="AG528" s="136" t="s">
        <v>1873</v>
      </c>
      <c r="AH528" s="136">
        <v>2</v>
      </c>
      <c r="AI528" s="139">
        <v>5400</v>
      </c>
      <c r="AJ528" s="140">
        <v>15</v>
      </c>
      <c r="AK528" s="148">
        <v>15</v>
      </c>
      <c r="AL528" s="201">
        <f t="shared" si="8"/>
        <v>360</v>
      </c>
      <c r="AM528" s="139">
        <v>40000</v>
      </c>
      <c r="AN528" s="204">
        <v>900000</v>
      </c>
      <c r="AO528" s="204">
        <v>0</v>
      </c>
      <c r="AP528" s="139">
        <v>0</v>
      </c>
      <c r="AQ528" s="139">
        <v>1944000</v>
      </c>
      <c r="AR528" s="139">
        <v>600000</v>
      </c>
      <c r="AS528" s="139">
        <v>3444000</v>
      </c>
    </row>
    <row r="529" spans="1:45" ht="24.9" hidden="1" customHeight="1" x14ac:dyDescent="0.3">
      <c r="A529" s="136">
        <v>12688</v>
      </c>
      <c r="B529" s="136" t="s">
        <v>41</v>
      </c>
      <c r="C529" s="136" t="s">
        <v>98</v>
      </c>
      <c r="D529" s="136">
        <v>2024</v>
      </c>
      <c r="E529" s="137" t="s">
        <v>23</v>
      </c>
      <c r="F529" s="136" t="s">
        <v>98</v>
      </c>
      <c r="G529" s="137" t="s">
        <v>2778</v>
      </c>
      <c r="H529" s="137" t="s">
        <v>2779</v>
      </c>
      <c r="I529" s="137" t="s">
        <v>2925</v>
      </c>
      <c r="J529" s="137" t="s">
        <v>638</v>
      </c>
      <c r="K529" s="137" t="s">
        <v>639</v>
      </c>
      <c r="L529" s="137" t="s">
        <v>21</v>
      </c>
      <c r="M529" s="136" t="s">
        <v>21</v>
      </c>
      <c r="N529" s="136">
        <v>8</v>
      </c>
      <c r="O529" s="138" t="s">
        <v>1144</v>
      </c>
      <c r="P529" s="137" t="s">
        <v>1797</v>
      </c>
      <c r="Q529" s="137" t="s">
        <v>631</v>
      </c>
      <c r="R529" s="137" t="s">
        <v>401</v>
      </c>
      <c r="S529" s="137" t="s">
        <v>22</v>
      </c>
      <c r="T529" s="137" t="s">
        <v>410</v>
      </c>
      <c r="U529" s="144">
        <v>15</v>
      </c>
      <c r="V529" s="136">
        <v>24</v>
      </c>
      <c r="W529" s="136">
        <v>0</v>
      </c>
      <c r="X529" s="136">
        <v>24</v>
      </c>
      <c r="Y529" s="136">
        <v>4</v>
      </c>
      <c r="Z529" s="136" t="s">
        <v>20</v>
      </c>
      <c r="AA529" s="136" t="s">
        <v>18</v>
      </c>
      <c r="AB529" s="136" t="s">
        <v>18</v>
      </c>
      <c r="AD529" s="137" t="s">
        <v>2926</v>
      </c>
      <c r="AE529" s="136" t="s">
        <v>20</v>
      </c>
      <c r="AF529" s="137" t="s">
        <v>1867</v>
      </c>
      <c r="AG529" s="136" t="s">
        <v>1873</v>
      </c>
      <c r="AH529" s="136">
        <v>2</v>
      </c>
      <c r="AI529" s="139">
        <v>5400</v>
      </c>
      <c r="AJ529" s="140">
        <v>15</v>
      </c>
      <c r="AK529" s="148">
        <v>15</v>
      </c>
      <c r="AL529" s="201">
        <f t="shared" si="8"/>
        <v>360</v>
      </c>
      <c r="AM529" s="139">
        <v>40000</v>
      </c>
      <c r="AN529" s="204">
        <v>900000</v>
      </c>
      <c r="AO529" s="204">
        <v>0</v>
      </c>
      <c r="AP529" s="139">
        <v>0</v>
      </c>
      <c r="AQ529" s="139">
        <v>1944000</v>
      </c>
      <c r="AR529" s="139">
        <v>600000</v>
      </c>
      <c r="AS529" s="139">
        <v>3444000</v>
      </c>
    </row>
    <row r="530" spans="1:45" ht="24.9" hidden="1" customHeight="1" x14ac:dyDescent="0.3">
      <c r="A530" s="136">
        <v>12704</v>
      </c>
      <c r="B530" s="136" t="s">
        <v>41</v>
      </c>
      <c r="C530" s="136" t="s">
        <v>98</v>
      </c>
      <c r="D530" s="136">
        <v>2024</v>
      </c>
      <c r="E530" s="137" t="s">
        <v>23</v>
      </c>
      <c r="F530" s="136" t="s">
        <v>98</v>
      </c>
      <c r="G530" s="137" t="s">
        <v>2778</v>
      </c>
      <c r="H530" s="137" t="s">
        <v>2779</v>
      </c>
      <c r="I530" s="137" t="s">
        <v>2927</v>
      </c>
      <c r="J530" s="137" t="s">
        <v>638</v>
      </c>
      <c r="K530" s="137" t="s">
        <v>639</v>
      </c>
      <c r="L530" s="137" t="s">
        <v>21</v>
      </c>
      <c r="M530" s="136" t="s">
        <v>21</v>
      </c>
      <c r="N530" s="136">
        <v>8</v>
      </c>
      <c r="O530" s="138" t="s">
        <v>1144</v>
      </c>
      <c r="P530" s="137" t="s">
        <v>1168</v>
      </c>
      <c r="Q530" s="137" t="s">
        <v>1864</v>
      </c>
      <c r="R530" s="137" t="s">
        <v>401</v>
      </c>
      <c r="S530" s="137" t="s">
        <v>19</v>
      </c>
      <c r="T530" s="137" t="s">
        <v>399</v>
      </c>
      <c r="U530" s="144">
        <v>16</v>
      </c>
      <c r="V530" s="136">
        <v>24</v>
      </c>
      <c r="W530" s="136">
        <v>0</v>
      </c>
      <c r="X530" s="136">
        <v>24</v>
      </c>
      <c r="Y530" s="136">
        <v>4</v>
      </c>
      <c r="Z530" s="136" t="s">
        <v>20</v>
      </c>
      <c r="AA530" s="136" t="s">
        <v>18</v>
      </c>
      <c r="AB530" s="136" t="s">
        <v>18</v>
      </c>
      <c r="AD530" s="137" t="s">
        <v>2928</v>
      </c>
      <c r="AE530" s="136" t="s">
        <v>20</v>
      </c>
      <c r="AF530" s="137" t="s">
        <v>1867</v>
      </c>
      <c r="AG530" s="136" t="s">
        <v>1873</v>
      </c>
      <c r="AH530" s="136">
        <v>2</v>
      </c>
      <c r="AI530" s="139">
        <v>5400</v>
      </c>
      <c r="AJ530" s="140">
        <v>15</v>
      </c>
      <c r="AK530" s="148">
        <v>15</v>
      </c>
      <c r="AL530" s="201">
        <f t="shared" si="8"/>
        <v>384</v>
      </c>
      <c r="AM530" s="139">
        <v>40000</v>
      </c>
      <c r="AN530" s="204">
        <v>960000</v>
      </c>
      <c r="AO530" s="204">
        <v>0</v>
      </c>
      <c r="AP530" s="139">
        <v>0</v>
      </c>
      <c r="AQ530" s="139">
        <v>2073600</v>
      </c>
      <c r="AR530" s="139">
        <v>640000</v>
      </c>
      <c r="AS530" s="139">
        <v>3673600</v>
      </c>
    </row>
    <row r="531" spans="1:45" ht="24.9" hidden="1" customHeight="1" x14ac:dyDescent="0.3">
      <c r="A531" s="136">
        <v>12705</v>
      </c>
      <c r="B531" s="136" t="s">
        <v>41</v>
      </c>
      <c r="C531" s="136" t="s">
        <v>98</v>
      </c>
      <c r="D531" s="136">
        <v>2024</v>
      </c>
      <c r="E531" s="137" t="s">
        <v>23</v>
      </c>
      <c r="F531" s="136" t="s">
        <v>98</v>
      </c>
      <c r="G531" s="137" t="s">
        <v>2778</v>
      </c>
      <c r="H531" s="137" t="s">
        <v>2779</v>
      </c>
      <c r="I531" s="137" t="s">
        <v>2927</v>
      </c>
      <c r="J531" s="137" t="s">
        <v>638</v>
      </c>
      <c r="K531" s="137" t="s">
        <v>639</v>
      </c>
      <c r="L531" s="137" t="s">
        <v>21</v>
      </c>
      <c r="M531" s="136" t="s">
        <v>21</v>
      </c>
      <c r="N531" s="136">
        <v>8</v>
      </c>
      <c r="O531" s="138" t="s">
        <v>1144</v>
      </c>
      <c r="P531" s="137" t="s">
        <v>1168</v>
      </c>
      <c r="Q531" s="137" t="s">
        <v>1864</v>
      </c>
      <c r="R531" s="137" t="s">
        <v>401</v>
      </c>
      <c r="S531" s="137" t="s">
        <v>19</v>
      </c>
      <c r="T531" s="137" t="s">
        <v>399</v>
      </c>
      <c r="U531" s="144">
        <v>17</v>
      </c>
      <c r="V531" s="136">
        <v>24</v>
      </c>
      <c r="W531" s="136">
        <v>0</v>
      </c>
      <c r="X531" s="136">
        <v>24</v>
      </c>
      <c r="Y531" s="136">
        <v>4</v>
      </c>
      <c r="Z531" s="136" t="s">
        <v>20</v>
      </c>
      <c r="AA531" s="136" t="s">
        <v>18</v>
      </c>
      <c r="AB531" s="136" t="s">
        <v>18</v>
      </c>
      <c r="AD531" s="137" t="s">
        <v>2928</v>
      </c>
      <c r="AE531" s="136" t="s">
        <v>20</v>
      </c>
      <c r="AF531" s="137" t="s">
        <v>1867</v>
      </c>
      <c r="AG531" s="136" t="s">
        <v>1873</v>
      </c>
      <c r="AH531" s="136">
        <v>2</v>
      </c>
      <c r="AI531" s="139">
        <v>5400</v>
      </c>
      <c r="AJ531" s="140">
        <v>15</v>
      </c>
      <c r="AK531" s="148">
        <v>15</v>
      </c>
      <c r="AL531" s="201">
        <f t="shared" si="8"/>
        <v>408</v>
      </c>
      <c r="AM531" s="139">
        <v>40000</v>
      </c>
      <c r="AN531" s="204">
        <v>1020000</v>
      </c>
      <c r="AO531" s="204">
        <v>0</v>
      </c>
      <c r="AP531" s="139">
        <v>0</v>
      </c>
      <c r="AQ531" s="139">
        <v>2203200</v>
      </c>
      <c r="AR531" s="139">
        <v>680000</v>
      </c>
      <c r="AS531" s="139">
        <v>3903200</v>
      </c>
    </row>
    <row r="532" spans="1:45" ht="24.9" hidden="1" customHeight="1" x14ac:dyDescent="0.3">
      <c r="A532" s="136">
        <v>12706</v>
      </c>
      <c r="B532" s="136" t="s">
        <v>41</v>
      </c>
      <c r="C532" s="136" t="s">
        <v>98</v>
      </c>
      <c r="D532" s="136">
        <v>2024</v>
      </c>
      <c r="E532" s="137" t="s">
        <v>23</v>
      </c>
      <c r="F532" s="136" t="s">
        <v>98</v>
      </c>
      <c r="G532" s="137" t="s">
        <v>2778</v>
      </c>
      <c r="H532" s="137" t="s">
        <v>2779</v>
      </c>
      <c r="I532" s="137" t="s">
        <v>2927</v>
      </c>
      <c r="J532" s="137" t="s">
        <v>638</v>
      </c>
      <c r="K532" s="137" t="s">
        <v>639</v>
      </c>
      <c r="L532" s="137" t="s">
        <v>21</v>
      </c>
      <c r="M532" s="136" t="s">
        <v>21</v>
      </c>
      <c r="N532" s="136">
        <v>8</v>
      </c>
      <c r="O532" s="138" t="s">
        <v>1144</v>
      </c>
      <c r="P532" s="137" t="s">
        <v>1168</v>
      </c>
      <c r="Q532" s="137" t="s">
        <v>1864</v>
      </c>
      <c r="R532" s="137" t="s">
        <v>401</v>
      </c>
      <c r="S532" s="137" t="s">
        <v>19</v>
      </c>
      <c r="T532" s="137" t="s">
        <v>399</v>
      </c>
      <c r="U532" s="144">
        <v>16</v>
      </c>
      <c r="V532" s="136">
        <v>24</v>
      </c>
      <c r="W532" s="136">
        <v>0</v>
      </c>
      <c r="X532" s="136">
        <v>24</v>
      </c>
      <c r="Y532" s="136">
        <v>4</v>
      </c>
      <c r="Z532" s="136" t="s">
        <v>20</v>
      </c>
      <c r="AA532" s="136" t="s">
        <v>18</v>
      </c>
      <c r="AB532" s="136" t="s">
        <v>18</v>
      </c>
      <c r="AD532" s="137" t="s">
        <v>2928</v>
      </c>
      <c r="AE532" s="136" t="s">
        <v>20</v>
      </c>
      <c r="AF532" s="137" t="s">
        <v>1867</v>
      </c>
      <c r="AG532" s="136" t="s">
        <v>1873</v>
      </c>
      <c r="AH532" s="136">
        <v>2</v>
      </c>
      <c r="AI532" s="139">
        <v>5400</v>
      </c>
      <c r="AJ532" s="140">
        <v>15</v>
      </c>
      <c r="AK532" s="148">
        <v>15</v>
      </c>
      <c r="AL532" s="201">
        <f t="shared" si="8"/>
        <v>384</v>
      </c>
      <c r="AM532" s="139">
        <v>40000</v>
      </c>
      <c r="AN532" s="204">
        <v>960000</v>
      </c>
      <c r="AO532" s="204">
        <v>0</v>
      </c>
      <c r="AP532" s="139">
        <v>0</v>
      </c>
      <c r="AQ532" s="139">
        <v>2073600</v>
      </c>
      <c r="AR532" s="139">
        <v>640000</v>
      </c>
      <c r="AS532" s="139">
        <v>3673600</v>
      </c>
    </row>
    <row r="533" spans="1:45" ht="24.9" hidden="1" customHeight="1" x14ac:dyDescent="0.3">
      <c r="A533" s="136">
        <v>12707</v>
      </c>
      <c r="B533" s="136" t="s">
        <v>41</v>
      </c>
      <c r="C533" s="136" t="s">
        <v>98</v>
      </c>
      <c r="D533" s="136">
        <v>2024</v>
      </c>
      <c r="E533" s="137" t="s">
        <v>23</v>
      </c>
      <c r="F533" s="136" t="s">
        <v>98</v>
      </c>
      <c r="G533" s="137" t="s">
        <v>2778</v>
      </c>
      <c r="H533" s="137" t="s">
        <v>2779</v>
      </c>
      <c r="I533" s="137" t="s">
        <v>2927</v>
      </c>
      <c r="J533" s="137" t="s">
        <v>638</v>
      </c>
      <c r="K533" s="137" t="s">
        <v>639</v>
      </c>
      <c r="L533" s="137" t="s">
        <v>21</v>
      </c>
      <c r="M533" s="136" t="s">
        <v>21</v>
      </c>
      <c r="N533" s="136">
        <v>8</v>
      </c>
      <c r="O533" s="138" t="s">
        <v>1144</v>
      </c>
      <c r="P533" s="137" t="s">
        <v>1168</v>
      </c>
      <c r="Q533" s="137" t="s">
        <v>1864</v>
      </c>
      <c r="R533" s="137" t="s">
        <v>401</v>
      </c>
      <c r="S533" s="137" t="s">
        <v>19</v>
      </c>
      <c r="T533" s="137" t="s">
        <v>399</v>
      </c>
      <c r="U533" s="144">
        <v>16</v>
      </c>
      <c r="V533" s="136">
        <v>24</v>
      </c>
      <c r="W533" s="136">
        <v>0</v>
      </c>
      <c r="X533" s="136">
        <v>24</v>
      </c>
      <c r="Y533" s="136">
        <v>4</v>
      </c>
      <c r="Z533" s="136" t="s">
        <v>20</v>
      </c>
      <c r="AA533" s="136" t="s">
        <v>18</v>
      </c>
      <c r="AB533" s="136" t="s">
        <v>18</v>
      </c>
      <c r="AD533" s="137" t="s">
        <v>2928</v>
      </c>
      <c r="AE533" s="136" t="s">
        <v>20</v>
      </c>
      <c r="AF533" s="137" t="s">
        <v>1867</v>
      </c>
      <c r="AG533" s="136" t="s">
        <v>1873</v>
      </c>
      <c r="AH533" s="136">
        <v>2</v>
      </c>
      <c r="AI533" s="139">
        <v>5400</v>
      </c>
      <c r="AJ533" s="140">
        <v>15</v>
      </c>
      <c r="AK533" s="148">
        <v>15</v>
      </c>
      <c r="AL533" s="201">
        <f t="shared" si="8"/>
        <v>384</v>
      </c>
      <c r="AM533" s="139">
        <v>40000</v>
      </c>
      <c r="AN533" s="204">
        <v>960000</v>
      </c>
      <c r="AO533" s="204">
        <v>0</v>
      </c>
      <c r="AP533" s="139">
        <v>0</v>
      </c>
      <c r="AQ533" s="139">
        <v>2073600</v>
      </c>
      <c r="AR533" s="139">
        <v>640000</v>
      </c>
      <c r="AS533" s="139">
        <v>3673600</v>
      </c>
    </row>
    <row r="534" spans="1:45" ht="24.9" hidden="1" customHeight="1" x14ac:dyDescent="0.3">
      <c r="A534" s="136">
        <v>12708</v>
      </c>
      <c r="B534" s="136" t="s">
        <v>41</v>
      </c>
      <c r="C534" s="136" t="s">
        <v>98</v>
      </c>
      <c r="D534" s="136">
        <v>2024</v>
      </c>
      <c r="E534" s="137" t="s">
        <v>23</v>
      </c>
      <c r="F534" s="136" t="s">
        <v>98</v>
      </c>
      <c r="G534" s="137" t="s">
        <v>2778</v>
      </c>
      <c r="H534" s="137" t="s">
        <v>2779</v>
      </c>
      <c r="I534" s="137" t="s">
        <v>2929</v>
      </c>
      <c r="J534" s="137" t="s">
        <v>638</v>
      </c>
      <c r="K534" s="137" t="s">
        <v>639</v>
      </c>
      <c r="L534" s="137" t="s">
        <v>21</v>
      </c>
      <c r="M534" s="136" t="s">
        <v>21</v>
      </c>
      <c r="N534" s="136">
        <v>8</v>
      </c>
      <c r="O534" s="138" t="s">
        <v>1144</v>
      </c>
      <c r="P534" s="137" t="s">
        <v>1168</v>
      </c>
      <c r="Q534" s="137" t="s">
        <v>1864</v>
      </c>
      <c r="R534" s="137" t="s">
        <v>401</v>
      </c>
      <c r="S534" s="137" t="s">
        <v>19</v>
      </c>
      <c r="T534" s="137" t="s">
        <v>2930</v>
      </c>
      <c r="U534" s="144">
        <v>17</v>
      </c>
      <c r="V534" s="136">
        <v>24</v>
      </c>
      <c r="W534" s="136">
        <v>0</v>
      </c>
      <c r="X534" s="136">
        <v>24</v>
      </c>
      <c r="Y534" s="136">
        <v>4</v>
      </c>
      <c r="Z534" s="136" t="s">
        <v>20</v>
      </c>
      <c r="AA534" s="136" t="s">
        <v>18</v>
      </c>
      <c r="AB534" s="136" t="s">
        <v>18</v>
      </c>
      <c r="AD534" s="137" t="s">
        <v>2931</v>
      </c>
      <c r="AE534" s="136" t="s">
        <v>20</v>
      </c>
      <c r="AF534" s="137" t="s">
        <v>1867</v>
      </c>
      <c r="AG534" s="136" t="s">
        <v>1873</v>
      </c>
      <c r="AH534" s="136">
        <v>2</v>
      </c>
      <c r="AI534" s="139">
        <v>5400</v>
      </c>
      <c r="AJ534" s="140">
        <v>15</v>
      </c>
      <c r="AK534" s="148">
        <v>15</v>
      </c>
      <c r="AL534" s="201">
        <f t="shared" si="8"/>
        <v>408</v>
      </c>
      <c r="AM534" s="139">
        <v>40000</v>
      </c>
      <c r="AN534" s="204">
        <v>1020000</v>
      </c>
      <c r="AO534" s="204">
        <v>0</v>
      </c>
      <c r="AP534" s="139">
        <v>0</v>
      </c>
      <c r="AQ534" s="139">
        <v>2203200</v>
      </c>
      <c r="AR534" s="139">
        <v>680000</v>
      </c>
      <c r="AS534" s="139">
        <v>3903200</v>
      </c>
    </row>
    <row r="535" spans="1:45" ht="24.9" hidden="1" customHeight="1" x14ac:dyDescent="0.3">
      <c r="A535" s="136">
        <v>12709</v>
      </c>
      <c r="B535" s="136" t="s">
        <v>41</v>
      </c>
      <c r="C535" s="136" t="s">
        <v>98</v>
      </c>
      <c r="D535" s="136">
        <v>2024</v>
      </c>
      <c r="E535" s="137" t="s">
        <v>23</v>
      </c>
      <c r="F535" s="136" t="s">
        <v>98</v>
      </c>
      <c r="G535" s="137" t="s">
        <v>2778</v>
      </c>
      <c r="H535" s="137" t="s">
        <v>2779</v>
      </c>
      <c r="I535" s="137" t="s">
        <v>2927</v>
      </c>
      <c r="J535" s="137" t="s">
        <v>638</v>
      </c>
      <c r="K535" s="137" t="s">
        <v>639</v>
      </c>
      <c r="L535" s="137" t="s">
        <v>21</v>
      </c>
      <c r="M535" s="136" t="s">
        <v>21</v>
      </c>
      <c r="N535" s="136">
        <v>8</v>
      </c>
      <c r="O535" s="138" t="s">
        <v>1144</v>
      </c>
      <c r="P535" s="137" t="s">
        <v>1168</v>
      </c>
      <c r="Q535" s="137" t="s">
        <v>1864</v>
      </c>
      <c r="R535" s="137" t="s">
        <v>401</v>
      </c>
      <c r="S535" s="137" t="s">
        <v>19</v>
      </c>
      <c r="T535" s="137" t="s">
        <v>399</v>
      </c>
      <c r="U535" s="144">
        <v>16</v>
      </c>
      <c r="V535" s="136">
        <v>24</v>
      </c>
      <c r="W535" s="136">
        <v>0</v>
      </c>
      <c r="X535" s="136">
        <v>24</v>
      </c>
      <c r="Y535" s="136">
        <v>4</v>
      </c>
      <c r="Z535" s="136" t="s">
        <v>20</v>
      </c>
      <c r="AA535" s="136" t="s">
        <v>18</v>
      </c>
      <c r="AB535" s="136" t="s">
        <v>18</v>
      </c>
      <c r="AD535" s="137" t="s">
        <v>2928</v>
      </c>
      <c r="AE535" s="136" t="s">
        <v>20</v>
      </c>
      <c r="AF535" s="137" t="s">
        <v>1867</v>
      </c>
      <c r="AG535" s="136" t="s">
        <v>1873</v>
      </c>
      <c r="AH535" s="136">
        <v>2</v>
      </c>
      <c r="AI535" s="139">
        <v>5400</v>
      </c>
      <c r="AJ535" s="140">
        <v>15</v>
      </c>
      <c r="AK535" s="148">
        <v>15</v>
      </c>
      <c r="AL535" s="201">
        <f t="shared" si="8"/>
        <v>384</v>
      </c>
      <c r="AM535" s="139">
        <v>40000</v>
      </c>
      <c r="AN535" s="204">
        <v>960000</v>
      </c>
      <c r="AO535" s="204">
        <v>0</v>
      </c>
      <c r="AP535" s="139">
        <v>0</v>
      </c>
      <c r="AQ535" s="139">
        <v>2073600</v>
      </c>
      <c r="AR535" s="139">
        <v>640000</v>
      </c>
      <c r="AS535" s="139">
        <v>3673600</v>
      </c>
    </row>
    <row r="536" spans="1:45" ht="24.9" hidden="1" customHeight="1" x14ac:dyDescent="0.3">
      <c r="A536" s="136">
        <v>12712</v>
      </c>
      <c r="B536" s="136" t="s">
        <v>41</v>
      </c>
      <c r="C536" s="136" t="s">
        <v>98</v>
      </c>
      <c r="D536" s="136">
        <v>2024</v>
      </c>
      <c r="E536" s="137" t="s">
        <v>23</v>
      </c>
      <c r="F536" s="136" t="s">
        <v>98</v>
      </c>
      <c r="G536" s="137" t="s">
        <v>2778</v>
      </c>
      <c r="H536" s="137" t="s">
        <v>2779</v>
      </c>
      <c r="I536" s="137" t="s">
        <v>2927</v>
      </c>
      <c r="J536" s="137" t="s">
        <v>638</v>
      </c>
      <c r="K536" s="137" t="s">
        <v>639</v>
      </c>
      <c r="L536" s="137" t="s">
        <v>21</v>
      </c>
      <c r="M536" s="136" t="s">
        <v>21</v>
      </c>
      <c r="N536" s="136">
        <v>8</v>
      </c>
      <c r="O536" s="138" t="s">
        <v>1144</v>
      </c>
      <c r="P536" s="137" t="s">
        <v>1168</v>
      </c>
      <c r="Q536" s="137" t="s">
        <v>1864</v>
      </c>
      <c r="R536" s="137" t="s">
        <v>401</v>
      </c>
      <c r="S536" s="137" t="s">
        <v>19</v>
      </c>
      <c r="T536" s="137" t="s">
        <v>399</v>
      </c>
      <c r="U536" s="144">
        <v>16</v>
      </c>
      <c r="V536" s="136">
        <v>24</v>
      </c>
      <c r="W536" s="136">
        <v>0</v>
      </c>
      <c r="X536" s="136">
        <v>24</v>
      </c>
      <c r="Y536" s="136">
        <v>4</v>
      </c>
      <c r="Z536" s="136" t="s">
        <v>20</v>
      </c>
      <c r="AA536" s="136" t="s">
        <v>18</v>
      </c>
      <c r="AB536" s="136" t="s">
        <v>18</v>
      </c>
      <c r="AD536" s="137" t="s">
        <v>2928</v>
      </c>
      <c r="AE536" s="136" t="s">
        <v>20</v>
      </c>
      <c r="AF536" s="137" t="s">
        <v>1867</v>
      </c>
      <c r="AG536" s="136" t="s">
        <v>1873</v>
      </c>
      <c r="AH536" s="136">
        <v>2</v>
      </c>
      <c r="AI536" s="139">
        <v>5400</v>
      </c>
      <c r="AJ536" s="140">
        <v>15</v>
      </c>
      <c r="AK536" s="148">
        <v>15</v>
      </c>
      <c r="AL536" s="201">
        <f t="shared" si="8"/>
        <v>384</v>
      </c>
      <c r="AM536" s="139">
        <v>40000</v>
      </c>
      <c r="AN536" s="204">
        <v>960000</v>
      </c>
      <c r="AO536" s="204">
        <v>0</v>
      </c>
      <c r="AP536" s="139">
        <v>0</v>
      </c>
      <c r="AQ536" s="139">
        <v>2073600</v>
      </c>
      <c r="AR536" s="139">
        <v>640000</v>
      </c>
      <c r="AS536" s="139">
        <v>3673600</v>
      </c>
    </row>
    <row r="537" spans="1:45" ht="24.9" hidden="1" customHeight="1" x14ac:dyDescent="0.3">
      <c r="A537" s="136">
        <v>12714</v>
      </c>
      <c r="B537" s="136" t="s">
        <v>41</v>
      </c>
      <c r="C537" s="136" t="s">
        <v>98</v>
      </c>
      <c r="D537" s="136">
        <v>2024</v>
      </c>
      <c r="E537" s="137" t="s">
        <v>23</v>
      </c>
      <c r="F537" s="136" t="s">
        <v>98</v>
      </c>
      <c r="G537" s="137" t="s">
        <v>2778</v>
      </c>
      <c r="H537" s="137" t="s">
        <v>2779</v>
      </c>
      <c r="I537" s="137" t="s">
        <v>2932</v>
      </c>
      <c r="J537" s="137" t="s">
        <v>638</v>
      </c>
      <c r="K537" s="137" t="s">
        <v>639</v>
      </c>
      <c r="L537" s="137" t="s">
        <v>21</v>
      </c>
      <c r="M537" s="136" t="s">
        <v>21</v>
      </c>
      <c r="N537" s="136">
        <v>8</v>
      </c>
      <c r="O537" s="138" t="s">
        <v>1144</v>
      </c>
      <c r="P537" s="137" t="s">
        <v>2933</v>
      </c>
      <c r="Q537" s="137" t="s">
        <v>1864</v>
      </c>
      <c r="R537" s="137" t="s">
        <v>401</v>
      </c>
      <c r="S537" s="137" t="s">
        <v>19</v>
      </c>
      <c r="T537" s="137" t="s">
        <v>399</v>
      </c>
      <c r="U537" s="144">
        <v>15</v>
      </c>
      <c r="V537" s="136">
        <v>24</v>
      </c>
      <c r="W537" s="136">
        <v>0</v>
      </c>
      <c r="X537" s="136">
        <v>24</v>
      </c>
      <c r="Y537" s="136">
        <v>4</v>
      </c>
      <c r="Z537" s="136" t="s">
        <v>20</v>
      </c>
      <c r="AA537" s="136" t="s">
        <v>18</v>
      </c>
      <c r="AB537" s="136" t="s">
        <v>18</v>
      </c>
      <c r="AD537" s="137" t="s">
        <v>2934</v>
      </c>
      <c r="AE537" s="136" t="s">
        <v>20</v>
      </c>
      <c r="AF537" s="137" t="s">
        <v>1867</v>
      </c>
      <c r="AG537" s="136" t="s">
        <v>1873</v>
      </c>
      <c r="AH537" s="136">
        <v>2</v>
      </c>
      <c r="AI537" s="139">
        <v>5400</v>
      </c>
      <c r="AJ537" s="140">
        <v>15</v>
      </c>
      <c r="AK537" s="148">
        <v>15</v>
      </c>
      <c r="AL537" s="201">
        <f t="shared" si="8"/>
        <v>360</v>
      </c>
      <c r="AM537" s="139">
        <v>40000</v>
      </c>
      <c r="AN537" s="204">
        <v>900000</v>
      </c>
      <c r="AO537" s="204">
        <v>0</v>
      </c>
      <c r="AP537" s="139">
        <v>0</v>
      </c>
      <c r="AQ537" s="139">
        <v>1944000</v>
      </c>
      <c r="AR537" s="139">
        <v>600000</v>
      </c>
      <c r="AS537" s="139">
        <v>3444000</v>
      </c>
    </row>
    <row r="538" spans="1:45" ht="24.9" hidden="1" customHeight="1" x14ac:dyDescent="0.3">
      <c r="A538" s="136">
        <v>12715</v>
      </c>
      <c r="B538" s="136" t="s">
        <v>41</v>
      </c>
      <c r="C538" s="136" t="s">
        <v>98</v>
      </c>
      <c r="D538" s="136">
        <v>2024</v>
      </c>
      <c r="E538" s="137" t="s">
        <v>23</v>
      </c>
      <c r="F538" s="136" t="s">
        <v>98</v>
      </c>
      <c r="G538" s="137" t="s">
        <v>2778</v>
      </c>
      <c r="H538" s="137" t="s">
        <v>2779</v>
      </c>
      <c r="I538" s="137" t="s">
        <v>2935</v>
      </c>
      <c r="J538" s="137" t="s">
        <v>638</v>
      </c>
      <c r="K538" s="137" t="s">
        <v>639</v>
      </c>
      <c r="L538" s="137" t="s">
        <v>21</v>
      </c>
      <c r="M538" s="136" t="s">
        <v>21</v>
      </c>
      <c r="N538" s="136">
        <v>8</v>
      </c>
      <c r="O538" s="138" t="s">
        <v>1144</v>
      </c>
      <c r="P538" s="137" t="s">
        <v>2936</v>
      </c>
      <c r="Q538" s="137" t="s">
        <v>1864</v>
      </c>
      <c r="R538" s="137" t="s">
        <v>401</v>
      </c>
      <c r="S538" s="137" t="s">
        <v>19</v>
      </c>
      <c r="T538" s="137" t="s">
        <v>399</v>
      </c>
      <c r="U538" s="144">
        <v>15</v>
      </c>
      <c r="V538" s="136">
        <v>24</v>
      </c>
      <c r="W538" s="136">
        <v>0</v>
      </c>
      <c r="X538" s="136">
        <v>24</v>
      </c>
      <c r="Y538" s="136">
        <v>4</v>
      </c>
      <c r="Z538" s="136" t="s">
        <v>20</v>
      </c>
      <c r="AA538" s="136" t="s">
        <v>18</v>
      </c>
      <c r="AB538" s="136" t="s">
        <v>18</v>
      </c>
      <c r="AD538" s="137" t="s">
        <v>2937</v>
      </c>
      <c r="AE538" s="136" t="s">
        <v>20</v>
      </c>
      <c r="AF538" s="137" t="s">
        <v>1867</v>
      </c>
      <c r="AG538" s="136" t="s">
        <v>1873</v>
      </c>
      <c r="AH538" s="136">
        <v>2</v>
      </c>
      <c r="AI538" s="139">
        <v>5400</v>
      </c>
      <c r="AJ538" s="140">
        <v>15</v>
      </c>
      <c r="AK538" s="148">
        <v>15</v>
      </c>
      <c r="AL538" s="201">
        <f t="shared" si="8"/>
        <v>360</v>
      </c>
      <c r="AM538" s="139">
        <v>40000</v>
      </c>
      <c r="AN538" s="204">
        <v>900000</v>
      </c>
      <c r="AO538" s="204">
        <v>0</v>
      </c>
      <c r="AP538" s="139">
        <v>0</v>
      </c>
      <c r="AQ538" s="139">
        <v>1944000</v>
      </c>
      <c r="AR538" s="139">
        <v>600000</v>
      </c>
      <c r="AS538" s="139">
        <v>3444000</v>
      </c>
    </row>
    <row r="539" spans="1:45" ht="24.9" hidden="1" customHeight="1" x14ac:dyDescent="0.3">
      <c r="A539" s="136">
        <v>12831</v>
      </c>
      <c r="B539" s="136" t="s">
        <v>41</v>
      </c>
      <c r="C539" s="136" t="s">
        <v>98</v>
      </c>
      <c r="D539" s="136">
        <v>2024</v>
      </c>
      <c r="E539" s="137" t="s">
        <v>23</v>
      </c>
      <c r="F539" s="136" t="s">
        <v>98</v>
      </c>
      <c r="G539" s="137" t="s">
        <v>2778</v>
      </c>
      <c r="H539" s="137" t="s">
        <v>2793</v>
      </c>
      <c r="I539" s="137" t="s">
        <v>2938</v>
      </c>
      <c r="J539" s="137" t="s">
        <v>638</v>
      </c>
      <c r="K539" s="137" t="s">
        <v>639</v>
      </c>
      <c r="L539" s="137" t="s">
        <v>21</v>
      </c>
      <c r="M539" s="136" t="s">
        <v>21</v>
      </c>
      <c r="N539" s="136">
        <v>8</v>
      </c>
      <c r="O539" s="138" t="s">
        <v>1144</v>
      </c>
      <c r="P539" s="137" t="s">
        <v>2939</v>
      </c>
      <c r="Q539" s="137" t="s">
        <v>631</v>
      </c>
      <c r="R539" s="137" t="s">
        <v>401</v>
      </c>
      <c r="S539" s="137" t="s">
        <v>22</v>
      </c>
      <c r="T539" s="137" t="s">
        <v>410</v>
      </c>
      <c r="U539" s="144">
        <v>20</v>
      </c>
      <c r="V539" s="136">
        <v>24</v>
      </c>
      <c r="W539" s="136">
        <v>0</v>
      </c>
      <c r="X539" s="136">
        <v>24</v>
      </c>
      <c r="Y539" s="136">
        <v>4</v>
      </c>
      <c r="Z539" s="136" t="s">
        <v>20</v>
      </c>
      <c r="AA539" s="136" t="s">
        <v>18</v>
      </c>
      <c r="AB539" s="136" t="s">
        <v>18</v>
      </c>
      <c r="AD539" s="137" t="s">
        <v>2940</v>
      </c>
      <c r="AE539" s="136" t="s">
        <v>20</v>
      </c>
      <c r="AF539" s="137" t="s">
        <v>1867</v>
      </c>
      <c r="AG539" s="136" t="s">
        <v>1873</v>
      </c>
      <c r="AH539" s="136">
        <v>2</v>
      </c>
      <c r="AI539" s="139">
        <v>5400</v>
      </c>
      <c r="AJ539" s="140">
        <v>15</v>
      </c>
      <c r="AK539" s="148">
        <v>15</v>
      </c>
      <c r="AL539" s="201">
        <f t="shared" si="8"/>
        <v>480</v>
      </c>
      <c r="AM539" s="139">
        <v>40000</v>
      </c>
      <c r="AN539" s="204">
        <v>1200000</v>
      </c>
      <c r="AO539" s="204">
        <v>0</v>
      </c>
      <c r="AP539" s="139">
        <v>0</v>
      </c>
      <c r="AQ539" s="139">
        <v>2592000</v>
      </c>
      <c r="AR539" s="139">
        <v>800000</v>
      </c>
      <c r="AS539" s="139">
        <v>4592000</v>
      </c>
    </row>
    <row r="540" spans="1:45" ht="24.9" hidden="1" customHeight="1" x14ac:dyDescent="0.3">
      <c r="A540" s="136">
        <v>12775</v>
      </c>
      <c r="B540" s="136" t="s">
        <v>41</v>
      </c>
      <c r="C540" s="136" t="s">
        <v>98</v>
      </c>
      <c r="D540" s="136">
        <v>2024</v>
      </c>
      <c r="E540" s="137" t="s">
        <v>23</v>
      </c>
      <c r="F540" s="136" t="s">
        <v>98</v>
      </c>
      <c r="G540" s="137" t="s">
        <v>2778</v>
      </c>
      <c r="H540" s="137" t="s">
        <v>2779</v>
      </c>
      <c r="I540" s="137" t="s">
        <v>2941</v>
      </c>
      <c r="J540" s="137" t="s">
        <v>638</v>
      </c>
      <c r="K540" s="137" t="s">
        <v>639</v>
      </c>
      <c r="L540" s="137" t="s">
        <v>21</v>
      </c>
      <c r="M540" s="136" t="s">
        <v>21</v>
      </c>
      <c r="N540" s="136">
        <v>8</v>
      </c>
      <c r="O540" s="138" t="s">
        <v>1144</v>
      </c>
      <c r="P540" s="137" t="s">
        <v>1225</v>
      </c>
      <c r="Q540" s="137" t="s">
        <v>1864</v>
      </c>
      <c r="R540" s="137" t="s">
        <v>401</v>
      </c>
      <c r="S540" s="137" t="s">
        <v>22</v>
      </c>
      <c r="T540" s="137" t="s">
        <v>399</v>
      </c>
      <c r="U540" s="144">
        <v>10</v>
      </c>
      <c r="V540" s="136">
        <v>24</v>
      </c>
      <c r="W540" s="136">
        <v>0</v>
      </c>
      <c r="X540" s="136">
        <v>24</v>
      </c>
      <c r="Y540" s="136">
        <v>3</v>
      </c>
      <c r="Z540" s="136" t="s">
        <v>20</v>
      </c>
      <c r="AA540" s="136" t="s">
        <v>18</v>
      </c>
      <c r="AB540" s="136" t="s">
        <v>18</v>
      </c>
      <c r="AD540" s="137" t="s">
        <v>2942</v>
      </c>
      <c r="AE540" s="136" t="s">
        <v>20</v>
      </c>
      <c r="AF540" s="137" t="s">
        <v>1867</v>
      </c>
      <c r="AG540" s="136" t="s">
        <v>1873</v>
      </c>
      <c r="AH540" s="136">
        <v>2</v>
      </c>
      <c r="AI540" s="139">
        <v>5400</v>
      </c>
      <c r="AJ540" s="140">
        <v>16</v>
      </c>
      <c r="AK540" s="148">
        <v>16</v>
      </c>
      <c r="AL540" s="201">
        <f t="shared" si="8"/>
        <v>240</v>
      </c>
      <c r="AM540" s="139">
        <v>40000</v>
      </c>
      <c r="AN540" s="204">
        <v>640000</v>
      </c>
      <c r="AO540" s="204">
        <v>0</v>
      </c>
      <c r="AP540" s="139">
        <v>0</v>
      </c>
      <c r="AQ540" s="139">
        <v>1296000</v>
      </c>
      <c r="AR540" s="139">
        <v>400000</v>
      </c>
      <c r="AS540" s="139">
        <v>2336000</v>
      </c>
    </row>
    <row r="541" spans="1:45" ht="24.9" hidden="1" customHeight="1" x14ac:dyDescent="0.3">
      <c r="A541" s="136">
        <v>12891</v>
      </c>
      <c r="B541" s="136" t="s">
        <v>41</v>
      </c>
      <c r="C541" s="136" t="s">
        <v>98</v>
      </c>
      <c r="D541" s="136">
        <v>2024</v>
      </c>
      <c r="E541" s="137" t="s">
        <v>23</v>
      </c>
      <c r="F541" s="136" t="s">
        <v>98</v>
      </c>
      <c r="G541" s="137" t="s">
        <v>2778</v>
      </c>
      <c r="H541" s="137" t="s">
        <v>2779</v>
      </c>
      <c r="I541" s="137" t="s">
        <v>2906</v>
      </c>
      <c r="J541" s="137" t="s">
        <v>638</v>
      </c>
      <c r="K541" s="137" t="s">
        <v>639</v>
      </c>
      <c r="L541" s="137" t="s">
        <v>21</v>
      </c>
      <c r="M541" s="136" t="s">
        <v>21</v>
      </c>
      <c r="N541" s="136">
        <v>8</v>
      </c>
      <c r="O541" s="138" t="s">
        <v>1144</v>
      </c>
      <c r="P541" s="137" t="s">
        <v>1507</v>
      </c>
      <c r="Q541" s="137" t="s">
        <v>1656</v>
      </c>
      <c r="R541" s="137" t="s">
        <v>401</v>
      </c>
      <c r="S541" s="137" t="s">
        <v>19</v>
      </c>
      <c r="T541" s="137" t="s">
        <v>410</v>
      </c>
      <c r="U541" s="144">
        <v>17</v>
      </c>
      <c r="V541" s="136">
        <v>24</v>
      </c>
      <c r="W541" s="136">
        <v>0</v>
      </c>
      <c r="X541" s="136">
        <v>24</v>
      </c>
      <c r="Y541" s="136">
        <v>3</v>
      </c>
      <c r="Z541" s="136" t="s">
        <v>20</v>
      </c>
      <c r="AA541" s="136" t="s">
        <v>18</v>
      </c>
      <c r="AB541" s="136" t="s">
        <v>18</v>
      </c>
      <c r="AD541" s="137" t="s">
        <v>2907</v>
      </c>
      <c r="AE541" s="136" t="s">
        <v>20</v>
      </c>
      <c r="AF541" s="137" t="s">
        <v>1867</v>
      </c>
      <c r="AG541" s="136" t="s">
        <v>1873</v>
      </c>
      <c r="AH541" s="136">
        <v>2</v>
      </c>
      <c r="AI541" s="139">
        <v>5400</v>
      </c>
      <c r="AJ541" s="140">
        <v>16</v>
      </c>
      <c r="AK541" s="148">
        <v>16</v>
      </c>
      <c r="AL541" s="201">
        <f t="shared" si="8"/>
        <v>408</v>
      </c>
      <c r="AM541" s="139">
        <v>40000</v>
      </c>
      <c r="AN541" s="204">
        <v>1088000</v>
      </c>
      <c r="AO541" s="204">
        <v>0</v>
      </c>
      <c r="AP541" s="139">
        <v>0</v>
      </c>
      <c r="AQ541" s="139">
        <v>2203200</v>
      </c>
      <c r="AR541" s="139">
        <v>680000</v>
      </c>
      <c r="AS541" s="139">
        <v>3971200</v>
      </c>
    </row>
    <row r="542" spans="1:45" ht="24.9" hidden="1" customHeight="1" x14ac:dyDescent="0.3">
      <c r="A542" s="136">
        <v>12578</v>
      </c>
      <c r="B542" s="136" t="s">
        <v>41</v>
      </c>
      <c r="C542" s="136" t="s">
        <v>98</v>
      </c>
      <c r="D542" s="136">
        <v>2024</v>
      </c>
      <c r="E542" s="137" t="s">
        <v>23</v>
      </c>
      <c r="F542" s="136" t="s">
        <v>98</v>
      </c>
      <c r="G542" s="137" t="s">
        <v>2778</v>
      </c>
      <c r="H542" s="137" t="s">
        <v>2779</v>
      </c>
      <c r="I542" s="137" t="s">
        <v>2943</v>
      </c>
      <c r="J542" s="137" t="s">
        <v>1246</v>
      </c>
      <c r="K542" s="137" t="s">
        <v>1245</v>
      </c>
      <c r="L542" s="137" t="s">
        <v>21</v>
      </c>
      <c r="M542" s="136" t="s">
        <v>21</v>
      </c>
      <c r="N542" s="136">
        <v>8</v>
      </c>
      <c r="O542" s="138" t="s">
        <v>1144</v>
      </c>
      <c r="P542" s="137" t="s">
        <v>1184</v>
      </c>
      <c r="Q542" s="137" t="s">
        <v>1864</v>
      </c>
      <c r="R542" s="137" t="s">
        <v>401</v>
      </c>
      <c r="S542" s="137" t="s">
        <v>22</v>
      </c>
      <c r="T542" s="137" t="s">
        <v>399</v>
      </c>
      <c r="U542" s="144">
        <v>15</v>
      </c>
      <c r="V542" s="136">
        <v>240</v>
      </c>
      <c r="W542" s="136">
        <v>0</v>
      </c>
      <c r="X542" s="136">
        <v>240</v>
      </c>
      <c r="Y542" s="136">
        <v>3</v>
      </c>
      <c r="Z542" s="136" t="s">
        <v>20</v>
      </c>
      <c r="AA542" s="136" t="s">
        <v>18</v>
      </c>
      <c r="AB542" s="136" t="s">
        <v>18</v>
      </c>
      <c r="AD542" s="137" t="s">
        <v>2944</v>
      </c>
      <c r="AE542" s="136" t="s">
        <v>18</v>
      </c>
      <c r="AF542" s="137" t="s">
        <v>1878</v>
      </c>
      <c r="AG542" s="136" t="s">
        <v>1873</v>
      </c>
      <c r="AH542" s="136">
        <v>1</v>
      </c>
      <c r="AI542" s="139">
        <v>4300</v>
      </c>
      <c r="AJ542" s="140">
        <v>80</v>
      </c>
      <c r="AK542" s="148">
        <v>80</v>
      </c>
      <c r="AL542" s="201">
        <f t="shared" si="8"/>
        <v>3600</v>
      </c>
      <c r="AN542" s="204">
        <v>4800000</v>
      </c>
      <c r="AO542" s="204">
        <v>0</v>
      </c>
      <c r="AP542" s="139">
        <v>0</v>
      </c>
      <c r="AQ542" s="139">
        <v>15480000</v>
      </c>
      <c r="AR542" s="139">
        <v>0</v>
      </c>
      <c r="AS542" s="139">
        <v>20280000</v>
      </c>
    </row>
    <row r="543" spans="1:45" ht="24.9" hidden="1" customHeight="1" x14ac:dyDescent="0.3">
      <c r="A543" s="136">
        <v>12695</v>
      </c>
      <c r="B543" s="136" t="s">
        <v>41</v>
      </c>
      <c r="C543" s="136" t="s">
        <v>98</v>
      </c>
      <c r="D543" s="136">
        <v>2024</v>
      </c>
      <c r="E543" s="137" t="s">
        <v>23</v>
      </c>
      <c r="F543" s="136" t="s">
        <v>98</v>
      </c>
      <c r="G543" s="137" t="s">
        <v>2778</v>
      </c>
      <c r="H543" s="137" t="s">
        <v>2784</v>
      </c>
      <c r="I543" s="137" t="s">
        <v>2945</v>
      </c>
      <c r="J543" s="137" t="s">
        <v>629</v>
      </c>
      <c r="K543" s="137" t="s">
        <v>630</v>
      </c>
      <c r="L543" s="137" t="s">
        <v>21</v>
      </c>
      <c r="M543" s="136" t="s">
        <v>21</v>
      </c>
      <c r="N543" s="136">
        <v>8</v>
      </c>
      <c r="O543" s="138" t="s">
        <v>1144</v>
      </c>
      <c r="P543" s="137" t="s">
        <v>1168</v>
      </c>
      <c r="Q543" s="137" t="s">
        <v>1864</v>
      </c>
      <c r="R543" s="137" t="s">
        <v>401</v>
      </c>
      <c r="S543" s="137" t="s">
        <v>19</v>
      </c>
      <c r="T543" s="137" t="s">
        <v>399</v>
      </c>
      <c r="U543" s="144">
        <v>15</v>
      </c>
      <c r="V543" s="136">
        <v>150</v>
      </c>
      <c r="W543" s="136">
        <v>0</v>
      </c>
      <c r="X543" s="136">
        <v>150</v>
      </c>
      <c r="Y543" s="136">
        <v>4</v>
      </c>
      <c r="Z543" s="136" t="s">
        <v>20</v>
      </c>
      <c r="AA543" s="136" t="s">
        <v>18</v>
      </c>
      <c r="AB543" s="136" t="s">
        <v>18</v>
      </c>
      <c r="AD543" s="137" t="s">
        <v>2946</v>
      </c>
      <c r="AE543" s="136" t="s">
        <v>18</v>
      </c>
      <c r="AF543" s="137" t="s">
        <v>1878</v>
      </c>
      <c r="AG543" s="136" t="s">
        <v>1873</v>
      </c>
      <c r="AH543" s="136">
        <v>2</v>
      </c>
      <c r="AI543" s="139">
        <v>5400</v>
      </c>
      <c r="AJ543" s="140">
        <v>37.5</v>
      </c>
      <c r="AK543" s="148">
        <v>38</v>
      </c>
      <c r="AL543" s="201">
        <f t="shared" si="8"/>
        <v>2250</v>
      </c>
      <c r="AN543" s="204">
        <v>2280000</v>
      </c>
      <c r="AO543" s="204">
        <v>0</v>
      </c>
      <c r="AP543" s="139">
        <v>0</v>
      </c>
      <c r="AQ543" s="139">
        <v>12150000</v>
      </c>
      <c r="AR543" s="139">
        <v>0</v>
      </c>
      <c r="AS543" s="139">
        <v>14430000</v>
      </c>
    </row>
    <row r="544" spans="1:45" ht="24.9" hidden="1" customHeight="1" x14ac:dyDescent="0.3">
      <c r="A544" s="136">
        <v>12628</v>
      </c>
      <c r="B544" s="136" t="s">
        <v>41</v>
      </c>
      <c r="C544" s="136" t="s">
        <v>98</v>
      </c>
      <c r="D544" s="136">
        <v>2024</v>
      </c>
      <c r="E544" s="137" t="s">
        <v>23</v>
      </c>
      <c r="F544" s="136" t="s">
        <v>98</v>
      </c>
      <c r="G544" s="137" t="s">
        <v>2778</v>
      </c>
      <c r="H544" s="137" t="s">
        <v>2779</v>
      </c>
      <c r="I544" s="137" t="s">
        <v>2941</v>
      </c>
      <c r="J544" s="137" t="s">
        <v>1188</v>
      </c>
      <c r="K544" s="137" t="s">
        <v>1187</v>
      </c>
      <c r="L544" s="137" t="s">
        <v>21</v>
      </c>
      <c r="N544" s="136">
        <v>8</v>
      </c>
      <c r="O544" s="138" t="s">
        <v>1144</v>
      </c>
      <c r="P544" s="137" t="s">
        <v>1225</v>
      </c>
      <c r="Q544" s="137" t="s">
        <v>631</v>
      </c>
      <c r="R544" s="137" t="s">
        <v>401</v>
      </c>
      <c r="S544" s="137" t="s">
        <v>19</v>
      </c>
      <c r="T544" s="137" t="s">
        <v>410</v>
      </c>
      <c r="U544" s="144">
        <v>10</v>
      </c>
      <c r="V544" s="136">
        <v>80</v>
      </c>
      <c r="W544" s="136">
        <v>80</v>
      </c>
      <c r="X544" s="136">
        <v>160</v>
      </c>
      <c r="Y544" s="136">
        <v>5</v>
      </c>
      <c r="Z544" s="136" t="s">
        <v>20</v>
      </c>
      <c r="AA544" s="136" t="s">
        <v>18</v>
      </c>
      <c r="AB544" s="136" t="s">
        <v>18</v>
      </c>
      <c r="AD544" s="137" t="s">
        <v>2947</v>
      </c>
      <c r="AE544" s="136" t="s">
        <v>18</v>
      </c>
      <c r="AF544" s="137" t="s">
        <v>1878</v>
      </c>
      <c r="AG544" s="136" t="s">
        <v>1873</v>
      </c>
      <c r="AH544" s="136">
        <v>1</v>
      </c>
      <c r="AI544" s="139">
        <v>4300</v>
      </c>
      <c r="AJ544" s="140">
        <v>32</v>
      </c>
      <c r="AK544" s="148">
        <v>32</v>
      </c>
      <c r="AL544" s="201">
        <f t="shared" si="8"/>
        <v>1600</v>
      </c>
      <c r="AN544" s="204">
        <v>1280000</v>
      </c>
      <c r="AO544" s="204">
        <v>0</v>
      </c>
      <c r="AP544" s="139">
        <v>0</v>
      </c>
      <c r="AQ544" s="139">
        <v>6880000</v>
      </c>
      <c r="AR544" s="139">
        <v>0</v>
      </c>
      <c r="AS544" s="139">
        <v>8160000</v>
      </c>
    </row>
    <row r="545" spans="1:45" ht="24.9" hidden="1" customHeight="1" x14ac:dyDescent="0.3">
      <c r="A545" s="136">
        <v>12781</v>
      </c>
      <c r="B545" s="136" t="s">
        <v>41</v>
      </c>
      <c r="C545" s="136" t="s">
        <v>98</v>
      </c>
      <c r="D545" s="136">
        <v>2024</v>
      </c>
      <c r="E545" s="137" t="s">
        <v>23</v>
      </c>
      <c r="F545" s="136" t="s">
        <v>98</v>
      </c>
      <c r="G545" s="137" t="s">
        <v>2778</v>
      </c>
      <c r="H545" s="137" t="s">
        <v>2779</v>
      </c>
      <c r="I545" s="137" t="s">
        <v>2941</v>
      </c>
      <c r="J545" s="137" t="s">
        <v>1133</v>
      </c>
      <c r="K545" s="137" t="s">
        <v>1134</v>
      </c>
      <c r="L545" s="137" t="s">
        <v>21</v>
      </c>
      <c r="N545" s="136">
        <v>8</v>
      </c>
      <c r="O545" s="138" t="s">
        <v>1144</v>
      </c>
      <c r="P545" s="137" t="s">
        <v>1225</v>
      </c>
      <c r="Q545" s="137" t="s">
        <v>1864</v>
      </c>
      <c r="R545" s="137" t="s">
        <v>401</v>
      </c>
      <c r="S545" s="137" t="s">
        <v>22</v>
      </c>
      <c r="T545" s="137" t="s">
        <v>399</v>
      </c>
      <c r="U545" s="144">
        <v>15</v>
      </c>
      <c r="V545" s="136">
        <v>90</v>
      </c>
      <c r="W545" s="136">
        <v>0</v>
      </c>
      <c r="X545" s="136">
        <v>90</v>
      </c>
      <c r="Y545" s="136">
        <v>3</v>
      </c>
      <c r="Z545" s="136" t="s">
        <v>20</v>
      </c>
      <c r="AA545" s="136" t="s">
        <v>18</v>
      </c>
      <c r="AB545" s="136" t="s">
        <v>18</v>
      </c>
      <c r="AD545" s="137" t="s">
        <v>2948</v>
      </c>
      <c r="AE545" s="136" t="s">
        <v>18</v>
      </c>
      <c r="AF545" s="137" t="s">
        <v>1878</v>
      </c>
      <c r="AG545" s="136" t="s">
        <v>1873</v>
      </c>
      <c r="AH545" s="136">
        <v>2</v>
      </c>
      <c r="AI545" s="139">
        <v>5400</v>
      </c>
      <c r="AJ545" s="140">
        <v>30</v>
      </c>
      <c r="AK545" s="148">
        <v>30</v>
      </c>
      <c r="AL545" s="201">
        <f t="shared" si="8"/>
        <v>1350</v>
      </c>
      <c r="AN545" s="204">
        <v>1800000</v>
      </c>
      <c r="AO545" s="204">
        <v>0</v>
      </c>
      <c r="AP545" s="139">
        <v>0</v>
      </c>
      <c r="AQ545" s="139">
        <v>7290000</v>
      </c>
      <c r="AR545" s="139">
        <v>0</v>
      </c>
      <c r="AS545" s="139">
        <v>9090000</v>
      </c>
    </row>
    <row r="546" spans="1:45" ht="24.9" hidden="1" customHeight="1" x14ac:dyDescent="0.3">
      <c r="A546" s="136">
        <v>12579</v>
      </c>
      <c r="B546" s="136" t="s">
        <v>41</v>
      </c>
      <c r="C546" s="136" t="s">
        <v>98</v>
      </c>
      <c r="D546" s="136">
        <v>2024</v>
      </c>
      <c r="E546" s="137" t="s">
        <v>23</v>
      </c>
      <c r="F546" s="136" t="s">
        <v>98</v>
      </c>
      <c r="G546" s="137" t="s">
        <v>2778</v>
      </c>
      <c r="H546" s="137" t="s">
        <v>2779</v>
      </c>
      <c r="I546" s="137" t="s">
        <v>2943</v>
      </c>
      <c r="J546" s="137" t="s">
        <v>1522</v>
      </c>
      <c r="K546" s="137" t="s">
        <v>1521</v>
      </c>
      <c r="L546" s="137" t="s">
        <v>21</v>
      </c>
      <c r="M546" s="136" t="s">
        <v>21</v>
      </c>
      <c r="N546" s="136">
        <v>8</v>
      </c>
      <c r="O546" s="138" t="s">
        <v>1144</v>
      </c>
      <c r="P546" s="137" t="s">
        <v>1184</v>
      </c>
      <c r="Q546" s="137" t="s">
        <v>1864</v>
      </c>
      <c r="R546" s="137" t="s">
        <v>401</v>
      </c>
      <c r="S546" s="137" t="s">
        <v>22</v>
      </c>
      <c r="T546" s="137" t="s">
        <v>399</v>
      </c>
      <c r="U546" s="144">
        <v>15</v>
      </c>
      <c r="V546" s="136">
        <v>120</v>
      </c>
      <c r="W546" s="136">
        <v>0</v>
      </c>
      <c r="X546" s="136">
        <v>120</v>
      </c>
      <c r="Y546" s="136">
        <v>3</v>
      </c>
      <c r="Z546" s="136" t="s">
        <v>20</v>
      </c>
      <c r="AA546" s="136" t="s">
        <v>18</v>
      </c>
      <c r="AB546" s="136" t="s">
        <v>18</v>
      </c>
      <c r="AD546" s="137" t="s">
        <v>2949</v>
      </c>
      <c r="AE546" s="136" t="s">
        <v>18</v>
      </c>
      <c r="AF546" s="137" t="s">
        <v>1878</v>
      </c>
      <c r="AG546" s="136" t="s">
        <v>1873</v>
      </c>
      <c r="AH546" s="136">
        <v>1</v>
      </c>
      <c r="AI546" s="139">
        <v>4300</v>
      </c>
      <c r="AJ546" s="140">
        <v>40</v>
      </c>
      <c r="AK546" s="148">
        <v>40</v>
      </c>
      <c r="AL546" s="201">
        <f t="shared" si="8"/>
        <v>1800</v>
      </c>
      <c r="AN546" s="204">
        <v>2400000</v>
      </c>
      <c r="AO546" s="204">
        <v>0</v>
      </c>
      <c r="AP546" s="139">
        <v>0</v>
      </c>
      <c r="AQ546" s="139">
        <v>7740000</v>
      </c>
      <c r="AR546" s="139">
        <v>0</v>
      </c>
      <c r="AS546" s="139">
        <v>10140000</v>
      </c>
    </row>
    <row r="547" spans="1:45" ht="24.9" hidden="1" customHeight="1" x14ac:dyDescent="0.3">
      <c r="A547" s="136">
        <v>12719</v>
      </c>
      <c r="B547" s="136" t="s">
        <v>41</v>
      </c>
      <c r="C547" s="136" t="s">
        <v>98</v>
      </c>
      <c r="D547" s="136">
        <v>2024</v>
      </c>
      <c r="E547" s="137" t="s">
        <v>23</v>
      </c>
      <c r="F547" s="136" t="s">
        <v>98</v>
      </c>
      <c r="G547" s="137" t="s">
        <v>2778</v>
      </c>
      <c r="H547" s="137" t="s">
        <v>2779</v>
      </c>
      <c r="I547" s="137" t="s">
        <v>2941</v>
      </c>
      <c r="J547" s="137" t="s">
        <v>685</v>
      </c>
      <c r="K547" s="137" t="s">
        <v>686</v>
      </c>
      <c r="L547" s="137" t="s">
        <v>408</v>
      </c>
      <c r="M547" s="136" t="s">
        <v>409</v>
      </c>
      <c r="N547" s="136">
        <v>8</v>
      </c>
      <c r="O547" s="138" t="s">
        <v>1144</v>
      </c>
      <c r="P547" s="137" t="s">
        <v>1225</v>
      </c>
      <c r="Q547" s="137" t="s">
        <v>1864</v>
      </c>
      <c r="R547" s="137" t="s">
        <v>401</v>
      </c>
      <c r="S547" s="137" t="s">
        <v>19</v>
      </c>
      <c r="T547" s="137" t="s">
        <v>399</v>
      </c>
      <c r="U547" s="144">
        <v>12</v>
      </c>
      <c r="V547" s="136">
        <v>100</v>
      </c>
      <c r="W547" s="136">
        <v>12</v>
      </c>
      <c r="X547" s="136">
        <v>112</v>
      </c>
      <c r="Y547" s="136">
        <v>3</v>
      </c>
      <c r="Z547" s="136" t="s">
        <v>20</v>
      </c>
      <c r="AA547" s="136" t="s">
        <v>18</v>
      </c>
      <c r="AB547" s="136" t="s">
        <v>20</v>
      </c>
      <c r="AD547" s="137" t="s">
        <v>2950</v>
      </c>
      <c r="AE547" s="136" t="s">
        <v>18</v>
      </c>
      <c r="AF547" s="137" t="s">
        <v>1878</v>
      </c>
      <c r="AG547" s="136" t="s">
        <v>1873</v>
      </c>
      <c r="AH547" s="136">
        <v>1</v>
      </c>
      <c r="AI547" s="139">
        <v>4300</v>
      </c>
      <c r="AJ547" s="140">
        <v>37.333333333333336</v>
      </c>
      <c r="AK547" s="148">
        <v>38</v>
      </c>
      <c r="AL547" s="201">
        <f t="shared" si="8"/>
        <v>1344</v>
      </c>
      <c r="AN547" s="204">
        <v>1824000</v>
      </c>
      <c r="AO547" s="204">
        <v>0</v>
      </c>
      <c r="AP547" s="139">
        <v>3000000</v>
      </c>
      <c r="AQ547" s="139">
        <v>5779200</v>
      </c>
      <c r="AR547" s="139">
        <v>0</v>
      </c>
      <c r="AS547" s="139">
        <v>10603200</v>
      </c>
    </row>
    <row r="548" spans="1:45" ht="24.9" hidden="1" customHeight="1" x14ac:dyDescent="0.3">
      <c r="A548" s="136">
        <v>12682</v>
      </c>
      <c r="B548" s="136" t="s">
        <v>41</v>
      </c>
      <c r="C548" s="136" t="s">
        <v>98</v>
      </c>
      <c r="D548" s="136">
        <v>2024</v>
      </c>
      <c r="E548" s="137" t="s">
        <v>23</v>
      </c>
      <c r="F548" s="136" t="s">
        <v>98</v>
      </c>
      <c r="G548" s="137" t="s">
        <v>2778</v>
      </c>
      <c r="H548" s="137" t="s">
        <v>2793</v>
      </c>
      <c r="I548" s="137" t="s">
        <v>2951</v>
      </c>
      <c r="J548" s="137" t="s">
        <v>2952</v>
      </c>
      <c r="K548" s="137" t="s">
        <v>1927</v>
      </c>
      <c r="L548" s="137" t="s">
        <v>408</v>
      </c>
      <c r="M548" s="136" t="s">
        <v>409</v>
      </c>
      <c r="N548" s="136">
        <v>8</v>
      </c>
      <c r="O548" s="138" t="s">
        <v>1144</v>
      </c>
      <c r="P548" s="137" t="s">
        <v>1684</v>
      </c>
      <c r="Q548" s="137" t="s">
        <v>631</v>
      </c>
      <c r="R548" s="137" t="s">
        <v>401</v>
      </c>
      <c r="S548" s="137" t="s">
        <v>19</v>
      </c>
      <c r="T548" s="137" t="s">
        <v>410</v>
      </c>
      <c r="U548" s="144">
        <v>15</v>
      </c>
      <c r="V548" s="136">
        <v>80</v>
      </c>
      <c r="W548" s="136">
        <v>12</v>
      </c>
      <c r="X548" s="136">
        <v>92</v>
      </c>
      <c r="Y548" s="136">
        <v>4</v>
      </c>
      <c r="Z548" s="136" t="s">
        <v>20</v>
      </c>
      <c r="AA548" s="136" t="s">
        <v>18</v>
      </c>
      <c r="AB548" s="136" t="s">
        <v>20</v>
      </c>
      <c r="AC548" s="137" t="s">
        <v>2953</v>
      </c>
      <c r="AD548" s="137" t="s">
        <v>2954</v>
      </c>
      <c r="AE548" s="136" t="s">
        <v>18</v>
      </c>
      <c r="AF548" s="137" t="s">
        <v>1878</v>
      </c>
      <c r="AG548" s="136" t="s">
        <v>1873</v>
      </c>
      <c r="AH548" s="136">
        <v>3</v>
      </c>
      <c r="AI548" s="139">
        <v>6300</v>
      </c>
      <c r="AJ548" s="140">
        <v>23</v>
      </c>
      <c r="AK548" s="148">
        <v>23</v>
      </c>
      <c r="AL548" s="201">
        <f t="shared" si="8"/>
        <v>1380</v>
      </c>
      <c r="AN548" s="204">
        <v>1380000</v>
      </c>
      <c r="AO548" s="204">
        <v>0</v>
      </c>
      <c r="AP548" s="139">
        <v>3750000</v>
      </c>
      <c r="AQ548" s="139">
        <v>8694000</v>
      </c>
      <c r="AR548" s="139">
        <v>0</v>
      </c>
      <c r="AS548" s="139">
        <v>13824000</v>
      </c>
    </row>
    <row r="549" spans="1:45" ht="24.9" hidden="1" customHeight="1" x14ac:dyDescent="0.3">
      <c r="A549" s="136">
        <v>12683</v>
      </c>
      <c r="B549" s="136" t="s">
        <v>41</v>
      </c>
      <c r="C549" s="136" t="s">
        <v>98</v>
      </c>
      <c r="D549" s="136">
        <v>2024</v>
      </c>
      <c r="E549" s="137" t="s">
        <v>23</v>
      </c>
      <c r="F549" s="136" t="s">
        <v>98</v>
      </c>
      <c r="G549" s="137" t="s">
        <v>2778</v>
      </c>
      <c r="H549" s="137" t="s">
        <v>2793</v>
      </c>
      <c r="I549" s="137" t="s">
        <v>2955</v>
      </c>
      <c r="J549" s="137" t="s">
        <v>2956</v>
      </c>
      <c r="K549" s="137" t="s">
        <v>1927</v>
      </c>
      <c r="L549" s="137" t="s">
        <v>408</v>
      </c>
      <c r="M549" s="136" t="s">
        <v>409</v>
      </c>
      <c r="N549" s="136">
        <v>8</v>
      </c>
      <c r="O549" s="138" t="s">
        <v>1144</v>
      </c>
      <c r="P549" s="137" t="s">
        <v>667</v>
      </c>
      <c r="Q549" s="137" t="s">
        <v>631</v>
      </c>
      <c r="R549" s="137" t="s">
        <v>401</v>
      </c>
      <c r="S549" s="137" t="s">
        <v>19</v>
      </c>
      <c r="T549" s="137" t="s">
        <v>410</v>
      </c>
      <c r="U549" s="144">
        <v>15</v>
      </c>
      <c r="V549" s="136">
        <v>80</v>
      </c>
      <c r="W549" s="136">
        <v>12</v>
      </c>
      <c r="X549" s="136">
        <v>92</v>
      </c>
      <c r="Y549" s="136">
        <v>4</v>
      </c>
      <c r="Z549" s="136" t="s">
        <v>20</v>
      </c>
      <c r="AA549" s="136" t="s">
        <v>18</v>
      </c>
      <c r="AB549" s="136" t="s">
        <v>20</v>
      </c>
      <c r="AC549" s="137" t="s">
        <v>2953</v>
      </c>
      <c r="AD549" s="137" t="s">
        <v>2957</v>
      </c>
      <c r="AE549" s="136" t="s">
        <v>18</v>
      </c>
      <c r="AF549" s="137" t="s">
        <v>1878</v>
      </c>
      <c r="AG549" s="136" t="s">
        <v>1873</v>
      </c>
      <c r="AH549" s="136">
        <v>3</v>
      </c>
      <c r="AI549" s="139">
        <v>6300</v>
      </c>
      <c r="AJ549" s="140">
        <v>23</v>
      </c>
      <c r="AK549" s="148">
        <v>23</v>
      </c>
      <c r="AL549" s="201">
        <f t="shared" si="8"/>
        <v>1380</v>
      </c>
      <c r="AN549" s="204">
        <v>1380000</v>
      </c>
      <c r="AO549" s="204">
        <v>0</v>
      </c>
      <c r="AP549" s="139">
        <v>3750000</v>
      </c>
      <c r="AQ549" s="139">
        <v>8694000</v>
      </c>
      <c r="AR549" s="139">
        <v>0</v>
      </c>
      <c r="AS549" s="139">
        <v>13824000</v>
      </c>
    </row>
    <row r="550" spans="1:45" ht="24.9" hidden="1" customHeight="1" x14ac:dyDescent="0.3">
      <c r="A550" s="136">
        <v>12689</v>
      </c>
      <c r="B550" s="136" t="s">
        <v>41</v>
      </c>
      <c r="C550" s="136" t="s">
        <v>98</v>
      </c>
      <c r="D550" s="136">
        <v>2024</v>
      </c>
      <c r="E550" s="137" t="s">
        <v>23</v>
      </c>
      <c r="F550" s="136" t="s">
        <v>98</v>
      </c>
      <c r="G550" s="137" t="s">
        <v>2778</v>
      </c>
      <c r="H550" s="137" t="s">
        <v>2779</v>
      </c>
      <c r="I550" s="137" t="s">
        <v>2958</v>
      </c>
      <c r="J550" s="137" t="s">
        <v>2959</v>
      </c>
      <c r="K550" s="137" t="s">
        <v>1927</v>
      </c>
      <c r="L550" s="137" t="s">
        <v>408</v>
      </c>
      <c r="M550" s="136" t="s">
        <v>409</v>
      </c>
      <c r="N550" s="136">
        <v>8</v>
      </c>
      <c r="O550" s="138" t="s">
        <v>1144</v>
      </c>
      <c r="P550" s="137" t="s">
        <v>1797</v>
      </c>
      <c r="Q550" s="137" t="s">
        <v>631</v>
      </c>
      <c r="R550" s="137" t="s">
        <v>401</v>
      </c>
      <c r="S550" s="137" t="s">
        <v>19</v>
      </c>
      <c r="T550" s="137" t="s">
        <v>410</v>
      </c>
      <c r="U550" s="144">
        <v>15</v>
      </c>
      <c r="V550" s="136">
        <v>100</v>
      </c>
      <c r="W550" s="136">
        <v>12</v>
      </c>
      <c r="X550" s="136">
        <v>112</v>
      </c>
      <c r="Y550" s="136">
        <v>4</v>
      </c>
      <c r="Z550" s="136" t="s">
        <v>20</v>
      </c>
      <c r="AA550" s="136" t="s">
        <v>18</v>
      </c>
      <c r="AB550" s="136" t="s">
        <v>20</v>
      </c>
      <c r="AC550" s="137" t="s">
        <v>2960</v>
      </c>
      <c r="AD550" s="137" t="s">
        <v>2961</v>
      </c>
      <c r="AE550" s="136" t="s">
        <v>18</v>
      </c>
      <c r="AF550" s="137" t="s">
        <v>1878</v>
      </c>
      <c r="AG550" s="136" t="s">
        <v>1873</v>
      </c>
      <c r="AH550" s="136">
        <v>2</v>
      </c>
      <c r="AI550" s="139">
        <v>5400</v>
      </c>
      <c r="AJ550" s="140">
        <v>28</v>
      </c>
      <c r="AK550" s="148">
        <v>28</v>
      </c>
      <c r="AL550" s="201">
        <f t="shared" si="8"/>
        <v>1680</v>
      </c>
      <c r="AN550" s="204">
        <v>1680000</v>
      </c>
      <c r="AO550" s="204">
        <v>0</v>
      </c>
      <c r="AP550" s="139">
        <v>3750000</v>
      </c>
      <c r="AQ550" s="139">
        <v>9072000</v>
      </c>
      <c r="AR550" s="139">
        <v>0</v>
      </c>
      <c r="AS550" s="139">
        <v>14502000</v>
      </c>
    </row>
    <row r="551" spans="1:45" ht="24.9" hidden="1" customHeight="1" x14ac:dyDescent="0.3">
      <c r="A551" s="136">
        <v>12690</v>
      </c>
      <c r="B551" s="136" t="s">
        <v>41</v>
      </c>
      <c r="C551" s="136" t="s">
        <v>98</v>
      </c>
      <c r="D551" s="136">
        <v>2024</v>
      </c>
      <c r="E551" s="137" t="s">
        <v>23</v>
      </c>
      <c r="F551" s="136" t="s">
        <v>98</v>
      </c>
      <c r="G551" s="137" t="s">
        <v>2778</v>
      </c>
      <c r="H551" s="137" t="s">
        <v>2779</v>
      </c>
      <c r="I551" s="137" t="s">
        <v>2962</v>
      </c>
      <c r="J551" s="137" t="s">
        <v>2963</v>
      </c>
      <c r="K551" s="137" t="s">
        <v>1927</v>
      </c>
      <c r="L551" s="137" t="s">
        <v>408</v>
      </c>
      <c r="M551" s="136" t="s">
        <v>409</v>
      </c>
      <c r="N551" s="136">
        <v>8</v>
      </c>
      <c r="O551" s="138" t="s">
        <v>1144</v>
      </c>
      <c r="P551" s="137" t="s">
        <v>1161</v>
      </c>
      <c r="Q551" s="137" t="s">
        <v>631</v>
      </c>
      <c r="R551" s="137" t="s">
        <v>401</v>
      </c>
      <c r="S551" s="137" t="s">
        <v>19</v>
      </c>
      <c r="T551" s="137" t="s">
        <v>410</v>
      </c>
      <c r="U551" s="144">
        <v>15</v>
      </c>
      <c r="V551" s="136">
        <v>80</v>
      </c>
      <c r="W551" s="136">
        <v>12</v>
      </c>
      <c r="X551" s="136">
        <v>92</v>
      </c>
      <c r="Y551" s="136">
        <v>4</v>
      </c>
      <c r="Z551" s="136" t="s">
        <v>20</v>
      </c>
      <c r="AA551" s="136" t="s">
        <v>18</v>
      </c>
      <c r="AB551" s="136" t="s">
        <v>20</v>
      </c>
      <c r="AC551" s="137" t="s">
        <v>2964</v>
      </c>
      <c r="AD551" s="137" t="s">
        <v>2965</v>
      </c>
      <c r="AE551" s="136" t="s">
        <v>18</v>
      </c>
      <c r="AF551" s="137" t="s">
        <v>1878</v>
      </c>
      <c r="AG551" s="136" t="s">
        <v>1873</v>
      </c>
      <c r="AH551" s="136">
        <v>2</v>
      </c>
      <c r="AI551" s="139">
        <v>5400</v>
      </c>
      <c r="AJ551" s="140">
        <v>23</v>
      </c>
      <c r="AK551" s="148">
        <v>23</v>
      </c>
      <c r="AL551" s="201">
        <f t="shared" si="8"/>
        <v>1380</v>
      </c>
      <c r="AN551" s="204">
        <v>1380000</v>
      </c>
      <c r="AO551" s="204">
        <v>0</v>
      </c>
      <c r="AP551" s="139">
        <v>3750000</v>
      </c>
      <c r="AQ551" s="139">
        <v>7452000</v>
      </c>
      <c r="AR551" s="139">
        <v>0</v>
      </c>
      <c r="AS551" s="139">
        <v>12582000</v>
      </c>
    </row>
    <row r="552" spans="1:45" ht="24.9" hidden="1" customHeight="1" x14ac:dyDescent="0.3">
      <c r="A552" s="136">
        <v>12691</v>
      </c>
      <c r="B552" s="136" t="s">
        <v>41</v>
      </c>
      <c r="C552" s="136" t="s">
        <v>98</v>
      </c>
      <c r="D552" s="136">
        <v>2024</v>
      </c>
      <c r="E552" s="137" t="s">
        <v>23</v>
      </c>
      <c r="F552" s="136" t="s">
        <v>98</v>
      </c>
      <c r="G552" s="137" t="s">
        <v>2778</v>
      </c>
      <c r="H552" s="137" t="s">
        <v>2779</v>
      </c>
      <c r="I552" s="137" t="s">
        <v>2966</v>
      </c>
      <c r="J552" s="137" t="s">
        <v>2963</v>
      </c>
      <c r="K552" s="137" t="s">
        <v>1927</v>
      </c>
      <c r="L552" s="137" t="s">
        <v>408</v>
      </c>
      <c r="M552" s="136" t="s">
        <v>409</v>
      </c>
      <c r="N552" s="136">
        <v>8</v>
      </c>
      <c r="O552" s="138" t="s">
        <v>1144</v>
      </c>
      <c r="P552" s="137" t="s">
        <v>1161</v>
      </c>
      <c r="Q552" s="137" t="s">
        <v>631</v>
      </c>
      <c r="R552" s="137" t="s">
        <v>401</v>
      </c>
      <c r="S552" s="137" t="s">
        <v>19</v>
      </c>
      <c r="T552" s="137" t="s">
        <v>410</v>
      </c>
      <c r="U552" s="144">
        <v>15</v>
      </c>
      <c r="V552" s="136">
        <v>80</v>
      </c>
      <c r="W552" s="136">
        <v>12</v>
      </c>
      <c r="X552" s="136">
        <v>92</v>
      </c>
      <c r="Y552" s="136">
        <v>4</v>
      </c>
      <c r="Z552" s="136" t="s">
        <v>20</v>
      </c>
      <c r="AA552" s="136" t="s">
        <v>18</v>
      </c>
      <c r="AB552" s="136" t="s">
        <v>20</v>
      </c>
      <c r="AC552" s="137" t="s">
        <v>2964</v>
      </c>
      <c r="AD552" s="137" t="s">
        <v>2967</v>
      </c>
      <c r="AE552" s="136" t="s">
        <v>18</v>
      </c>
      <c r="AF552" s="137" t="s">
        <v>1878</v>
      </c>
      <c r="AG552" s="136" t="s">
        <v>1873</v>
      </c>
      <c r="AH552" s="136">
        <v>2</v>
      </c>
      <c r="AI552" s="139">
        <v>5400</v>
      </c>
      <c r="AJ552" s="140">
        <v>23</v>
      </c>
      <c r="AK552" s="148">
        <v>23</v>
      </c>
      <c r="AL552" s="201">
        <f t="shared" si="8"/>
        <v>1380</v>
      </c>
      <c r="AN552" s="204">
        <v>1380000</v>
      </c>
      <c r="AO552" s="204">
        <v>0</v>
      </c>
      <c r="AP552" s="139">
        <v>3750000</v>
      </c>
      <c r="AQ552" s="139">
        <v>7452000</v>
      </c>
      <c r="AR552" s="139">
        <v>0</v>
      </c>
      <c r="AS552" s="139">
        <v>12582000</v>
      </c>
    </row>
    <row r="553" spans="1:45" ht="24.9" hidden="1" customHeight="1" x14ac:dyDescent="0.3">
      <c r="A553" s="136">
        <v>12637</v>
      </c>
      <c r="B553" s="136" t="s">
        <v>41</v>
      </c>
      <c r="C553" s="136" t="s">
        <v>98</v>
      </c>
      <c r="D553" s="136">
        <v>2024</v>
      </c>
      <c r="E553" s="137" t="s">
        <v>23</v>
      </c>
      <c r="F553" s="136" t="s">
        <v>98</v>
      </c>
      <c r="G553" s="137" t="s">
        <v>2778</v>
      </c>
      <c r="H553" s="137" t="s">
        <v>2779</v>
      </c>
      <c r="I553" s="137" t="s">
        <v>2968</v>
      </c>
      <c r="J553" s="137" t="s">
        <v>1514</v>
      </c>
      <c r="K553" s="137" t="s">
        <v>1513</v>
      </c>
      <c r="L553" s="137" t="s">
        <v>408</v>
      </c>
      <c r="M553" s="136" t="s">
        <v>409</v>
      </c>
      <c r="N553" s="136">
        <v>8</v>
      </c>
      <c r="O553" s="138" t="s">
        <v>1144</v>
      </c>
      <c r="P553" s="137" t="s">
        <v>1238</v>
      </c>
      <c r="Q553" s="137" t="s">
        <v>642</v>
      </c>
      <c r="R553" s="137" t="s">
        <v>401</v>
      </c>
      <c r="S553" s="137" t="s">
        <v>19</v>
      </c>
      <c r="T553" s="137" t="s">
        <v>399</v>
      </c>
      <c r="U553" s="144">
        <v>11</v>
      </c>
      <c r="V553" s="136">
        <v>110</v>
      </c>
      <c r="W553" s="136">
        <v>12</v>
      </c>
      <c r="X553" s="136">
        <v>122</v>
      </c>
      <c r="Y553" s="136">
        <v>4</v>
      </c>
      <c r="Z553" s="136" t="s">
        <v>20</v>
      </c>
      <c r="AA553" s="136" t="s">
        <v>18</v>
      </c>
      <c r="AB553" s="136" t="s">
        <v>18</v>
      </c>
      <c r="AD553" s="137" t="s">
        <v>2969</v>
      </c>
      <c r="AE553" s="136" t="s">
        <v>18</v>
      </c>
      <c r="AF553" s="137" t="s">
        <v>1878</v>
      </c>
      <c r="AG553" s="136" t="s">
        <v>1873</v>
      </c>
      <c r="AH553" s="136">
        <v>3</v>
      </c>
      <c r="AI553" s="139">
        <v>6300</v>
      </c>
      <c r="AJ553" s="140">
        <v>30.5</v>
      </c>
      <c r="AK553" s="148">
        <v>31</v>
      </c>
      <c r="AL553" s="201">
        <f t="shared" si="8"/>
        <v>1342</v>
      </c>
      <c r="AN553" s="204">
        <v>1364000</v>
      </c>
      <c r="AO553" s="204">
        <v>0</v>
      </c>
      <c r="AP553" s="139">
        <v>0</v>
      </c>
      <c r="AQ553" s="139">
        <v>8454600</v>
      </c>
      <c r="AR553" s="139">
        <v>0</v>
      </c>
      <c r="AS553" s="139">
        <v>9818600</v>
      </c>
    </row>
    <row r="554" spans="1:45" ht="24.9" hidden="1" customHeight="1" x14ac:dyDescent="0.3">
      <c r="A554" s="136">
        <v>12622</v>
      </c>
      <c r="B554" s="136" t="s">
        <v>41</v>
      </c>
      <c r="C554" s="136" t="s">
        <v>98</v>
      </c>
      <c r="D554" s="136">
        <v>2024</v>
      </c>
      <c r="E554" s="137" t="s">
        <v>23</v>
      </c>
      <c r="F554" s="136" t="s">
        <v>98</v>
      </c>
      <c r="G554" s="137" t="s">
        <v>2778</v>
      </c>
      <c r="H554" s="137" t="s">
        <v>2793</v>
      </c>
      <c r="I554" s="137" t="s">
        <v>2970</v>
      </c>
      <c r="J554" s="137" t="s">
        <v>1206</v>
      </c>
      <c r="K554" s="137" t="s">
        <v>1205</v>
      </c>
      <c r="L554" s="137" t="s">
        <v>21</v>
      </c>
      <c r="M554" s="136" t="s">
        <v>21</v>
      </c>
      <c r="N554" s="136">
        <v>8</v>
      </c>
      <c r="O554" s="138" t="s">
        <v>1144</v>
      </c>
      <c r="P554" s="137" t="s">
        <v>1797</v>
      </c>
      <c r="Q554" s="137" t="s">
        <v>631</v>
      </c>
      <c r="R554" s="137" t="s">
        <v>401</v>
      </c>
      <c r="S554" s="137" t="s">
        <v>19</v>
      </c>
      <c r="T554" s="137" t="s">
        <v>410</v>
      </c>
      <c r="U554" s="144">
        <v>10</v>
      </c>
      <c r="V554" s="136">
        <v>80</v>
      </c>
      <c r="W554" s="136">
        <v>0</v>
      </c>
      <c r="X554" s="136">
        <v>80</v>
      </c>
      <c r="Y554" s="136">
        <v>5</v>
      </c>
      <c r="Z554" s="136" t="s">
        <v>20</v>
      </c>
      <c r="AA554" s="136" t="s">
        <v>18</v>
      </c>
      <c r="AB554" s="136" t="s">
        <v>18</v>
      </c>
      <c r="AD554" s="137" t="s">
        <v>2971</v>
      </c>
      <c r="AE554" s="136" t="s">
        <v>18</v>
      </c>
      <c r="AF554" s="137" t="s">
        <v>1878</v>
      </c>
      <c r="AG554" s="136" t="s">
        <v>1873</v>
      </c>
      <c r="AH554" s="136">
        <v>3</v>
      </c>
      <c r="AI554" s="139">
        <v>6300</v>
      </c>
      <c r="AJ554" s="140">
        <v>16</v>
      </c>
      <c r="AK554" s="148">
        <v>16</v>
      </c>
      <c r="AL554" s="201">
        <f t="shared" si="8"/>
        <v>800</v>
      </c>
      <c r="AN554" s="204">
        <v>640000</v>
      </c>
      <c r="AO554" s="204">
        <v>0</v>
      </c>
      <c r="AP554" s="139">
        <v>0</v>
      </c>
      <c r="AQ554" s="139">
        <v>5040000</v>
      </c>
      <c r="AR554" s="139">
        <v>0</v>
      </c>
      <c r="AS554" s="139">
        <v>5680000</v>
      </c>
    </row>
    <row r="555" spans="1:45" ht="24.9" hidden="1" customHeight="1" x14ac:dyDescent="0.3">
      <c r="A555" s="136">
        <v>12634</v>
      </c>
      <c r="B555" s="136" t="s">
        <v>41</v>
      </c>
      <c r="C555" s="136" t="s">
        <v>98</v>
      </c>
      <c r="D555" s="136">
        <v>2024</v>
      </c>
      <c r="E555" s="137" t="s">
        <v>23</v>
      </c>
      <c r="F555" s="136" t="s">
        <v>98</v>
      </c>
      <c r="G555" s="137" t="s">
        <v>2778</v>
      </c>
      <c r="H555" s="137" t="s">
        <v>2779</v>
      </c>
      <c r="I555" s="137" t="s">
        <v>2919</v>
      </c>
      <c r="J555" s="137" t="s">
        <v>1606</v>
      </c>
      <c r="K555" s="137" t="s">
        <v>1605</v>
      </c>
      <c r="L555" s="137" t="s">
        <v>679</v>
      </c>
      <c r="M555" s="136" t="s">
        <v>680</v>
      </c>
      <c r="N555" s="136">
        <v>8</v>
      </c>
      <c r="O555" s="138" t="s">
        <v>1144</v>
      </c>
      <c r="P555" s="137" t="s">
        <v>1240</v>
      </c>
      <c r="Q555" s="137" t="s">
        <v>631</v>
      </c>
      <c r="R555" s="137" t="s">
        <v>401</v>
      </c>
      <c r="S555" s="137" t="s">
        <v>22</v>
      </c>
      <c r="T555" s="137" t="s">
        <v>399</v>
      </c>
      <c r="U555" s="144">
        <v>14</v>
      </c>
      <c r="V555" s="136">
        <v>104</v>
      </c>
      <c r="W555" s="136">
        <v>12</v>
      </c>
      <c r="X555" s="136">
        <v>116</v>
      </c>
      <c r="Y555" s="136">
        <v>4</v>
      </c>
      <c r="Z555" s="136" t="s">
        <v>20</v>
      </c>
      <c r="AA555" s="136" t="s">
        <v>18</v>
      </c>
      <c r="AB555" s="136" t="s">
        <v>18</v>
      </c>
      <c r="AD555" s="137" t="s">
        <v>2972</v>
      </c>
      <c r="AE555" s="136" t="s">
        <v>18</v>
      </c>
      <c r="AF555" s="137" t="s">
        <v>1878</v>
      </c>
      <c r="AG555" s="136" t="s">
        <v>1873</v>
      </c>
      <c r="AH555" s="136">
        <v>1</v>
      </c>
      <c r="AI555" s="139">
        <v>4300</v>
      </c>
      <c r="AJ555" s="140">
        <v>29</v>
      </c>
      <c r="AK555" s="148">
        <v>29</v>
      </c>
      <c r="AL555" s="201">
        <f t="shared" si="8"/>
        <v>1624</v>
      </c>
      <c r="AN555" s="204">
        <v>1624000</v>
      </c>
      <c r="AO555" s="204">
        <v>0</v>
      </c>
      <c r="AP555" s="139">
        <v>0</v>
      </c>
      <c r="AQ555" s="139">
        <v>6983200</v>
      </c>
      <c r="AR555" s="139">
        <v>0</v>
      </c>
      <c r="AS555" s="139">
        <v>8607200</v>
      </c>
    </row>
    <row r="556" spans="1:45" ht="24.9" hidden="1" customHeight="1" x14ac:dyDescent="0.3">
      <c r="A556" s="136">
        <v>12638</v>
      </c>
      <c r="B556" s="136" t="s">
        <v>41</v>
      </c>
      <c r="C556" s="136" t="s">
        <v>98</v>
      </c>
      <c r="D556" s="136">
        <v>2024</v>
      </c>
      <c r="E556" s="137" t="s">
        <v>23</v>
      </c>
      <c r="F556" s="136" t="s">
        <v>98</v>
      </c>
      <c r="G556" s="137" t="s">
        <v>2778</v>
      </c>
      <c r="H556" s="137" t="s">
        <v>2779</v>
      </c>
      <c r="I556" s="137" t="s">
        <v>2973</v>
      </c>
      <c r="J556" s="137" t="s">
        <v>1203</v>
      </c>
      <c r="K556" s="137" t="s">
        <v>1202</v>
      </c>
      <c r="L556" s="137" t="s">
        <v>679</v>
      </c>
      <c r="M556" s="136" t="s">
        <v>680</v>
      </c>
      <c r="N556" s="136">
        <v>8</v>
      </c>
      <c r="O556" s="138" t="s">
        <v>1144</v>
      </c>
      <c r="P556" s="137" t="s">
        <v>1238</v>
      </c>
      <c r="Q556" s="137" t="s">
        <v>631</v>
      </c>
      <c r="R556" s="137" t="s">
        <v>401</v>
      </c>
      <c r="S556" s="137" t="s">
        <v>22</v>
      </c>
      <c r="T556" s="137" t="s">
        <v>399</v>
      </c>
      <c r="U556" s="144">
        <v>10</v>
      </c>
      <c r="V556" s="136">
        <v>260</v>
      </c>
      <c r="W556" s="136">
        <v>12</v>
      </c>
      <c r="X556" s="136">
        <v>272</v>
      </c>
      <c r="Y556" s="136">
        <v>4</v>
      </c>
      <c r="Z556" s="136" t="s">
        <v>20</v>
      </c>
      <c r="AA556" s="136" t="s">
        <v>18</v>
      </c>
      <c r="AB556" s="136" t="s">
        <v>18</v>
      </c>
      <c r="AD556" s="137" t="s">
        <v>2974</v>
      </c>
      <c r="AE556" s="136" t="s">
        <v>20</v>
      </c>
      <c r="AF556" s="137" t="s">
        <v>1991</v>
      </c>
      <c r="AG556" s="136" t="s">
        <v>1873</v>
      </c>
      <c r="AH556" s="136">
        <v>3</v>
      </c>
      <c r="AI556" s="139">
        <v>6300</v>
      </c>
      <c r="AJ556" s="140">
        <v>68</v>
      </c>
      <c r="AK556" s="148">
        <v>68</v>
      </c>
      <c r="AL556" s="201">
        <f t="shared" si="8"/>
        <v>2720</v>
      </c>
      <c r="AM556" s="141">
        <v>300000</v>
      </c>
      <c r="AN556" s="204">
        <v>2720000</v>
      </c>
      <c r="AO556" s="204">
        <v>0</v>
      </c>
      <c r="AP556" s="139">
        <v>0</v>
      </c>
      <c r="AQ556" s="139">
        <v>17136000</v>
      </c>
      <c r="AR556" s="139">
        <v>3000000</v>
      </c>
      <c r="AS556" s="139">
        <v>22856000</v>
      </c>
    </row>
    <row r="557" spans="1:45" ht="24.9" hidden="1" customHeight="1" x14ac:dyDescent="0.3">
      <c r="A557" s="136">
        <v>12635</v>
      </c>
      <c r="B557" s="136" t="s">
        <v>41</v>
      </c>
      <c r="C557" s="136" t="s">
        <v>98</v>
      </c>
      <c r="D557" s="136">
        <v>2024</v>
      </c>
      <c r="E557" s="137" t="s">
        <v>23</v>
      </c>
      <c r="F557" s="136" t="s">
        <v>98</v>
      </c>
      <c r="G557" s="137" t="s">
        <v>2778</v>
      </c>
      <c r="H557" s="137" t="s">
        <v>2779</v>
      </c>
      <c r="I557" s="137" t="s">
        <v>2919</v>
      </c>
      <c r="J557" s="137" t="s">
        <v>1394</v>
      </c>
      <c r="K557" s="137" t="s">
        <v>1393</v>
      </c>
      <c r="L557" s="137" t="s">
        <v>408</v>
      </c>
      <c r="M557" s="136" t="s">
        <v>409</v>
      </c>
      <c r="N557" s="136">
        <v>8</v>
      </c>
      <c r="O557" s="138" t="s">
        <v>1144</v>
      </c>
      <c r="P557" s="137" t="s">
        <v>1240</v>
      </c>
      <c r="Q557" s="137" t="s">
        <v>642</v>
      </c>
      <c r="R557" s="137" t="s">
        <v>401</v>
      </c>
      <c r="S557" s="137" t="s">
        <v>19</v>
      </c>
      <c r="T557" s="137" t="s">
        <v>399</v>
      </c>
      <c r="U557" s="144">
        <v>14</v>
      </c>
      <c r="V557" s="136">
        <v>110</v>
      </c>
      <c r="W557" s="136">
        <v>12</v>
      </c>
      <c r="X557" s="136">
        <v>122</v>
      </c>
      <c r="Y557" s="136">
        <v>4</v>
      </c>
      <c r="Z557" s="136" t="s">
        <v>20</v>
      </c>
      <c r="AA557" s="136" t="s">
        <v>18</v>
      </c>
      <c r="AB557" s="136" t="s">
        <v>18</v>
      </c>
      <c r="AD557" s="137" t="s">
        <v>2975</v>
      </c>
      <c r="AE557" s="136" t="s">
        <v>18</v>
      </c>
      <c r="AF557" s="137" t="s">
        <v>1878</v>
      </c>
      <c r="AG557" s="136" t="s">
        <v>1873</v>
      </c>
      <c r="AH557" s="136">
        <v>2</v>
      </c>
      <c r="AI557" s="139">
        <v>5400</v>
      </c>
      <c r="AJ557" s="140">
        <v>30.5</v>
      </c>
      <c r="AK557" s="148">
        <v>31</v>
      </c>
      <c r="AL557" s="201">
        <f t="shared" si="8"/>
        <v>1708</v>
      </c>
      <c r="AN557" s="204">
        <v>1736000</v>
      </c>
      <c r="AO557" s="204">
        <v>0</v>
      </c>
      <c r="AP557" s="139">
        <v>0</v>
      </c>
      <c r="AQ557" s="139">
        <v>9223200</v>
      </c>
      <c r="AR557" s="139">
        <v>0</v>
      </c>
      <c r="AS557" s="139">
        <v>10959200</v>
      </c>
    </row>
    <row r="558" spans="1:45" ht="24.9" hidden="1" customHeight="1" x14ac:dyDescent="0.3">
      <c r="A558" s="136">
        <v>12576</v>
      </c>
      <c r="B558" s="136" t="s">
        <v>41</v>
      </c>
      <c r="C558" s="136" t="s">
        <v>98</v>
      </c>
      <c r="D558" s="136">
        <v>2024</v>
      </c>
      <c r="E558" s="137" t="s">
        <v>23</v>
      </c>
      <c r="F558" s="136" t="s">
        <v>98</v>
      </c>
      <c r="G558" s="137" t="s">
        <v>2778</v>
      </c>
      <c r="H558" s="137" t="s">
        <v>2779</v>
      </c>
      <c r="I558" s="137" t="s">
        <v>2943</v>
      </c>
      <c r="J558" s="137" t="s">
        <v>1780</v>
      </c>
      <c r="K558" s="137" t="s">
        <v>1791</v>
      </c>
      <c r="L558" s="137" t="s">
        <v>21</v>
      </c>
      <c r="M558" s="136" t="s">
        <v>21</v>
      </c>
      <c r="N558" s="136">
        <v>8</v>
      </c>
      <c r="O558" s="138" t="s">
        <v>1144</v>
      </c>
      <c r="P558" s="137" t="s">
        <v>1184</v>
      </c>
      <c r="Q558" s="137" t="s">
        <v>1864</v>
      </c>
      <c r="R558" s="137" t="s">
        <v>401</v>
      </c>
      <c r="S558" s="137" t="s">
        <v>22</v>
      </c>
      <c r="T558" s="137" t="s">
        <v>399</v>
      </c>
      <c r="U558" s="144">
        <v>15</v>
      </c>
      <c r="V558" s="136">
        <v>230</v>
      </c>
      <c r="W558" s="136">
        <v>0</v>
      </c>
      <c r="X558" s="136">
        <v>230</v>
      </c>
      <c r="Y558" s="136">
        <v>3</v>
      </c>
      <c r="Z558" s="136" t="s">
        <v>20</v>
      </c>
      <c r="AA558" s="136" t="s">
        <v>18</v>
      </c>
      <c r="AB558" s="136" t="s">
        <v>18</v>
      </c>
      <c r="AD558" s="137" t="s">
        <v>2976</v>
      </c>
      <c r="AE558" s="136" t="s">
        <v>18</v>
      </c>
      <c r="AF558" s="137" t="s">
        <v>1878</v>
      </c>
      <c r="AG558" s="136" t="s">
        <v>1873</v>
      </c>
      <c r="AH558" s="136">
        <v>3</v>
      </c>
      <c r="AI558" s="139">
        <v>6300</v>
      </c>
      <c r="AJ558" s="140">
        <v>76.666666666666671</v>
      </c>
      <c r="AK558" s="148">
        <v>77</v>
      </c>
      <c r="AL558" s="201">
        <f t="shared" si="8"/>
        <v>3450</v>
      </c>
      <c r="AN558" s="204">
        <v>4620000</v>
      </c>
      <c r="AO558" s="204">
        <v>0</v>
      </c>
      <c r="AP558" s="139">
        <v>0</v>
      </c>
      <c r="AQ558" s="139">
        <v>21735000</v>
      </c>
      <c r="AR558" s="139">
        <v>0</v>
      </c>
      <c r="AS558" s="139">
        <v>26355000</v>
      </c>
    </row>
    <row r="559" spans="1:45" ht="24.9" hidden="1" customHeight="1" x14ac:dyDescent="0.3">
      <c r="A559" s="136">
        <v>12777</v>
      </c>
      <c r="B559" s="136" t="s">
        <v>41</v>
      </c>
      <c r="C559" s="136" t="s">
        <v>98</v>
      </c>
      <c r="D559" s="136">
        <v>2024</v>
      </c>
      <c r="E559" s="137" t="s">
        <v>23</v>
      </c>
      <c r="F559" s="136" t="s">
        <v>98</v>
      </c>
      <c r="G559" s="137" t="s">
        <v>2778</v>
      </c>
      <c r="H559" s="137" t="s">
        <v>2779</v>
      </c>
      <c r="I559" s="137" t="s">
        <v>2941</v>
      </c>
      <c r="J559" s="137" t="s">
        <v>2977</v>
      </c>
      <c r="K559" s="137" t="s">
        <v>2978</v>
      </c>
      <c r="L559" s="137" t="s">
        <v>21</v>
      </c>
      <c r="M559" s="136" t="s">
        <v>21</v>
      </c>
      <c r="N559" s="136">
        <v>8</v>
      </c>
      <c r="O559" s="138" t="s">
        <v>1144</v>
      </c>
      <c r="P559" s="137" t="s">
        <v>1225</v>
      </c>
      <c r="Q559" s="137" t="s">
        <v>1864</v>
      </c>
      <c r="R559" s="137" t="s">
        <v>401</v>
      </c>
      <c r="S559" s="137" t="s">
        <v>22</v>
      </c>
      <c r="T559" s="137" t="s">
        <v>399</v>
      </c>
      <c r="U559" s="144">
        <v>15</v>
      </c>
      <c r="V559" s="136">
        <v>91</v>
      </c>
      <c r="W559" s="136">
        <v>0</v>
      </c>
      <c r="X559" s="136">
        <v>91</v>
      </c>
      <c r="Y559" s="136">
        <v>3</v>
      </c>
      <c r="Z559" s="136" t="s">
        <v>20</v>
      </c>
      <c r="AA559" s="136" t="s">
        <v>18</v>
      </c>
      <c r="AB559" s="136" t="s">
        <v>18</v>
      </c>
      <c r="AD559" s="137" t="s">
        <v>2979</v>
      </c>
      <c r="AE559" s="136" t="s">
        <v>18</v>
      </c>
      <c r="AF559" s="137" t="s">
        <v>1878</v>
      </c>
      <c r="AG559" s="136" t="s">
        <v>1873</v>
      </c>
      <c r="AH559" s="136">
        <v>3</v>
      </c>
      <c r="AI559" s="139">
        <v>6300</v>
      </c>
      <c r="AJ559" s="140">
        <v>30.333333333333332</v>
      </c>
      <c r="AK559" s="148">
        <v>31</v>
      </c>
      <c r="AL559" s="201">
        <f t="shared" si="8"/>
        <v>1365</v>
      </c>
      <c r="AN559" s="204">
        <v>1860000</v>
      </c>
      <c r="AO559" s="204">
        <v>0</v>
      </c>
      <c r="AP559" s="139">
        <v>0</v>
      </c>
      <c r="AQ559" s="139">
        <v>8599500</v>
      </c>
      <c r="AR559" s="139">
        <v>0</v>
      </c>
      <c r="AS559" s="139">
        <v>10459500</v>
      </c>
    </row>
    <row r="560" spans="1:45" ht="24.9" hidden="1" customHeight="1" x14ac:dyDescent="0.3">
      <c r="A560" s="136">
        <v>12789</v>
      </c>
      <c r="B560" s="136" t="s">
        <v>41</v>
      </c>
      <c r="C560" s="136" t="s">
        <v>98</v>
      </c>
      <c r="D560" s="136">
        <v>2024</v>
      </c>
      <c r="E560" s="137" t="s">
        <v>23</v>
      </c>
      <c r="F560" s="136" t="s">
        <v>98</v>
      </c>
      <c r="G560" s="137" t="s">
        <v>2778</v>
      </c>
      <c r="H560" s="137" t="s">
        <v>2779</v>
      </c>
      <c r="I560" s="137" t="s">
        <v>2980</v>
      </c>
      <c r="J560" s="137" t="s">
        <v>1199</v>
      </c>
      <c r="K560" s="137" t="s">
        <v>424</v>
      </c>
      <c r="L560" s="137" t="s">
        <v>21</v>
      </c>
      <c r="M560" s="136" t="s">
        <v>21</v>
      </c>
      <c r="N560" s="136">
        <v>8</v>
      </c>
      <c r="O560" s="138" t="s">
        <v>1144</v>
      </c>
      <c r="P560" s="137" t="s">
        <v>1213</v>
      </c>
      <c r="Q560" s="137" t="s">
        <v>1864</v>
      </c>
      <c r="R560" s="137" t="s">
        <v>401</v>
      </c>
      <c r="S560" s="137" t="s">
        <v>22</v>
      </c>
      <c r="T560" s="137" t="s">
        <v>399</v>
      </c>
      <c r="U560" s="144">
        <v>15</v>
      </c>
      <c r="V560" s="136">
        <v>90</v>
      </c>
      <c r="W560" s="136">
        <v>0</v>
      </c>
      <c r="X560" s="136">
        <v>90</v>
      </c>
      <c r="Y560" s="136">
        <v>3</v>
      </c>
      <c r="Z560" s="136" t="s">
        <v>20</v>
      </c>
      <c r="AA560" s="136" t="s">
        <v>18</v>
      </c>
      <c r="AB560" s="136" t="s">
        <v>18</v>
      </c>
      <c r="AD560" s="137" t="s">
        <v>2981</v>
      </c>
      <c r="AE560" s="136" t="s">
        <v>20</v>
      </c>
      <c r="AF560" s="137" t="s">
        <v>1197</v>
      </c>
      <c r="AG560" s="136" t="s">
        <v>1873</v>
      </c>
      <c r="AH560" s="136">
        <v>1</v>
      </c>
      <c r="AI560" s="139">
        <v>4300</v>
      </c>
      <c r="AJ560" s="140">
        <v>30</v>
      </c>
      <c r="AK560" s="148">
        <v>30</v>
      </c>
      <c r="AL560" s="201">
        <f t="shared" si="8"/>
        <v>1350</v>
      </c>
      <c r="AM560" s="139">
        <v>38000</v>
      </c>
      <c r="AN560" s="204">
        <v>1800000</v>
      </c>
      <c r="AO560" s="204">
        <v>0</v>
      </c>
      <c r="AP560" s="139">
        <v>0</v>
      </c>
      <c r="AQ560" s="139">
        <v>5805000</v>
      </c>
      <c r="AR560" s="139">
        <v>570000</v>
      </c>
      <c r="AS560" s="139">
        <v>8175000</v>
      </c>
    </row>
    <row r="561" spans="1:47" s="142" customFormat="1" ht="24.9" hidden="1" customHeight="1" x14ac:dyDescent="0.3">
      <c r="A561" s="136">
        <v>12783</v>
      </c>
      <c r="B561" s="136" t="s">
        <v>41</v>
      </c>
      <c r="C561" s="136" t="s">
        <v>98</v>
      </c>
      <c r="D561" s="136">
        <v>2024</v>
      </c>
      <c r="E561" s="137" t="s">
        <v>23</v>
      </c>
      <c r="F561" s="136" t="s">
        <v>98</v>
      </c>
      <c r="G561" s="137" t="s">
        <v>2778</v>
      </c>
      <c r="H561" s="137" t="s">
        <v>2779</v>
      </c>
      <c r="I561" s="137" t="s">
        <v>2980</v>
      </c>
      <c r="J561" s="137" t="s">
        <v>2251</v>
      </c>
      <c r="K561" s="137" t="s">
        <v>2252</v>
      </c>
      <c r="L561" s="137" t="s">
        <v>21</v>
      </c>
      <c r="M561" s="136" t="s">
        <v>21</v>
      </c>
      <c r="N561" s="136">
        <v>8</v>
      </c>
      <c r="O561" s="138" t="s">
        <v>1144</v>
      </c>
      <c r="P561" s="137" t="s">
        <v>1213</v>
      </c>
      <c r="Q561" s="137" t="s">
        <v>1864</v>
      </c>
      <c r="R561" s="137" t="s">
        <v>401</v>
      </c>
      <c r="S561" s="137" t="s">
        <v>22</v>
      </c>
      <c r="T561" s="137" t="s">
        <v>399</v>
      </c>
      <c r="U561" s="144">
        <v>20</v>
      </c>
      <c r="V561" s="136">
        <v>100</v>
      </c>
      <c r="W561" s="136">
        <v>0</v>
      </c>
      <c r="X561" s="136">
        <v>100</v>
      </c>
      <c r="Y561" s="136">
        <v>3</v>
      </c>
      <c r="Z561" s="136" t="s">
        <v>20</v>
      </c>
      <c r="AA561" s="136" t="s">
        <v>18</v>
      </c>
      <c r="AB561" s="136" t="s">
        <v>18</v>
      </c>
      <c r="AC561" s="137"/>
      <c r="AD561" s="137" t="s">
        <v>2982</v>
      </c>
      <c r="AE561" s="136" t="s">
        <v>20</v>
      </c>
      <c r="AF561" s="137" t="s">
        <v>1991</v>
      </c>
      <c r="AG561" s="136" t="s">
        <v>1873</v>
      </c>
      <c r="AH561" s="136">
        <v>3</v>
      </c>
      <c r="AI561" s="139">
        <v>6300</v>
      </c>
      <c r="AJ561" s="140">
        <v>33.333333333333336</v>
      </c>
      <c r="AK561" s="148">
        <v>34</v>
      </c>
      <c r="AL561" s="201">
        <f t="shared" si="8"/>
        <v>2000</v>
      </c>
      <c r="AM561" s="139">
        <v>300000</v>
      </c>
      <c r="AN561" s="204">
        <v>2720000</v>
      </c>
      <c r="AO561" s="204">
        <v>0</v>
      </c>
      <c r="AP561" s="139">
        <v>0</v>
      </c>
      <c r="AQ561" s="139">
        <v>12600000</v>
      </c>
      <c r="AR561" s="139">
        <v>6000000</v>
      </c>
      <c r="AS561" s="139">
        <v>21320000</v>
      </c>
      <c r="AT561" s="140"/>
      <c r="AU561" s="140"/>
    </row>
    <row r="562" spans="1:47" ht="24.9" hidden="1" customHeight="1" x14ac:dyDescent="0.3">
      <c r="A562" s="136">
        <v>12692</v>
      </c>
      <c r="B562" s="136" t="s">
        <v>41</v>
      </c>
      <c r="C562" s="136" t="s">
        <v>98</v>
      </c>
      <c r="D562" s="136">
        <v>2024</v>
      </c>
      <c r="E562" s="137" t="s">
        <v>23</v>
      </c>
      <c r="F562" s="136" t="s">
        <v>98</v>
      </c>
      <c r="G562" s="137" t="s">
        <v>2778</v>
      </c>
      <c r="H562" s="137" t="s">
        <v>2910</v>
      </c>
      <c r="I562" s="137" t="s">
        <v>2983</v>
      </c>
      <c r="J562" s="137" t="s">
        <v>2984</v>
      </c>
      <c r="K562" s="137" t="s">
        <v>1927</v>
      </c>
      <c r="L562" s="137" t="s">
        <v>408</v>
      </c>
      <c r="M562" s="136" t="s">
        <v>409</v>
      </c>
      <c r="N562" s="136">
        <v>8</v>
      </c>
      <c r="O562" s="138" t="s">
        <v>1144</v>
      </c>
      <c r="P562" s="137" t="s">
        <v>1213</v>
      </c>
      <c r="Q562" s="137" t="s">
        <v>631</v>
      </c>
      <c r="R562" s="137" t="s">
        <v>401</v>
      </c>
      <c r="S562" s="137" t="s">
        <v>19</v>
      </c>
      <c r="T562" s="137" t="s">
        <v>410</v>
      </c>
      <c r="U562" s="144">
        <v>15</v>
      </c>
      <c r="V562" s="136">
        <v>80</v>
      </c>
      <c r="W562" s="136">
        <v>12</v>
      </c>
      <c r="X562" s="136">
        <v>92</v>
      </c>
      <c r="Y562" s="136">
        <v>4</v>
      </c>
      <c r="Z562" s="136" t="s">
        <v>20</v>
      </c>
      <c r="AA562" s="136" t="s">
        <v>18</v>
      </c>
      <c r="AB562" s="136" t="s">
        <v>20</v>
      </c>
      <c r="AC562" s="137" t="s">
        <v>2985</v>
      </c>
      <c r="AD562" s="137" t="s">
        <v>2986</v>
      </c>
      <c r="AE562" s="136" t="s">
        <v>18</v>
      </c>
      <c r="AF562" s="137" t="s">
        <v>1878</v>
      </c>
      <c r="AG562" s="136" t="s">
        <v>1873</v>
      </c>
      <c r="AH562" s="136">
        <v>3</v>
      </c>
      <c r="AI562" s="139">
        <v>6300</v>
      </c>
      <c r="AJ562" s="140">
        <v>23</v>
      </c>
      <c r="AK562" s="148">
        <v>23</v>
      </c>
      <c r="AL562" s="201">
        <f t="shared" si="8"/>
        <v>1380</v>
      </c>
      <c r="AN562" s="204">
        <v>1380000</v>
      </c>
      <c r="AO562" s="204">
        <v>0</v>
      </c>
      <c r="AP562" s="139">
        <v>3750000</v>
      </c>
      <c r="AQ562" s="139">
        <v>8694000</v>
      </c>
      <c r="AR562" s="139">
        <v>0</v>
      </c>
      <c r="AS562" s="139">
        <v>13824000</v>
      </c>
    </row>
    <row r="563" spans="1:47" ht="24.9" hidden="1" customHeight="1" x14ac:dyDescent="0.3">
      <c r="A563" s="136">
        <v>12787</v>
      </c>
      <c r="B563" s="136" t="s">
        <v>41</v>
      </c>
      <c r="C563" s="136" t="s">
        <v>98</v>
      </c>
      <c r="D563" s="136">
        <v>2024</v>
      </c>
      <c r="E563" s="137" t="s">
        <v>23</v>
      </c>
      <c r="F563" s="136" t="s">
        <v>98</v>
      </c>
      <c r="G563" s="137" t="s">
        <v>2778</v>
      </c>
      <c r="H563" s="137" t="s">
        <v>2779</v>
      </c>
      <c r="I563" s="137" t="s">
        <v>2980</v>
      </c>
      <c r="J563" s="137" t="s">
        <v>1141</v>
      </c>
      <c r="K563" s="137" t="s">
        <v>1142</v>
      </c>
      <c r="L563" s="137" t="s">
        <v>21</v>
      </c>
      <c r="M563" s="136" t="s">
        <v>21</v>
      </c>
      <c r="N563" s="136">
        <v>8</v>
      </c>
      <c r="O563" s="138" t="s">
        <v>1144</v>
      </c>
      <c r="P563" s="137" t="s">
        <v>1213</v>
      </c>
      <c r="Q563" s="137" t="s">
        <v>1864</v>
      </c>
      <c r="R563" s="137" t="s">
        <v>401</v>
      </c>
      <c r="S563" s="137" t="s">
        <v>19</v>
      </c>
      <c r="T563" s="137" t="s">
        <v>399</v>
      </c>
      <c r="U563" s="144">
        <v>15</v>
      </c>
      <c r="V563" s="136">
        <v>140</v>
      </c>
      <c r="W563" s="136">
        <v>0</v>
      </c>
      <c r="X563" s="136">
        <v>140</v>
      </c>
      <c r="Y563" s="136">
        <v>3</v>
      </c>
      <c r="Z563" s="136" t="s">
        <v>20</v>
      </c>
      <c r="AA563" s="136" t="s">
        <v>18</v>
      </c>
      <c r="AB563" s="136" t="s">
        <v>18</v>
      </c>
      <c r="AD563" s="137" t="s">
        <v>2987</v>
      </c>
      <c r="AE563" s="136" t="s">
        <v>18</v>
      </c>
      <c r="AF563" s="137" t="s">
        <v>1878</v>
      </c>
      <c r="AG563" s="136" t="s">
        <v>1873</v>
      </c>
      <c r="AH563" s="136">
        <v>2</v>
      </c>
      <c r="AI563" s="139">
        <v>5400</v>
      </c>
      <c r="AJ563" s="140">
        <v>46.666666666666664</v>
      </c>
      <c r="AK563" s="148">
        <v>47</v>
      </c>
      <c r="AL563" s="201">
        <f t="shared" si="8"/>
        <v>2100</v>
      </c>
      <c r="AN563" s="204">
        <v>2820000</v>
      </c>
      <c r="AO563" s="204">
        <v>0</v>
      </c>
      <c r="AP563" s="139">
        <v>0</v>
      </c>
      <c r="AQ563" s="139">
        <v>11340000</v>
      </c>
      <c r="AR563" s="139">
        <v>0</v>
      </c>
      <c r="AS563" s="139">
        <v>14160000</v>
      </c>
    </row>
    <row r="564" spans="1:47" ht="24.9" hidden="1" customHeight="1" x14ac:dyDescent="0.3">
      <c r="A564" s="136">
        <v>12696</v>
      </c>
      <c r="B564" s="136" t="s">
        <v>41</v>
      </c>
      <c r="C564" s="136" t="s">
        <v>98</v>
      </c>
      <c r="D564" s="136">
        <v>2024</v>
      </c>
      <c r="E564" s="137" t="s">
        <v>23</v>
      </c>
      <c r="F564" s="136" t="s">
        <v>98</v>
      </c>
      <c r="G564" s="137" t="s">
        <v>2778</v>
      </c>
      <c r="H564" s="137" t="s">
        <v>2779</v>
      </c>
      <c r="I564" s="137" t="s">
        <v>2932</v>
      </c>
      <c r="J564" s="137" t="s">
        <v>1283</v>
      </c>
      <c r="K564" s="137" t="s">
        <v>1282</v>
      </c>
      <c r="L564" s="137" t="s">
        <v>21</v>
      </c>
      <c r="M564" s="136" t="s">
        <v>21</v>
      </c>
      <c r="N564" s="136">
        <v>8</v>
      </c>
      <c r="O564" s="138" t="s">
        <v>1144</v>
      </c>
      <c r="P564" s="137" t="s">
        <v>2933</v>
      </c>
      <c r="Q564" s="137" t="s">
        <v>1864</v>
      </c>
      <c r="R564" s="137" t="s">
        <v>401</v>
      </c>
      <c r="S564" s="137" t="s">
        <v>19</v>
      </c>
      <c r="T564" s="137" t="s">
        <v>399</v>
      </c>
      <c r="U564" s="144">
        <v>15</v>
      </c>
      <c r="V564" s="136">
        <v>120</v>
      </c>
      <c r="W564" s="136">
        <v>0</v>
      </c>
      <c r="X564" s="136">
        <v>120</v>
      </c>
      <c r="Y564" s="136">
        <v>4</v>
      </c>
      <c r="Z564" s="136" t="s">
        <v>20</v>
      </c>
      <c r="AA564" s="136" t="s">
        <v>18</v>
      </c>
      <c r="AB564" s="136" t="s">
        <v>18</v>
      </c>
      <c r="AD564" s="137" t="s">
        <v>2988</v>
      </c>
      <c r="AE564" s="136" t="s">
        <v>18</v>
      </c>
      <c r="AF564" s="137" t="s">
        <v>1878</v>
      </c>
      <c r="AG564" s="136" t="s">
        <v>1873</v>
      </c>
      <c r="AH564" s="136">
        <v>2</v>
      </c>
      <c r="AI564" s="139">
        <v>5400</v>
      </c>
      <c r="AJ564" s="140">
        <v>30</v>
      </c>
      <c r="AK564" s="148">
        <v>30</v>
      </c>
      <c r="AL564" s="201">
        <f t="shared" si="8"/>
        <v>1800</v>
      </c>
      <c r="AN564" s="204">
        <v>1800000</v>
      </c>
      <c r="AO564" s="204">
        <v>0</v>
      </c>
      <c r="AP564" s="139">
        <v>0</v>
      </c>
      <c r="AQ564" s="139">
        <v>9720000</v>
      </c>
      <c r="AR564" s="139">
        <v>0</v>
      </c>
      <c r="AS564" s="139">
        <v>11520000</v>
      </c>
    </row>
    <row r="565" spans="1:47" ht="24.9" hidden="1" customHeight="1" x14ac:dyDescent="0.3">
      <c r="A565" s="136">
        <v>12697</v>
      </c>
      <c r="B565" s="136" t="s">
        <v>41</v>
      </c>
      <c r="C565" s="136" t="s">
        <v>98</v>
      </c>
      <c r="D565" s="136">
        <v>2024</v>
      </c>
      <c r="E565" s="137" t="s">
        <v>23</v>
      </c>
      <c r="F565" s="136" t="s">
        <v>98</v>
      </c>
      <c r="G565" s="137" t="s">
        <v>2778</v>
      </c>
      <c r="H565" s="137" t="s">
        <v>2779</v>
      </c>
      <c r="I565" s="137" t="s">
        <v>2989</v>
      </c>
      <c r="J565" s="137" t="s">
        <v>1283</v>
      </c>
      <c r="K565" s="137" t="s">
        <v>1282</v>
      </c>
      <c r="L565" s="137" t="s">
        <v>21</v>
      </c>
      <c r="M565" s="136" t="s">
        <v>21</v>
      </c>
      <c r="N565" s="136">
        <v>8</v>
      </c>
      <c r="O565" s="138" t="s">
        <v>1144</v>
      </c>
      <c r="P565" s="137" t="s">
        <v>2936</v>
      </c>
      <c r="Q565" s="137" t="s">
        <v>1864</v>
      </c>
      <c r="R565" s="137" t="s">
        <v>401</v>
      </c>
      <c r="S565" s="137" t="s">
        <v>19</v>
      </c>
      <c r="T565" s="137" t="s">
        <v>2930</v>
      </c>
      <c r="U565" s="144">
        <v>15</v>
      </c>
      <c r="V565" s="136">
        <v>120</v>
      </c>
      <c r="W565" s="136">
        <v>0</v>
      </c>
      <c r="X565" s="136">
        <v>120</v>
      </c>
      <c r="Y565" s="136">
        <v>4</v>
      </c>
      <c r="Z565" s="136" t="s">
        <v>20</v>
      </c>
      <c r="AA565" s="136" t="s">
        <v>18</v>
      </c>
      <c r="AB565" s="136" t="s">
        <v>18</v>
      </c>
      <c r="AD565" s="137" t="s">
        <v>2990</v>
      </c>
      <c r="AE565" s="136" t="s">
        <v>18</v>
      </c>
      <c r="AF565" s="137" t="s">
        <v>1878</v>
      </c>
      <c r="AG565" s="136" t="s">
        <v>1873</v>
      </c>
      <c r="AH565" s="136">
        <v>2</v>
      </c>
      <c r="AI565" s="139">
        <v>5400</v>
      </c>
      <c r="AJ565" s="140">
        <v>30</v>
      </c>
      <c r="AK565" s="148">
        <v>30</v>
      </c>
      <c r="AL565" s="201">
        <f t="shared" si="8"/>
        <v>1800</v>
      </c>
      <c r="AN565" s="204">
        <v>1800000</v>
      </c>
      <c r="AO565" s="204">
        <v>0</v>
      </c>
      <c r="AP565" s="139">
        <v>0</v>
      </c>
      <c r="AQ565" s="139">
        <v>9720000</v>
      </c>
      <c r="AR565" s="139">
        <v>0</v>
      </c>
      <c r="AS565" s="139">
        <v>11520000</v>
      </c>
    </row>
    <row r="566" spans="1:47" ht="24.9" hidden="1" customHeight="1" x14ac:dyDescent="0.3">
      <c r="A566" s="136">
        <v>12786</v>
      </c>
      <c r="B566" s="136" t="s">
        <v>41</v>
      </c>
      <c r="C566" s="136" t="s">
        <v>98</v>
      </c>
      <c r="D566" s="136">
        <v>2024</v>
      </c>
      <c r="E566" s="137" t="s">
        <v>23</v>
      </c>
      <c r="F566" s="136" t="s">
        <v>98</v>
      </c>
      <c r="G566" s="137" t="s">
        <v>2778</v>
      </c>
      <c r="H566" s="137" t="s">
        <v>2910</v>
      </c>
      <c r="I566" s="137" t="s">
        <v>2980</v>
      </c>
      <c r="J566" s="137" t="s">
        <v>1283</v>
      </c>
      <c r="K566" s="137" t="s">
        <v>1282</v>
      </c>
      <c r="L566" s="137" t="s">
        <v>21</v>
      </c>
      <c r="M566" s="136" t="s">
        <v>21</v>
      </c>
      <c r="N566" s="136">
        <v>8</v>
      </c>
      <c r="O566" s="138" t="s">
        <v>1144</v>
      </c>
      <c r="P566" s="137" t="s">
        <v>1213</v>
      </c>
      <c r="Q566" s="137" t="s">
        <v>1864</v>
      </c>
      <c r="R566" s="137" t="s">
        <v>401</v>
      </c>
      <c r="S566" s="137" t="s">
        <v>19</v>
      </c>
      <c r="T566" s="137" t="s">
        <v>399</v>
      </c>
      <c r="U566" s="144">
        <v>15</v>
      </c>
      <c r="V566" s="136">
        <v>120</v>
      </c>
      <c r="W566" s="136">
        <v>0</v>
      </c>
      <c r="X566" s="136">
        <v>120</v>
      </c>
      <c r="Y566" s="136">
        <v>3</v>
      </c>
      <c r="Z566" s="136" t="s">
        <v>20</v>
      </c>
      <c r="AA566" s="136" t="s">
        <v>18</v>
      </c>
      <c r="AB566" s="136" t="s">
        <v>18</v>
      </c>
      <c r="AD566" s="137" t="s">
        <v>2982</v>
      </c>
      <c r="AE566" s="136" t="s">
        <v>18</v>
      </c>
      <c r="AF566" s="137" t="s">
        <v>1878</v>
      </c>
      <c r="AG566" s="136" t="s">
        <v>1873</v>
      </c>
      <c r="AH566" s="136">
        <v>2</v>
      </c>
      <c r="AI566" s="139">
        <v>5400</v>
      </c>
      <c r="AJ566" s="140">
        <v>40</v>
      </c>
      <c r="AK566" s="148">
        <v>40</v>
      </c>
      <c r="AL566" s="201">
        <f t="shared" si="8"/>
        <v>1800</v>
      </c>
      <c r="AN566" s="204">
        <v>2400000</v>
      </c>
      <c r="AO566" s="204">
        <v>0</v>
      </c>
      <c r="AP566" s="139">
        <v>0</v>
      </c>
      <c r="AQ566" s="139">
        <v>9720000</v>
      </c>
      <c r="AR566" s="139">
        <v>0</v>
      </c>
      <c r="AS566" s="139">
        <v>12120000</v>
      </c>
    </row>
    <row r="567" spans="1:47" ht="24.9" hidden="1" customHeight="1" x14ac:dyDescent="0.3">
      <c r="A567" s="136">
        <v>12779</v>
      </c>
      <c r="B567" s="136" t="s">
        <v>41</v>
      </c>
      <c r="C567" s="136" t="s">
        <v>98</v>
      </c>
      <c r="D567" s="136">
        <v>2024</v>
      </c>
      <c r="E567" s="137" t="s">
        <v>23</v>
      </c>
      <c r="F567" s="136" t="s">
        <v>98</v>
      </c>
      <c r="G567" s="137" t="s">
        <v>2778</v>
      </c>
      <c r="H567" s="137" t="s">
        <v>2779</v>
      </c>
      <c r="I567" s="137" t="s">
        <v>2941</v>
      </c>
      <c r="J567" s="137" t="s">
        <v>1196</v>
      </c>
      <c r="K567" s="137" t="s">
        <v>1195</v>
      </c>
      <c r="L567" s="137" t="s">
        <v>21</v>
      </c>
      <c r="M567" s="136" t="s">
        <v>21</v>
      </c>
      <c r="N567" s="136">
        <v>8</v>
      </c>
      <c r="O567" s="138" t="s">
        <v>1144</v>
      </c>
      <c r="P567" s="137" t="s">
        <v>1225</v>
      </c>
      <c r="Q567" s="137" t="s">
        <v>1864</v>
      </c>
      <c r="R567" s="137" t="s">
        <v>401</v>
      </c>
      <c r="S567" s="137" t="s">
        <v>22</v>
      </c>
      <c r="T567" s="137" t="s">
        <v>399</v>
      </c>
      <c r="U567" s="144">
        <v>15</v>
      </c>
      <c r="V567" s="136">
        <v>160</v>
      </c>
      <c r="W567" s="136">
        <v>0</v>
      </c>
      <c r="X567" s="136">
        <v>160</v>
      </c>
      <c r="Y567" s="136">
        <v>3</v>
      </c>
      <c r="Z567" s="136" t="s">
        <v>20</v>
      </c>
      <c r="AA567" s="136" t="s">
        <v>18</v>
      </c>
      <c r="AB567" s="136" t="s">
        <v>18</v>
      </c>
      <c r="AD567" s="137" t="s">
        <v>2991</v>
      </c>
      <c r="AE567" s="136" t="s">
        <v>20</v>
      </c>
      <c r="AF567" s="137" t="s">
        <v>2006</v>
      </c>
      <c r="AG567" s="136" t="s">
        <v>1873</v>
      </c>
      <c r="AH567" s="136">
        <v>3</v>
      </c>
      <c r="AI567" s="139">
        <v>6300</v>
      </c>
      <c r="AJ567" s="140">
        <v>53.333333333333336</v>
      </c>
      <c r="AK567" s="148">
        <v>54</v>
      </c>
      <c r="AL567" s="201">
        <f t="shared" si="8"/>
        <v>2400</v>
      </c>
      <c r="AM567" s="139">
        <v>50000</v>
      </c>
      <c r="AN567" s="204">
        <v>3240000</v>
      </c>
      <c r="AO567" s="204">
        <v>0</v>
      </c>
      <c r="AP567" s="139">
        <v>0</v>
      </c>
      <c r="AQ567" s="139">
        <v>15120000</v>
      </c>
      <c r="AR567" s="139">
        <v>750000</v>
      </c>
      <c r="AS567" s="139">
        <v>19110000</v>
      </c>
    </row>
    <row r="568" spans="1:47" ht="24.9" hidden="1" customHeight="1" x14ac:dyDescent="0.3">
      <c r="A568" s="136">
        <v>12675</v>
      </c>
      <c r="B568" s="136" t="s">
        <v>41</v>
      </c>
      <c r="C568" s="136" t="s">
        <v>98</v>
      </c>
      <c r="D568" s="136">
        <v>2024</v>
      </c>
      <c r="E568" s="137" t="s">
        <v>23</v>
      </c>
      <c r="F568" s="136" t="s">
        <v>98</v>
      </c>
      <c r="G568" s="137" t="s">
        <v>2778</v>
      </c>
      <c r="H568" s="137" t="s">
        <v>2779</v>
      </c>
      <c r="I568" s="137" t="s">
        <v>2992</v>
      </c>
      <c r="J568" s="137" t="s">
        <v>638</v>
      </c>
      <c r="K568" s="137" t="s">
        <v>639</v>
      </c>
      <c r="L568" s="137" t="s">
        <v>21</v>
      </c>
      <c r="M568" s="136" t="s">
        <v>21</v>
      </c>
      <c r="N568" s="136">
        <v>9</v>
      </c>
      <c r="O568" s="138" t="s">
        <v>723</v>
      </c>
      <c r="P568" s="137" t="s">
        <v>1520</v>
      </c>
      <c r="Q568" s="137" t="s">
        <v>631</v>
      </c>
      <c r="R568" s="137" t="s">
        <v>401</v>
      </c>
      <c r="S568" s="137" t="s">
        <v>22</v>
      </c>
      <c r="T568" s="137" t="s">
        <v>410</v>
      </c>
      <c r="U568" s="144">
        <v>15</v>
      </c>
      <c r="V568" s="136">
        <v>24</v>
      </c>
      <c r="W568" s="136">
        <v>0</v>
      </c>
      <c r="X568" s="136">
        <v>24</v>
      </c>
      <c r="Y568" s="136">
        <v>4</v>
      </c>
      <c r="Z568" s="136" t="s">
        <v>20</v>
      </c>
      <c r="AA568" s="136" t="s">
        <v>18</v>
      </c>
      <c r="AB568" s="136" t="s">
        <v>18</v>
      </c>
      <c r="AD568" s="137" t="s">
        <v>2993</v>
      </c>
      <c r="AE568" s="136" t="s">
        <v>20</v>
      </c>
      <c r="AF568" s="137" t="s">
        <v>1867</v>
      </c>
      <c r="AG568" s="136" t="s">
        <v>1873</v>
      </c>
      <c r="AH568" s="136">
        <v>2</v>
      </c>
      <c r="AI568" s="139">
        <v>5400</v>
      </c>
      <c r="AJ568" s="140">
        <v>15</v>
      </c>
      <c r="AK568" s="148">
        <v>15</v>
      </c>
      <c r="AL568" s="201">
        <f t="shared" si="8"/>
        <v>360</v>
      </c>
      <c r="AM568" s="139">
        <v>40000</v>
      </c>
      <c r="AN568" s="204">
        <v>900000</v>
      </c>
      <c r="AO568" s="204">
        <v>0</v>
      </c>
      <c r="AP568" s="139">
        <v>0</v>
      </c>
      <c r="AQ568" s="139">
        <v>1944000</v>
      </c>
      <c r="AR568" s="139">
        <v>600000</v>
      </c>
      <c r="AS568" s="139">
        <v>3444000</v>
      </c>
    </row>
    <row r="569" spans="1:47" ht="24.9" hidden="1" customHeight="1" x14ac:dyDescent="0.3">
      <c r="A569" s="136">
        <v>12716</v>
      </c>
      <c r="B569" s="136" t="s">
        <v>41</v>
      </c>
      <c r="C569" s="136" t="s">
        <v>98</v>
      </c>
      <c r="D569" s="136">
        <v>2024</v>
      </c>
      <c r="E569" s="137" t="s">
        <v>23</v>
      </c>
      <c r="F569" s="136" t="s">
        <v>98</v>
      </c>
      <c r="G569" s="137" t="s">
        <v>2778</v>
      </c>
      <c r="H569" s="137" t="s">
        <v>2779</v>
      </c>
      <c r="I569" s="137" t="s">
        <v>2994</v>
      </c>
      <c r="J569" s="137" t="s">
        <v>638</v>
      </c>
      <c r="K569" s="137" t="s">
        <v>639</v>
      </c>
      <c r="L569" s="137" t="s">
        <v>21</v>
      </c>
      <c r="M569" s="136" t="s">
        <v>21</v>
      </c>
      <c r="N569" s="136">
        <v>9</v>
      </c>
      <c r="O569" s="138" t="s">
        <v>723</v>
      </c>
      <c r="P569" s="137" t="s">
        <v>1485</v>
      </c>
      <c r="Q569" s="137" t="s">
        <v>1864</v>
      </c>
      <c r="R569" s="137" t="s">
        <v>401</v>
      </c>
      <c r="S569" s="137" t="s">
        <v>19</v>
      </c>
      <c r="T569" s="137" t="s">
        <v>399</v>
      </c>
      <c r="U569" s="144">
        <v>15</v>
      </c>
      <c r="V569" s="136">
        <v>24</v>
      </c>
      <c r="W569" s="136">
        <v>0</v>
      </c>
      <c r="X569" s="136">
        <v>24</v>
      </c>
      <c r="Y569" s="136">
        <v>4</v>
      </c>
      <c r="Z569" s="136" t="s">
        <v>20</v>
      </c>
      <c r="AA569" s="136" t="s">
        <v>18</v>
      </c>
      <c r="AB569" s="136" t="s">
        <v>18</v>
      </c>
      <c r="AD569" s="137" t="s">
        <v>2995</v>
      </c>
      <c r="AE569" s="136" t="s">
        <v>20</v>
      </c>
      <c r="AF569" s="137" t="s">
        <v>1867</v>
      </c>
      <c r="AG569" s="136" t="s">
        <v>1873</v>
      </c>
      <c r="AH569" s="136">
        <v>2</v>
      </c>
      <c r="AI569" s="139">
        <v>5400</v>
      </c>
      <c r="AJ569" s="140">
        <v>15</v>
      </c>
      <c r="AK569" s="148">
        <v>15</v>
      </c>
      <c r="AL569" s="201">
        <f t="shared" si="8"/>
        <v>360</v>
      </c>
      <c r="AM569" s="139">
        <v>40000</v>
      </c>
      <c r="AN569" s="204">
        <v>900000</v>
      </c>
      <c r="AO569" s="204">
        <v>0</v>
      </c>
      <c r="AP569" s="139">
        <v>0</v>
      </c>
      <c r="AQ569" s="139">
        <v>1944000</v>
      </c>
      <c r="AR569" s="139">
        <v>600000</v>
      </c>
      <c r="AS569" s="139">
        <v>3444000</v>
      </c>
    </row>
    <row r="570" spans="1:47" ht="24.9" hidden="1" customHeight="1" x14ac:dyDescent="0.3">
      <c r="A570" s="136">
        <v>12832</v>
      </c>
      <c r="B570" s="136" t="s">
        <v>41</v>
      </c>
      <c r="C570" s="136" t="s">
        <v>98</v>
      </c>
      <c r="D570" s="136">
        <v>2024</v>
      </c>
      <c r="E570" s="137" t="s">
        <v>23</v>
      </c>
      <c r="F570" s="136" t="s">
        <v>98</v>
      </c>
      <c r="G570" s="137" t="s">
        <v>2778</v>
      </c>
      <c r="H570" s="137" t="s">
        <v>2784</v>
      </c>
      <c r="I570" s="137" t="s">
        <v>2996</v>
      </c>
      <c r="J570" s="137" t="s">
        <v>638</v>
      </c>
      <c r="K570" s="137" t="s">
        <v>639</v>
      </c>
      <c r="L570" s="137" t="s">
        <v>21</v>
      </c>
      <c r="M570" s="136" t="s">
        <v>21</v>
      </c>
      <c r="N570" s="136">
        <v>9</v>
      </c>
      <c r="O570" s="138" t="s">
        <v>723</v>
      </c>
      <c r="P570" s="137" t="s">
        <v>1204</v>
      </c>
      <c r="Q570" s="137" t="s">
        <v>631</v>
      </c>
      <c r="R570" s="137" t="s">
        <v>401</v>
      </c>
      <c r="S570" s="137" t="s">
        <v>22</v>
      </c>
      <c r="T570" s="137" t="s">
        <v>410</v>
      </c>
      <c r="U570" s="144">
        <v>20</v>
      </c>
      <c r="V570" s="136">
        <v>24</v>
      </c>
      <c r="W570" s="136">
        <v>0</v>
      </c>
      <c r="X570" s="136">
        <v>24</v>
      </c>
      <c r="Y570" s="136">
        <v>4</v>
      </c>
      <c r="Z570" s="136" t="s">
        <v>20</v>
      </c>
      <c r="AA570" s="136" t="s">
        <v>18</v>
      </c>
      <c r="AB570" s="136" t="s">
        <v>18</v>
      </c>
      <c r="AD570" s="137" t="s">
        <v>2997</v>
      </c>
      <c r="AE570" s="136" t="s">
        <v>20</v>
      </c>
      <c r="AF570" s="137" t="s">
        <v>1867</v>
      </c>
      <c r="AG570" s="136" t="s">
        <v>1873</v>
      </c>
      <c r="AH570" s="136">
        <v>2</v>
      </c>
      <c r="AI570" s="139">
        <v>5400</v>
      </c>
      <c r="AJ570" s="140">
        <v>15</v>
      </c>
      <c r="AK570" s="148">
        <v>15</v>
      </c>
      <c r="AL570" s="201">
        <f t="shared" si="8"/>
        <v>480</v>
      </c>
      <c r="AM570" s="139">
        <v>40000</v>
      </c>
      <c r="AN570" s="204">
        <v>1200000</v>
      </c>
      <c r="AO570" s="204">
        <v>0</v>
      </c>
      <c r="AP570" s="139">
        <v>0</v>
      </c>
      <c r="AQ570" s="139">
        <v>2592000</v>
      </c>
      <c r="AR570" s="139">
        <v>800000</v>
      </c>
      <c r="AS570" s="139">
        <v>4592000</v>
      </c>
    </row>
    <row r="571" spans="1:47" ht="24.9" hidden="1" customHeight="1" x14ac:dyDescent="0.3">
      <c r="A571" s="136">
        <v>12581</v>
      </c>
      <c r="B571" s="136" t="s">
        <v>41</v>
      </c>
      <c r="C571" s="136" t="s">
        <v>98</v>
      </c>
      <c r="D571" s="136">
        <v>2024</v>
      </c>
      <c r="E571" s="137" t="s">
        <v>23</v>
      </c>
      <c r="F571" s="136" t="s">
        <v>98</v>
      </c>
      <c r="G571" s="137" t="s">
        <v>2778</v>
      </c>
      <c r="H571" s="137" t="s">
        <v>2779</v>
      </c>
      <c r="I571" s="137" t="s">
        <v>2893</v>
      </c>
      <c r="J571" s="137" t="s">
        <v>638</v>
      </c>
      <c r="K571" s="137" t="s">
        <v>639</v>
      </c>
      <c r="L571" s="137" t="s">
        <v>21</v>
      </c>
      <c r="M571" s="136" t="s">
        <v>21</v>
      </c>
      <c r="N571" s="136">
        <v>9</v>
      </c>
      <c r="O571" s="138" t="s">
        <v>723</v>
      </c>
      <c r="P571" s="137" t="s">
        <v>724</v>
      </c>
      <c r="Q571" s="137" t="s">
        <v>1864</v>
      </c>
      <c r="R571" s="137" t="s">
        <v>401</v>
      </c>
      <c r="S571" s="137" t="s">
        <v>22</v>
      </c>
      <c r="T571" s="137" t="s">
        <v>399</v>
      </c>
      <c r="U571" s="144">
        <v>15</v>
      </c>
      <c r="V571" s="136">
        <v>24</v>
      </c>
      <c r="W571" s="136">
        <v>0</v>
      </c>
      <c r="X571" s="136">
        <v>24</v>
      </c>
      <c r="Y571" s="136">
        <v>3</v>
      </c>
      <c r="Z571" s="136" t="s">
        <v>20</v>
      </c>
      <c r="AA571" s="136" t="s">
        <v>18</v>
      </c>
      <c r="AB571" s="136" t="s">
        <v>18</v>
      </c>
      <c r="AD571" s="137" t="s">
        <v>2998</v>
      </c>
      <c r="AE571" s="136" t="s">
        <v>20</v>
      </c>
      <c r="AF571" s="137" t="s">
        <v>1867</v>
      </c>
      <c r="AG571" s="136" t="s">
        <v>1873</v>
      </c>
      <c r="AH571" s="136">
        <v>2</v>
      </c>
      <c r="AI571" s="139">
        <v>5400</v>
      </c>
      <c r="AJ571" s="140">
        <v>16</v>
      </c>
      <c r="AK571" s="148">
        <v>16</v>
      </c>
      <c r="AL571" s="201">
        <f t="shared" si="8"/>
        <v>360</v>
      </c>
      <c r="AM571" s="139">
        <v>40000</v>
      </c>
      <c r="AN571" s="204">
        <v>960000</v>
      </c>
      <c r="AO571" s="204">
        <v>0</v>
      </c>
      <c r="AP571" s="139">
        <v>0</v>
      </c>
      <c r="AQ571" s="139">
        <v>1944000</v>
      </c>
      <c r="AR571" s="139">
        <v>600000</v>
      </c>
      <c r="AS571" s="139">
        <v>3504000</v>
      </c>
    </row>
    <row r="572" spans="1:47" ht="24.9" hidden="1" customHeight="1" x14ac:dyDescent="0.3">
      <c r="A572" s="136">
        <v>12580</v>
      </c>
      <c r="B572" s="136" t="s">
        <v>41</v>
      </c>
      <c r="C572" s="136" t="s">
        <v>98</v>
      </c>
      <c r="D572" s="136">
        <v>2024</v>
      </c>
      <c r="E572" s="137" t="s">
        <v>23</v>
      </c>
      <c r="F572" s="136" t="s">
        <v>98</v>
      </c>
      <c r="G572" s="137" t="s">
        <v>2778</v>
      </c>
      <c r="H572" s="137" t="s">
        <v>2779</v>
      </c>
      <c r="I572" s="137" t="s">
        <v>2999</v>
      </c>
      <c r="J572" s="137" t="s">
        <v>715</v>
      </c>
      <c r="K572" s="137" t="s">
        <v>716</v>
      </c>
      <c r="L572" s="137" t="s">
        <v>21</v>
      </c>
      <c r="M572" s="136" t="s">
        <v>21</v>
      </c>
      <c r="N572" s="136">
        <v>9</v>
      </c>
      <c r="O572" s="138" t="s">
        <v>723</v>
      </c>
      <c r="P572" s="137" t="s">
        <v>724</v>
      </c>
      <c r="Q572" s="137" t="s">
        <v>1864</v>
      </c>
      <c r="R572" s="137" t="s">
        <v>401</v>
      </c>
      <c r="S572" s="137" t="s">
        <v>22</v>
      </c>
      <c r="T572" s="137" t="s">
        <v>399</v>
      </c>
      <c r="U572" s="144">
        <v>15</v>
      </c>
      <c r="V572" s="136">
        <v>200</v>
      </c>
      <c r="W572" s="136">
        <v>0</v>
      </c>
      <c r="X572" s="136">
        <v>200</v>
      </c>
      <c r="Y572" s="136">
        <v>3</v>
      </c>
      <c r="Z572" s="136" t="s">
        <v>20</v>
      </c>
      <c r="AA572" s="136" t="s">
        <v>18</v>
      </c>
      <c r="AB572" s="136" t="s">
        <v>18</v>
      </c>
      <c r="AD572" s="137" t="s">
        <v>3000</v>
      </c>
      <c r="AE572" s="136" t="s">
        <v>20</v>
      </c>
      <c r="AF572" s="137" t="s">
        <v>2074</v>
      </c>
      <c r="AG572" s="136" t="s">
        <v>1873</v>
      </c>
      <c r="AH572" s="136">
        <v>3</v>
      </c>
      <c r="AI572" s="139">
        <v>6300</v>
      </c>
      <c r="AJ572" s="140">
        <v>78</v>
      </c>
      <c r="AK572" s="148">
        <v>78</v>
      </c>
      <c r="AL572" s="201">
        <f t="shared" si="8"/>
        <v>3000</v>
      </c>
      <c r="AM572" s="139">
        <v>35000</v>
      </c>
      <c r="AN572" s="204">
        <v>4680000</v>
      </c>
      <c r="AO572" s="204">
        <v>0</v>
      </c>
      <c r="AP572" s="139">
        <v>0</v>
      </c>
      <c r="AQ572" s="139">
        <v>18900000</v>
      </c>
      <c r="AR572" s="139">
        <v>525000</v>
      </c>
      <c r="AS572" s="139">
        <v>24105000</v>
      </c>
    </row>
    <row r="573" spans="1:47" ht="24.9" hidden="1" customHeight="1" x14ac:dyDescent="0.3">
      <c r="A573" s="136">
        <v>12702</v>
      </c>
      <c r="B573" s="136" t="s">
        <v>41</v>
      </c>
      <c r="C573" s="136" t="s">
        <v>98</v>
      </c>
      <c r="D573" s="136">
        <v>2024</v>
      </c>
      <c r="E573" s="137" t="s">
        <v>23</v>
      </c>
      <c r="F573" s="136" t="s">
        <v>98</v>
      </c>
      <c r="G573" s="137" t="s">
        <v>2778</v>
      </c>
      <c r="H573" s="137" t="s">
        <v>2779</v>
      </c>
      <c r="I573" s="137" t="s">
        <v>2994</v>
      </c>
      <c r="J573" s="137" t="s">
        <v>1340</v>
      </c>
      <c r="K573" s="137" t="s">
        <v>1212</v>
      </c>
      <c r="L573" s="137" t="s">
        <v>21</v>
      </c>
      <c r="N573" s="136">
        <v>9</v>
      </c>
      <c r="O573" s="138" t="s">
        <v>723</v>
      </c>
      <c r="P573" s="137" t="s">
        <v>1485</v>
      </c>
      <c r="Q573" s="137" t="s">
        <v>1864</v>
      </c>
      <c r="R573" s="137" t="s">
        <v>401</v>
      </c>
      <c r="S573" s="137" t="s">
        <v>19</v>
      </c>
      <c r="T573" s="137" t="s">
        <v>399</v>
      </c>
      <c r="U573" s="144">
        <v>15</v>
      </c>
      <c r="V573" s="136">
        <v>70</v>
      </c>
      <c r="W573" s="136">
        <v>0</v>
      </c>
      <c r="X573" s="136">
        <v>70</v>
      </c>
      <c r="Y573" s="136">
        <v>4</v>
      </c>
      <c r="Z573" s="136" t="s">
        <v>20</v>
      </c>
      <c r="AA573" s="136" t="s">
        <v>18</v>
      </c>
      <c r="AB573" s="136" t="s">
        <v>18</v>
      </c>
      <c r="AD573" s="137" t="s">
        <v>2995</v>
      </c>
      <c r="AE573" s="136" t="s">
        <v>18</v>
      </c>
      <c r="AF573" s="137" t="s">
        <v>1878</v>
      </c>
      <c r="AG573" s="136" t="s">
        <v>1873</v>
      </c>
      <c r="AH573" s="136">
        <v>1</v>
      </c>
      <c r="AI573" s="139">
        <v>4300</v>
      </c>
      <c r="AJ573" s="140">
        <v>17.5</v>
      </c>
      <c r="AK573" s="148">
        <v>18</v>
      </c>
      <c r="AL573" s="201">
        <f t="shared" si="8"/>
        <v>1050</v>
      </c>
      <c r="AM573" s="141"/>
      <c r="AN573" s="204">
        <v>1080000</v>
      </c>
      <c r="AO573" s="204">
        <v>0</v>
      </c>
      <c r="AP573" s="139">
        <v>0</v>
      </c>
      <c r="AQ573" s="139">
        <v>4515000</v>
      </c>
      <c r="AR573" s="139">
        <v>0</v>
      </c>
      <c r="AS573" s="139">
        <v>5595000</v>
      </c>
    </row>
    <row r="574" spans="1:47" ht="24.9" hidden="1" customHeight="1" x14ac:dyDescent="0.3">
      <c r="A574" s="136">
        <v>12630</v>
      </c>
      <c r="B574" s="136" t="s">
        <v>41</v>
      </c>
      <c r="C574" s="136" t="s">
        <v>98</v>
      </c>
      <c r="D574" s="136">
        <v>2024</v>
      </c>
      <c r="E574" s="137" t="s">
        <v>23</v>
      </c>
      <c r="F574" s="136" t="s">
        <v>98</v>
      </c>
      <c r="G574" s="137" t="s">
        <v>2778</v>
      </c>
      <c r="H574" s="137" t="s">
        <v>2779</v>
      </c>
      <c r="I574" s="137" t="s">
        <v>3001</v>
      </c>
      <c r="J574" s="137" t="s">
        <v>1133</v>
      </c>
      <c r="K574" s="137" t="s">
        <v>1134</v>
      </c>
      <c r="L574" s="137" t="s">
        <v>21</v>
      </c>
      <c r="N574" s="136">
        <v>9</v>
      </c>
      <c r="O574" s="138" t="s">
        <v>723</v>
      </c>
      <c r="P574" s="137" t="s">
        <v>724</v>
      </c>
      <c r="Q574" s="137" t="s">
        <v>631</v>
      </c>
      <c r="R574" s="137" t="s">
        <v>401</v>
      </c>
      <c r="S574" s="137" t="s">
        <v>19</v>
      </c>
      <c r="T574" s="137" t="s">
        <v>410</v>
      </c>
      <c r="U574" s="144">
        <v>10</v>
      </c>
      <c r="V574" s="136">
        <v>90</v>
      </c>
      <c r="W574" s="136">
        <v>90</v>
      </c>
      <c r="X574" s="136">
        <v>180</v>
      </c>
      <c r="Y574" s="136">
        <v>5</v>
      </c>
      <c r="Z574" s="136" t="s">
        <v>20</v>
      </c>
      <c r="AA574" s="136" t="s">
        <v>18</v>
      </c>
      <c r="AB574" s="136" t="s">
        <v>18</v>
      </c>
      <c r="AD574" s="137" t="s">
        <v>3002</v>
      </c>
      <c r="AE574" s="136" t="s">
        <v>18</v>
      </c>
      <c r="AF574" s="137" t="s">
        <v>1878</v>
      </c>
      <c r="AG574" s="136" t="s">
        <v>1873</v>
      </c>
      <c r="AH574" s="136">
        <v>2</v>
      </c>
      <c r="AI574" s="139">
        <v>5400</v>
      </c>
      <c r="AJ574" s="140">
        <v>36</v>
      </c>
      <c r="AK574" s="148">
        <v>36</v>
      </c>
      <c r="AL574" s="201">
        <f t="shared" si="8"/>
        <v>1800</v>
      </c>
      <c r="AM574" s="141"/>
      <c r="AN574" s="204">
        <v>1440000</v>
      </c>
      <c r="AO574" s="204">
        <v>0</v>
      </c>
      <c r="AP574" s="139">
        <v>0</v>
      </c>
      <c r="AQ574" s="139">
        <v>9720000</v>
      </c>
      <c r="AR574" s="139">
        <v>0</v>
      </c>
      <c r="AS574" s="139">
        <v>11160000</v>
      </c>
    </row>
    <row r="575" spans="1:47" ht="24.9" hidden="1" customHeight="1" x14ac:dyDescent="0.3">
      <c r="A575" s="136">
        <v>12703</v>
      </c>
      <c r="B575" s="136" t="s">
        <v>41</v>
      </c>
      <c r="C575" s="136" t="s">
        <v>98</v>
      </c>
      <c r="D575" s="136">
        <v>2024</v>
      </c>
      <c r="E575" s="137" t="s">
        <v>23</v>
      </c>
      <c r="F575" s="136" t="s">
        <v>98</v>
      </c>
      <c r="G575" s="137" t="s">
        <v>2778</v>
      </c>
      <c r="H575" s="137" t="s">
        <v>2779</v>
      </c>
      <c r="I575" s="137" t="s">
        <v>2994</v>
      </c>
      <c r="J575" s="137" t="s">
        <v>736</v>
      </c>
      <c r="K575" s="137" t="s">
        <v>1181</v>
      </c>
      <c r="L575" s="137" t="s">
        <v>21</v>
      </c>
      <c r="N575" s="136">
        <v>9</v>
      </c>
      <c r="O575" s="138" t="s">
        <v>723</v>
      </c>
      <c r="P575" s="137" t="s">
        <v>1485</v>
      </c>
      <c r="Q575" s="137" t="s">
        <v>1864</v>
      </c>
      <c r="R575" s="137" t="s">
        <v>401</v>
      </c>
      <c r="S575" s="137" t="s">
        <v>19</v>
      </c>
      <c r="T575" s="137" t="s">
        <v>399</v>
      </c>
      <c r="U575" s="144">
        <v>15</v>
      </c>
      <c r="V575" s="136">
        <v>120</v>
      </c>
      <c r="W575" s="136">
        <v>0</v>
      </c>
      <c r="X575" s="136">
        <v>120</v>
      </c>
      <c r="Y575" s="136">
        <v>4</v>
      </c>
      <c r="Z575" s="136" t="s">
        <v>20</v>
      </c>
      <c r="AA575" s="136" t="s">
        <v>18</v>
      </c>
      <c r="AB575" s="136" t="s">
        <v>18</v>
      </c>
      <c r="AD575" s="137" t="s">
        <v>3003</v>
      </c>
      <c r="AE575" s="136" t="s">
        <v>18</v>
      </c>
      <c r="AF575" s="137" t="s">
        <v>1878</v>
      </c>
      <c r="AG575" s="136" t="s">
        <v>1873</v>
      </c>
      <c r="AH575" s="136">
        <v>1</v>
      </c>
      <c r="AI575" s="139">
        <v>4300</v>
      </c>
      <c r="AJ575" s="140">
        <v>30</v>
      </c>
      <c r="AK575" s="148">
        <v>30</v>
      </c>
      <c r="AL575" s="201">
        <f t="shared" si="8"/>
        <v>1800</v>
      </c>
      <c r="AN575" s="204">
        <v>1800000</v>
      </c>
      <c r="AO575" s="204">
        <v>0</v>
      </c>
      <c r="AP575" s="139">
        <v>0</v>
      </c>
      <c r="AQ575" s="139">
        <v>7740000</v>
      </c>
      <c r="AR575" s="139">
        <v>0</v>
      </c>
      <c r="AS575" s="139">
        <v>9540000</v>
      </c>
    </row>
    <row r="576" spans="1:47" ht="24.9" hidden="1" customHeight="1" x14ac:dyDescent="0.3">
      <c r="A576" s="136">
        <v>12627</v>
      </c>
      <c r="B576" s="136" t="s">
        <v>41</v>
      </c>
      <c r="C576" s="136" t="s">
        <v>98</v>
      </c>
      <c r="D576" s="136">
        <v>2024</v>
      </c>
      <c r="E576" s="137" t="s">
        <v>23</v>
      </c>
      <c r="F576" s="136" t="s">
        <v>98</v>
      </c>
      <c r="G576" s="137" t="s">
        <v>2778</v>
      </c>
      <c r="H576" s="137" t="s">
        <v>2779</v>
      </c>
      <c r="I576" s="137" t="s">
        <v>3004</v>
      </c>
      <c r="J576" s="137" t="s">
        <v>636</v>
      </c>
      <c r="K576" s="137" t="s">
        <v>637</v>
      </c>
      <c r="L576" s="137" t="s">
        <v>21</v>
      </c>
      <c r="N576" s="136">
        <v>9</v>
      </c>
      <c r="O576" s="138" t="s">
        <v>723</v>
      </c>
      <c r="P576" s="137" t="s">
        <v>1651</v>
      </c>
      <c r="Q576" s="137" t="s">
        <v>631</v>
      </c>
      <c r="R576" s="137" t="s">
        <v>401</v>
      </c>
      <c r="S576" s="137" t="s">
        <v>19</v>
      </c>
      <c r="T576" s="137" t="s">
        <v>410</v>
      </c>
      <c r="U576" s="144">
        <v>10</v>
      </c>
      <c r="V576" s="136">
        <v>55</v>
      </c>
      <c r="W576" s="136">
        <v>55</v>
      </c>
      <c r="X576" s="136">
        <v>110</v>
      </c>
      <c r="Y576" s="136">
        <v>5</v>
      </c>
      <c r="Z576" s="136" t="s">
        <v>20</v>
      </c>
      <c r="AA576" s="136" t="s">
        <v>18</v>
      </c>
      <c r="AB576" s="136" t="s">
        <v>18</v>
      </c>
      <c r="AD576" s="137" t="s">
        <v>3005</v>
      </c>
      <c r="AE576" s="136" t="s">
        <v>18</v>
      </c>
      <c r="AF576" s="137" t="s">
        <v>1878</v>
      </c>
      <c r="AG576" s="136" t="s">
        <v>1873</v>
      </c>
      <c r="AH576" s="136">
        <v>2</v>
      </c>
      <c r="AI576" s="139">
        <v>5400</v>
      </c>
      <c r="AJ576" s="140">
        <v>22</v>
      </c>
      <c r="AK576" s="148">
        <v>22</v>
      </c>
      <c r="AL576" s="201">
        <f t="shared" si="8"/>
        <v>1100</v>
      </c>
      <c r="AN576" s="204">
        <v>880000</v>
      </c>
      <c r="AO576" s="204">
        <v>0</v>
      </c>
      <c r="AP576" s="139">
        <v>0</v>
      </c>
      <c r="AQ576" s="139">
        <v>5940000</v>
      </c>
      <c r="AR576" s="139">
        <v>0</v>
      </c>
      <c r="AS576" s="139">
        <v>6820000</v>
      </c>
    </row>
    <row r="577" spans="1:47" ht="24.9" hidden="1" customHeight="1" x14ac:dyDescent="0.3">
      <c r="A577" s="136">
        <v>12668</v>
      </c>
      <c r="B577" s="136" t="s">
        <v>41</v>
      </c>
      <c r="C577" s="136" t="s">
        <v>98</v>
      </c>
      <c r="D577" s="136">
        <v>2024</v>
      </c>
      <c r="E577" s="137" t="s">
        <v>23</v>
      </c>
      <c r="F577" s="136" t="s">
        <v>98</v>
      </c>
      <c r="G577" s="137" t="s">
        <v>2778</v>
      </c>
      <c r="H577" s="137" t="s">
        <v>3006</v>
      </c>
      <c r="I577" s="137" t="s">
        <v>3007</v>
      </c>
      <c r="J577" s="137" t="s">
        <v>2959</v>
      </c>
      <c r="K577" s="137" t="s">
        <v>1927</v>
      </c>
      <c r="L577" s="137" t="s">
        <v>408</v>
      </c>
      <c r="M577" s="136" t="s">
        <v>409</v>
      </c>
      <c r="N577" s="136">
        <v>9</v>
      </c>
      <c r="O577" s="138" t="s">
        <v>723</v>
      </c>
      <c r="P577" s="137" t="s">
        <v>701</v>
      </c>
      <c r="Q577" s="137" t="s">
        <v>631</v>
      </c>
      <c r="R577" s="137" t="s">
        <v>401</v>
      </c>
      <c r="S577" s="137" t="s">
        <v>19</v>
      </c>
      <c r="T577" s="137" t="s">
        <v>410</v>
      </c>
      <c r="U577" s="144">
        <v>12</v>
      </c>
      <c r="V577" s="136">
        <v>100</v>
      </c>
      <c r="W577" s="136">
        <v>12</v>
      </c>
      <c r="X577" s="136">
        <v>112</v>
      </c>
      <c r="Y577" s="136">
        <v>4</v>
      </c>
      <c r="Z577" s="136" t="s">
        <v>20</v>
      </c>
      <c r="AA577" s="136" t="s">
        <v>18</v>
      </c>
      <c r="AB577" s="136" t="s">
        <v>20</v>
      </c>
      <c r="AC577" s="137" t="s">
        <v>2960</v>
      </c>
      <c r="AD577" s="137" t="s">
        <v>3008</v>
      </c>
      <c r="AE577" s="136" t="s">
        <v>18</v>
      </c>
      <c r="AF577" s="137" t="s">
        <v>1878</v>
      </c>
      <c r="AG577" s="136" t="s">
        <v>1873</v>
      </c>
      <c r="AH577" s="136">
        <v>2</v>
      </c>
      <c r="AI577" s="139">
        <v>5400</v>
      </c>
      <c r="AJ577" s="140">
        <v>28</v>
      </c>
      <c r="AK577" s="148">
        <v>28</v>
      </c>
      <c r="AL577" s="201">
        <f t="shared" si="8"/>
        <v>1344</v>
      </c>
      <c r="AN577" s="204">
        <v>1344000</v>
      </c>
      <c r="AO577" s="204">
        <v>0</v>
      </c>
      <c r="AP577" s="139">
        <v>3000000</v>
      </c>
      <c r="AQ577" s="139">
        <v>7257600</v>
      </c>
      <c r="AR577" s="139">
        <v>0</v>
      </c>
      <c r="AS577" s="139">
        <v>11601600</v>
      </c>
      <c r="AT577" s="142"/>
      <c r="AU577" s="142"/>
    </row>
    <row r="578" spans="1:47" ht="24.9" hidden="1" customHeight="1" x14ac:dyDescent="0.3">
      <c r="A578" s="136">
        <v>12669</v>
      </c>
      <c r="B578" s="136" t="s">
        <v>41</v>
      </c>
      <c r="C578" s="136" t="s">
        <v>98</v>
      </c>
      <c r="D578" s="136">
        <v>2024</v>
      </c>
      <c r="E578" s="137" t="s">
        <v>23</v>
      </c>
      <c r="F578" s="136" t="s">
        <v>98</v>
      </c>
      <c r="G578" s="137" t="s">
        <v>2778</v>
      </c>
      <c r="H578" s="137" t="s">
        <v>3006</v>
      </c>
      <c r="I578" s="137" t="s">
        <v>3007</v>
      </c>
      <c r="J578" s="137" t="s">
        <v>2959</v>
      </c>
      <c r="K578" s="137" t="s">
        <v>1927</v>
      </c>
      <c r="L578" s="137" t="s">
        <v>408</v>
      </c>
      <c r="M578" s="136" t="s">
        <v>409</v>
      </c>
      <c r="N578" s="136">
        <v>9</v>
      </c>
      <c r="O578" s="138" t="s">
        <v>723</v>
      </c>
      <c r="P578" s="137" t="s">
        <v>701</v>
      </c>
      <c r="Q578" s="137" t="s">
        <v>631</v>
      </c>
      <c r="R578" s="137" t="s">
        <v>401</v>
      </c>
      <c r="S578" s="137" t="s">
        <v>19</v>
      </c>
      <c r="T578" s="137" t="s">
        <v>410</v>
      </c>
      <c r="U578" s="144">
        <v>12</v>
      </c>
      <c r="V578" s="136">
        <v>100</v>
      </c>
      <c r="W578" s="136">
        <v>12</v>
      </c>
      <c r="X578" s="136">
        <v>112</v>
      </c>
      <c r="Y578" s="136">
        <v>4</v>
      </c>
      <c r="Z578" s="136" t="s">
        <v>20</v>
      </c>
      <c r="AA578" s="136" t="s">
        <v>18</v>
      </c>
      <c r="AB578" s="136" t="s">
        <v>20</v>
      </c>
      <c r="AC578" s="137" t="s">
        <v>2960</v>
      </c>
      <c r="AD578" s="137" t="s">
        <v>3009</v>
      </c>
      <c r="AE578" s="136" t="s">
        <v>18</v>
      </c>
      <c r="AF578" s="137" t="s">
        <v>1878</v>
      </c>
      <c r="AG578" s="136" t="s">
        <v>1873</v>
      </c>
      <c r="AH578" s="136">
        <v>2</v>
      </c>
      <c r="AI578" s="139">
        <v>5400</v>
      </c>
      <c r="AJ578" s="140">
        <v>28</v>
      </c>
      <c r="AK578" s="148">
        <v>28</v>
      </c>
      <c r="AL578" s="201">
        <f t="shared" si="8"/>
        <v>1344</v>
      </c>
      <c r="AN578" s="204">
        <v>1344000</v>
      </c>
      <c r="AO578" s="204">
        <v>0</v>
      </c>
      <c r="AP578" s="139">
        <v>3000000</v>
      </c>
      <c r="AQ578" s="139">
        <v>7257600</v>
      </c>
      <c r="AR578" s="139">
        <v>0</v>
      </c>
      <c r="AS578" s="139">
        <v>11601600</v>
      </c>
    </row>
    <row r="579" spans="1:47" ht="24.9" hidden="1" customHeight="1" x14ac:dyDescent="0.3">
      <c r="A579" s="136">
        <v>12670</v>
      </c>
      <c r="B579" s="136" t="s">
        <v>41</v>
      </c>
      <c r="C579" s="136" t="s">
        <v>98</v>
      </c>
      <c r="D579" s="136">
        <v>2024</v>
      </c>
      <c r="E579" s="137" t="s">
        <v>23</v>
      </c>
      <c r="F579" s="136" t="s">
        <v>98</v>
      </c>
      <c r="G579" s="137" t="s">
        <v>2778</v>
      </c>
      <c r="H579" s="137" t="s">
        <v>3010</v>
      </c>
      <c r="I579" s="137" t="s">
        <v>3011</v>
      </c>
      <c r="J579" s="137" t="s">
        <v>2959</v>
      </c>
      <c r="K579" s="137" t="s">
        <v>1927</v>
      </c>
      <c r="L579" s="137" t="s">
        <v>408</v>
      </c>
      <c r="M579" s="136" t="s">
        <v>409</v>
      </c>
      <c r="N579" s="136">
        <v>9</v>
      </c>
      <c r="O579" s="138" t="s">
        <v>723</v>
      </c>
      <c r="P579" s="137" t="s">
        <v>1250</v>
      </c>
      <c r="Q579" s="137" t="s">
        <v>631</v>
      </c>
      <c r="R579" s="137" t="s">
        <v>401</v>
      </c>
      <c r="S579" s="137" t="s">
        <v>19</v>
      </c>
      <c r="T579" s="137" t="s">
        <v>410</v>
      </c>
      <c r="U579" s="144">
        <v>12</v>
      </c>
      <c r="V579" s="136">
        <v>100</v>
      </c>
      <c r="W579" s="136">
        <v>12</v>
      </c>
      <c r="X579" s="136">
        <v>112</v>
      </c>
      <c r="Y579" s="136">
        <v>4</v>
      </c>
      <c r="Z579" s="136" t="s">
        <v>20</v>
      </c>
      <c r="AA579" s="136" t="s">
        <v>18</v>
      </c>
      <c r="AB579" s="136" t="s">
        <v>20</v>
      </c>
      <c r="AC579" s="137" t="s">
        <v>2960</v>
      </c>
      <c r="AD579" s="137" t="s">
        <v>3012</v>
      </c>
      <c r="AE579" s="136" t="s">
        <v>18</v>
      </c>
      <c r="AF579" s="137" t="s">
        <v>1878</v>
      </c>
      <c r="AG579" s="136" t="s">
        <v>1873</v>
      </c>
      <c r="AH579" s="136">
        <v>2</v>
      </c>
      <c r="AI579" s="139">
        <v>5400</v>
      </c>
      <c r="AJ579" s="140">
        <v>28</v>
      </c>
      <c r="AK579" s="148">
        <v>28</v>
      </c>
      <c r="AL579" s="201">
        <f t="shared" ref="AL579:AL642" si="9">+(U579*X579)</f>
        <v>1344</v>
      </c>
      <c r="AN579" s="204">
        <v>1344000</v>
      </c>
      <c r="AO579" s="204">
        <v>0</v>
      </c>
      <c r="AP579" s="139">
        <v>3000000</v>
      </c>
      <c r="AQ579" s="139">
        <v>7257600</v>
      </c>
      <c r="AR579" s="139">
        <v>0</v>
      </c>
      <c r="AS579" s="139">
        <v>11601600</v>
      </c>
    </row>
    <row r="580" spans="1:47" ht="24.9" hidden="1" customHeight="1" x14ac:dyDescent="0.3">
      <c r="A580" s="136">
        <v>12671</v>
      </c>
      <c r="B580" s="136" t="s">
        <v>41</v>
      </c>
      <c r="C580" s="136" t="s">
        <v>98</v>
      </c>
      <c r="D580" s="136">
        <v>2024</v>
      </c>
      <c r="E580" s="137" t="s">
        <v>23</v>
      </c>
      <c r="F580" s="136" t="s">
        <v>98</v>
      </c>
      <c r="G580" s="137" t="s">
        <v>2778</v>
      </c>
      <c r="H580" s="137" t="s">
        <v>2779</v>
      </c>
      <c r="I580" s="137" t="s">
        <v>3007</v>
      </c>
      <c r="J580" s="137" t="s">
        <v>2959</v>
      </c>
      <c r="K580" s="137" t="s">
        <v>1927</v>
      </c>
      <c r="L580" s="137" t="s">
        <v>408</v>
      </c>
      <c r="M580" s="136" t="s">
        <v>409</v>
      </c>
      <c r="N580" s="136">
        <v>9</v>
      </c>
      <c r="O580" s="138" t="s">
        <v>723</v>
      </c>
      <c r="P580" s="137" t="s">
        <v>701</v>
      </c>
      <c r="Q580" s="137" t="s">
        <v>631</v>
      </c>
      <c r="R580" s="137" t="s">
        <v>401</v>
      </c>
      <c r="S580" s="137" t="s">
        <v>19</v>
      </c>
      <c r="T580" s="137" t="s">
        <v>410</v>
      </c>
      <c r="U580" s="144">
        <v>12</v>
      </c>
      <c r="V580" s="136">
        <v>100</v>
      </c>
      <c r="W580" s="136">
        <v>12</v>
      </c>
      <c r="X580" s="136">
        <v>112</v>
      </c>
      <c r="Y580" s="136">
        <v>4</v>
      </c>
      <c r="Z580" s="136" t="s">
        <v>20</v>
      </c>
      <c r="AA580" s="136" t="s">
        <v>18</v>
      </c>
      <c r="AB580" s="136" t="s">
        <v>20</v>
      </c>
      <c r="AC580" s="137" t="s">
        <v>2960</v>
      </c>
      <c r="AD580" s="137" t="s">
        <v>3013</v>
      </c>
      <c r="AE580" s="136" t="s">
        <v>18</v>
      </c>
      <c r="AF580" s="137" t="s">
        <v>1878</v>
      </c>
      <c r="AG580" s="136" t="s">
        <v>1873</v>
      </c>
      <c r="AH580" s="136">
        <v>2</v>
      </c>
      <c r="AI580" s="139">
        <v>5400</v>
      </c>
      <c r="AJ580" s="140">
        <v>28</v>
      </c>
      <c r="AK580" s="148">
        <v>28</v>
      </c>
      <c r="AL580" s="201">
        <f t="shared" si="9"/>
        <v>1344</v>
      </c>
      <c r="AN580" s="204">
        <v>1344000</v>
      </c>
      <c r="AO580" s="204">
        <v>0</v>
      </c>
      <c r="AP580" s="139">
        <v>3000000</v>
      </c>
      <c r="AQ580" s="139">
        <v>7257600</v>
      </c>
      <c r="AR580" s="139">
        <v>0</v>
      </c>
      <c r="AS580" s="139">
        <v>11601600</v>
      </c>
    </row>
    <row r="581" spans="1:47" ht="24.9" hidden="1" customHeight="1" x14ac:dyDescent="0.3">
      <c r="A581" s="136">
        <v>12672</v>
      </c>
      <c r="B581" s="136" t="s">
        <v>41</v>
      </c>
      <c r="C581" s="136" t="s">
        <v>98</v>
      </c>
      <c r="D581" s="136">
        <v>2024</v>
      </c>
      <c r="E581" s="137" t="s">
        <v>23</v>
      </c>
      <c r="F581" s="136" t="s">
        <v>98</v>
      </c>
      <c r="G581" s="137" t="s">
        <v>2778</v>
      </c>
      <c r="H581" s="137" t="s">
        <v>2779</v>
      </c>
      <c r="I581" s="137" t="s">
        <v>3014</v>
      </c>
      <c r="J581" s="137" t="s">
        <v>2963</v>
      </c>
      <c r="K581" s="137" t="s">
        <v>1927</v>
      </c>
      <c r="L581" s="137" t="s">
        <v>408</v>
      </c>
      <c r="M581" s="136" t="s">
        <v>409</v>
      </c>
      <c r="N581" s="136">
        <v>9</v>
      </c>
      <c r="O581" s="138" t="s">
        <v>723</v>
      </c>
      <c r="P581" s="137" t="s">
        <v>1607</v>
      </c>
      <c r="Q581" s="137" t="s">
        <v>631</v>
      </c>
      <c r="R581" s="137" t="s">
        <v>401</v>
      </c>
      <c r="S581" s="137" t="s">
        <v>19</v>
      </c>
      <c r="T581" s="137" t="s">
        <v>410</v>
      </c>
      <c r="U581" s="144">
        <v>15</v>
      </c>
      <c r="V581" s="136">
        <v>80</v>
      </c>
      <c r="W581" s="136">
        <v>12</v>
      </c>
      <c r="X581" s="136">
        <v>92</v>
      </c>
      <c r="Y581" s="136">
        <v>4</v>
      </c>
      <c r="Z581" s="136" t="s">
        <v>20</v>
      </c>
      <c r="AA581" s="136" t="s">
        <v>18</v>
      </c>
      <c r="AB581" s="136" t="s">
        <v>20</v>
      </c>
      <c r="AC581" s="137" t="s">
        <v>3015</v>
      </c>
      <c r="AD581" s="137" t="s">
        <v>3016</v>
      </c>
      <c r="AE581" s="136" t="s">
        <v>18</v>
      </c>
      <c r="AF581" s="137" t="s">
        <v>1878</v>
      </c>
      <c r="AG581" s="136" t="s">
        <v>1873</v>
      </c>
      <c r="AH581" s="136">
        <v>2</v>
      </c>
      <c r="AI581" s="139">
        <v>5400</v>
      </c>
      <c r="AJ581" s="140">
        <v>23</v>
      </c>
      <c r="AK581" s="148">
        <v>23</v>
      </c>
      <c r="AL581" s="201">
        <f t="shared" si="9"/>
        <v>1380</v>
      </c>
      <c r="AN581" s="204">
        <v>1380000</v>
      </c>
      <c r="AO581" s="204">
        <v>0</v>
      </c>
      <c r="AP581" s="139">
        <v>3750000</v>
      </c>
      <c r="AQ581" s="139">
        <v>7452000</v>
      </c>
      <c r="AR581" s="139">
        <v>0</v>
      </c>
      <c r="AS581" s="139">
        <v>12582000</v>
      </c>
    </row>
    <row r="582" spans="1:47" ht="24.9" hidden="1" customHeight="1" x14ac:dyDescent="0.3">
      <c r="A582" s="136">
        <v>12673</v>
      </c>
      <c r="B582" s="136" t="s">
        <v>41</v>
      </c>
      <c r="C582" s="136" t="s">
        <v>98</v>
      </c>
      <c r="D582" s="136">
        <v>2024</v>
      </c>
      <c r="E582" s="137" t="s">
        <v>23</v>
      </c>
      <c r="F582" s="136" t="s">
        <v>98</v>
      </c>
      <c r="G582" s="137" t="s">
        <v>2778</v>
      </c>
      <c r="H582" s="137" t="s">
        <v>3006</v>
      </c>
      <c r="I582" s="137" t="s">
        <v>3007</v>
      </c>
      <c r="J582" s="137" t="s">
        <v>3017</v>
      </c>
      <c r="K582" s="137" t="s">
        <v>1927</v>
      </c>
      <c r="L582" s="137" t="s">
        <v>408</v>
      </c>
      <c r="M582" s="136" t="s">
        <v>409</v>
      </c>
      <c r="N582" s="136">
        <v>9</v>
      </c>
      <c r="O582" s="138" t="s">
        <v>723</v>
      </c>
      <c r="P582" s="137" t="s">
        <v>701</v>
      </c>
      <c r="Q582" s="137" t="s">
        <v>631</v>
      </c>
      <c r="R582" s="137" t="s">
        <v>401</v>
      </c>
      <c r="S582" s="137" t="s">
        <v>19</v>
      </c>
      <c r="T582" s="137" t="s">
        <v>410</v>
      </c>
      <c r="U582" s="144">
        <v>10</v>
      </c>
      <c r="V582" s="136">
        <v>80</v>
      </c>
      <c r="W582" s="136">
        <v>12</v>
      </c>
      <c r="X582" s="136">
        <v>92</v>
      </c>
      <c r="Y582" s="136">
        <v>4</v>
      </c>
      <c r="Z582" s="136" t="s">
        <v>20</v>
      </c>
      <c r="AA582" s="136" t="s">
        <v>18</v>
      </c>
      <c r="AB582" s="136" t="s">
        <v>20</v>
      </c>
      <c r="AC582" s="137" t="s">
        <v>2964</v>
      </c>
      <c r="AD582" s="137" t="s">
        <v>3018</v>
      </c>
      <c r="AE582" s="136" t="s">
        <v>18</v>
      </c>
      <c r="AF582" s="137" t="s">
        <v>1878</v>
      </c>
      <c r="AG582" s="136" t="s">
        <v>1873</v>
      </c>
      <c r="AH582" s="136">
        <v>2</v>
      </c>
      <c r="AI582" s="139">
        <v>5400</v>
      </c>
      <c r="AJ582" s="140">
        <v>23</v>
      </c>
      <c r="AK582" s="148">
        <v>23</v>
      </c>
      <c r="AL582" s="201">
        <f t="shared" si="9"/>
        <v>920</v>
      </c>
      <c r="AN582" s="204">
        <v>920000</v>
      </c>
      <c r="AO582" s="204">
        <v>0</v>
      </c>
      <c r="AP582" s="139">
        <v>2500000</v>
      </c>
      <c r="AQ582" s="139">
        <v>4968000</v>
      </c>
      <c r="AR582" s="139">
        <v>0</v>
      </c>
      <c r="AS582" s="139">
        <v>8388000</v>
      </c>
    </row>
    <row r="583" spans="1:47" ht="24.9" hidden="1" customHeight="1" x14ac:dyDescent="0.3">
      <c r="A583" s="136">
        <v>12674</v>
      </c>
      <c r="B583" s="136" t="s">
        <v>41</v>
      </c>
      <c r="C583" s="136" t="s">
        <v>98</v>
      </c>
      <c r="D583" s="136">
        <v>2024</v>
      </c>
      <c r="E583" s="137" t="s">
        <v>23</v>
      </c>
      <c r="F583" s="136" t="s">
        <v>98</v>
      </c>
      <c r="G583" s="137" t="s">
        <v>2778</v>
      </c>
      <c r="H583" s="137" t="s">
        <v>2779</v>
      </c>
      <c r="I583" s="137" t="s">
        <v>3019</v>
      </c>
      <c r="J583" s="137" t="s">
        <v>3020</v>
      </c>
      <c r="K583" s="137" t="s">
        <v>1927</v>
      </c>
      <c r="L583" s="137" t="s">
        <v>408</v>
      </c>
      <c r="M583" s="136" t="s">
        <v>409</v>
      </c>
      <c r="N583" s="136">
        <v>9</v>
      </c>
      <c r="O583" s="138" t="s">
        <v>723</v>
      </c>
      <c r="P583" s="137" t="s">
        <v>1629</v>
      </c>
      <c r="Q583" s="137" t="s">
        <v>631</v>
      </c>
      <c r="R583" s="137" t="s">
        <v>401</v>
      </c>
      <c r="S583" s="137" t="s">
        <v>19</v>
      </c>
      <c r="T583" s="137" t="s">
        <v>410</v>
      </c>
      <c r="U583" s="144">
        <v>10</v>
      </c>
      <c r="V583" s="136">
        <v>80</v>
      </c>
      <c r="W583" s="136">
        <v>12</v>
      </c>
      <c r="X583" s="136">
        <v>92</v>
      </c>
      <c r="Y583" s="136">
        <v>4</v>
      </c>
      <c r="Z583" s="136" t="s">
        <v>20</v>
      </c>
      <c r="AA583" s="136" t="s">
        <v>18</v>
      </c>
      <c r="AB583" s="136" t="s">
        <v>20</v>
      </c>
      <c r="AC583" s="137" t="s">
        <v>3021</v>
      </c>
      <c r="AD583" s="137" t="s">
        <v>3022</v>
      </c>
      <c r="AE583" s="136" t="s">
        <v>18</v>
      </c>
      <c r="AF583" s="137" t="s">
        <v>1878</v>
      </c>
      <c r="AG583" s="136" t="s">
        <v>1873</v>
      </c>
      <c r="AH583" s="136">
        <v>2</v>
      </c>
      <c r="AI583" s="139">
        <v>5400</v>
      </c>
      <c r="AJ583" s="140">
        <v>23</v>
      </c>
      <c r="AK583" s="148">
        <v>23</v>
      </c>
      <c r="AL583" s="201">
        <f t="shared" si="9"/>
        <v>920</v>
      </c>
      <c r="AN583" s="204">
        <v>920000</v>
      </c>
      <c r="AO583" s="204">
        <v>0</v>
      </c>
      <c r="AP583" s="139">
        <v>2500000</v>
      </c>
      <c r="AQ583" s="139">
        <v>4968000</v>
      </c>
      <c r="AR583" s="139">
        <v>0</v>
      </c>
      <c r="AS583" s="139">
        <v>8388000</v>
      </c>
    </row>
    <row r="584" spans="1:47" ht="24.9" hidden="1" customHeight="1" x14ac:dyDescent="0.3">
      <c r="A584" s="136">
        <v>12676</v>
      </c>
      <c r="B584" s="136" t="s">
        <v>41</v>
      </c>
      <c r="C584" s="136" t="s">
        <v>98</v>
      </c>
      <c r="D584" s="136">
        <v>2024</v>
      </c>
      <c r="E584" s="137" t="s">
        <v>23</v>
      </c>
      <c r="F584" s="136" t="s">
        <v>98</v>
      </c>
      <c r="G584" s="137" t="s">
        <v>2778</v>
      </c>
      <c r="H584" s="137" t="s">
        <v>2779</v>
      </c>
      <c r="I584" s="137" t="s">
        <v>3023</v>
      </c>
      <c r="J584" s="137" t="s">
        <v>3024</v>
      </c>
      <c r="K584" s="137" t="s">
        <v>1927</v>
      </c>
      <c r="L584" s="137" t="s">
        <v>408</v>
      </c>
      <c r="M584" s="136" t="s">
        <v>409</v>
      </c>
      <c r="N584" s="136">
        <v>9</v>
      </c>
      <c r="O584" s="138" t="s">
        <v>723</v>
      </c>
      <c r="P584" s="137" t="s">
        <v>1429</v>
      </c>
      <c r="Q584" s="137" t="s">
        <v>631</v>
      </c>
      <c r="R584" s="137" t="s">
        <v>401</v>
      </c>
      <c r="S584" s="137" t="s">
        <v>19</v>
      </c>
      <c r="T584" s="137" t="s">
        <v>410</v>
      </c>
      <c r="U584" s="144">
        <v>10</v>
      </c>
      <c r="V584" s="136">
        <v>80</v>
      </c>
      <c r="W584" s="136">
        <v>12</v>
      </c>
      <c r="X584" s="136">
        <v>92</v>
      </c>
      <c r="Y584" s="136">
        <v>4</v>
      </c>
      <c r="Z584" s="136" t="s">
        <v>20</v>
      </c>
      <c r="AA584" s="136" t="s">
        <v>18</v>
      </c>
      <c r="AB584" s="136" t="s">
        <v>20</v>
      </c>
      <c r="AC584" s="137" t="s">
        <v>3025</v>
      </c>
      <c r="AD584" s="137" t="s">
        <v>3026</v>
      </c>
      <c r="AE584" s="136" t="s">
        <v>18</v>
      </c>
      <c r="AF584" s="137" t="s">
        <v>1878</v>
      </c>
      <c r="AG584" s="136" t="s">
        <v>1873</v>
      </c>
      <c r="AH584" s="136">
        <v>2</v>
      </c>
      <c r="AI584" s="139">
        <v>5400</v>
      </c>
      <c r="AJ584" s="140">
        <v>23</v>
      </c>
      <c r="AK584" s="148">
        <v>23</v>
      </c>
      <c r="AL584" s="201">
        <f t="shared" si="9"/>
        <v>920</v>
      </c>
      <c r="AN584" s="204">
        <v>920000</v>
      </c>
      <c r="AO584" s="204">
        <v>0</v>
      </c>
      <c r="AP584" s="139">
        <v>2500000</v>
      </c>
      <c r="AQ584" s="139">
        <v>4968000</v>
      </c>
      <c r="AR584" s="139">
        <v>0</v>
      </c>
      <c r="AS584" s="139">
        <v>8388000</v>
      </c>
    </row>
    <row r="585" spans="1:47" ht="24.9" hidden="1" customHeight="1" x14ac:dyDescent="0.3">
      <c r="A585" s="136">
        <v>12677</v>
      </c>
      <c r="B585" s="136" t="s">
        <v>41</v>
      </c>
      <c r="C585" s="136" t="s">
        <v>98</v>
      </c>
      <c r="D585" s="136">
        <v>2024</v>
      </c>
      <c r="E585" s="137" t="s">
        <v>23</v>
      </c>
      <c r="F585" s="136" t="s">
        <v>98</v>
      </c>
      <c r="G585" s="137" t="s">
        <v>2778</v>
      </c>
      <c r="H585" s="137" t="s">
        <v>2779</v>
      </c>
      <c r="I585" s="137" t="s">
        <v>3027</v>
      </c>
      <c r="J585" s="137" t="s">
        <v>3024</v>
      </c>
      <c r="K585" s="137" t="s">
        <v>1927</v>
      </c>
      <c r="L585" s="137" t="s">
        <v>408</v>
      </c>
      <c r="M585" s="136" t="s">
        <v>409</v>
      </c>
      <c r="N585" s="136">
        <v>9</v>
      </c>
      <c r="O585" s="138" t="s">
        <v>723</v>
      </c>
      <c r="P585" s="137" t="s">
        <v>1466</v>
      </c>
      <c r="Q585" s="137" t="s">
        <v>631</v>
      </c>
      <c r="R585" s="137" t="s">
        <v>401</v>
      </c>
      <c r="S585" s="137" t="s">
        <v>19</v>
      </c>
      <c r="T585" s="137" t="s">
        <v>410</v>
      </c>
      <c r="U585" s="144">
        <v>15</v>
      </c>
      <c r="V585" s="136">
        <v>80</v>
      </c>
      <c r="W585" s="136">
        <v>12</v>
      </c>
      <c r="X585" s="136">
        <v>92</v>
      </c>
      <c r="Y585" s="136">
        <v>4</v>
      </c>
      <c r="Z585" s="136" t="s">
        <v>20</v>
      </c>
      <c r="AA585" s="136" t="s">
        <v>18</v>
      </c>
      <c r="AB585" s="136" t="s">
        <v>20</v>
      </c>
      <c r="AC585" s="137" t="s">
        <v>3025</v>
      </c>
      <c r="AD585" s="137" t="s">
        <v>3028</v>
      </c>
      <c r="AE585" s="136" t="s">
        <v>18</v>
      </c>
      <c r="AF585" s="137" t="s">
        <v>1878</v>
      </c>
      <c r="AG585" s="136" t="s">
        <v>1873</v>
      </c>
      <c r="AH585" s="136">
        <v>2</v>
      </c>
      <c r="AI585" s="139">
        <v>5400</v>
      </c>
      <c r="AJ585" s="140">
        <v>23</v>
      </c>
      <c r="AK585" s="148">
        <v>23</v>
      </c>
      <c r="AL585" s="201">
        <f t="shared" si="9"/>
        <v>1380</v>
      </c>
      <c r="AN585" s="204">
        <v>1380000</v>
      </c>
      <c r="AO585" s="204">
        <v>0</v>
      </c>
      <c r="AP585" s="139">
        <v>3750000</v>
      </c>
      <c r="AQ585" s="139">
        <v>7452000</v>
      </c>
      <c r="AR585" s="139">
        <v>0</v>
      </c>
      <c r="AS585" s="139">
        <v>12582000</v>
      </c>
    </row>
    <row r="586" spans="1:47" ht="24.9" hidden="1" customHeight="1" x14ac:dyDescent="0.3">
      <c r="A586" s="136">
        <v>12681</v>
      </c>
      <c r="B586" s="136" t="s">
        <v>41</v>
      </c>
      <c r="C586" s="136" t="s">
        <v>98</v>
      </c>
      <c r="D586" s="136">
        <v>2024</v>
      </c>
      <c r="E586" s="137" t="s">
        <v>23</v>
      </c>
      <c r="F586" s="136" t="s">
        <v>98</v>
      </c>
      <c r="G586" s="137" t="s">
        <v>2778</v>
      </c>
      <c r="H586" s="137" t="s">
        <v>2779</v>
      </c>
      <c r="I586" s="137" t="s">
        <v>3029</v>
      </c>
      <c r="J586" s="137" t="s">
        <v>3030</v>
      </c>
      <c r="K586" s="137" t="s">
        <v>1927</v>
      </c>
      <c r="L586" s="137" t="s">
        <v>408</v>
      </c>
      <c r="M586" s="136" t="s">
        <v>409</v>
      </c>
      <c r="N586" s="136">
        <v>9</v>
      </c>
      <c r="O586" s="138" t="s">
        <v>723</v>
      </c>
      <c r="P586" s="137" t="s">
        <v>1204</v>
      </c>
      <c r="Q586" s="137" t="s">
        <v>631</v>
      </c>
      <c r="R586" s="137" t="s">
        <v>401</v>
      </c>
      <c r="S586" s="137" t="s">
        <v>19</v>
      </c>
      <c r="T586" s="137" t="s">
        <v>410</v>
      </c>
      <c r="U586" s="144">
        <v>15</v>
      </c>
      <c r="V586" s="136">
        <v>85</v>
      </c>
      <c r="W586" s="136">
        <v>12</v>
      </c>
      <c r="X586" s="136">
        <v>97</v>
      </c>
      <c r="Y586" s="136">
        <v>4</v>
      </c>
      <c r="Z586" s="136" t="s">
        <v>20</v>
      </c>
      <c r="AA586" s="136" t="s">
        <v>18</v>
      </c>
      <c r="AB586" s="136" t="s">
        <v>20</v>
      </c>
      <c r="AC586" s="137" t="s">
        <v>3031</v>
      </c>
      <c r="AD586" s="137" t="s">
        <v>3032</v>
      </c>
      <c r="AE586" s="136" t="s">
        <v>18</v>
      </c>
      <c r="AF586" s="137" t="s">
        <v>1878</v>
      </c>
      <c r="AG586" s="136" t="s">
        <v>1873</v>
      </c>
      <c r="AH586" s="136">
        <v>2</v>
      </c>
      <c r="AI586" s="139">
        <v>5400</v>
      </c>
      <c r="AJ586" s="140">
        <v>24.25</v>
      </c>
      <c r="AK586" s="148">
        <v>25</v>
      </c>
      <c r="AL586" s="201">
        <f t="shared" si="9"/>
        <v>1455</v>
      </c>
      <c r="AN586" s="204">
        <v>1500000</v>
      </c>
      <c r="AO586" s="204">
        <v>0</v>
      </c>
      <c r="AP586" s="139">
        <v>3750000</v>
      </c>
      <c r="AQ586" s="139">
        <v>7857000</v>
      </c>
      <c r="AR586" s="139">
        <v>0</v>
      </c>
      <c r="AS586" s="139">
        <v>13107000</v>
      </c>
    </row>
    <row r="587" spans="1:47" ht="24.9" hidden="1" customHeight="1" x14ac:dyDescent="0.3">
      <c r="A587" s="136">
        <v>12684</v>
      </c>
      <c r="B587" s="136" t="s">
        <v>41</v>
      </c>
      <c r="C587" s="136" t="s">
        <v>98</v>
      </c>
      <c r="D587" s="136">
        <v>2024</v>
      </c>
      <c r="E587" s="137" t="s">
        <v>23</v>
      </c>
      <c r="F587" s="136" t="s">
        <v>98</v>
      </c>
      <c r="G587" s="137" t="s">
        <v>2778</v>
      </c>
      <c r="H587" s="137" t="s">
        <v>2779</v>
      </c>
      <c r="I587" s="137" t="s">
        <v>3033</v>
      </c>
      <c r="J587" s="137" t="s">
        <v>3034</v>
      </c>
      <c r="K587" s="137" t="s">
        <v>1927</v>
      </c>
      <c r="L587" s="137" t="s">
        <v>408</v>
      </c>
      <c r="M587" s="136" t="s">
        <v>409</v>
      </c>
      <c r="N587" s="136">
        <v>9</v>
      </c>
      <c r="O587" s="138" t="s">
        <v>723</v>
      </c>
      <c r="P587" s="137" t="s">
        <v>3035</v>
      </c>
      <c r="Q587" s="137" t="s">
        <v>631</v>
      </c>
      <c r="R587" s="137" t="s">
        <v>401</v>
      </c>
      <c r="S587" s="137" t="s">
        <v>19</v>
      </c>
      <c r="T587" s="137" t="s">
        <v>410</v>
      </c>
      <c r="U587" s="144">
        <v>15</v>
      </c>
      <c r="V587" s="136">
        <v>80</v>
      </c>
      <c r="W587" s="136">
        <v>12</v>
      </c>
      <c r="X587" s="136">
        <v>92</v>
      </c>
      <c r="Y587" s="136">
        <v>4</v>
      </c>
      <c r="Z587" s="136" t="s">
        <v>20</v>
      </c>
      <c r="AA587" s="136" t="s">
        <v>18</v>
      </c>
      <c r="AB587" s="136" t="s">
        <v>20</v>
      </c>
      <c r="AC587" s="137" t="s">
        <v>3021</v>
      </c>
      <c r="AD587" s="137" t="s">
        <v>3036</v>
      </c>
      <c r="AE587" s="136" t="s">
        <v>18</v>
      </c>
      <c r="AF587" s="137" t="s">
        <v>1878</v>
      </c>
      <c r="AG587" s="136" t="s">
        <v>1873</v>
      </c>
      <c r="AH587" s="136">
        <v>2</v>
      </c>
      <c r="AI587" s="139">
        <v>5400</v>
      </c>
      <c r="AJ587" s="140">
        <v>23</v>
      </c>
      <c r="AK587" s="148">
        <v>23</v>
      </c>
      <c r="AL587" s="201">
        <f t="shared" si="9"/>
        <v>1380</v>
      </c>
      <c r="AN587" s="204">
        <v>1380000</v>
      </c>
      <c r="AO587" s="204">
        <v>0</v>
      </c>
      <c r="AP587" s="139">
        <v>3750000</v>
      </c>
      <c r="AQ587" s="139">
        <v>7452000</v>
      </c>
      <c r="AR587" s="139">
        <v>0</v>
      </c>
      <c r="AS587" s="139">
        <v>12582000</v>
      </c>
    </row>
    <row r="588" spans="1:47" ht="24.9" hidden="1" customHeight="1" x14ac:dyDescent="0.3">
      <c r="A588" s="136">
        <v>12698</v>
      </c>
      <c r="B588" s="136" t="s">
        <v>41</v>
      </c>
      <c r="C588" s="136" t="s">
        <v>98</v>
      </c>
      <c r="D588" s="136">
        <v>2024</v>
      </c>
      <c r="E588" s="137" t="s">
        <v>23</v>
      </c>
      <c r="F588" s="136" t="s">
        <v>98</v>
      </c>
      <c r="G588" s="137" t="s">
        <v>2778</v>
      </c>
      <c r="H588" s="137" t="s">
        <v>2779</v>
      </c>
      <c r="I588" s="137" t="s">
        <v>2994</v>
      </c>
      <c r="J588" s="137" t="s">
        <v>1274</v>
      </c>
      <c r="K588" s="137" t="s">
        <v>1273</v>
      </c>
      <c r="L588" s="137" t="s">
        <v>21</v>
      </c>
      <c r="M588" s="136" t="s">
        <v>21</v>
      </c>
      <c r="N588" s="136">
        <v>9</v>
      </c>
      <c r="O588" s="138" t="s">
        <v>723</v>
      </c>
      <c r="P588" s="137" t="s">
        <v>1485</v>
      </c>
      <c r="Q588" s="137" t="s">
        <v>1864</v>
      </c>
      <c r="R588" s="137" t="s">
        <v>401</v>
      </c>
      <c r="S588" s="137" t="s">
        <v>19</v>
      </c>
      <c r="T588" s="137" t="s">
        <v>399</v>
      </c>
      <c r="U588" s="144">
        <v>15</v>
      </c>
      <c r="V588" s="136">
        <v>180</v>
      </c>
      <c r="W588" s="136">
        <v>0</v>
      </c>
      <c r="X588" s="136">
        <v>180</v>
      </c>
      <c r="Y588" s="136">
        <v>4</v>
      </c>
      <c r="Z588" s="136" t="s">
        <v>20</v>
      </c>
      <c r="AA588" s="136" t="s">
        <v>18</v>
      </c>
      <c r="AB588" s="136" t="s">
        <v>18</v>
      </c>
      <c r="AD588" s="137" t="s">
        <v>3037</v>
      </c>
      <c r="AE588" s="136" t="s">
        <v>18</v>
      </c>
      <c r="AF588" s="137" t="s">
        <v>1878</v>
      </c>
      <c r="AG588" s="136" t="s">
        <v>1873</v>
      </c>
      <c r="AH588" s="136">
        <v>2</v>
      </c>
      <c r="AI588" s="139">
        <v>5400</v>
      </c>
      <c r="AJ588" s="140">
        <v>45</v>
      </c>
      <c r="AK588" s="148">
        <v>45</v>
      </c>
      <c r="AL588" s="201">
        <f t="shared" si="9"/>
        <v>2700</v>
      </c>
      <c r="AN588" s="204">
        <v>2700000</v>
      </c>
      <c r="AO588" s="204">
        <v>0</v>
      </c>
      <c r="AP588" s="139">
        <v>0</v>
      </c>
      <c r="AQ588" s="139">
        <v>14580000</v>
      </c>
      <c r="AR588" s="139">
        <v>0</v>
      </c>
      <c r="AS588" s="139">
        <v>17280000</v>
      </c>
    </row>
    <row r="589" spans="1:47" ht="24.9" hidden="1" customHeight="1" x14ac:dyDescent="0.3">
      <c r="A589" s="136">
        <v>12701</v>
      </c>
      <c r="B589" s="136" t="s">
        <v>41</v>
      </c>
      <c r="C589" s="136" t="s">
        <v>98</v>
      </c>
      <c r="D589" s="136">
        <v>2024</v>
      </c>
      <c r="E589" s="137" t="s">
        <v>23</v>
      </c>
      <c r="F589" s="136" t="s">
        <v>98</v>
      </c>
      <c r="G589" s="137" t="s">
        <v>2778</v>
      </c>
      <c r="H589" s="137" t="s">
        <v>2779</v>
      </c>
      <c r="I589" s="137" t="s">
        <v>2994</v>
      </c>
      <c r="J589" s="137" t="s">
        <v>1514</v>
      </c>
      <c r="K589" s="137" t="s">
        <v>1513</v>
      </c>
      <c r="L589" s="137" t="s">
        <v>21</v>
      </c>
      <c r="M589" s="136" t="s">
        <v>21</v>
      </c>
      <c r="N589" s="136">
        <v>9</v>
      </c>
      <c r="O589" s="138" t="s">
        <v>723</v>
      </c>
      <c r="P589" s="137" t="s">
        <v>1485</v>
      </c>
      <c r="Q589" s="137" t="s">
        <v>1864</v>
      </c>
      <c r="R589" s="137" t="s">
        <v>401</v>
      </c>
      <c r="S589" s="137" t="s">
        <v>19</v>
      </c>
      <c r="T589" s="137" t="s">
        <v>2930</v>
      </c>
      <c r="U589" s="144">
        <v>15</v>
      </c>
      <c r="V589" s="136">
        <v>110</v>
      </c>
      <c r="W589" s="136">
        <v>0</v>
      </c>
      <c r="X589" s="136">
        <v>110</v>
      </c>
      <c r="Y589" s="136">
        <v>4</v>
      </c>
      <c r="Z589" s="136" t="s">
        <v>20</v>
      </c>
      <c r="AA589" s="136" t="s">
        <v>18</v>
      </c>
      <c r="AB589" s="136" t="s">
        <v>18</v>
      </c>
      <c r="AD589" s="137" t="s">
        <v>3003</v>
      </c>
      <c r="AE589" s="136" t="s">
        <v>18</v>
      </c>
      <c r="AF589" s="137" t="s">
        <v>1878</v>
      </c>
      <c r="AG589" s="136" t="s">
        <v>1873</v>
      </c>
      <c r="AH589" s="136">
        <v>3</v>
      </c>
      <c r="AI589" s="139">
        <v>6300</v>
      </c>
      <c r="AJ589" s="140">
        <v>27.5</v>
      </c>
      <c r="AK589" s="148">
        <v>28</v>
      </c>
      <c r="AL589" s="201">
        <f t="shared" si="9"/>
        <v>1650</v>
      </c>
      <c r="AN589" s="204">
        <v>1680000</v>
      </c>
      <c r="AO589" s="204">
        <v>0</v>
      </c>
      <c r="AP589" s="139">
        <v>0</v>
      </c>
      <c r="AQ589" s="139">
        <v>10395000</v>
      </c>
      <c r="AR589" s="139">
        <v>0</v>
      </c>
      <c r="AS589" s="139">
        <v>12075000</v>
      </c>
    </row>
    <row r="590" spans="1:47" ht="24.9" hidden="1" customHeight="1" x14ac:dyDescent="0.3">
      <c r="A590" s="136">
        <v>12829</v>
      </c>
      <c r="B590" s="136" t="s">
        <v>41</v>
      </c>
      <c r="C590" s="136" t="s">
        <v>98</v>
      </c>
      <c r="D590" s="136">
        <v>2024</v>
      </c>
      <c r="E590" s="137" t="s">
        <v>23</v>
      </c>
      <c r="F590" s="136" t="s">
        <v>98</v>
      </c>
      <c r="G590" s="137" t="s">
        <v>2778</v>
      </c>
      <c r="H590" s="137" t="s">
        <v>2779</v>
      </c>
      <c r="I590" s="137" t="s">
        <v>3038</v>
      </c>
      <c r="J590" s="137" t="s">
        <v>1255</v>
      </c>
      <c r="K590" s="137" t="s">
        <v>1254</v>
      </c>
      <c r="L590" s="137" t="s">
        <v>408</v>
      </c>
      <c r="M590" s="136" t="s">
        <v>409</v>
      </c>
      <c r="N590" s="136">
        <v>9</v>
      </c>
      <c r="O590" s="138" t="s">
        <v>723</v>
      </c>
      <c r="P590" s="137" t="s">
        <v>1430</v>
      </c>
      <c r="Q590" s="137" t="s">
        <v>631</v>
      </c>
      <c r="R590" s="137" t="s">
        <v>401</v>
      </c>
      <c r="S590" s="137" t="s">
        <v>19</v>
      </c>
      <c r="T590" s="137" t="s">
        <v>410</v>
      </c>
      <c r="U590" s="144">
        <v>20</v>
      </c>
      <c r="V590" s="136">
        <v>100</v>
      </c>
      <c r="W590" s="136">
        <v>12</v>
      </c>
      <c r="X590" s="136">
        <v>112</v>
      </c>
      <c r="Y590" s="136">
        <v>4</v>
      </c>
      <c r="Z590" s="136" t="s">
        <v>20</v>
      </c>
      <c r="AA590" s="136" t="s">
        <v>18</v>
      </c>
      <c r="AB590" s="136" t="s">
        <v>20</v>
      </c>
      <c r="AD590" s="137" t="s">
        <v>3039</v>
      </c>
      <c r="AE590" s="136" t="s">
        <v>18</v>
      </c>
      <c r="AF590" s="137" t="s">
        <v>1878</v>
      </c>
      <c r="AG590" s="136" t="s">
        <v>1873</v>
      </c>
      <c r="AH590" s="136">
        <v>2</v>
      </c>
      <c r="AI590" s="139">
        <v>5400</v>
      </c>
      <c r="AJ590" s="140">
        <v>28</v>
      </c>
      <c r="AK590" s="148">
        <v>28</v>
      </c>
      <c r="AL590" s="201">
        <f t="shared" si="9"/>
        <v>2240</v>
      </c>
      <c r="AN590" s="204">
        <v>2240000</v>
      </c>
      <c r="AO590" s="204">
        <v>0</v>
      </c>
      <c r="AP590" s="139">
        <v>5000000</v>
      </c>
      <c r="AQ590" s="139">
        <v>12096000</v>
      </c>
      <c r="AR590" s="139">
        <v>0</v>
      </c>
      <c r="AS590" s="139">
        <v>19336000</v>
      </c>
    </row>
    <row r="591" spans="1:47" ht="24.9" hidden="1" customHeight="1" x14ac:dyDescent="0.3">
      <c r="A591" s="136">
        <v>12685</v>
      </c>
      <c r="B591" s="136" t="s">
        <v>41</v>
      </c>
      <c r="C591" s="136" t="s">
        <v>98</v>
      </c>
      <c r="D591" s="136">
        <v>2024</v>
      </c>
      <c r="E591" s="137" t="s">
        <v>23</v>
      </c>
      <c r="F591" s="136" t="s">
        <v>98</v>
      </c>
      <c r="G591" s="137" t="s">
        <v>2778</v>
      </c>
      <c r="H591" s="137" t="s">
        <v>2779</v>
      </c>
      <c r="I591" s="137" t="s">
        <v>3040</v>
      </c>
      <c r="J591" s="137" t="s">
        <v>1206</v>
      </c>
      <c r="K591" s="137" t="s">
        <v>1205</v>
      </c>
      <c r="L591" s="137" t="s">
        <v>408</v>
      </c>
      <c r="M591" s="136" t="s">
        <v>409</v>
      </c>
      <c r="N591" s="136">
        <v>9</v>
      </c>
      <c r="O591" s="138" t="s">
        <v>723</v>
      </c>
      <c r="P591" s="137" t="s">
        <v>3035</v>
      </c>
      <c r="Q591" s="137" t="s">
        <v>631</v>
      </c>
      <c r="R591" s="137" t="s">
        <v>401</v>
      </c>
      <c r="S591" s="137" t="s">
        <v>19</v>
      </c>
      <c r="T591" s="137" t="s">
        <v>410</v>
      </c>
      <c r="U591" s="144">
        <v>12</v>
      </c>
      <c r="V591" s="136">
        <v>80</v>
      </c>
      <c r="W591" s="136">
        <v>12</v>
      </c>
      <c r="X591" s="136">
        <v>92</v>
      </c>
      <c r="Y591" s="136">
        <v>4</v>
      </c>
      <c r="Z591" s="136" t="s">
        <v>20</v>
      </c>
      <c r="AA591" s="136" t="s">
        <v>18</v>
      </c>
      <c r="AB591" s="136" t="s">
        <v>20</v>
      </c>
      <c r="AD591" s="137" t="s">
        <v>3041</v>
      </c>
      <c r="AE591" s="136" t="s">
        <v>18</v>
      </c>
      <c r="AF591" s="137" t="s">
        <v>1878</v>
      </c>
      <c r="AG591" s="136" t="s">
        <v>1873</v>
      </c>
      <c r="AH591" s="136">
        <v>3</v>
      </c>
      <c r="AI591" s="139">
        <v>6300</v>
      </c>
      <c r="AJ591" s="140">
        <v>23</v>
      </c>
      <c r="AK591" s="148">
        <v>23</v>
      </c>
      <c r="AL591" s="201">
        <f t="shared" si="9"/>
        <v>1104</v>
      </c>
      <c r="AN591" s="204">
        <v>1104000</v>
      </c>
      <c r="AO591" s="204">
        <v>0</v>
      </c>
      <c r="AP591" s="139">
        <v>3000000</v>
      </c>
      <c r="AQ591" s="139">
        <v>6955200</v>
      </c>
      <c r="AR591" s="139">
        <v>0</v>
      </c>
      <c r="AS591" s="139">
        <v>11059200</v>
      </c>
    </row>
    <row r="592" spans="1:47" ht="24.9" hidden="1" customHeight="1" x14ac:dyDescent="0.3">
      <c r="A592" s="136">
        <v>12680</v>
      </c>
      <c r="B592" s="136" t="s">
        <v>41</v>
      </c>
      <c r="C592" s="136" t="s">
        <v>98</v>
      </c>
      <c r="D592" s="136">
        <v>2024</v>
      </c>
      <c r="E592" s="137" t="s">
        <v>23</v>
      </c>
      <c r="F592" s="136" t="s">
        <v>98</v>
      </c>
      <c r="G592" s="137" t="s">
        <v>2778</v>
      </c>
      <c r="H592" s="137" t="s">
        <v>2784</v>
      </c>
      <c r="I592" s="137" t="s">
        <v>3042</v>
      </c>
      <c r="J592" s="137" t="s">
        <v>3043</v>
      </c>
      <c r="K592" s="137" t="s">
        <v>3044</v>
      </c>
      <c r="L592" s="137" t="s">
        <v>21</v>
      </c>
      <c r="M592" s="136" t="s">
        <v>21</v>
      </c>
      <c r="N592" s="136">
        <v>9</v>
      </c>
      <c r="O592" s="138" t="s">
        <v>723</v>
      </c>
      <c r="P592" s="137" t="s">
        <v>1485</v>
      </c>
      <c r="Q592" s="137" t="s">
        <v>631</v>
      </c>
      <c r="R592" s="137" t="s">
        <v>401</v>
      </c>
      <c r="S592" s="137" t="s">
        <v>19</v>
      </c>
      <c r="T592" s="137" t="s">
        <v>410</v>
      </c>
      <c r="U592" s="144">
        <v>10</v>
      </c>
      <c r="V592" s="136">
        <v>72</v>
      </c>
      <c r="W592" s="136">
        <v>0</v>
      </c>
      <c r="X592" s="136">
        <v>72</v>
      </c>
      <c r="Y592" s="136">
        <v>4</v>
      </c>
      <c r="Z592" s="136" t="s">
        <v>20</v>
      </c>
      <c r="AA592" s="136" t="s">
        <v>18</v>
      </c>
      <c r="AB592" s="136" t="s">
        <v>18</v>
      </c>
      <c r="AD592" s="137" t="s">
        <v>3045</v>
      </c>
      <c r="AE592" s="136" t="s">
        <v>18</v>
      </c>
      <c r="AF592" s="137" t="s">
        <v>1878</v>
      </c>
      <c r="AG592" s="136" t="s">
        <v>1873</v>
      </c>
      <c r="AH592" s="136">
        <v>2</v>
      </c>
      <c r="AI592" s="139">
        <v>5400</v>
      </c>
      <c r="AJ592" s="140">
        <v>18</v>
      </c>
      <c r="AK592" s="148">
        <v>18</v>
      </c>
      <c r="AL592" s="201">
        <f t="shared" si="9"/>
        <v>720</v>
      </c>
      <c r="AN592" s="204">
        <v>720000</v>
      </c>
      <c r="AO592" s="204">
        <v>0</v>
      </c>
      <c r="AP592" s="139">
        <v>0</v>
      </c>
      <c r="AQ592" s="139">
        <v>3888000</v>
      </c>
      <c r="AR592" s="139">
        <v>0</v>
      </c>
      <c r="AS592" s="139">
        <v>4608000</v>
      </c>
    </row>
    <row r="593" spans="1:47" ht="24.9" hidden="1" customHeight="1" x14ac:dyDescent="0.3">
      <c r="A593" s="136">
        <v>12605</v>
      </c>
      <c r="B593" s="136" t="s">
        <v>41</v>
      </c>
      <c r="C593" s="136" t="s">
        <v>98</v>
      </c>
      <c r="D593" s="136">
        <v>2024</v>
      </c>
      <c r="E593" s="137" t="s">
        <v>23</v>
      </c>
      <c r="F593" s="136" t="s">
        <v>98</v>
      </c>
      <c r="G593" s="137" t="s">
        <v>2778</v>
      </c>
      <c r="H593" s="137" t="s">
        <v>3046</v>
      </c>
      <c r="I593" s="137" t="s">
        <v>3047</v>
      </c>
      <c r="J593" s="137" t="s">
        <v>1780</v>
      </c>
      <c r="K593" s="137" t="s">
        <v>1791</v>
      </c>
      <c r="L593" s="137" t="s">
        <v>21</v>
      </c>
      <c r="M593" s="136" t="s">
        <v>21</v>
      </c>
      <c r="N593" s="136">
        <v>9</v>
      </c>
      <c r="O593" s="138" t="s">
        <v>723</v>
      </c>
      <c r="P593" s="137" t="s">
        <v>724</v>
      </c>
      <c r="Q593" s="137" t="s">
        <v>1864</v>
      </c>
      <c r="R593" s="137" t="s">
        <v>401</v>
      </c>
      <c r="S593" s="137" t="s">
        <v>22</v>
      </c>
      <c r="T593" s="137" t="s">
        <v>399</v>
      </c>
      <c r="U593" s="144">
        <v>20</v>
      </c>
      <c r="V593" s="136">
        <v>230</v>
      </c>
      <c r="W593" s="136">
        <v>0</v>
      </c>
      <c r="X593" s="136">
        <v>230</v>
      </c>
      <c r="Y593" s="136">
        <v>3</v>
      </c>
      <c r="Z593" s="136" t="s">
        <v>20</v>
      </c>
      <c r="AA593" s="136" t="s">
        <v>18</v>
      </c>
      <c r="AB593" s="136" t="s">
        <v>18</v>
      </c>
      <c r="AD593" s="137" t="s">
        <v>3048</v>
      </c>
      <c r="AE593" s="136" t="s">
        <v>18</v>
      </c>
      <c r="AF593" s="137" t="s">
        <v>1878</v>
      </c>
      <c r="AG593" s="136" t="s">
        <v>1873</v>
      </c>
      <c r="AH593" s="136">
        <v>3</v>
      </c>
      <c r="AI593" s="139">
        <v>6300</v>
      </c>
      <c r="AJ593" s="140">
        <v>76.666666666666671</v>
      </c>
      <c r="AK593" s="148">
        <v>77</v>
      </c>
      <c r="AL593" s="201">
        <f t="shared" si="9"/>
        <v>4600</v>
      </c>
      <c r="AN593" s="204">
        <v>6160000</v>
      </c>
      <c r="AO593" s="204">
        <v>0</v>
      </c>
      <c r="AP593" s="139">
        <v>0</v>
      </c>
      <c r="AQ593" s="139">
        <v>28980000</v>
      </c>
      <c r="AR593" s="139">
        <v>0</v>
      </c>
      <c r="AS593" s="139">
        <v>35140000</v>
      </c>
    </row>
    <row r="594" spans="1:47" ht="24.9" hidden="1" customHeight="1" x14ac:dyDescent="0.3">
      <c r="A594" s="136">
        <v>12678</v>
      </c>
      <c r="B594" s="136" t="s">
        <v>41</v>
      </c>
      <c r="C594" s="136" t="s">
        <v>98</v>
      </c>
      <c r="D594" s="136">
        <v>2024</v>
      </c>
      <c r="E594" s="137" t="s">
        <v>23</v>
      </c>
      <c r="F594" s="136" t="s">
        <v>98</v>
      </c>
      <c r="G594" s="137" t="s">
        <v>2778</v>
      </c>
      <c r="H594" s="137" t="s">
        <v>3046</v>
      </c>
      <c r="I594" s="137" t="s">
        <v>3049</v>
      </c>
      <c r="J594" s="137" t="s">
        <v>2058</v>
      </c>
      <c r="K594" s="137" t="s">
        <v>2059</v>
      </c>
      <c r="L594" s="137" t="s">
        <v>408</v>
      </c>
      <c r="M594" s="136" t="s">
        <v>409</v>
      </c>
      <c r="N594" s="136">
        <v>9</v>
      </c>
      <c r="O594" s="138" t="s">
        <v>723</v>
      </c>
      <c r="P594" s="137" t="s">
        <v>1485</v>
      </c>
      <c r="Q594" s="137" t="s">
        <v>631</v>
      </c>
      <c r="R594" s="137" t="s">
        <v>401</v>
      </c>
      <c r="S594" s="137" t="s">
        <v>19</v>
      </c>
      <c r="T594" s="137" t="s">
        <v>410</v>
      </c>
      <c r="U594" s="144">
        <v>10</v>
      </c>
      <c r="V594" s="136">
        <v>84</v>
      </c>
      <c r="W594" s="136">
        <v>12</v>
      </c>
      <c r="X594" s="136">
        <v>96</v>
      </c>
      <c r="Y594" s="136">
        <v>4</v>
      </c>
      <c r="Z594" s="136" t="s">
        <v>20</v>
      </c>
      <c r="AA594" s="136" t="s">
        <v>18</v>
      </c>
      <c r="AB594" s="136" t="s">
        <v>20</v>
      </c>
      <c r="AD594" s="137" t="s">
        <v>3050</v>
      </c>
      <c r="AE594" s="136" t="s">
        <v>18</v>
      </c>
      <c r="AF594" s="137" t="s">
        <v>1878</v>
      </c>
      <c r="AG594" s="136" t="s">
        <v>1873</v>
      </c>
      <c r="AH594" s="136">
        <v>2</v>
      </c>
      <c r="AI594" s="139">
        <v>5400</v>
      </c>
      <c r="AJ594" s="140">
        <v>24</v>
      </c>
      <c r="AK594" s="148">
        <v>24</v>
      </c>
      <c r="AL594" s="201">
        <f t="shared" si="9"/>
        <v>960</v>
      </c>
      <c r="AN594" s="204">
        <v>960000</v>
      </c>
      <c r="AO594" s="204">
        <v>0</v>
      </c>
      <c r="AP594" s="139">
        <v>2500000</v>
      </c>
      <c r="AQ594" s="139">
        <v>5184000</v>
      </c>
      <c r="AR594" s="139">
        <v>0</v>
      </c>
      <c r="AS594" s="139">
        <v>8644000</v>
      </c>
    </row>
    <row r="595" spans="1:47" ht="24.9" hidden="1" customHeight="1" x14ac:dyDescent="0.3">
      <c r="A595" s="136">
        <v>12679</v>
      </c>
      <c r="B595" s="136" t="s">
        <v>41</v>
      </c>
      <c r="C595" s="136" t="s">
        <v>98</v>
      </c>
      <c r="D595" s="136">
        <v>2024</v>
      </c>
      <c r="E595" s="137" t="s">
        <v>23</v>
      </c>
      <c r="F595" s="136" t="s">
        <v>98</v>
      </c>
      <c r="G595" s="137" t="s">
        <v>2778</v>
      </c>
      <c r="H595" s="137" t="s">
        <v>2799</v>
      </c>
      <c r="I595" s="137" t="s">
        <v>3051</v>
      </c>
      <c r="J595" s="137" t="s">
        <v>2058</v>
      </c>
      <c r="K595" s="137" t="s">
        <v>2059</v>
      </c>
      <c r="L595" s="137" t="s">
        <v>408</v>
      </c>
      <c r="M595" s="136" t="s">
        <v>409</v>
      </c>
      <c r="N595" s="136">
        <v>9</v>
      </c>
      <c r="O595" s="138" t="s">
        <v>723</v>
      </c>
      <c r="P595" s="137" t="s">
        <v>1485</v>
      </c>
      <c r="Q595" s="137" t="s">
        <v>631</v>
      </c>
      <c r="R595" s="137" t="s">
        <v>401</v>
      </c>
      <c r="S595" s="137" t="s">
        <v>19</v>
      </c>
      <c r="T595" s="137" t="s">
        <v>410</v>
      </c>
      <c r="U595" s="144">
        <v>18</v>
      </c>
      <c r="V595" s="136">
        <v>84</v>
      </c>
      <c r="W595" s="136">
        <v>12</v>
      </c>
      <c r="X595" s="136">
        <v>96</v>
      </c>
      <c r="Y595" s="136">
        <v>4</v>
      </c>
      <c r="Z595" s="136" t="s">
        <v>20</v>
      </c>
      <c r="AA595" s="136" t="s">
        <v>18</v>
      </c>
      <c r="AB595" s="136" t="s">
        <v>20</v>
      </c>
      <c r="AD595" s="137" t="s">
        <v>3052</v>
      </c>
      <c r="AE595" s="136" t="s">
        <v>18</v>
      </c>
      <c r="AF595" s="137" t="s">
        <v>1878</v>
      </c>
      <c r="AG595" s="136" t="s">
        <v>1873</v>
      </c>
      <c r="AH595" s="136">
        <v>2</v>
      </c>
      <c r="AI595" s="139">
        <v>5400</v>
      </c>
      <c r="AJ595" s="140">
        <v>24</v>
      </c>
      <c r="AK595" s="148">
        <v>24</v>
      </c>
      <c r="AL595" s="201">
        <f t="shared" si="9"/>
        <v>1728</v>
      </c>
      <c r="AN595" s="204">
        <v>1728000</v>
      </c>
      <c r="AO595" s="204">
        <v>0</v>
      </c>
      <c r="AP595" s="139">
        <v>4500000</v>
      </c>
      <c r="AQ595" s="139">
        <v>9331200</v>
      </c>
      <c r="AR595" s="139">
        <v>0</v>
      </c>
      <c r="AS595" s="139">
        <v>15559200</v>
      </c>
    </row>
    <row r="596" spans="1:47" ht="24.9" hidden="1" customHeight="1" x14ac:dyDescent="0.3">
      <c r="A596" s="136">
        <v>12790</v>
      </c>
      <c r="B596" s="136" t="s">
        <v>41</v>
      </c>
      <c r="C596" s="136" t="s">
        <v>98</v>
      </c>
      <c r="D596" s="136">
        <v>2024</v>
      </c>
      <c r="E596" s="137" t="s">
        <v>23</v>
      </c>
      <c r="F596" s="136" t="s">
        <v>98</v>
      </c>
      <c r="G596" s="137" t="s">
        <v>2778</v>
      </c>
      <c r="H596" s="137" t="s">
        <v>2779</v>
      </c>
      <c r="I596" s="137" t="s">
        <v>3053</v>
      </c>
      <c r="J596" s="137" t="s">
        <v>638</v>
      </c>
      <c r="K596" s="137" t="s">
        <v>639</v>
      </c>
      <c r="L596" s="137" t="s">
        <v>21</v>
      </c>
      <c r="M596" s="136" t="s">
        <v>21</v>
      </c>
      <c r="N596" s="136">
        <v>10</v>
      </c>
      <c r="O596" s="138" t="s">
        <v>1135</v>
      </c>
      <c r="P596" s="137" t="s">
        <v>1224</v>
      </c>
      <c r="Q596" s="137" t="s">
        <v>1864</v>
      </c>
      <c r="R596" s="137" t="s">
        <v>401</v>
      </c>
      <c r="S596" s="137" t="s">
        <v>22</v>
      </c>
      <c r="T596" s="137" t="s">
        <v>399</v>
      </c>
      <c r="U596" s="144">
        <v>15</v>
      </c>
      <c r="V596" s="136">
        <v>24</v>
      </c>
      <c r="W596" s="136">
        <v>0</v>
      </c>
      <c r="X596" s="136">
        <v>24</v>
      </c>
      <c r="Y596" s="136">
        <v>3</v>
      </c>
      <c r="Z596" s="136" t="s">
        <v>20</v>
      </c>
      <c r="AA596" s="136" t="s">
        <v>18</v>
      </c>
      <c r="AB596" s="136" t="s">
        <v>18</v>
      </c>
      <c r="AD596" s="137" t="s">
        <v>3054</v>
      </c>
      <c r="AE596" s="136" t="s">
        <v>20</v>
      </c>
      <c r="AF596" s="137" t="s">
        <v>1867</v>
      </c>
      <c r="AG596" s="136" t="s">
        <v>1873</v>
      </c>
      <c r="AH596" s="136">
        <v>2</v>
      </c>
      <c r="AI596" s="139">
        <v>5400</v>
      </c>
      <c r="AJ596" s="140">
        <v>16</v>
      </c>
      <c r="AK596" s="148">
        <v>16</v>
      </c>
      <c r="AL596" s="201">
        <f t="shared" si="9"/>
        <v>360</v>
      </c>
      <c r="AM596" s="139">
        <v>40000</v>
      </c>
      <c r="AN596" s="204">
        <v>960000</v>
      </c>
      <c r="AO596" s="204">
        <v>0</v>
      </c>
      <c r="AP596" s="139">
        <v>0</v>
      </c>
      <c r="AQ596" s="139">
        <v>1944000</v>
      </c>
      <c r="AR596" s="139">
        <v>600000</v>
      </c>
      <c r="AS596" s="139">
        <v>3504000</v>
      </c>
    </row>
    <row r="597" spans="1:47" ht="24.9" hidden="1" customHeight="1" x14ac:dyDescent="0.3">
      <c r="A597" s="136">
        <v>12793</v>
      </c>
      <c r="B597" s="136" t="s">
        <v>41</v>
      </c>
      <c r="C597" s="136" t="s">
        <v>98</v>
      </c>
      <c r="D597" s="136">
        <v>2024</v>
      </c>
      <c r="E597" s="137" t="s">
        <v>23</v>
      </c>
      <c r="F597" s="136" t="s">
        <v>98</v>
      </c>
      <c r="G597" s="137" t="s">
        <v>2778</v>
      </c>
      <c r="H597" s="137" t="s">
        <v>2793</v>
      </c>
      <c r="I597" s="137" t="s">
        <v>3055</v>
      </c>
      <c r="J597" s="137" t="s">
        <v>638</v>
      </c>
      <c r="K597" s="137" t="s">
        <v>639</v>
      </c>
      <c r="L597" s="137" t="s">
        <v>21</v>
      </c>
      <c r="M597" s="136" t="s">
        <v>21</v>
      </c>
      <c r="N597" s="136">
        <v>10</v>
      </c>
      <c r="O597" s="138" t="s">
        <v>1135</v>
      </c>
      <c r="P597" s="137" t="s">
        <v>1224</v>
      </c>
      <c r="Q597" s="137" t="s">
        <v>1864</v>
      </c>
      <c r="R597" s="137" t="s">
        <v>401</v>
      </c>
      <c r="S597" s="137" t="s">
        <v>22</v>
      </c>
      <c r="T597" s="137" t="s">
        <v>399</v>
      </c>
      <c r="U597" s="144">
        <v>15</v>
      </c>
      <c r="V597" s="136">
        <v>24</v>
      </c>
      <c r="W597" s="136">
        <v>0</v>
      </c>
      <c r="X597" s="136">
        <v>24</v>
      </c>
      <c r="Y597" s="136">
        <v>3</v>
      </c>
      <c r="Z597" s="136" t="s">
        <v>20</v>
      </c>
      <c r="AA597" s="136" t="s">
        <v>18</v>
      </c>
      <c r="AB597" s="136" t="s">
        <v>18</v>
      </c>
      <c r="AD597" s="137" t="s">
        <v>3056</v>
      </c>
      <c r="AE597" s="136" t="s">
        <v>20</v>
      </c>
      <c r="AF597" s="137" t="s">
        <v>1867</v>
      </c>
      <c r="AG597" s="136" t="s">
        <v>1873</v>
      </c>
      <c r="AH597" s="136">
        <v>2</v>
      </c>
      <c r="AI597" s="139">
        <v>5400</v>
      </c>
      <c r="AJ597" s="140">
        <v>16</v>
      </c>
      <c r="AK597" s="148">
        <v>16</v>
      </c>
      <c r="AL597" s="201">
        <f t="shared" si="9"/>
        <v>360</v>
      </c>
      <c r="AM597" s="139">
        <v>40000</v>
      </c>
      <c r="AN597" s="204">
        <v>960000</v>
      </c>
      <c r="AO597" s="204">
        <v>0</v>
      </c>
      <c r="AP597" s="139">
        <v>0</v>
      </c>
      <c r="AQ597" s="139">
        <v>1944000</v>
      </c>
      <c r="AR597" s="139">
        <v>600000</v>
      </c>
      <c r="AS597" s="139">
        <v>3504000</v>
      </c>
    </row>
    <row r="598" spans="1:47" ht="24.9" hidden="1" customHeight="1" x14ac:dyDescent="0.3">
      <c r="A598" s="136">
        <v>12621</v>
      </c>
      <c r="B598" s="136" t="s">
        <v>41</v>
      </c>
      <c r="C598" s="136" t="s">
        <v>98</v>
      </c>
      <c r="D598" s="136">
        <v>2024</v>
      </c>
      <c r="E598" s="137" t="s">
        <v>23</v>
      </c>
      <c r="F598" s="136" t="s">
        <v>98</v>
      </c>
      <c r="G598" s="137" t="s">
        <v>2778</v>
      </c>
      <c r="H598" s="137" t="s">
        <v>2779</v>
      </c>
      <c r="I598" s="137" t="s">
        <v>3057</v>
      </c>
      <c r="J598" s="137" t="s">
        <v>2012</v>
      </c>
      <c r="K598" s="137" t="s">
        <v>2013</v>
      </c>
      <c r="L598" s="137" t="s">
        <v>21</v>
      </c>
      <c r="M598" s="136" t="s">
        <v>21</v>
      </c>
      <c r="N598" s="136">
        <v>10</v>
      </c>
      <c r="O598" s="138" t="s">
        <v>1135</v>
      </c>
      <c r="P598" s="137" t="s">
        <v>1695</v>
      </c>
      <c r="Q598" s="137" t="s">
        <v>631</v>
      </c>
      <c r="R598" s="137" t="s">
        <v>401</v>
      </c>
      <c r="S598" s="137" t="s">
        <v>19</v>
      </c>
      <c r="T598" s="137" t="s">
        <v>410</v>
      </c>
      <c r="U598" s="144">
        <v>10</v>
      </c>
      <c r="V598" s="136">
        <v>64</v>
      </c>
      <c r="W598" s="136">
        <v>0</v>
      </c>
      <c r="X598" s="136">
        <v>64</v>
      </c>
      <c r="Y598" s="136">
        <v>5</v>
      </c>
      <c r="Z598" s="136" t="s">
        <v>20</v>
      </c>
      <c r="AA598" s="136" t="s">
        <v>18</v>
      </c>
      <c r="AB598" s="136" t="s">
        <v>18</v>
      </c>
      <c r="AD598" s="137" t="s">
        <v>3058</v>
      </c>
      <c r="AE598" s="136" t="s">
        <v>18</v>
      </c>
      <c r="AF598" s="137" t="s">
        <v>1878</v>
      </c>
      <c r="AG598" s="136" t="s">
        <v>1873</v>
      </c>
      <c r="AH598" s="136">
        <v>1</v>
      </c>
      <c r="AI598" s="139">
        <v>4300</v>
      </c>
      <c r="AJ598" s="140">
        <v>12.8</v>
      </c>
      <c r="AK598" s="148">
        <v>13</v>
      </c>
      <c r="AL598" s="201">
        <f t="shared" si="9"/>
        <v>640</v>
      </c>
      <c r="AN598" s="204">
        <v>520000</v>
      </c>
      <c r="AO598" s="204">
        <v>0</v>
      </c>
      <c r="AP598" s="139">
        <v>0</v>
      </c>
      <c r="AQ598" s="139">
        <v>2752000</v>
      </c>
      <c r="AR598" s="139">
        <v>0</v>
      </c>
      <c r="AS598" s="139">
        <v>3272000</v>
      </c>
    </row>
    <row r="599" spans="1:47" ht="24.9" hidden="1" customHeight="1" x14ac:dyDescent="0.3">
      <c r="A599" s="136">
        <v>12537</v>
      </c>
      <c r="B599" s="136" t="s">
        <v>41</v>
      </c>
      <c r="C599" s="136" t="s">
        <v>98</v>
      </c>
      <c r="D599" s="136">
        <v>2024</v>
      </c>
      <c r="E599" s="137" t="s">
        <v>23</v>
      </c>
      <c r="F599" s="136" t="s">
        <v>98</v>
      </c>
      <c r="G599" s="137" t="s">
        <v>2778</v>
      </c>
      <c r="H599" s="137" t="s">
        <v>2793</v>
      </c>
      <c r="I599" s="137" t="s">
        <v>3059</v>
      </c>
      <c r="J599" s="137" t="s">
        <v>3060</v>
      </c>
      <c r="K599" s="137" t="s">
        <v>1927</v>
      </c>
      <c r="L599" s="137" t="s">
        <v>21</v>
      </c>
      <c r="M599" s="136" t="s">
        <v>21</v>
      </c>
      <c r="N599" s="136">
        <v>10</v>
      </c>
      <c r="O599" s="138" t="s">
        <v>1135</v>
      </c>
      <c r="P599" s="137" t="s">
        <v>1224</v>
      </c>
      <c r="Q599" s="137" t="s">
        <v>1864</v>
      </c>
      <c r="R599" s="137" t="s">
        <v>401</v>
      </c>
      <c r="S599" s="137" t="s">
        <v>22</v>
      </c>
      <c r="T599" s="137" t="s">
        <v>399</v>
      </c>
      <c r="U599" s="144">
        <v>10</v>
      </c>
      <c r="V599" s="136">
        <v>174</v>
      </c>
      <c r="W599" s="136">
        <v>0</v>
      </c>
      <c r="X599" s="136">
        <v>174</v>
      </c>
      <c r="Y599" s="136">
        <v>8</v>
      </c>
      <c r="Z599" s="136" t="s">
        <v>20</v>
      </c>
      <c r="AA599" s="136" t="s">
        <v>18</v>
      </c>
      <c r="AB599" s="136" t="s">
        <v>18</v>
      </c>
      <c r="AC599" s="137" t="s">
        <v>3061</v>
      </c>
      <c r="AD599" s="137" t="s">
        <v>3062</v>
      </c>
      <c r="AE599" s="136" t="s">
        <v>18</v>
      </c>
      <c r="AF599" s="137" t="s">
        <v>1878</v>
      </c>
      <c r="AG599" s="136" t="s">
        <v>1873</v>
      </c>
      <c r="AH599" s="136">
        <v>3</v>
      </c>
      <c r="AI599" s="139">
        <v>6300</v>
      </c>
      <c r="AJ599" s="140">
        <v>21.75</v>
      </c>
      <c r="AK599" s="148">
        <v>22</v>
      </c>
      <c r="AL599" s="201">
        <f t="shared" si="9"/>
        <v>1740</v>
      </c>
      <c r="AN599" s="204">
        <v>880000</v>
      </c>
      <c r="AO599" s="204">
        <v>0</v>
      </c>
      <c r="AP599" s="139">
        <v>0</v>
      </c>
      <c r="AQ599" s="139">
        <v>10962000</v>
      </c>
      <c r="AR599" s="139">
        <v>0</v>
      </c>
      <c r="AS599" s="139">
        <v>11842000</v>
      </c>
      <c r="AT599" s="140" t="s">
        <v>3495</v>
      </c>
    </row>
    <row r="600" spans="1:47" ht="24.9" hidden="1" customHeight="1" x14ac:dyDescent="0.3">
      <c r="A600" s="136">
        <v>12795</v>
      </c>
      <c r="B600" s="136" t="s">
        <v>41</v>
      </c>
      <c r="C600" s="136" t="s">
        <v>98</v>
      </c>
      <c r="D600" s="136">
        <v>2024</v>
      </c>
      <c r="E600" s="137" t="s">
        <v>23</v>
      </c>
      <c r="F600" s="136" t="s">
        <v>98</v>
      </c>
      <c r="G600" s="137" t="s">
        <v>2778</v>
      </c>
      <c r="H600" s="137" t="s">
        <v>2779</v>
      </c>
      <c r="I600" s="137" t="s">
        <v>3053</v>
      </c>
      <c r="J600" s="137" t="s">
        <v>1249</v>
      </c>
      <c r="K600" s="137" t="s">
        <v>1248</v>
      </c>
      <c r="L600" s="137" t="s">
        <v>21</v>
      </c>
      <c r="M600" s="136" t="s">
        <v>21</v>
      </c>
      <c r="N600" s="136">
        <v>10</v>
      </c>
      <c r="O600" s="138" t="s">
        <v>1135</v>
      </c>
      <c r="P600" s="137" t="s">
        <v>1224</v>
      </c>
      <c r="Q600" s="137" t="s">
        <v>1864</v>
      </c>
      <c r="R600" s="137" t="s">
        <v>401</v>
      </c>
      <c r="S600" s="137" t="s">
        <v>19</v>
      </c>
      <c r="T600" s="137" t="s">
        <v>399</v>
      </c>
      <c r="U600" s="144">
        <v>15</v>
      </c>
      <c r="V600" s="136">
        <v>100</v>
      </c>
      <c r="W600" s="136">
        <v>0</v>
      </c>
      <c r="X600" s="136">
        <v>100</v>
      </c>
      <c r="Y600" s="136">
        <v>3</v>
      </c>
      <c r="Z600" s="136" t="s">
        <v>20</v>
      </c>
      <c r="AA600" s="136" t="s">
        <v>18</v>
      </c>
      <c r="AB600" s="136" t="s">
        <v>18</v>
      </c>
      <c r="AD600" s="137" t="s">
        <v>3063</v>
      </c>
      <c r="AE600" s="136" t="s">
        <v>18</v>
      </c>
      <c r="AF600" s="137" t="s">
        <v>1878</v>
      </c>
      <c r="AG600" s="136" t="s">
        <v>1873</v>
      </c>
      <c r="AH600" s="136">
        <v>2</v>
      </c>
      <c r="AI600" s="139">
        <v>5400</v>
      </c>
      <c r="AJ600" s="140">
        <v>33.333333333333336</v>
      </c>
      <c r="AK600" s="148">
        <v>34</v>
      </c>
      <c r="AL600" s="201">
        <f t="shared" si="9"/>
        <v>1500</v>
      </c>
      <c r="AN600" s="204">
        <v>2040000</v>
      </c>
      <c r="AO600" s="204">
        <v>0</v>
      </c>
      <c r="AP600" s="139">
        <v>0</v>
      </c>
      <c r="AQ600" s="139">
        <v>8100000</v>
      </c>
      <c r="AR600" s="139">
        <v>0</v>
      </c>
      <c r="AS600" s="139">
        <v>10140000</v>
      </c>
      <c r="AT600" s="142"/>
      <c r="AU600" s="142"/>
    </row>
    <row r="601" spans="1:47" ht="24.9" hidden="1" customHeight="1" x14ac:dyDescent="0.3">
      <c r="A601" s="136">
        <v>12613</v>
      </c>
      <c r="B601" s="136" t="s">
        <v>41</v>
      </c>
      <c r="C601" s="136" t="s">
        <v>98</v>
      </c>
      <c r="D601" s="136">
        <v>2024</v>
      </c>
      <c r="E601" s="137" t="s">
        <v>23</v>
      </c>
      <c r="F601" s="136" t="s">
        <v>98</v>
      </c>
      <c r="G601" s="137" t="s">
        <v>2778</v>
      </c>
      <c r="H601" s="137" t="s">
        <v>3064</v>
      </c>
      <c r="I601" s="137" t="s">
        <v>3065</v>
      </c>
      <c r="J601" s="137" t="s">
        <v>3066</v>
      </c>
      <c r="K601" s="137" t="s">
        <v>1927</v>
      </c>
      <c r="L601" s="137" t="s">
        <v>21</v>
      </c>
      <c r="M601" s="136" t="s">
        <v>21</v>
      </c>
      <c r="N601" s="136">
        <v>10</v>
      </c>
      <c r="O601" s="138" t="s">
        <v>1135</v>
      </c>
      <c r="P601" s="137" t="s">
        <v>1180</v>
      </c>
      <c r="Q601" s="137" t="s">
        <v>1442</v>
      </c>
      <c r="R601" s="137" t="s">
        <v>401</v>
      </c>
      <c r="S601" s="137" t="s">
        <v>19</v>
      </c>
      <c r="T601" s="137" t="s">
        <v>3067</v>
      </c>
      <c r="U601" s="144">
        <v>20</v>
      </c>
      <c r="V601" s="136">
        <v>112</v>
      </c>
      <c r="W601" s="136">
        <v>0</v>
      </c>
      <c r="X601" s="136">
        <v>112</v>
      </c>
      <c r="Y601" s="136">
        <v>4</v>
      </c>
      <c r="Z601" s="136" t="s">
        <v>20</v>
      </c>
      <c r="AA601" s="136" t="s">
        <v>18</v>
      </c>
      <c r="AB601" s="136" t="s">
        <v>18</v>
      </c>
      <c r="AC601" s="137" t="s">
        <v>3068</v>
      </c>
      <c r="AD601" s="137" t="s">
        <v>3069</v>
      </c>
      <c r="AE601" s="136" t="s">
        <v>18</v>
      </c>
      <c r="AF601" s="137" t="s">
        <v>1878</v>
      </c>
      <c r="AG601" s="136" t="s">
        <v>1873</v>
      </c>
      <c r="AH601" s="136">
        <v>3</v>
      </c>
      <c r="AI601" s="139">
        <v>6300</v>
      </c>
      <c r="AJ601" s="140">
        <v>28</v>
      </c>
      <c r="AK601" s="148">
        <v>28</v>
      </c>
      <c r="AL601" s="201">
        <f t="shared" si="9"/>
        <v>2240</v>
      </c>
      <c r="AN601" s="204">
        <v>2240000</v>
      </c>
      <c r="AO601" s="204">
        <v>0</v>
      </c>
      <c r="AP601" s="139">
        <v>0</v>
      </c>
      <c r="AQ601" s="139">
        <v>14112000</v>
      </c>
      <c r="AR601" s="139">
        <v>0</v>
      </c>
      <c r="AS601" s="139">
        <v>16352000</v>
      </c>
    </row>
    <row r="602" spans="1:47" ht="24.9" hidden="1" customHeight="1" x14ac:dyDescent="0.3">
      <c r="A602" s="136">
        <v>12614</v>
      </c>
      <c r="B602" s="136" t="s">
        <v>41</v>
      </c>
      <c r="C602" s="136" t="s">
        <v>98</v>
      </c>
      <c r="D602" s="136">
        <v>2024</v>
      </c>
      <c r="E602" s="137" t="s">
        <v>23</v>
      </c>
      <c r="F602" s="136" t="s">
        <v>98</v>
      </c>
      <c r="G602" s="137" t="s">
        <v>2778</v>
      </c>
      <c r="H602" s="137" t="s">
        <v>3064</v>
      </c>
      <c r="I602" s="137" t="s">
        <v>3065</v>
      </c>
      <c r="J602" s="137" t="s">
        <v>3066</v>
      </c>
      <c r="K602" s="137" t="s">
        <v>1927</v>
      </c>
      <c r="L602" s="137" t="s">
        <v>21</v>
      </c>
      <c r="M602" s="136" t="s">
        <v>21</v>
      </c>
      <c r="N602" s="136">
        <v>10</v>
      </c>
      <c r="O602" s="138" t="s">
        <v>1135</v>
      </c>
      <c r="P602" s="137" t="s">
        <v>1411</v>
      </c>
      <c r="Q602" s="137" t="s">
        <v>1442</v>
      </c>
      <c r="R602" s="137" t="s">
        <v>401</v>
      </c>
      <c r="S602" s="137" t="s">
        <v>19</v>
      </c>
      <c r="T602" s="137" t="s">
        <v>1559</v>
      </c>
      <c r="U602" s="144">
        <v>20</v>
      </c>
      <c r="V602" s="136">
        <v>112</v>
      </c>
      <c r="W602" s="136">
        <v>0</v>
      </c>
      <c r="X602" s="136">
        <v>112</v>
      </c>
      <c r="Y602" s="136">
        <v>4</v>
      </c>
      <c r="Z602" s="136" t="s">
        <v>20</v>
      </c>
      <c r="AA602" s="136" t="s">
        <v>18</v>
      </c>
      <c r="AB602" s="136" t="s">
        <v>18</v>
      </c>
      <c r="AC602" s="137" t="s">
        <v>3068</v>
      </c>
      <c r="AD602" s="137" t="s">
        <v>3070</v>
      </c>
      <c r="AE602" s="136" t="s">
        <v>18</v>
      </c>
      <c r="AF602" s="137" t="s">
        <v>1878</v>
      </c>
      <c r="AG602" s="136" t="s">
        <v>1873</v>
      </c>
      <c r="AH602" s="136">
        <v>3</v>
      </c>
      <c r="AI602" s="139">
        <v>6300</v>
      </c>
      <c r="AJ602" s="140">
        <v>28</v>
      </c>
      <c r="AK602" s="148">
        <v>28</v>
      </c>
      <c r="AL602" s="201">
        <f t="shared" si="9"/>
        <v>2240</v>
      </c>
      <c r="AN602" s="204">
        <v>2240000</v>
      </c>
      <c r="AO602" s="204">
        <v>0</v>
      </c>
      <c r="AP602" s="139">
        <v>0</v>
      </c>
      <c r="AQ602" s="139">
        <v>14112000</v>
      </c>
      <c r="AR602" s="139">
        <v>0</v>
      </c>
      <c r="AS602" s="139">
        <v>16352000</v>
      </c>
    </row>
    <row r="603" spans="1:47" ht="24.9" hidden="1" customHeight="1" x14ac:dyDescent="0.3">
      <c r="A603" s="136">
        <v>12615</v>
      </c>
      <c r="B603" s="136" t="s">
        <v>41</v>
      </c>
      <c r="C603" s="136" t="s">
        <v>98</v>
      </c>
      <c r="D603" s="136">
        <v>2024</v>
      </c>
      <c r="E603" s="137" t="s">
        <v>23</v>
      </c>
      <c r="F603" s="136" t="s">
        <v>98</v>
      </c>
      <c r="G603" s="137" t="s">
        <v>2778</v>
      </c>
      <c r="H603" s="137" t="s">
        <v>3064</v>
      </c>
      <c r="I603" s="137" t="s">
        <v>3065</v>
      </c>
      <c r="J603" s="137" t="s">
        <v>3066</v>
      </c>
      <c r="K603" s="137" t="s">
        <v>1927</v>
      </c>
      <c r="L603" s="137" t="s">
        <v>21</v>
      </c>
      <c r="M603" s="136" t="s">
        <v>21</v>
      </c>
      <c r="N603" s="136">
        <v>10</v>
      </c>
      <c r="O603" s="138" t="s">
        <v>1135</v>
      </c>
      <c r="P603" s="137" t="s">
        <v>1616</v>
      </c>
      <c r="Q603" s="137" t="s">
        <v>1442</v>
      </c>
      <c r="R603" s="137" t="s">
        <v>401</v>
      </c>
      <c r="S603" s="137" t="s">
        <v>19</v>
      </c>
      <c r="T603" s="137" t="s">
        <v>714</v>
      </c>
      <c r="U603" s="144">
        <v>20</v>
      </c>
      <c r="V603" s="136">
        <v>112</v>
      </c>
      <c r="W603" s="136">
        <v>0</v>
      </c>
      <c r="X603" s="136">
        <v>112</v>
      </c>
      <c r="Y603" s="136">
        <v>4</v>
      </c>
      <c r="Z603" s="136" t="s">
        <v>20</v>
      </c>
      <c r="AA603" s="136" t="s">
        <v>18</v>
      </c>
      <c r="AB603" s="136" t="s">
        <v>18</v>
      </c>
      <c r="AC603" s="137" t="s">
        <v>3068</v>
      </c>
      <c r="AD603" s="137" t="s">
        <v>3071</v>
      </c>
      <c r="AE603" s="136" t="s">
        <v>18</v>
      </c>
      <c r="AF603" s="137" t="s">
        <v>1878</v>
      </c>
      <c r="AG603" s="136" t="s">
        <v>1873</v>
      </c>
      <c r="AH603" s="136">
        <v>3</v>
      </c>
      <c r="AI603" s="139">
        <v>6300</v>
      </c>
      <c r="AJ603" s="140">
        <v>28</v>
      </c>
      <c r="AK603" s="148">
        <v>28</v>
      </c>
      <c r="AL603" s="201">
        <f t="shared" si="9"/>
        <v>2240</v>
      </c>
      <c r="AN603" s="204">
        <v>2240000</v>
      </c>
      <c r="AO603" s="204">
        <v>0</v>
      </c>
      <c r="AP603" s="139">
        <v>0</v>
      </c>
      <c r="AQ603" s="139">
        <v>14112000</v>
      </c>
      <c r="AR603" s="139">
        <v>0</v>
      </c>
      <c r="AS603" s="139">
        <v>16352000</v>
      </c>
    </row>
    <row r="604" spans="1:47" ht="24.9" hidden="1" customHeight="1" x14ac:dyDescent="0.3">
      <c r="A604" s="136">
        <v>12616</v>
      </c>
      <c r="B604" s="136" t="s">
        <v>41</v>
      </c>
      <c r="C604" s="136" t="s">
        <v>98</v>
      </c>
      <c r="D604" s="136">
        <v>2024</v>
      </c>
      <c r="E604" s="137" t="s">
        <v>23</v>
      </c>
      <c r="F604" s="136" t="s">
        <v>98</v>
      </c>
      <c r="G604" s="137" t="s">
        <v>2778</v>
      </c>
      <c r="H604" s="137" t="s">
        <v>3064</v>
      </c>
      <c r="I604" s="137" t="s">
        <v>3065</v>
      </c>
      <c r="J604" s="137" t="s">
        <v>3066</v>
      </c>
      <c r="K604" s="137" t="s">
        <v>1927</v>
      </c>
      <c r="L604" s="137" t="s">
        <v>21</v>
      </c>
      <c r="M604" s="136" t="s">
        <v>21</v>
      </c>
      <c r="N604" s="136">
        <v>10</v>
      </c>
      <c r="O604" s="138" t="s">
        <v>1135</v>
      </c>
      <c r="P604" s="137" t="s">
        <v>1439</v>
      </c>
      <c r="Q604" s="137" t="s">
        <v>1442</v>
      </c>
      <c r="R604" s="137" t="s">
        <v>401</v>
      </c>
      <c r="S604" s="137" t="s">
        <v>19</v>
      </c>
      <c r="T604" s="137" t="s">
        <v>635</v>
      </c>
      <c r="U604" s="144">
        <v>19</v>
      </c>
      <c r="V604" s="136">
        <v>112</v>
      </c>
      <c r="W604" s="136">
        <v>0</v>
      </c>
      <c r="X604" s="136">
        <v>112</v>
      </c>
      <c r="Y604" s="136">
        <v>4</v>
      </c>
      <c r="Z604" s="136" t="s">
        <v>20</v>
      </c>
      <c r="AA604" s="136" t="s">
        <v>18</v>
      </c>
      <c r="AB604" s="136" t="s">
        <v>18</v>
      </c>
      <c r="AC604" s="137" t="s">
        <v>3068</v>
      </c>
      <c r="AD604" s="137" t="s">
        <v>3072</v>
      </c>
      <c r="AE604" s="136" t="s">
        <v>18</v>
      </c>
      <c r="AF604" s="137" t="s">
        <v>1878</v>
      </c>
      <c r="AG604" s="136" t="s">
        <v>1873</v>
      </c>
      <c r="AH604" s="136">
        <v>3</v>
      </c>
      <c r="AI604" s="139">
        <v>6300</v>
      </c>
      <c r="AJ604" s="140">
        <v>28</v>
      </c>
      <c r="AK604" s="148">
        <v>28</v>
      </c>
      <c r="AL604" s="201">
        <f t="shared" si="9"/>
        <v>2128</v>
      </c>
      <c r="AN604" s="204">
        <v>2128000</v>
      </c>
      <c r="AO604" s="204">
        <v>0</v>
      </c>
      <c r="AP604" s="139">
        <v>0</v>
      </c>
      <c r="AQ604" s="139">
        <v>13406400</v>
      </c>
      <c r="AR604" s="139">
        <v>0</v>
      </c>
      <c r="AS604" s="139">
        <v>15534400</v>
      </c>
    </row>
    <row r="605" spans="1:47" ht="24.9" hidden="1" customHeight="1" x14ac:dyDescent="0.3">
      <c r="A605" s="136">
        <v>12617</v>
      </c>
      <c r="B605" s="136" t="s">
        <v>41</v>
      </c>
      <c r="C605" s="136" t="s">
        <v>98</v>
      </c>
      <c r="D605" s="136">
        <v>2024</v>
      </c>
      <c r="E605" s="137" t="s">
        <v>23</v>
      </c>
      <c r="F605" s="136" t="s">
        <v>98</v>
      </c>
      <c r="G605" s="137" t="s">
        <v>2778</v>
      </c>
      <c r="H605" s="137" t="s">
        <v>3064</v>
      </c>
      <c r="I605" s="137" t="s">
        <v>3065</v>
      </c>
      <c r="J605" s="137" t="s">
        <v>3066</v>
      </c>
      <c r="K605" s="137" t="s">
        <v>1927</v>
      </c>
      <c r="L605" s="137" t="s">
        <v>21</v>
      </c>
      <c r="M605" s="136" t="s">
        <v>21</v>
      </c>
      <c r="N605" s="136">
        <v>10</v>
      </c>
      <c r="O605" s="138" t="s">
        <v>1135</v>
      </c>
      <c r="P605" s="137" t="s">
        <v>738</v>
      </c>
      <c r="Q605" s="137" t="s">
        <v>1442</v>
      </c>
      <c r="R605" s="137" t="s">
        <v>401</v>
      </c>
      <c r="S605" s="137" t="s">
        <v>19</v>
      </c>
      <c r="T605" s="137" t="s">
        <v>3073</v>
      </c>
      <c r="U605" s="144">
        <v>20</v>
      </c>
      <c r="V605" s="136">
        <v>112</v>
      </c>
      <c r="W605" s="136">
        <v>0</v>
      </c>
      <c r="X605" s="136">
        <v>112</v>
      </c>
      <c r="Y605" s="136">
        <v>4</v>
      </c>
      <c r="Z605" s="136" t="s">
        <v>20</v>
      </c>
      <c r="AA605" s="136" t="s">
        <v>18</v>
      </c>
      <c r="AB605" s="136" t="s">
        <v>18</v>
      </c>
      <c r="AC605" s="137" t="s">
        <v>3068</v>
      </c>
      <c r="AD605" s="137" t="s">
        <v>3074</v>
      </c>
      <c r="AE605" s="136" t="s">
        <v>18</v>
      </c>
      <c r="AF605" s="137" t="s">
        <v>1878</v>
      </c>
      <c r="AG605" s="136" t="s">
        <v>1873</v>
      </c>
      <c r="AH605" s="136">
        <v>3</v>
      </c>
      <c r="AI605" s="139">
        <v>6300</v>
      </c>
      <c r="AJ605" s="140">
        <v>28</v>
      </c>
      <c r="AK605" s="148">
        <v>28</v>
      </c>
      <c r="AL605" s="201">
        <f t="shared" si="9"/>
        <v>2240</v>
      </c>
      <c r="AN605" s="204">
        <v>2240000</v>
      </c>
      <c r="AO605" s="204">
        <v>0</v>
      </c>
      <c r="AP605" s="139">
        <v>0</v>
      </c>
      <c r="AQ605" s="139">
        <v>14112000</v>
      </c>
      <c r="AR605" s="139">
        <v>0</v>
      </c>
      <c r="AS605" s="139">
        <v>16352000</v>
      </c>
    </row>
    <row r="606" spans="1:47" ht="24.9" hidden="1" customHeight="1" x14ac:dyDescent="0.3">
      <c r="A606" s="136">
        <v>12618</v>
      </c>
      <c r="B606" s="136" t="s">
        <v>41</v>
      </c>
      <c r="C606" s="136" t="s">
        <v>98</v>
      </c>
      <c r="D606" s="136">
        <v>2024</v>
      </c>
      <c r="E606" s="137" t="s">
        <v>23</v>
      </c>
      <c r="F606" s="136" t="s">
        <v>98</v>
      </c>
      <c r="G606" s="137" t="s">
        <v>2778</v>
      </c>
      <c r="H606" s="137" t="s">
        <v>3064</v>
      </c>
      <c r="I606" s="137" t="s">
        <v>3065</v>
      </c>
      <c r="J606" s="137" t="s">
        <v>3066</v>
      </c>
      <c r="K606" s="137" t="s">
        <v>1927</v>
      </c>
      <c r="L606" s="137" t="s">
        <v>21</v>
      </c>
      <c r="M606" s="136" t="s">
        <v>21</v>
      </c>
      <c r="N606" s="136">
        <v>10</v>
      </c>
      <c r="O606" s="138" t="s">
        <v>1135</v>
      </c>
      <c r="P606" s="137" t="s">
        <v>3075</v>
      </c>
      <c r="Q606" s="137" t="s">
        <v>1442</v>
      </c>
      <c r="R606" s="137" t="s">
        <v>401</v>
      </c>
      <c r="S606" s="137" t="s">
        <v>19</v>
      </c>
      <c r="T606" s="137" t="s">
        <v>1559</v>
      </c>
      <c r="U606" s="144">
        <v>20</v>
      </c>
      <c r="V606" s="136">
        <v>112</v>
      </c>
      <c r="W606" s="136">
        <v>0</v>
      </c>
      <c r="X606" s="136">
        <v>112</v>
      </c>
      <c r="Y606" s="136">
        <v>4</v>
      </c>
      <c r="Z606" s="136" t="s">
        <v>20</v>
      </c>
      <c r="AA606" s="136" t="s">
        <v>18</v>
      </c>
      <c r="AB606" s="136" t="s">
        <v>18</v>
      </c>
      <c r="AC606" s="137" t="s">
        <v>3068</v>
      </c>
      <c r="AD606" s="137" t="s">
        <v>3076</v>
      </c>
      <c r="AE606" s="136" t="s">
        <v>18</v>
      </c>
      <c r="AF606" s="137" t="s">
        <v>1878</v>
      </c>
      <c r="AG606" s="136" t="s">
        <v>1873</v>
      </c>
      <c r="AH606" s="136">
        <v>3</v>
      </c>
      <c r="AI606" s="139">
        <v>6300</v>
      </c>
      <c r="AJ606" s="140">
        <v>28</v>
      </c>
      <c r="AK606" s="148">
        <v>28</v>
      </c>
      <c r="AL606" s="201">
        <f t="shared" si="9"/>
        <v>2240</v>
      </c>
      <c r="AN606" s="204">
        <v>2240000</v>
      </c>
      <c r="AO606" s="204">
        <v>0</v>
      </c>
      <c r="AP606" s="139">
        <v>0</v>
      </c>
      <c r="AQ606" s="139">
        <v>14112000</v>
      </c>
      <c r="AR606" s="139">
        <v>0</v>
      </c>
      <c r="AS606" s="139">
        <v>16352000</v>
      </c>
    </row>
    <row r="607" spans="1:47" ht="24.9" hidden="1" customHeight="1" x14ac:dyDescent="0.3">
      <c r="A607" s="136">
        <v>12619</v>
      </c>
      <c r="B607" s="136" t="s">
        <v>41</v>
      </c>
      <c r="C607" s="136" t="s">
        <v>98</v>
      </c>
      <c r="D607" s="136">
        <v>2024</v>
      </c>
      <c r="E607" s="137" t="s">
        <v>23</v>
      </c>
      <c r="F607" s="136" t="s">
        <v>98</v>
      </c>
      <c r="G607" s="137" t="s">
        <v>2778</v>
      </c>
      <c r="H607" s="137" t="s">
        <v>3064</v>
      </c>
      <c r="I607" s="137" t="s">
        <v>3065</v>
      </c>
      <c r="J607" s="137" t="s">
        <v>3077</v>
      </c>
      <c r="K607" s="137" t="s">
        <v>1927</v>
      </c>
      <c r="L607" s="137" t="s">
        <v>21</v>
      </c>
      <c r="M607" s="136" t="s">
        <v>21</v>
      </c>
      <c r="N607" s="136">
        <v>10</v>
      </c>
      <c r="O607" s="138" t="s">
        <v>1135</v>
      </c>
      <c r="P607" s="137" t="s">
        <v>1439</v>
      </c>
      <c r="Q607" s="137" t="s">
        <v>1864</v>
      </c>
      <c r="R607" s="137" t="s">
        <v>401</v>
      </c>
      <c r="S607" s="137" t="s">
        <v>22</v>
      </c>
      <c r="T607" s="137" t="s">
        <v>3067</v>
      </c>
      <c r="U607" s="144">
        <v>18</v>
      </c>
      <c r="V607" s="136">
        <v>48</v>
      </c>
      <c r="W607" s="136">
        <v>0</v>
      </c>
      <c r="X607" s="136">
        <v>48</v>
      </c>
      <c r="Y607" s="136">
        <v>6</v>
      </c>
      <c r="Z607" s="136" t="s">
        <v>20</v>
      </c>
      <c r="AA607" s="136" t="s">
        <v>18</v>
      </c>
      <c r="AB607" s="136" t="s">
        <v>18</v>
      </c>
      <c r="AC607" s="137" t="s">
        <v>3078</v>
      </c>
      <c r="AD607" s="137" t="s">
        <v>3079</v>
      </c>
      <c r="AE607" s="136" t="s">
        <v>18</v>
      </c>
      <c r="AF607" s="137" t="s">
        <v>1878</v>
      </c>
      <c r="AG607" s="136" t="s">
        <v>1873</v>
      </c>
      <c r="AH607" s="136">
        <v>3</v>
      </c>
      <c r="AI607" s="139">
        <v>6300</v>
      </c>
      <c r="AJ607" s="140">
        <v>8</v>
      </c>
      <c r="AK607" s="148">
        <v>8</v>
      </c>
      <c r="AL607" s="201">
        <f t="shared" si="9"/>
        <v>864</v>
      </c>
      <c r="AN607" s="204">
        <v>576000</v>
      </c>
      <c r="AO607" s="204">
        <v>0</v>
      </c>
      <c r="AP607" s="139">
        <v>0</v>
      </c>
      <c r="AQ607" s="139">
        <v>5443200</v>
      </c>
      <c r="AR607" s="139">
        <v>0</v>
      </c>
      <c r="AS607" s="139">
        <v>6019200</v>
      </c>
    </row>
    <row r="608" spans="1:47" ht="24.9" hidden="1" customHeight="1" x14ac:dyDescent="0.3">
      <c r="A608" s="136">
        <v>12517</v>
      </c>
      <c r="B608" s="136" t="s">
        <v>41</v>
      </c>
      <c r="C608" s="136" t="s">
        <v>98</v>
      </c>
      <c r="D608" s="136">
        <v>2024</v>
      </c>
      <c r="E608" s="137" t="s">
        <v>23</v>
      </c>
      <c r="F608" s="136" t="s">
        <v>98</v>
      </c>
      <c r="G608" s="137" t="s">
        <v>2778</v>
      </c>
      <c r="H608" s="137" t="s">
        <v>2852</v>
      </c>
      <c r="I608" s="137" t="s">
        <v>3080</v>
      </c>
      <c r="J608" s="137" t="s">
        <v>638</v>
      </c>
      <c r="K608" s="137" t="s">
        <v>639</v>
      </c>
      <c r="L608" s="137" t="s">
        <v>21</v>
      </c>
      <c r="M608" s="136" t="s">
        <v>21</v>
      </c>
      <c r="N608" s="136">
        <v>13</v>
      </c>
      <c r="O608" s="138" t="s">
        <v>622</v>
      </c>
      <c r="P608" s="137" t="s">
        <v>1777</v>
      </c>
      <c r="Q608" s="137" t="s">
        <v>1864</v>
      </c>
      <c r="R608" s="137" t="s">
        <v>401</v>
      </c>
      <c r="S608" s="137" t="s">
        <v>19</v>
      </c>
      <c r="T608" s="137" t="s">
        <v>410</v>
      </c>
      <c r="U608" s="144">
        <v>16</v>
      </c>
      <c r="V608" s="136">
        <v>24</v>
      </c>
      <c r="W608" s="136">
        <v>0</v>
      </c>
      <c r="X608" s="136">
        <v>24</v>
      </c>
      <c r="Y608" s="136">
        <v>3</v>
      </c>
      <c r="Z608" s="136" t="s">
        <v>20</v>
      </c>
      <c r="AA608" s="136" t="s">
        <v>18</v>
      </c>
      <c r="AB608" s="136" t="s">
        <v>18</v>
      </c>
      <c r="AC608" s="137" t="s">
        <v>21</v>
      </c>
      <c r="AD608" s="137" t="s">
        <v>3081</v>
      </c>
      <c r="AE608" s="136" t="s">
        <v>20</v>
      </c>
      <c r="AF608" s="137" t="s">
        <v>1867</v>
      </c>
      <c r="AG608" s="136" t="s">
        <v>1873</v>
      </c>
      <c r="AH608" s="136">
        <v>2</v>
      </c>
      <c r="AI608" s="139">
        <v>5400</v>
      </c>
      <c r="AJ608" s="140">
        <v>16</v>
      </c>
      <c r="AK608" s="148">
        <v>16</v>
      </c>
      <c r="AL608" s="201">
        <f t="shared" si="9"/>
        <v>384</v>
      </c>
      <c r="AM608" s="139">
        <v>40000</v>
      </c>
      <c r="AN608" s="204">
        <v>1024000</v>
      </c>
      <c r="AO608" s="204">
        <v>0</v>
      </c>
      <c r="AP608" s="139">
        <v>0</v>
      </c>
      <c r="AQ608" s="139">
        <v>2073600</v>
      </c>
      <c r="AR608" s="139">
        <v>640000</v>
      </c>
      <c r="AS608" s="139">
        <v>3737600</v>
      </c>
    </row>
    <row r="609" spans="1:47" ht="24.9" hidden="1" customHeight="1" x14ac:dyDescent="0.3">
      <c r="A609" s="136">
        <v>12571</v>
      </c>
      <c r="B609" s="136" t="s">
        <v>41</v>
      </c>
      <c r="C609" s="136" t="s">
        <v>98</v>
      </c>
      <c r="D609" s="136">
        <v>2024</v>
      </c>
      <c r="E609" s="137" t="s">
        <v>23</v>
      </c>
      <c r="F609" s="136" t="s">
        <v>98</v>
      </c>
      <c r="G609" s="137" t="s">
        <v>2778</v>
      </c>
      <c r="H609" s="137" t="s">
        <v>3082</v>
      </c>
      <c r="I609" s="137" t="s">
        <v>3083</v>
      </c>
      <c r="J609" s="137" t="s">
        <v>638</v>
      </c>
      <c r="K609" s="137" t="s">
        <v>639</v>
      </c>
      <c r="L609" s="137" t="s">
        <v>21</v>
      </c>
      <c r="M609" s="136" t="s">
        <v>21</v>
      </c>
      <c r="N609" s="136">
        <v>13</v>
      </c>
      <c r="O609" s="138" t="s">
        <v>622</v>
      </c>
      <c r="P609" s="137" t="s">
        <v>690</v>
      </c>
      <c r="Q609" s="137" t="s">
        <v>1864</v>
      </c>
      <c r="R609" s="137" t="s">
        <v>401</v>
      </c>
      <c r="S609" s="137" t="s">
        <v>22</v>
      </c>
      <c r="T609" s="137" t="s">
        <v>399</v>
      </c>
      <c r="U609" s="144">
        <v>15</v>
      </c>
      <c r="V609" s="136">
        <v>24</v>
      </c>
      <c r="W609" s="136">
        <v>0</v>
      </c>
      <c r="X609" s="136">
        <v>24</v>
      </c>
      <c r="Y609" s="136">
        <v>3</v>
      </c>
      <c r="Z609" s="136" t="s">
        <v>20</v>
      </c>
      <c r="AA609" s="136" t="s">
        <v>18</v>
      </c>
      <c r="AB609" s="136" t="s">
        <v>18</v>
      </c>
      <c r="AD609" s="137" t="s">
        <v>3084</v>
      </c>
      <c r="AE609" s="136" t="s">
        <v>20</v>
      </c>
      <c r="AF609" s="137" t="s">
        <v>1867</v>
      </c>
      <c r="AG609" s="136" t="s">
        <v>1873</v>
      </c>
      <c r="AH609" s="136">
        <v>2</v>
      </c>
      <c r="AI609" s="139">
        <v>5400</v>
      </c>
      <c r="AJ609" s="140">
        <v>16</v>
      </c>
      <c r="AK609" s="148">
        <v>16</v>
      </c>
      <c r="AL609" s="201">
        <f t="shared" si="9"/>
        <v>360</v>
      </c>
      <c r="AM609" s="139">
        <v>40000</v>
      </c>
      <c r="AN609" s="204">
        <v>960000</v>
      </c>
      <c r="AO609" s="204">
        <v>0</v>
      </c>
      <c r="AP609" s="139">
        <v>0</v>
      </c>
      <c r="AQ609" s="139">
        <v>1944000</v>
      </c>
      <c r="AR609" s="139">
        <v>600000</v>
      </c>
      <c r="AS609" s="139">
        <v>3504000</v>
      </c>
      <c r="AT609" s="150"/>
      <c r="AU609" s="142"/>
    </row>
    <row r="610" spans="1:47" ht="24.9" hidden="1" customHeight="1" x14ac:dyDescent="0.3">
      <c r="A610" s="136">
        <v>12572</v>
      </c>
      <c r="B610" s="136" t="s">
        <v>41</v>
      </c>
      <c r="C610" s="136" t="s">
        <v>98</v>
      </c>
      <c r="D610" s="136">
        <v>2024</v>
      </c>
      <c r="E610" s="137" t="s">
        <v>23</v>
      </c>
      <c r="F610" s="136" t="s">
        <v>98</v>
      </c>
      <c r="G610" s="137" t="s">
        <v>2778</v>
      </c>
      <c r="H610" s="137" t="s">
        <v>2779</v>
      </c>
      <c r="I610" s="137" t="s">
        <v>3083</v>
      </c>
      <c r="J610" s="137" t="s">
        <v>638</v>
      </c>
      <c r="K610" s="137" t="s">
        <v>639</v>
      </c>
      <c r="L610" s="137" t="s">
        <v>21</v>
      </c>
      <c r="M610" s="136" t="s">
        <v>21</v>
      </c>
      <c r="N610" s="136">
        <v>13</v>
      </c>
      <c r="O610" s="138" t="s">
        <v>622</v>
      </c>
      <c r="P610" s="137" t="s">
        <v>690</v>
      </c>
      <c r="Q610" s="137" t="s">
        <v>1864</v>
      </c>
      <c r="R610" s="137" t="s">
        <v>401</v>
      </c>
      <c r="S610" s="137" t="s">
        <v>22</v>
      </c>
      <c r="T610" s="137" t="s">
        <v>399</v>
      </c>
      <c r="U610" s="144">
        <v>15</v>
      </c>
      <c r="V610" s="136">
        <v>24</v>
      </c>
      <c r="W610" s="136">
        <v>0</v>
      </c>
      <c r="X610" s="136">
        <v>24</v>
      </c>
      <c r="Y610" s="136">
        <v>3</v>
      </c>
      <c r="Z610" s="136" t="s">
        <v>20</v>
      </c>
      <c r="AA610" s="136" t="s">
        <v>18</v>
      </c>
      <c r="AB610" s="136" t="s">
        <v>18</v>
      </c>
      <c r="AD610" s="137" t="s">
        <v>3085</v>
      </c>
      <c r="AE610" s="136" t="s">
        <v>20</v>
      </c>
      <c r="AF610" s="137" t="s">
        <v>1867</v>
      </c>
      <c r="AG610" s="136" t="s">
        <v>1873</v>
      </c>
      <c r="AH610" s="136">
        <v>2</v>
      </c>
      <c r="AI610" s="139">
        <v>5400</v>
      </c>
      <c r="AJ610" s="140">
        <v>16</v>
      </c>
      <c r="AK610" s="148">
        <v>16</v>
      </c>
      <c r="AL610" s="201">
        <f t="shared" si="9"/>
        <v>360</v>
      </c>
      <c r="AM610" s="139">
        <v>40000</v>
      </c>
      <c r="AN610" s="204">
        <v>960000</v>
      </c>
      <c r="AO610" s="204">
        <v>0</v>
      </c>
      <c r="AP610" s="139">
        <v>0</v>
      </c>
      <c r="AQ610" s="139">
        <v>1944000</v>
      </c>
      <c r="AR610" s="139">
        <v>600000</v>
      </c>
      <c r="AS610" s="139">
        <v>3504000</v>
      </c>
    </row>
    <row r="611" spans="1:47" ht="24.9" hidden="1" customHeight="1" x14ac:dyDescent="0.3">
      <c r="A611" s="136">
        <v>12878</v>
      </c>
      <c r="B611" s="136" t="s">
        <v>41</v>
      </c>
      <c r="C611" s="136" t="s">
        <v>98</v>
      </c>
      <c r="D611" s="136">
        <v>2024</v>
      </c>
      <c r="E611" s="137" t="s">
        <v>23</v>
      </c>
      <c r="F611" s="136" t="s">
        <v>98</v>
      </c>
      <c r="G611" s="137" t="s">
        <v>2778</v>
      </c>
      <c r="H611" s="137" t="s">
        <v>71</v>
      </c>
      <c r="I611" s="137" t="s">
        <v>3086</v>
      </c>
      <c r="J611" s="137" t="s">
        <v>638</v>
      </c>
      <c r="K611" s="137" t="s">
        <v>639</v>
      </c>
      <c r="L611" s="137" t="s">
        <v>21</v>
      </c>
      <c r="M611" s="136" t="s">
        <v>21</v>
      </c>
      <c r="N611" s="136">
        <v>13</v>
      </c>
      <c r="O611" s="138" t="s">
        <v>622</v>
      </c>
      <c r="P611" s="137" t="s">
        <v>1155</v>
      </c>
      <c r="Q611" s="137" t="s">
        <v>1656</v>
      </c>
      <c r="R611" s="137" t="s">
        <v>401</v>
      </c>
      <c r="S611" s="137" t="s">
        <v>19</v>
      </c>
      <c r="T611" s="137" t="s">
        <v>410</v>
      </c>
      <c r="U611" s="144">
        <v>18</v>
      </c>
      <c r="V611" s="136">
        <v>24</v>
      </c>
      <c r="W611" s="136">
        <v>0</v>
      </c>
      <c r="X611" s="136">
        <v>24</v>
      </c>
      <c r="Y611" s="136">
        <v>3</v>
      </c>
      <c r="Z611" s="136" t="s">
        <v>20</v>
      </c>
      <c r="AA611" s="136" t="s">
        <v>18</v>
      </c>
      <c r="AB611" s="136" t="s">
        <v>18</v>
      </c>
      <c r="AD611" s="137" t="s">
        <v>3087</v>
      </c>
      <c r="AE611" s="136" t="s">
        <v>20</v>
      </c>
      <c r="AF611" s="137" t="s">
        <v>1867</v>
      </c>
      <c r="AG611" s="136" t="s">
        <v>1873</v>
      </c>
      <c r="AH611" s="136">
        <v>2</v>
      </c>
      <c r="AI611" s="139">
        <v>5400</v>
      </c>
      <c r="AJ611" s="140">
        <v>16</v>
      </c>
      <c r="AK611" s="148">
        <v>16</v>
      </c>
      <c r="AL611" s="201">
        <f t="shared" si="9"/>
        <v>432</v>
      </c>
      <c r="AM611" s="139">
        <v>40000</v>
      </c>
      <c r="AN611" s="204">
        <v>1152000</v>
      </c>
      <c r="AO611" s="204">
        <v>0</v>
      </c>
      <c r="AP611" s="139">
        <v>0</v>
      </c>
      <c r="AQ611" s="139">
        <v>2332800</v>
      </c>
      <c r="AR611" s="139">
        <v>720000</v>
      </c>
      <c r="AS611" s="139">
        <v>4204800</v>
      </c>
    </row>
    <row r="612" spans="1:47" ht="24.9" hidden="1" customHeight="1" x14ac:dyDescent="0.3">
      <c r="A612" s="136">
        <v>12880</v>
      </c>
      <c r="B612" s="136" t="s">
        <v>41</v>
      </c>
      <c r="C612" s="136" t="s">
        <v>98</v>
      </c>
      <c r="D612" s="136">
        <v>2024</v>
      </c>
      <c r="E612" s="137" t="s">
        <v>23</v>
      </c>
      <c r="F612" s="136" t="s">
        <v>98</v>
      </c>
      <c r="G612" s="137" t="s">
        <v>2778</v>
      </c>
      <c r="H612" s="137" t="s">
        <v>71</v>
      </c>
      <c r="I612" s="137" t="s">
        <v>3086</v>
      </c>
      <c r="J612" s="137" t="s">
        <v>638</v>
      </c>
      <c r="K612" s="137" t="s">
        <v>639</v>
      </c>
      <c r="L612" s="137" t="s">
        <v>21</v>
      </c>
      <c r="M612" s="136" t="s">
        <v>21</v>
      </c>
      <c r="N612" s="136">
        <v>13</v>
      </c>
      <c r="O612" s="138" t="s">
        <v>622</v>
      </c>
      <c r="P612" s="137" t="s">
        <v>1183</v>
      </c>
      <c r="Q612" s="137" t="s">
        <v>1656</v>
      </c>
      <c r="R612" s="137" t="s">
        <v>401</v>
      </c>
      <c r="S612" s="137" t="s">
        <v>19</v>
      </c>
      <c r="T612" s="137" t="s">
        <v>410</v>
      </c>
      <c r="U612" s="144">
        <v>18</v>
      </c>
      <c r="V612" s="136">
        <v>24</v>
      </c>
      <c r="W612" s="136">
        <v>0</v>
      </c>
      <c r="X612" s="136">
        <v>24</v>
      </c>
      <c r="Y612" s="136">
        <v>3</v>
      </c>
      <c r="Z612" s="136" t="s">
        <v>20</v>
      </c>
      <c r="AA612" s="136" t="s">
        <v>18</v>
      </c>
      <c r="AB612" s="136" t="s">
        <v>18</v>
      </c>
      <c r="AD612" s="137" t="s">
        <v>3087</v>
      </c>
      <c r="AE612" s="136" t="s">
        <v>20</v>
      </c>
      <c r="AF612" s="137" t="s">
        <v>1867</v>
      </c>
      <c r="AG612" s="136" t="s">
        <v>1873</v>
      </c>
      <c r="AH612" s="136">
        <v>2</v>
      </c>
      <c r="AI612" s="139">
        <v>5400</v>
      </c>
      <c r="AJ612" s="140">
        <v>16</v>
      </c>
      <c r="AK612" s="148">
        <v>16</v>
      </c>
      <c r="AL612" s="201">
        <f t="shared" si="9"/>
        <v>432</v>
      </c>
      <c r="AM612" s="139">
        <v>40000</v>
      </c>
      <c r="AN612" s="204">
        <v>1152000</v>
      </c>
      <c r="AO612" s="204">
        <v>0</v>
      </c>
      <c r="AP612" s="139">
        <v>0</v>
      </c>
      <c r="AQ612" s="139">
        <v>2332800</v>
      </c>
      <c r="AR612" s="139">
        <v>720000</v>
      </c>
      <c r="AS612" s="139">
        <v>4204800</v>
      </c>
    </row>
    <row r="613" spans="1:47" ht="24.9" hidden="1" customHeight="1" x14ac:dyDescent="0.3">
      <c r="A613" s="136">
        <v>12883</v>
      </c>
      <c r="B613" s="136" t="s">
        <v>41</v>
      </c>
      <c r="C613" s="136" t="s">
        <v>98</v>
      </c>
      <c r="D613" s="136">
        <v>2024</v>
      </c>
      <c r="E613" s="137" t="s">
        <v>23</v>
      </c>
      <c r="F613" s="136" t="s">
        <v>98</v>
      </c>
      <c r="G613" s="137" t="s">
        <v>2778</v>
      </c>
      <c r="H613" s="137" t="s">
        <v>71</v>
      </c>
      <c r="I613" s="137" t="s">
        <v>3086</v>
      </c>
      <c r="J613" s="137" t="s">
        <v>638</v>
      </c>
      <c r="K613" s="137" t="s">
        <v>639</v>
      </c>
      <c r="L613" s="137" t="s">
        <v>21</v>
      </c>
      <c r="M613" s="136" t="s">
        <v>21</v>
      </c>
      <c r="N613" s="136">
        <v>13</v>
      </c>
      <c r="O613" s="138" t="s">
        <v>622</v>
      </c>
      <c r="P613" s="137" t="s">
        <v>1182</v>
      </c>
      <c r="Q613" s="137" t="s">
        <v>1656</v>
      </c>
      <c r="R613" s="137" t="s">
        <v>401</v>
      </c>
      <c r="S613" s="137" t="s">
        <v>19</v>
      </c>
      <c r="T613" s="137" t="s">
        <v>410</v>
      </c>
      <c r="U613" s="144">
        <v>17</v>
      </c>
      <c r="V613" s="136">
        <v>24</v>
      </c>
      <c r="W613" s="136">
        <v>0</v>
      </c>
      <c r="X613" s="136">
        <v>24</v>
      </c>
      <c r="Y613" s="136">
        <v>3</v>
      </c>
      <c r="Z613" s="136" t="s">
        <v>20</v>
      </c>
      <c r="AA613" s="136" t="s">
        <v>18</v>
      </c>
      <c r="AB613" s="136" t="s">
        <v>18</v>
      </c>
      <c r="AD613" s="137" t="s">
        <v>3087</v>
      </c>
      <c r="AE613" s="136" t="s">
        <v>20</v>
      </c>
      <c r="AF613" s="137" t="s">
        <v>1867</v>
      </c>
      <c r="AG613" s="136" t="s">
        <v>1873</v>
      </c>
      <c r="AH613" s="136">
        <v>2</v>
      </c>
      <c r="AI613" s="139">
        <v>5400</v>
      </c>
      <c r="AJ613" s="140">
        <v>16</v>
      </c>
      <c r="AK613" s="148">
        <v>16</v>
      </c>
      <c r="AL613" s="201">
        <f t="shared" si="9"/>
        <v>408</v>
      </c>
      <c r="AM613" s="139">
        <v>40000</v>
      </c>
      <c r="AN613" s="204">
        <v>1088000</v>
      </c>
      <c r="AO613" s="204">
        <v>0</v>
      </c>
      <c r="AP613" s="139">
        <v>0</v>
      </c>
      <c r="AQ613" s="139">
        <v>2203200</v>
      </c>
      <c r="AR613" s="139">
        <v>680000</v>
      </c>
      <c r="AS613" s="139">
        <v>3971200</v>
      </c>
    </row>
    <row r="614" spans="1:47" ht="24.9" hidden="1" customHeight="1" x14ac:dyDescent="0.3">
      <c r="A614" s="136">
        <v>12885</v>
      </c>
      <c r="B614" s="136" t="s">
        <v>41</v>
      </c>
      <c r="C614" s="136" t="s">
        <v>98</v>
      </c>
      <c r="D614" s="136">
        <v>2024</v>
      </c>
      <c r="E614" s="137" t="s">
        <v>23</v>
      </c>
      <c r="F614" s="136" t="s">
        <v>98</v>
      </c>
      <c r="G614" s="137" t="s">
        <v>2778</v>
      </c>
      <c r="H614" s="137" t="s">
        <v>2779</v>
      </c>
      <c r="I614" s="137" t="s">
        <v>2906</v>
      </c>
      <c r="J614" s="137" t="s">
        <v>638</v>
      </c>
      <c r="K614" s="137" t="s">
        <v>639</v>
      </c>
      <c r="L614" s="137" t="s">
        <v>21</v>
      </c>
      <c r="M614" s="136" t="s">
        <v>21</v>
      </c>
      <c r="N614" s="136">
        <v>13</v>
      </c>
      <c r="O614" s="138" t="s">
        <v>622</v>
      </c>
      <c r="P614" s="137" t="s">
        <v>1164</v>
      </c>
      <c r="Q614" s="137" t="s">
        <v>1656</v>
      </c>
      <c r="R614" s="137" t="s">
        <v>401</v>
      </c>
      <c r="S614" s="137" t="s">
        <v>19</v>
      </c>
      <c r="T614" s="137" t="s">
        <v>410</v>
      </c>
      <c r="U614" s="144">
        <v>17</v>
      </c>
      <c r="V614" s="136">
        <v>24</v>
      </c>
      <c r="W614" s="136">
        <v>0</v>
      </c>
      <c r="X614" s="136">
        <v>24</v>
      </c>
      <c r="Y614" s="136">
        <v>3</v>
      </c>
      <c r="Z614" s="136" t="s">
        <v>20</v>
      </c>
      <c r="AA614" s="136" t="s">
        <v>18</v>
      </c>
      <c r="AB614" s="136" t="s">
        <v>18</v>
      </c>
      <c r="AD614" s="137" t="s">
        <v>2907</v>
      </c>
      <c r="AE614" s="136" t="s">
        <v>20</v>
      </c>
      <c r="AF614" s="137" t="s">
        <v>1867</v>
      </c>
      <c r="AG614" s="136" t="s">
        <v>1873</v>
      </c>
      <c r="AH614" s="136">
        <v>2</v>
      </c>
      <c r="AI614" s="139">
        <v>5400</v>
      </c>
      <c r="AJ614" s="140">
        <v>16</v>
      </c>
      <c r="AK614" s="148">
        <v>16</v>
      </c>
      <c r="AL614" s="201">
        <f t="shared" si="9"/>
        <v>408</v>
      </c>
      <c r="AM614" s="139">
        <v>40000</v>
      </c>
      <c r="AN614" s="204">
        <v>1088000</v>
      </c>
      <c r="AO614" s="204">
        <v>0</v>
      </c>
      <c r="AP614" s="139">
        <v>0</v>
      </c>
      <c r="AQ614" s="139">
        <v>2203200</v>
      </c>
      <c r="AR614" s="139">
        <v>680000</v>
      </c>
      <c r="AS614" s="139">
        <v>3971200</v>
      </c>
    </row>
    <row r="615" spans="1:47" ht="24.9" hidden="1" customHeight="1" x14ac:dyDescent="0.3">
      <c r="A615" s="136">
        <v>12887</v>
      </c>
      <c r="B615" s="136" t="s">
        <v>41</v>
      </c>
      <c r="C615" s="136" t="s">
        <v>98</v>
      </c>
      <c r="D615" s="136">
        <v>2024</v>
      </c>
      <c r="E615" s="137" t="s">
        <v>23</v>
      </c>
      <c r="F615" s="136" t="s">
        <v>98</v>
      </c>
      <c r="G615" s="137" t="s">
        <v>2778</v>
      </c>
      <c r="H615" s="137" t="s">
        <v>2779</v>
      </c>
      <c r="I615" s="137" t="s">
        <v>2906</v>
      </c>
      <c r="J615" s="137" t="s">
        <v>638</v>
      </c>
      <c r="K615" s="137" t="s">
        <v>639</v>
      </c>
      <c r="L615" s="137" t="s">
        <v>21</v>
      </c>
      <c r="M615" s="136" t="s">
        <v>21</v>
      </c>
      <c r="N615" s="136">
        <v>13</v>
      </c>
      <c r="O615" s="138" t="s">
        <v>622</v>
      </c>
      <c r="P615" s="137" t="s">
        <v>1152</v>
      </c>
      <c r="Q615" s="137" t="s">
        <v>1656</v>
      </c>
      <c r="R615" s="137" t="s">
        <v>401</v>
      </c>
      <c r="S615" s="137" t="s">
        <v>19</v>
      </c>
      <c r="T615" s="137" t="s">
        <v>410</v>
      </c>
      <c r="U615" s="144">
        <v>17</v>
      </c>
      <c r="V615" s="136">
        <v>24</v>
      </c>
      <c r="W615" s="136">
        <v>0</v>
      </c>
      <c r="X615" s="136">
        <v>24</v>
      </c>
      <c r="Y615" s="136">
        <v>3</v>
      </c>
      <c r="Z615" s="136" t="s">
        <v>20</v>
      </c>
      <c r="AA615" s="136" t="s">
        <v>18</v>
      </c>
      <c r="AB615" s="136" t="s">
        <v>18</v>
      </c>
      <c r="AD615" s="137" t="s">
        <v>2907</v>
      </c>
      <c r="AE615" s="136" t="s">
        <v>20</v>
      </c>
      <c r="AF615" s="137" t="s">
        <v>1867</v>
      </c>
      <c r="AG615" s="136" t="s">
        <v>1873</v>
      </c>
      <c r="AH615" s="136">
        <v>2</v>
      </c>
      <c r="AI615" s="139">
        <v>5400</v>
      </c>
      <c r="AJ615" s="140">
        <v>16</v>
      </c>
      <c r="AK615" s="148">
        <v>16</v>
      </c>
      <c r="AL615" s="201">
        <f t="shared" si="9"/>
        <v>408</v>
      </c>
      <c r="AM615" s="139">
        <v>40000</v>
      </c>
      <c r="AN615" s="204">
        <v>1088000</v>
      </c>
      <c r="AO615" s="204">
        <v>0</v>
      </c>
      <c r="AP615" s="139">
        <v>0</v>
      </c>
      <c r="AQ615" s="139">
        <v>2203200</v>
      </c>
      <c r="AR615" s="139">
        <v>680000</v>
      </c>
      <c r="AS615" s="139">
        <v>3971200</v>
      </c>
    </row>
    <row r="616" spans="1:47" ht="24.9" hidden="1" customHeight="1" x14ac:dyDescent="0.3">
      <c r="A616" s="136">
        <v>12569</v>
      </c>
      <c r="B616" s="136" t="s">
        <v>41</v>
      </c>
      <c r="C616" s="136" t="s">
        <v>98</v>
      </c>
      <c r="D616" s="136">
        <v>2024</v>
      </c>
      <c r="E616" s="137" t="s">
        <v>23</v>
      </c>
      <c r="F616" s="136" t="s">
        <v>98</v>
      </c>
      <c r="G616" s="137" t="s">
        <v>2778</v>
      </c>
      <c r="H616" s="137" t="s">
        <v>2779</v>
      </c>
      <c r="I616" s="137" t="s">
        <v>3083</v>
      </c>
      <c r="J616" s="137" t="s">
        <v>715</v>
      </c>
      <c r="K616" s="137" t="s">
        <v>716</v>
      </c>
      <c r="L616" s="137" t="s">
        <v>21</v>
      </c>
      <c r="M616" s="136" t="s">
        <v>21</v>
      </c>
      <c r="N616" s="136">
        <v>13</v>
      </c>
      <c r="O616" s="138" t="s">
        <v>622</v>
      </c>
      <c r="P616" s="137" t="s">
        <v>690</v>
      </c>
      <c r="Q616" s="137" t="s">
        <v>1864</v>
      </c>
      <c r="R616" s="137" t="s">
        <v>401</v>
      </c>
      <c r="S616" s="137" t="s">
        <v>22</v>
      </c>
      <c r="T616" s="137" t="s">
        <v>399</v>
      </c>
      <c r="U616" s="144">
        <v>15</v>
      </c>
      <c r="V616" s="136">
        <v>200</v>
      </c>
      <c r="W616" s="136">
        <v>0</v>
      </c>
      <c r="X616" s="136">
        <v>200</v>
      </c>
      <c r="Y616" s="136">
        <v>3</v>
      </c>
      <c r="Z616" s="136" t="s">
        <v>20</v>
      </c>
      <c r="AA616" s="136" t="s">
        <v>18</v>
      </c>
      <c r="AB616" s="136" t="s">
        <v>18</v>
      </c>
      <c r="AD616" s="137" t="s">
        <v>3088</v>
      </c>
      <c r="AE616" s="136" t="s">
        <v>20</v>
      </c>
      <c r="AF616" s="137" t="s">
        <v>2074</v>
      </c>
      <c r="AG616" s="136" t="s">
        <v>1873</v>
      </c>
      <c r="AH616" s="136">
        <v>3</v>
      </c>
      <c r="AI616" s="139">
        <v>6300</v>
      </c>
      <c r="AJ616" s="140">
        <v>78</v>
      </c>
      <c r="AK616" s="148">
        <v>78</v>
      </c>
      <c r="AL616" s="201">
        <f t="shared" si="9"/>
        <v>3000</v>
      </c>
      <c r="AM616" s="139">
        <v>35000</v>
      </c>
      <c r="AN616" s="204">
        <v>4680000</v>
      </c>
      <c r="AO616" s="204">
        <v>0</v>
      </c>
      <c r="AP616" s="139">
        <v>0</v>
      </c>
      <c r="AQ616" s="139">
        <v>18900000</v>
      </c>
      <c r="AR616" s="139">
        <v>525000</v>
      </c>
      <c r="AS616" s="139">
        <v>24105000</v>
      </c>
      <c r="AT616" s="150"/>
      <c r="AU616" s="142"/>
    </row>
    <row r="617" spans="1:47" ht="24.9" hidden="1" customHeight="1" x14ac:dyDescent="0.3">
      <c r="A617" s="136">
        <v>12535</v>
      </c>
      <c r="B617" s="136" t="s">
        <v>41</v>
      </c>
      <c r="C617" s="136" t="s">
        <v>98</v>
      </c>
      <c r="D617" s="136">
        <v>2024</v>
      </c>
      <c r="E617" s="137" t="s">
        <v>23</v>
      </c>
      <c r="F617" s="136" t="s">
        <v>98</v>
      </c>
      <c r="G617" s="137" t="s">
        <v>2778</v>
      </c>
      <c r="H617" s="137" t="s">
        <v>3089</v>
      </c>
      <c r="I617" s="137" t="s">
        <v>3090</v>
      </c>
      <c r="J617" s="137" t="s">
        <v>3091</v>
      </c>
      <c r="K617" s="137" t="s">
        <v>1927</v>
      </c>
      <c r="L617" s="137" t="s">
        <v>408</v>
      </c>
      <c r="M617" s="136" t="s">
        <v>409</v>
      </c>
      <c r="N617" s="136">
        <v>13</v>
      </c>
      <c r="O617" s="138" t="s">
        <v>622</v>
      </c>
      <c r="P617" s="137" t="s">
        <v>673</v>
      </c>
      <c r="Q617" s="137" t="s">
        <v>1131</v>
      </c>
      <c r="R617" s="137" t="s">
        <v>401</v>
      </c>
      <c r="S617" s="137" t="s">
        <v>19</v>
      </c>
      <c r="T617" s="137" t="s">
        <v>3092</v>
      </c>
      <c r="U617" s="144">
        <v>17</v>
      </c>
      <c r="V617" s="136">
        <v>150</v>
      </c>
      <c r="W617" s="136">
        <v>12</v>
      </c>
      <c r="X617" s="136">
        <v>162</v>
      </c>
      <c r="Y617" s="136">
        <v>3</v>
      </c>
      <c r="Z617" s="136" t="s">
        <v>20</v>
      </c>
      <c r="AA617" s="136" t="s">
        <v>18</v>
      </c>
      <c r="AB617" s="136" t="s">
        <v>20</v>
      </c>
      <c r="AC617" s="137" t="s">
        <v>3093</v>
      </c>
      <c r="AD617" s="137" t="s">
        <v>3094</v>
      </c>
      <c r="AE617" s="136" t="s">
        <v>18</v>
      </c>
      <c r="AF617" s="137" t="s">
        <v>1878</v>
      </c>
      <c r="AG617" s="136" t="s">
        <v>1873</v>
      </c>
      <c r="AH617" s="136">
        <v>2</v>
      </c>
      <c r="AI617" s="139">
        <v>5400</v>
      </c>
      <c r="AJ617" s="140">
        <v>54</v>
      </c>
      <c r="AK617" s="148">
        <v>54</v>
      </c>
      <c r="AL617" s="201">
        <f t="shared" si="9"/>
        <v>2754</v>
      </c>
      <c r="AN617" s="204">
        <v>3672000</v>
      </c>
      <c r="AO617" s="204">
        <v>0</v>
      </c>
      <c r="AP617" s="139">
        <v>4250000</v>
      </c>
      <c r="AQ617" s="139">
        <v>14871600</v>
      </c>
      <c r="AR617" s="139">
        <v>0</v>
      </c>
      <c r="AS617" s="139">
        <v>22793600</v>
      </c>
      <c r="AT617" s="150"/>
      <c r="AU617" s="142"/>
    </row>
    <row r="618" spans="1:47" ht="24.9" hidden="1" customHeight="1" x14ac:dyDescent="0.3">
      <c r="A618" s="136">
        <v>12550</v>
      </c>
      <c r="B618" s="136" t="s">
        <v>41</v>
      </c>
      <c r="C618" s="136" t="s">
        <v>98</v>
      </c>
      <c r="D618" s="136">
        <v>2024</v>
      </c>
      <c r="E618" s="137" t="s">
        <v>23</v>
      </c>
      <c r="F618" s="136" t="s">
        <v>98</v>
      </c>
      <c r="G618" s="137" t="s">
        <v>2778</v>
      </c>
      <c r="H618" s="137" t="s">
        <v>3095</v>
      </c>
      <c r="I618" s="137" t="s">
        <v>2447</v>
      </c>
      <c r="J618" s="137" t="s">
        <v>1232</v>
      </c>
      <c r="K618" s="137" t="s">
        <v>1927</v>
      </c>
      <c r="L618" s="137" t="s">
        <v>21</v>
      </c>
      <c r="M618" s="136" t="s">
        <v>21</v>
      </c>
      <c r="N618" s="136">
        <v>13</v>
      </c>
      <c r="O618" s="138" t="s">
        <v>622</v>
      </c>
      <c r="P618" s="137" t="s">
        <v>1719</v>
      </c>
      <c r="Q618" s="137" t="s">
        <v>1864</v>
      </c>
      <c r="R618" s="137" t="s">
        <v>401</v>
      </c>
      <c r="S618" s="137" t="s">
        <v>22</v>
      </c>
      <c r="T618" s="137" t="s">
        <v>399</v>
      </c>
      <c r="U618" s="144">
        <v>20</v>
      </c>
      <c r="V618" s="136">
        <v>200</v>
      </c>
      <c r="W618" s="136">
        <v>0</v>
      </c>
      <c r="X618" s="136">
        <v>200</v>
      </c>
      <c r="Y618" s="136">
        <v>4</v>
      </c>
      <c r="Z618" s="136" t="s">
        <v>20</v>
      </c>
      <c r="AA618" s="136" t="s">
        <v>18</v>
      </c>
      <c r="AB618" s="136" t="s">
        <v>18</v>
      </c>
      <c r="AC618" s="137" t="s">
        <v>3096</v>
      </c>
      <c r="AD618" s="137" t="s">
        <v>3097</v>
      </c>
      <c r="AE618" s="136" t="s">
        <v>18</v>
      </c>
      <c r="AF618" s="137" t="s">
        <v>1878</v>
      </c>
      <c r="AG618" s="136" t="s">
        <v>1873</v>
      </c>
      <c r="AH618" s="136">
        <v>2</v>
      </c>
      <c r="AI618" s="139">
        <v>5400</v>
      </c>
      <c r="AJ618" s="140">
        <v>50</v>
      </c>
      <c r="AK618" s="148">
        <v>50</v>
      </c>
      <c r="AL618" s="201">
        <f t="shared" si="9"/>
        <v>4000</v>
      </c>
      <c r="AN618" s="204">
        <v>4000000</v>
      </c>
      <c r="AO618" s="204">
        <v>0</v>
      </c>
      <c r="AP618" s="139">
        <v>0</v>
      </c>
      <c r="AQ618" s="139">
        <v>21600000</v>
      </c>
      <c r="AR618" s="139">
        <v>0</v>
      </c>
      <c r="AS618" s="139">
        <v>25600000</v>
      </c>
      <c r="AT618" s="142"/>
      <c r="AU618" s="142"/>
    </row>
    <row r="619" spans="1:47" ht="24.9" hidden="1" customHeight="1" x14ac:dyDescent="0.3">
      <c r="A619" s="136">
        <v>12551</v>
      </c>
      <c r="B619" s="136" t="s">
        <v>41</v>
      </c>
      <c r="C619" s="136" t="s">
        <v>98</v>
      </c>
      <c r="D619" s="136">
        <v>2024</v>
      </c>
      <c r="E619" s="137" t="s">
        <v>23</v>
      </c>
      <c r="F619" s="136" t="s">
        <v>98</v>
      </c>
      <c r="G619" s="137" t="s">
        <v>2778</v>
      </c>
      <c r="H619" s="137" t="s">
        <v>3095</v>
      </c>
      <c r="I619" s="137" t="s">
        <v>2447</v>
      </c>
      <c r="J619" s="137" t="s">
        <v>1232</v>
      </c>
      <c r="K619" s="137" t="s">
        <v>1927</v>
      </c>
      <c r="L619" s="137" t="s">
        <v>21</v>
      </c>
      <c r="M619" s="136" t="s">
        <v>21</v>
      </c>
      <c r="N619" s="136">
        <v>13</v>
      </c>
      <c r="O619" s="138" t="s">
        <v>622</v>
      </c>
      <c r="P619" s="137" t="s">
        <v>1291</v>
      </c>
      <c r="Q619" s="137" t="s">
        <v>1864</v>
      </c>
      <c r="R619" s="137" t="s">
        <v>401</v>
      </c>
      <c r="S619" s="137" t="s">
        <v>22</v>
      </c>
      <c r="T619" s="137" t="s">
        <v>399</v>
      </c>
      <c r="U619" s="144">
        <v>20</v>
      </c>
      <c r="V619" s="136">
        <v>200</v>
      </c>
      <c r="W619" s="136">
        <v>0</v>
      </c>
      <c r="X619" s="136">
        <v>200</v>
      </c>
      <c r="Y619" s="136">
        <v>4</v>
      </c>
      <c r="Z619" s="136" t="s">
        <v>20</v>
      </c>
      <c r="AA619" s="136" t="s">
        <v>18</v>
      </c>
      <c r="AB619" s="136" t="s">
        <v>18</v>
      </c>
      <c r="AC619" s="137" t="s">
        <v>3096</v>
      </c>
      <c r="AD619" s="137" t="s">
        <v>3097</v>
      </c>
      <c r="AE619" s="136" t="s">
        <v>18</v>
      </c>
      <c r="AF619" s="137" t="s">
        <v>1878</v>
      </c>
      <c r="AG619" s="136" t="s">
        <v>1873</v>
      </c>
      <c r="AH619" s="136">
        <v>2</v>
      </c>
      <c r="AI619" s="139">
        <v>5400</v>
      </c>
      <c r="AJ619" s="140">
        <v>50</v>
      </c>
      <c r="AK619" s="148">
        <v>50</v>
      </c>
      <c r="AL619" s="201">
        <f t="shared" si="9"/>
        <v>4000</v>
      </c>
      <c r="AN619" s="204">
        <v>4000000</v>
      </c>
      <c r="AO619" s="204">
        <v>0</v>
      </c>
      <c r="AP619" s="139">
        <v>0</v>
      </c>
      <c r="AQ619" s="139">
        <v>21600000</v>
      </c>
      <c r="AR619" s="139">
        <v>0</v>
      </c>
      <c r="AS619" s="139">
        <v>25600000</v>
      </c>
    </row>
    <row r="620" spans="1:47" ht="24.9" hidden="1" customHeight="1" x14ac:dyDescent="0.3">
      <c r="A620" s="136">
        <v>12552</v>
      </c>
      <c r="B620" s="136" t="s">
        <v>41</v>
      </c>
      <c r="C620" s="136" t="s">
        <v>98</v>
      </c>
      <c r="D620" s="136">
        <v>2024</v>
      </c>
      <c r="E620" s="137" t="s">
        <v>23</v>
      </c>
      <c r="F620" s="136" t="s">
        <v>98</v>
      </c>
      <c r="G620" s="137" t="s">
        <v>2778</v>
      </c>
      <c r="H620" s="137" t="s">
        <v>3095</v>
      </c>
      <c r="I620" s="137" t="s">
        <v>2447</v>
      </c>
      <c r="J620" s="137" t="s">
        <v>1232</v>
      </c>
      <c r="K620" s="137" t="s">
        <v>1927</v>
      </c>
      <c r="L620" s="137" t="s">
        <v>21</v>
      </c>
      <c r="M620" s="136" t="s">
        <v>21</v>
      </c>
      <c r="N620" s="136">
        <v>13</v>
      </c>
      <c r="O620" s="138" t="s">
        <v>622</v>
      </c>
      <c r="P620" s="137" t="s">
        <v>1263</v>
      </c>
      <c r="Q620" s="137" t="s">
        <v>1864</v>
      </c>
      <c r="R620" s="137" t="s">
        <v>401</v>
      </c>
      <c r="S620" s="137" t="s">
        <v>22</v>
      </c>
      <c r="T620" s="137" t="s">
        <v>399</v>
      </c>
      <c r="U620" s="144">
        <v>20</v>
      </c>
      <c r="V620" s="136">
        <v>200</v>
      </c>
      <c r="W620" s="136">
        <v>0</v>
      </c>
      <c r="X620" s="136">
        <v>200</v>
      </c>
      <c r="Y620" s="136">
        <v>4</v>
      </c>
      <c r="Z620" s="136" t="s">
        <v>20</v>
      </c>
      <c r="AA620" s="136" t="s">
        <v>18</v>
      </c>
      <c r="AB620" s="136" t="s">
        <v>18</v>
      </c>
      <c r="AC620" s="137" t="s">
        <v>3096</v>
      </c>
      <c r="AD620" s="137" t="s">
        <v>3097</v>
      </c>
      <c r="AE620" s="136" t="s">
        <v>18</v>
      </c>
      <c r="AF620" s="137" t="s">
        <v>1878</v>
      </c>
      <c r="AG620" s="136" t="s">
        <v>1873</v>
      </c>
      <c r="AH620" s="136">
        <v>2</v>
      </c>
      <c r="AI620" s="139">
        <v>5400</v>
      </c>
      <c r="AJ620" s="140">
        <v>50</v>
      </c>
      <c r="AK620" s="148">
        <v>50</v>
      </c>
      <c r="AL620" s="201">
        <f t="shared" si="9"/>
        <v>4000</v>
      </c>
      <c r="AN620" s="204">
        <v>4000000</v>
      </c>
      <c r="AO620" s="204">
        <v>0</v>
      </c>
      <c r="AP620" s="139">
        <v>0</v>
      </c>
      <c r="AQ620" s="139">
        <v>21600000</v>
      </c>
      <c r="AR620" s="139">
        <v>0</v>
      </c>
      <c r="AS620" s="139">
        <v>25600000</v>
      </c>
    </row>
    <row r="621" spans="1:47" ht="24.9" hidden="1" customHeight="1" x14ac:dyDescent="0.3">
      <c r="A621" s="136">
        <v>12553</v>
      </c>
      <c r="B621" s="136" t="s">
        <v>41</v>
      </c>
      <c r="C621" s="136" t="s">
        <v>98</v>
      </c>
      <c r="D621" s="136">
        <v>2024</v>
      </c>
      <c r="E621" s="137" t="s">
        <v>23</v>
      </c>
      <c r="F621" s="136" t="s">
        <v>98</v>
      </c>
      <c r="G621" s="137" t="s">
        <v>2778</v>
      </c>
      <c r="H621" s="137" t="s">
        <v>3095</v>
      </c>
      <c r="I621" s="137" t="s">
        <v>2447</v>
      </c>
      <c r="J621" s="137" t="s">
        <v>1232</v>
      </c>
      <c r="K621" s="137" t="s">
        <v>1927</v>
      </c>
      <c r="L621" s="137" t="s">
        <v>21</v>
      </c>
      <c r="M621" s="136" t="s">
        <v>21</v>
      </c>
      <c r="N621" s="136">
        <v>13</v>
      </c>
      <c r="O621" s="138" t="s">
        <v>622</v>
      </c>
      <c r="P621" s="137" t="s">
        <v>1229</v>
      </c>
      <c r="Q621" s="137" t="s">
        <v>1864</v>
      </c>
      <c r="R621" s="137" t="s">
        <v>401</v>
      </c>
      <c r="S621" s="137" t="s">
        <v>22</v>
      </c>
      <c r="T621" s="137" t="s">
        <v>399</v>
      </c>
      <c r="U621" s="144">
        <v>20</v>
      </c>
      <c r="V621" s="136">
        <v>200</v>
      </c>
      <c r="W621" s="136">
        <v>0</v>
      </c>
      <c r="X621" s="136">
        <v>200</v>
      </c>
      <c r="Y621" s="136">
        <v>4</v>
      </c>
      <c r="Z621" s="136" t="s">
        <v>20</v>
      </c>
      <c r="AA621" s="136" t="s">
        <v>18</v>
      </c>
      <c r="AB621" s="136" t="s">
        <v>18</v>
      </c>
      <c r="AC621" s="137" t="s">
        <v>3096</v>
      </c>
      <c r="AD621" s="137" t="s">
        <v>3097</v>
      </c>
      <c r="AE621" s="136" t="s">
        <v>18</v>
      </c>
      <c r="AF621" s="137" t="s">
        <v>1878</v>
      </c>
      <c r="AG621" s="136" t="s">
        <v>1873</v>
      </c>
      <c r="AH621" s="136">
        <v>2</v>
      </c>
      <c r="AI621" s="139">
        <v>5400</v>
      </c>
      <c r="AJ621" s="140">
        <v>50</v>
      </c>
      <c r="AK621" s="148">
        <v>50</v>
      </c>
      <c r="AL621" s="201">
        <f t="shared" si="9"/>
        <v>4000</v>
      </c>
      <c r="AN621" s="204">
        <v>4000000</v>
      </c>
      <c r="AO621" s="204">
        <v>0</v>
      </c>
      <c r="AP621" s="139">
        <v>0</v>
      </c>
      <c r="AQ621" s="139">
        <v>21600000</v>
      </c>
      <c r="AR621" s="139">
        <v>0</v>
      </c>
      <c r="AS621" s="139">
        <v>25600000</v>
      </c>
    </row>
    <row r="622" spans="1:47" ht="24.9" hidden="1" customHeight="1" x14ac:dyDescent="0.3">
      <c r="A622" s="136">
        <v>12849</v>
      </c>
      <c r="B622" s="136" t="s">
        <v>41</v>
      </c>
      <c r="C622" s="136" t="s">
        <v>98</v>
      </c>
      <c r="D622" s="136">
        <v>2024</v>
      </c>
      <c r="E622" s="137" t="s">
        <v>23</v>
      </c>
      <c r="F622" s="136" t="s">
        <v>98</v>
      </c>
      <c r="G622" s="137" t="s">
        <v>2778</v>
      </c>
      <c r="H622" s="137" t="s">
        <v>2784</v>
      </c>
      <c r="I622" s="137" t="s">
        <v>3098</v>
      </c>
      <c r="J622" s="137" t="s">
        <v>3099</v>
      </c>
      <c r="K622" s="137" t="s">
        <v>1927</v>
      </c>
      <c r="L622" s="137" t="s">
        <v>21</v>
      </c>
      <c r="M622" s="136" t="s">
        <v>21</v>
      </c>
      <c r="N622" s="136">
        <v>13</v>
      </c>
      <c r="O622" s="138" t="s">
        <v>622</v>
      </c>
      <c r="P622" s="137" t="s">
        <v>1183</v>
      </c>
      <c r="Q622" s="137" t="s">
        <v>1656</v>
      </c>
      <c r="R622" s="137" t="s">
        <v>401</v>
      </c>
      <c r="S622" s="137" t="s">
        <v>22</v>
      </c>
      <c r="T622" s="137" t="s">
        <v>410</v>
      </c>
      <c r="U622" s="144">
        <v>20</v>
      </c>
      <c r="V622" s="136">
        <v>32</v>
      </c>
      <c r="W622" s="136">
        <v>0</v>
      </c>
      <c r="X622" s="136">
        <v>32</v>
      </c>
      <c r="Y622" s="136">
        <v>4</v>
      </c>
      <c r="Z622" s="136" t="s">
        <v>20</v>
      </c>
      <c r="AA622" s="136" t="s">
        <v>18</v>
      </c>
      <c r="AB622" s="136" t="s">
        <v>18</v>
      </c>
      <c r="AC622" s="137" t="s">
        <v>3100</v>
      </c>
      <c r="AD622" s="137" t="s">
        <v>3101</v>
      </c>
      <c r="AE622" s="136" t="s">
        <v>18</v>
      </c>
      <c r="AF622" s="137" t="s">
        <v>1878</v>
      </c>
      <c r="AG622" s="136" t="s">
        <v>1873</v>
      </c>
      <c r="AH622" s="136">
        <v>1</v>
      </c>
      <c r="AI622" s="139">
        <v>4300</v>
      </c>
      <c r="AJ622" s="140">
        <v>8</v>
      </c>
      <c r="AK622" s="148">
        <v>8</v>
      </c>
      <c r="AL622" s="201">
        <f t="shared" si="9"/>
        <v>640</v>
      </c>
      <c r="AN622" s="204">
        <v>640000</v>
      </c>
      <c r="AO622" s="204">
        <v>0</v>
      </c>
      <c r="AP622" s="139">
        <v>0</v>
      </c>
      <c r="AQ622" s="139">
        <v>2752000</v>
      </c>
      <c r="AR622" s="139">
        <v>0</v>
      </c>
      <c r="AS622" s="139">
        <v>3392000</v>
      </c>
    </row>
    <row r="623" spans="1:47" ht="24.9" hidden="1" customHeight="1" x14ac:dyDescent="0.3">
      <c r="A623" s="136">
        <v>12862</v>
      </c>
      <c r="B623" s="136" t="s">
        <v>41</v>
      </c>
      <c r="C623" s="136" t="s">
        <v>98</v>
      </c>
      <c r="D623" s="136">
        <v>2024</v>
      </c>
      <c r="E623" s="137" t="s">
        <v>23</v>
      </c>
      <c r="F623" s="136" t="s">
        <v>98</v>
      </c>
      <c r="G623" s="137" t="s">
        <v>2778</v>
      </c>
      <c r="H623" s="137" t="s">
        <v>71</v>
      </c>
      <c r="I623" s="137" t="s">
        <v>3086</v>
      </c>
      <c r="J623" s="137" t="s">
        <v>3099</v>
      </c>
      <c r="K623" s="137" t="s">
        <v>1927</v>
      </c>
      <c r="L623" s="137" t="s">
        <v>21</v>
      </c>
      <c r="M623" s="136" t="s">
        <v>21</v>
      </c>
      <c r="N623" s="136">
        <v>13</v>
      </c>
      <c r="O623" s="138" t="s">
        <v>622</v>
      </c>
      <c r="P623" s="137" t="s">
        <v>1183</v>
      </c>
      <c r="Q623" s="137" t="s">
        <v>1656</v>
      </c>
      <c r="R623" s="137" t="s">
        <v>401</v>
      </c>
      <c r="S623" s="137" t="s">
        <v>22</v>
      </c>
      <c r="T623" s="137" t="s">
        <v>410</v>
      </c>
      <c r="U623" s="144">
        <v>20</v>
      </c>
      <c r="V623" s="136">
        <v>32</v>
      </c>
      <c r="W623" s="136">
        <v>0</v>
      </c>
      <c r="X623" s="136">
        <v>32</v>
      </c>
      <c r="Y623" s="136">
        <v>4</v>
      </c>
      <c r="Z623" s="136" t="s">
        <v>20</v>
      </c>
      <c r="AA623" s="136" t="s">
        <v>18</v>
      </c>
      <c r="AB623" s="136" t="s">
        <v>18</v>
      </c>
      <c r="AC623" s="137" t="s">
        <v>3100</v>
      </c>
      <c r="AD623" s="137" t="s">
        <v>3087</v>
      </c>
      <c r="AE623" s="136" t="s">
        <v>18</v>
      </c>
      <c r="AF623" s="137" t="s">
        <v>1878</v>
      </c>
      <c r="AG623" s="136" t="s">
        <v>1873</v>
      </c>
      <c r="AH623" s="136">
        <v>1</v>
      </c>
      <c r="AI623" s="139">
        <v>4300</v>
      </c>
      <c r="AJ623" s="140">
        <v>8</v>
      </c>
      <c r="AK623" s="148">
        <v>8</v>
      </c>
      <c r="AL623" s="201">
        <f t="shared" si="9"/>
        <v>640</v>
      </c>
      <c r="AN623" s="204">
        <v>640000</v>
      </c>
      <c r="AO623" s="204">
        <v>0</v>
      </c>
      <c r="AP623" s="139">
        <v>0</v>
      </c>
      <c r="AQ623" s="139">
        <v>2752000</v>
      </c>
      <c r="AR623" s="139">
        <v>0</v>
      </c>
      <c r="AS623" s="139">
        <v>3392000</v>
      </c>
    </row>
    <row r="624" spans="1:47" ht="24.9" hidden="1" customHeight="1" x14ac:dyDescent="0.3">
      <c r="A624" s="136">
        <v>12564</v>
      </c>
      <c r="B624" s="136" t="s">
        <v>41</v>
      </c>
      <c r="C624" s="136" t="s">
        <v>98</v>
      </c>
      <c r="D624" s="136">
        <v>2024</v>
      </c>
      <c r="E624" s="137" t="s">
        <v>23</v>
      </c>
      <c r="F624" s="136" t="s">
        <v>98</v>
      </c>
      <c r="G624" s="137" t="s">
        <v>2778</v>
      </c>
      <c r="H624" s="137" t="s">
        <v>2779</v>
      </c>
      <c r="I624" s="137" t="s">
        <v>3102</v>
      </c>
      <c r="J624" s="137" t="s">
        <v>643</v>
      </c>
      <c r="K624" s="137" t="s">
        <v>644</v>
      </c>
      <c r="L624" s="137" t="s">
        <v>21</v>
      </c>
      <c r="M624" s="136" t="s">
        <v>21</v>
      </c>
      <c r="N624" s="136">
        <v>13</v>
      </c>
      <c r="O624" s="138" t="s">
        <v>622</v>
      </c>
      <c r="P624" s="137" t="s">
        <v>1296</v>
      </c>
      <c r="Q624" s="137" t="s">
        <v>1864</v>
      </c>
      <c r="R624" s="137" t="s">
        <v>401</v>
      </c>
      <c r="S624" s="137" t="s">
        <v>19</v>
      </c>
      <c r="T624" s="137" t="s">
        <v>399</v>
      </c>
      <c r="U624" s="144">
        <v>15</v>
      </c>
      <c r="V624" s="136">
        <v>214</v>
      </c>
      <c r="W624" s="136">
        <v>0</v>
      </c>
      <c r="X624" s="136">
        <v>214</v>
      </c>
      <c r="Y624" s="136">
        <v>3</v>
      </c>
      <c r="Z624" s="136" t="s">
        <v>20</v>
      </c>
      <c r="AA624" s="136" t="s">
        <v>18</v>
      </c>
      <c r="AB624" s="136" t="s">
        <v>18</v>
      </c>
      <c r="AD624" s="137" t="s">
        <v>3103</v>
      </c>
      <c r="AE624" s="136" t="s">
        <v>18</v>
      </c>
      <c r="AF624" s="137" t="s">
        <v>1878</v>
      </c>
      <c r="AG624" s="136" t="s">
        <v>1873</v>
      </c>
      <c r="AH624" s="136">
        <v>2</v>
      </c>
      <c r="AI624" s="139">
        <v>5400</v>
      </c>
      <c r="AJ624" s="140">
        <v>71.333333333333329</v>
      </c>
      <c r="AK624" s="148">
        <v>72</v>
      </c>
      <c r="AL624" s="201">
        <f t="shared" si="9"/>
        <v>3210</v>
      </c>
      <c r="AN624" s="204">
        <v>4320000</v>
      </c>
      <c r="AO624" s="204">
        <v>0</v>
      </c>
      <c r="AP624" s="139">
        <v>0</v>
      </c>
      <c r="AQ624" s="139">
        <v>17334000</v>
      </c>
      <c r="AR624" s="139">
        <v>0</v>
      </c>
      <c r="AS624" s="139">
        <v>21654000</v>
      </c>
    </row>
    <row r="625" spans="1:45" ht="24.9" hidden="1" customHeight="1" x14ac:dyDescent="0.3">
      <c r="A625" s="136">
        <v>12563</v>
      </c>
      <c r="B625" s="136" t="s">
        <v>41</v>
      </c>
      <c r="C625" s="136" t="s">
        <v>98</v>
      </c>
      <c r="D625" s="136">
        <v>2024</v>
      </c>
      <c r="E625" s="137" t="s">
        <v>23</v>
      </c>
      <c r="F625" s="136" t="s">
        <v>98</v>
      </c>
      <c r="G625" s="137" t="s">
        <v>2778</v>
      </c>
      <c r="H625" s="137" t="s">
        <v>2779</v>
      </c>
      <c r="I625" s="137" t="s">
        <v>3102</v>
      </c>
      <c r="J625" s="137" t="s">
        <v>1153</v>
      </c>
      <c r="K625" s="137" t="s">
        <v>1154</v>
      </c>
      <c r="L625" s="137" t="s">
        <v>408</v>
      </c>
      <c r="M625" s="136" t="s">
        <v>409</v>
      </c>
      <c r="N625" s="136">
        <v>13</v>
      </c>
      <c r="O625" s="138" t="s">
        <v>622</v>
      </c>
      <c r="P625" s="137" t="s">
        <v>1296</v>
      </c>
      <c r="Q625" s="137" t="s">
        <v>1864</v>
      </c>
      <c r="R625" s="137" t="s">
        <v>401</v>
      </c>
      <c r="S625" s="137" t="s">
        <v>19</v>
      </c>
      <c r="T625" s="137" t="s">
        <v>399</v>
      </c>
      <c r="U625" s="144">
        <v>15</v>
      </c>
      <c r="V625" s="136">
        <v>150</v>
      </c>
      <c r="W625" s="136">
        <v>12</v>
      </c>
      <c r="X625" s="136">
        <v>162</v>
      </c>
      <c r="Y625" s="136">
        <v>3</v>
      </c>
      <c r="Z625" s="136" t="s">
        <v>20</v>
      </c>
      <c r="AA625" s="136" t="s">
        <v>18</v>
      </c>
      <c r="AB625" s="136" t="s">
        <v>20</v>
      </c>
      <c r="AC625" s="137" t="s">
        <v>21</v>
      </c>
      <c r="AD625" s="137" t="s">
        <v>3104</v>
      </c>
      <c r="AE625" s="136" t="s">
        <v>18</v>
      </c>
      <c r="AF625" s="137" t="s">
        <v>1878</v>
      </c>
      <c r="AG625" s="136" t="s">
        <v>1873</v>
      </c>
      <c r="AH625" s="136">
        <v>2</v>
      </c>
      <c r="AI625" s="139">
        <v>5400</v>
      </c>
      <c r="AJ625" s="140">
        <v>54</v>
      </c>
      <c r="AK625" s="148">
        <v>54</v>
      </c>
      <c r="AL625" s="201">
        <f t="shared" si="9"/>
        <v>2430</v>
      </c>
      <c r="AN625" s="204">
        <v>3240000</v>
      </c>
      <c r="AO625" s="204">
        <v>0</v>
      </c>
      <c r="AP625" s="139">
        <v>3750000</v>
      </c>
      <c r="AQ625" s="139">
        <v>13122000</v>
      </c>
      <c r="AR625" s="139">
        <v>0</v>
      </c>
      <c r="AS625" s="139">
        <v>20112000</v>
      </c>
    </row>
    <row r="626" spans="1:45" ht="24.9" hidden="1" customHeight="1" x14ac:dyDescent="0.3">
      <c r="A626" s="136">
        <v>12717</v>
      </c>
      <c r="B626" s="136" t="s">
        <v>41</v>
      </c>
      <c r="C626" s="136" t="s">
        <v>98</v>
      </c>
      <c r="D626" s="136">
        <v>2024</v>
      </c>
      <c r="E626" s="137" t="s">
        <v>23</v>
      </c>
      <c r="F626" s="136" t="s">
        <v>98</v>
      </c>
      <c r="G626" s="137" t="s">
        <v>2778</v>
      </c>
      <c r="H626" s="137" t="s">
        <v>2793</v>
      </c>
      <c r="I626" s="137" t="s">
        <v>3105</v>
      </c>
      <c r="J626" s="137" t="s">
        <v>1707</v>
      </c>
      <c r="K626" s="137" t="s">
        <v>1706</v>
      </c>
      <c r="L626" s="137" t="s">
        <v>21</v>
      </c>
      <c r="M626" s="136" t="s">
        <v>21</v>
      </c>
      <c r="N626" s="136">
        <v>13</v>
      </c>
      <c r="O626" s="138" t="s">
        <v>622</v>
      </c>
      <c r="P626" s="137" t="s">
        <v>690</v>
      </c>
      <c r="Q626" s="137" t="s">
        <v>1864</v>
      </c>
      <c r="R626" s="137" t="s">
        <v>401</v>
      </c>
      <c r="S626" s="137" t="s">
        <v>22</v>
      </c>
      <c r="T626" s="137" t="s">
        <v>3106</v>
      </c>
      <c r="U626" s="144">
        <v>13</v>
      </c>
      <c r="V626" s="136">
        <v>70</v>
      </c>
      <c r="W626" s="136">
        <v>0</v>
      </c>
      <c r="X626" s="136">
        <v>70</v>
      </c>
      <c r="Y626" s="136">
        <v>4</v>
      </c>
      <c r="Z626" s="136" t="s">
        <v>20</v>
      </c>
      <c r="AA626" s="136" t="s">
        <v>18</v>
      </c>
      <c r="AB626" s="136" t="s">
        <v>18</v>
      </c>
      <c r="AD626" s="137" t="s">
        <v>3107</v>
      </c>
      <c r="AE626" s="136" t="s">
        <v>18</v>
      </c>
      <c r="AF626" s="137" t="s">
        <v>1878</v>
      </c>
      <c r="AG626" s="136" t="s">
        <v>1873</v>
      </c>
      <c r="AH626" s="136">
        <v>1</v>
      </c>
      <c r="AI626" s="139">
        <v>4300</v>
      </c>
      <c r="AJ626" s="140">
        <v>17.5</v>
      </c>
      <c r="AK626" s="148">
        <v>18</v>
      </c>
      <c r="AL626" s="201">
        <f t="shared" si="9"/>
        <v>910</v>
      </c>
      <c r="AN626" s="204">
        <v>936000</v>
      </c>
      <c r="AO626" s="204">
        <v>0</v>
      </c>
      <c r="AP626" s="139">
        <v>0</v>
      </c>
      <c r="AQ626" s="139">
        <v>3913000</v>
      </c>
      <c r="AR626" s="139">
        <v>0</v>
      </c>
      <c r="AS626" s="139">
        <v>4849000</v>
      </c>
    </row>
    <row r="627" spans="1:45" ht="24.9" hidden="1" customHeight="1" x14ac:dyDescent="0.3">
      <c r="A627" s="136">
        <v>12632</v>
      </c>
      <c r="B627" s="136" t="s">
        <v>41</v>
      </c>
      <c r="C627" s="136" t="s">
        <v>98</v>
      </c>
      <c r="D627" s="136">
        <v>2024</v>
      </c>
      <c r="E627" s="137" t="s">
        <v>23</v>
      </c>
      <c r="F627" s="136" t="s">
        <v>98</v>
      </c>
      <c r="G627" s="137" t="s">
        <v>2778</v>
      </c>
      <c r="H627" s="137" t="s">
        <v>2779</v>
      </c>
      <c r="I627" s="137" t="s">
        <v>3108</v>
      </c>
      <c r="J627" s="137" t="s">
        <v>1188</v>
      </c>
      <c r="K627" s="137" t="s">
        <v>1187</v>
      </c>
      <c r="L627" s="137" t="s">
        <v>21</v>
      </c>
      <c r="N627" s="136">
        <v>13</v>
      </c>
      <c r="O627" s="138" t="s">
        <v>622</v>
      </c>
      <c r="P627" s="137" t="s">
        <v>673</v>
      </c>
      <c r="Q627" s="137" t="s">
        <v>631</v>
      </c>
      <c r="R627" s="137" t="s">
        <v>401</v>
      </c>
      <c r="S627" s="137" t="s">
        <v>19</v>
      </c>
      <c r="T627" s="137" t="s">
        <v>410</v>
      </c>
      <c r="U627" s="144">
        <v>10</v>
      </c>
      <c r="V627" s="136">
        <v>80</v>
      </c>
      <c r="W627" s="136">
        <v>80</v>
      </c>
      <c r="X627" s="136">
        <v>160</v>
      </c>
      <c r="Y627" s="136">
        <v>5</v>
      </c>
      <c r="Z627" s="136" t="s">
        <v>20</v>
      </c>
      <c r="AA627" s="136" t="s">
        <v>18</v>
      </c>
      <c r="AB627" s="136" t="s">
        <v>18</v>
      </c>
      <c r="AD627" s="137" t="s">
        <v>3109</v>
      </c>
      <c r="AE627" s="136" t="s">
        <v>18</v>
      </c>
      <c r="AF627" s="137" t="s">
        <v>1878</v>
      </c>
      <c r="AG627" s="136" t="s">
        <v>1873</v>
      </c>
      <c r="AH627" s="136">
        <v>1</v>
      </c>
      <c r="AI627" s="139">
        <v>4300</v>
      </c>
      <c r="AJ627" s="140">
        <v>32</v>
      </c>
      <c r="AK627" s="148">
        <v>32</v>
      </c>
      <c r="AL627" s="201">
        <f t="shared" si="9"/>
        <v>1600</v>
      </c>
      <c r="AN627" s="204">
        <v>1280000</v>
      </c>
      <c r="AO627" s="204">
        <v>0</v>
      </c>
      <c r="AP627" s="139">
        <v>0</v>
      </c>
      <c r="AQ627" s="139">
        <v>6880000</v>
      </c>
      <c r="AR627" s="139">
        <v>0</v>
      </c>
      <c r="AS627" s="139">
        <v>8160000</v>
      </c>
    </row>
    <row r="628" spans="1:45" ht="24.9" hidden="1" customHeight="1" x14ac:dyDescent="0.3">
      <c r="A628" s="136">
        <v>12851</v>
      </c>
      <c r="B628" s="136" t="s">
        <v>41</v>
      </c>
      <c r="C628" s="136" t="s">
        <v>98</v>
      </c>
      <c r="D628" s="136">
        <v>2024</v>
      </c>
      <c r="E628" s="137" t="s">
        <v>23</v>
      </c>
      <c r="F628" s="136" t="s">
        <v>98</v>
      </c>
      <c r="G628" s="137" t="s">
        <v>2778</v>
      </c>
      <c r="H628" s="137" t="s">
        <v>3046</v>
      </c>
      <c r="I628" s="137" t="s">
        <v>2906</v>
      </c>
      <c r="J628" s="137" t="s">
        <v>1188</v>
      </c>
      <c r="K628" s="137" t="s">
        <v>1187</v>
      </c>
      <c r="L628" s="137" t="s">
        <v>21</v>
      </c>
      <c r="N628" s="136">
        <v>13</v>
      </c>
      <c r="O628" s="138" t="s">
        <v>622</v>
      </c>
      <c r="P628" s="137" t="s">
        <v>3110</v>
      </c>
      <c r="Q628" s="137" t="s">
        <v>1656</v>
      </c>
      <c r="R628" s="137" t="s">
        <v>401</v>
      </c>
      <c r="S628" s="137" t="s">
        <v>22</v>
      </c>
      <c r="T628" s="137" t="s">
        <v>410</v>
      </c>
      <c r="U628" s="144">
        <v>18</v>
      </c>
      <c r="V628" s="136">
        <v>80</v>
      </c>
      <c r="W628" s="136">
        <v>0</v>
      </c>
      <c r="X628" s="136">
        <v>80</v>
      </c>
      <c r="Y628" s="136">
        <v>3</v>
      </c>
      <c r="Z628" s="136" t="s">
        <v>20</v>
      </c>
      <c r="AA628" s="136" t="s">
        <v>18</v>
      </c>
      <c r="AB628" s="136" t="s">
        <v>18</v>
      </c>
      <c r="AD628" s="137" t="s">
        <v>3087</v>
      </c>
      <c r="AE628" s="136" t="s">
        <v>18</v>
      </c>
      <c r="AF628" s="137" t="s">
        <v>1878</v>
      </c>
      <c r="AG628" s="136" t="s">
        <v>1873</v>
      </c>
      <c r="AH628" s="136">
        <v>1</v>
      </c>
      <c r="AI628" s="139">
        <v>4300</v>
      </c>
      <c r="AJ628" s="140">
        <v>26.666666666666668</v>
      </c>
      <c r="AK628" s="148">
        <v>27</v>
      </c>
      <c r="AL628" s="201">
        <f t="shared" si="9"/>
        <v>1440</v>
      </c>
      <c r="AN628" s="204">
        <v>1944000</v>
      </c>
      <c r="AO628" s="204">
        <v>0</v>
      </c>
      <c r="AP628" s="139">
        <v>0</v>
      </c>
      <c r="AQ628" s="139">
        <v>6192000</v>
      </c>
      <c r="AR628" s="139">
        <v>0</v>
      </c>
      <c r="AS628" s="139">
        <v>8136000</v>
      </c>
    </row>
    <row r="629" spans="1:45" ht="24.9" hidden="1" customHeight="1" x14ac:dyDescent="0.3">
      <c r="A629" s="136">
        <v>12565</v>
      </c>
      <c r="B629" s="136" t="s">
        <v>41</v>
      </c>
      <c r="C629" s="136" t="s">
        <v>98</v>
      </c>
      <c r="D629" s="136">
        <v>2024</v>
      </c>
      <c r="E629" s="137" t="s">
        <v>23</v>
      </c>
      <c r="F629" s="136" t="s">
        <v>98</v>
      </c>
      <c r="G629" s="137" t="s">
        <v>2778</v>
      </c>
      <c r="H629" s="137" t="s">
        <v>2779</v>
      </c>
      <c r="I629" s="137" t="s">
        <v>3102</v>
      </c>
      <c r="J629" s="137" t="s">
        <v>1522</v>
      </c>
      <c r="K629" s="137" t="s">
        <v>1521</v>
      </c>
      <c r="L629" s="137" t="s">
        <v>21</v>
      </c>
      <c r="M629" s="136" t="s">
        <v>21</v>
      </c>
      <c r="N629" s="136">
        <v>13</v>
      </c>
      <c r="O629" s="138" t="s">
        <v>622</v>
      </c>
      <c r="P629" s="137" t="s">
        <v>1296</v>
      </c>
      <c r="Q629" s="137" t="s">
        <v>1864</v>
      </c>
      <c r="R629" s="137" t="s">
        <v>401</v>
      </c>
      <c r="S629" s="137" t="s">
        <v>22</v>
      </c>
      <c r="T629" s="137" t="s">
        <v>399</v>
      </c>
      <c r="U629" s="144">
        <v>15</v>
      </c>
      <c r="V629" s="136">
        <v>120</v>
      </c>
      <c r="W629" s="136">
        <v>0</v>
      </c>
      <c r="X629" s="136">
        <v>120</v>
      </c>
      <c r="Y629" s="136">
        <v>3</v>
      </c>
      <c r="Z629" s="136" t="s">
        <v>20</v>
      </c>
      <c r="AA629" s="136" t="s">
        <v>18</v>
      </c>
      <c r="AB629" s="136" t="s">
        <v>18</v>
      </c>
      <c r="AD629" s="137" t="s">
        <v>3111</v>
      </c>
      <c r="AE629" s="136" t="s">
        <v>18</v>
      </c>
      <c r="AF629" s="137" t="s">
        <v>1878</v>
      </c>
      <c r="AG629" s="136" t="s">
        <v>1873</v>
      </c>
      <c r="AH629" s="136">
        <v>1</v>
      </c>
      <c r="AI629" s="139">
        <v>4300</v>
      </c>
      <c r="AJ629" s="140">
        <v>40</v>
      </c>
      <c r="AK629" s="148">
        <v>40</v>
      </c>
      <c r="AL629" s="201">
        <f t="shared" si="9"/>
        <v>1800</v>
      </c>
      <c r="AM629" s="143"/>
      <c r="AN629" s="204">
        <v>2400000</v>
      </c>
      <c r="AO629" s="204">
        <v>0</v>
      </c>
      <c r="AP629" s="139">
        <v>0</v>
      </c>
      <c r="AQ629" s="139">
        <v>7740000</v>
      </c>
      <c r="AR629" s="139">
        <v>0</v>
      </c>
      <c r="AS629" s="139">
        <v>10140000</v>
      </c>
    </row>
    <row r="630" spans="1:45" ht="24.9" hidden="1" customHeight="1" x14ac:dyDescent="0.3">
      <c r="A630" s="136">
        <v>12530</v>
      </c>
      <c r="B630" s="136" t="s">
        <v>41</v>
      </c>
      <c r="C630" s="136" t="s">
        <v>98</v>
      </c>
      <c r="D630" s="136">
        <v>2024</v>
      </c>
      <c r="E630" s="137" t="s">
        <v>23</v>
      </c>
      <c r="F630" s="136" t="s">
        <v>98</v>
      </c>
      <c r="G630" s="137" t="s">
        <v>2778</v>
      </c>
      <c r="H630" s="137" t="s">
        <v>3112</v>
      </c>
      <c r="I630" s="137" t="s">
        <v>3113</v>
      </c>
      <c r="J630" s="137" t="s">
        <v>720</v>
      </c>
      <c r="K630" s="137" t="s">
        <v>721</v>
      </c>
      <c r="L630" s="137" t="s">
        <v>21</v>
      </c>
      <c r="M630" s="136" t="s">
        <v>21</v>
      </c>
      <c r="N630" s="136">
        <v>13</v>
      </c>
      <c r="O630" s="138" t="s">
        <v>622</v>
      </c>
      <c r="P630" s="137" t="s">
        <v>690</v>
      </c>
      <c r="Q630" s="137" t="s">
        <v>1131</v>
      </c>
      <c r="R630" s="137" t="s">
        <v>401</v>
      </c>
      <c r="S630" s="137" t="s">
        <v>19</v>
      </c>
      <c r="T630" s="137" t="s">
        <v>399</v>
      </c>
      <c r="U630" s="144">
        <v>20</v>
      </c>
      <c r="V630" s="136">
        <v>28</v>
      </c>
      <c r="W630" s="136">
        <v>0</v>
      </c>
      <c r="X630" s="136">
        <v>28</v>
      </c>
      <c r="Y630" s="136">
        <v>3</v>
      </c>
      <c r="Z630" s="136" t="s">
        <v>20</v>
      </c>
      <c r="AA630" s="136" t="s">
        <v>18</v>
      </c>
      <c r="AB630" s="136" t="s">
        <v>18</v>
      </c>
      <c r="AC630" s="137" t="s">
        <v>21</v>
      </c>
      <c r="AD630" s="137" t="s">
        <v>3114</v>
      </c>
      <c r="AE630" s="136" t="s">
        <v>18</v>
      </c>
      <c r="AF630" s="137" t="s">
        <v>1878</v>
      </c>
      <c r="AG630" s="136" t="s">
        <v>1873</v>
      </c>
      <c r="AH630" s="136">
        <v>1</v>
      </c>
      <c r="AI630" s="139">
        <v>4300</v>
      </c>
      <c r="AJ630" s="140">
        <v>9.3333333333333339</v>
      </c>
      <c r="AK630" s="148">
        <v>10</v>
      </c>
      <c r="AL630" s="201">
        <f t="shared" si="9"/>
        <v>560</v>
      </c>
      <c r="AN630" s="204">
        <v>800000</v>
      </c>
      <c r="AO630" s="204">
        <v>0</v>
      </c>
      <c r="AP630" s="139">
        <v>0</v>
      </c>
      <c r="AQ630" s="139">
        <v>2408000</v>
      </c>
      <c r="AR630" s="139">
        <v>0</v>
      </c>
      <c r="AS630" s="139">
        <v>3208000</v>
      </c>
    </row>
    <row r="631" spans="1:45" ht="24.9" hidden="1" customHeight="1" x14ac:dyDescent="0.3">
      <c r="A631" s="136">
        <v>12532</v>
      </c>
      <c r="B631" s="136" t="s">
        <v>41</v>
      </c>
      <c r="C631" s="136" t="s">
        <v>98</v>
      </c>
      <c r="D631" s="136">
        <v>2024</v>
      </c>
      <c r="E631" s="137" t="s">
        <v>23</v>
      </c>
      <c r="F631" s="136" t="s">
        <v>98</v>
      </c>
      <c r="G631" s="137" t="s">
        <v>2778</v>
      </c>
      <c r="H631" s="137" t="s">
        <v>3112</v>
      </c>
      <c r="I631" s="137" t="s">
        <v>3113</v>
      </c>
      <c r="J631" s="137" t="s">
        <v>1631</v>
      </c>
      <c r="K631" s="137" t="s">
        <v>1630</v>
      </c>
      <c r="L631" s="137" t="s">
        <v>21</v>
      </c>
      <c r="M631" s="136" t="s">
        <v>21</v>
      </c>
      <c r="N631" s="136">
        <v>13</v>
      </c>
      <c r="O631" s="138" t="s">
        <v>622</v>
      </c>
      <c r="P631" s="137" t="s">
        <v>690</v>
      </c>
      <c r="Q631" s="137" t="s">
        <v>1131</v>
      </c>
      <c r="R631" s="137" t="s">
        <v>401</v>
      </c>
      <c r="S631" s="137" t="s">
        <v>19</v>
      </c>
      <c r="T631" s="137" t="s">
        <v>2930</v>
      </c>
      <c r="U631" s="144">
        <v>20</v>
      </c>
      <c r="V631" s="136">
        <v>48</v>
      </c>
      <c r="W631" s="136">
        <v>0</v>
      </c>
      <c r="X631" s="136">
        <v>48</v>
      </c>
      <c r="Y631" s="136">
        <v>3</v>
      </c>
      <c r="Z631" s="136" t="s">
        <v>20</v>
      </c>
      <c r="AA631" s="136" t="s">
        <v>18</v>
      </c>
      <c r="AB631" s="136" t="s">
        <v>18</v>
      </c>
      <c r="AC631" s="137" t="s">
        <v>21</v>
      </c>
      <c r="AD631" s="137" t="s">
        <v>3115</v>
      </c>
      <c r="AE631" s="136" t="s">
        <v>18</v>
      </c>
      <c r="AF631" s="137" t="s">
        <v>1878</v>
      </c>
      <c r="AG631" s="136" t="s">
        <v>1873</v>
      </c>
      <c r="AH631" s="136">
        <v>1</v>
      </c>
      <c r="AI631" s="139">
        <v>4300</v>
      </c>
      <c r="AJ631" s="140">
        <v>16</v>
      </c>
      <c r="AK631" s="148">
        <v>16</v>
      </c>
      <c r="AL631" s="201">
        <f t="shared" si="9"/>
        <v>960</v>
      </c>
      <c r="AN631" s="204">
        <v>1280000</v>
      </c>
      <c r="AO631" s="204">
        <v>0</v>
      </c>
      <c r="AP631" s="139">
        <v>0</v>
      </c>
      <c r="AQ631" s="139">
        <v>4128000</v>
      </c>
      <c r="AR631" s="139">
        <v>0</v>
      </c>
      <c r="AS631" s="139">
        <v>5408000</v>
      </c>
    </row>
    <row r="632" spans="1:45" ht="24.9" hidden="1" customHeight="1" x14ac:dyDescent="0.3">
      <c r="A632" s="136">
        <v>12533</v>
      </c>
      <c r="B632" s="136" t="s">
        <v>41</v>
      </c>
      <c r="C632" s="136" t="s">
        <v>98</v>
      </c>
      <c r="D632" s="136">
        <v>2024</v>
      </c>
      <c r="E632" s="137" t="s">
        <v>23</v>
      </c>
      <c r="F632" s="136" t="s">
        <v>98</v>
      </c>
      <c r="G632" s="137" t="s">
        <v>2778</v>
      </c>
      <c r="H632" s="137" t="s">
        <v>3112</v>
      </c>
      <c r="I632" s="137" t="s">
        <v>3113</v>
      </c>
      <c r="J632" s="137" t="s">
        <v>2836</v>
      </c>
      <c r="K632" s="137" t="s">
        <v>2837</v>
      </c>
      <c r="L632" s="137" t="s">
        <v>677</v>
      </c>
      <c r="M632" s="136" t="s">
        <v>678</v>
      </c>
      <c r="N632" s="136">
        <v>13</v>
      </c>
      <c r="O632" s="138" t="s">
        <v>622</v>
      </c>
      <c r="P632" s="137" t="s">
        <v>690</v>
      </c>
      <c r="Q632" s="137" t="s">
        <v>1131</v>
      </c>
      <c r="R632" s="137" t="s">
        <v>401</v>
      </c>
      <c r="S632" s="137" t="s">
        <v>19</v>
      </c>
      <c r="T632" s="137" t="s">
        <v>399</v>
      </c>
      <c r="U632" s="144">
        <v>20</v>
      </c>
      <c r="V632" s="136">
        <v>36</v>
      </c>
      <c r="W632" s="136">
        <v>10</v>
      </c>
      <c r="X632" s="136">
        <v>46</v>
      </c>
      <c r="Y632" s="136">
        <v>3</v>
      </c>
      <c r="Z632" s="136" t="s">
        <v>20</v>
      </c>
      <c r="AA632" s="136" t="s">
        <v>18</v>
      </c>
      <c r="AB632" s="136" t="s">
        <v>18</v>
      </c>
      <c r="AC632" s="137" t="s">
        <v>21</v>
      </c>
      <c r="AD632" s="137" t="s">
        <v>3116</v>
      </c>
      <c r="AE632" s="136" t="s">
        <v>18</v>
      </c>
      <c r="AF632" s="137" t="s">
        <v>1878</v>
      </c>
      <c r="AG632" s="136" t="s">
        <v>1873</v>
      </c>
      <c r="AH632" s="136">
        <v>1</v>
      </c>
      <c r="AI632" s="139">
        <v>4300</v>
      </c>
      <c r="AJ632" s="140">
        <v>15.333333333333334</v>
      </c>
      <c r="AK632" s="148">
        <v>16</v>
      </c>
      <c r="AL632" s="201">
        <f t="shared" si="9"/>
        <v>920</v>
      </c>
      <c r="AN632" s="204">
        <v>1280000</v>
      </c>
      <c r="AO632" s="204">
        <v>0</v>
      </c>
      <c r="AP632" s="139">
        <v>0</v>
      </c>
      <c r="AQ632" s="139">
        <v>3956000</v>
      </c>
      <c r="AR632" s="139">
        <v>0</v>
      </c>
      <c r="AS632" s="139">
        <v>5236000</v>
      </c>
    </row>
    <row r="633" spans="1:45" ht="24.9" hidden="1" customHeight="1" x14ac:dyDescent="0.3">
      <c r="A633" s="136">
        <v>12534</v>
      </c>
      <c r="B633" s="136" t="s">
        <v>41</v>
      </c>
      <c r="C633" s="136" t="s">
        <v>98</v>
      </c>
      <c r="D633" s="136">
        <v>2024</v>
      </c>
      <c r="E633" s="137" t="s">
        <v>23</v>
      </c>
      <c r="F633" s="136" t="s">
        <v>98</v>
      </c>
      <c r="G633" s="137" t="s">
        <v>2778</v>
      </c>
      <c r="H633" s="137" t="s">
        <v>3112</v>
      </c>
      <c r="I633" s="137" t="s">
        <v>3113</v>
      </c>
      <c r="J633" s="137" t="s">
        <v>1778</v>
      </c>
      <c r="K633" s="137" t="s">
        <v>1783</v>
      </c>
      <c r="L633" s="137" t="s">
        <v>21</v>
      </c>
      <c r="M633" s="136" t="s">
        <v>21</v>
      </c>
      <c r="N633" s="136">
        <v>13</v>
      </c>
      <c r="O633" s="138" t="s">
        <v>622</v>
      </c>
      <c r="P633" s="137" t="s">
        <v>690</v>
      </c>
      <c r="Q633" s="137" t="s">
        <v>1131</v>
      </c>
      <c r="R633" s="137" t="s">
        <v>401</v>
      </c>
      <c r="S633" s="137" t="s">
        <v>19</v>
      </c>
      <c r="T633" s="137" t="s">
        <v>399</v>
      </c>
      <c r="U633" s="144">
        <v>20</v>
      </c>
      <c r="V633" s="136">
        <v>32</v>
      </c>
      <c r="W633" s="136">
        <v>0</v>
      </c>
      <c r="X633" s="136">
        <v>32</v>
      </c>
      <c r="Y633" s="136">
        <v>3</v>
      </c>
      <c r="Z633" s="136" t="s">
        <v>20</v>
      </c>
      <c r="AA633" s="136" t="s">
        <v>18</v>
      </c>
      <c r="AB633" s="136" t="s">
        <v>18</v>
      </c>
      <c r="AC633" s="137" t="s">
        <v>21</v>
      </c>
      <c r="AD633" s="137" t="s">
        <v>3117</v>
      </c>
      <c r="AE633" s="136" t="s">
        <v>18</v>
      </c>
      <c r="AF633" s="137" t="s">
        <v>1878</v>
      </c>
      <c r="AG633" s="136" t="s">
        <v>1873</v>
      </c>
      <c r="AH633" s="136">
        <v>1</v>
      </c>
      <c r="AI633" s="139">
        <v>4300</v>
      </c>
      <c r="AJ633" s="140">
        <v>10.666666666666666</v>
      </c>
      <c r="AK633" s="148">
        <v>11</v>
      </c>
      <c r="AL633" s="201">
        <f t="shared" si="9"/>
        <v>640</v>
      </c>
      <c r="AM633" s="141"/>
      <c r="AN633" s="204">
        <v>880000</v>
      </c>
      <c r="AO633" s="204">
        <v>0</v>
      </c>
      <c r="AP633" s="139">
        <v>0</v>
      </c>
      <c r="AQ633" s="139">
        <v>2752000</v>
      </c>
      <c r="AR633" s="139">
        <v>0</v>
      </c>
      <c r="AS633" s="139">
        <v>3632000</v>
      </c>
    </row>
    <row r="634" spans="1:45" ht="24.9" hidden="1" customHeight="1" x14ac:dyDescent="0.3">
      <c r="A634" s="136">
        <v>12536</v>
      </c>
      <c r="B634" s="136" t="s">
        <v>41</v>
      </c>
      <c r="C634" s="136" t="s">
        <v>98</v>
      </c>
      <c r="D634" s="136">
        <v>2024</v>
      </c>
      <c r="E634" s="137" t="s">
        <v>23</v>
      </c>
      <c r="F634" s="136" t="s">
        <v>98</v>
      </c>
      <c r="G634" s="137" t="s">
        <v>2778</v>
      </c>
      <c r="H634" s="137" t="s">
        <v>3112</v>
      </c>
      <c r="I634" s="137" t="s">
        <v>3113</v>
      </c>
      <c r="J634" s="137" t="s">
        <v>408</v>
      </c>
      <c r="K634" s="137" t="s">
        <v>409</v>
      </c>
      <c r="L634" s="137" t="s">
        <v>21</v>
      </c>
      <c r="N634" s="136">
        <v>13</v>
      </c>
      <c r="O634" s="138" t="s">
        <v>622</v>
      </c>
      <c r="P634" s="137" t="s">
        <v>690</v>
      </c>
      <c r="Q634" s="137" t="s">
        <v>1131</v>
      </c>
      <c r="R634" s="137" t="s">
        <v>401</v>
      </c>
      <c r="S634" s="137" t="s">
        <v>19</v>
      </c>
      <c r="T634" s="137" t="s">
        <v>399</v>
      </c>
      <c r="U634" s="144">
        <v>20</v>
      </c>
      <c r="V634" s="136">
        <v>12</v>
      </c>
      <c r="W634" s="136">
        <v>12</v>
      </c>
      <c r="X634" s="136">
        <v>24</v>
      </c>
      <c r="Y634" s="136">
        <v>3</v>
      </c>
      <c r="Z634" s="136" t="s">
        <v>20</v>
      </c>
      <c r="AA634" s="136" t="s">
        <v>18</v>
      </c>
      <c r="AB634" s="136" t="s">
        <v>18</v>
      </c>
      <c r="AC634" s="137" t="s">
        <v>21</v>
      </c>
      <c r="AD634" s="137" t="s">
        <v>3114</v>
      </c>
      <c r="AE634" s="136" t="s">
        <v>18</v>
      </c>
      <c r="AF634" s="137" t="s">
        <v>1878</v>
      </c>
      <c r="AG634" s="136" t="s">
        <v>1873</v>
      </c>
      <c r="AH634" s="136">
        <v>1</v>
      </c>
      <c r="AI634" s="139">
        <v>4300</v>
      </c>
      <c r="AJ634" s="140">
        <v>8</v>
      </c>
      <c r="AK634" s="148">
        <v>8</v>
      </c>
      <c r="AL634" s="201">
        <f t="shared" si="9"/>
        <v>480</v>
      </c>
      <c r="AN634" s="204">
        <v>640000</v>
      </c>
      <c r="AO634" s="204">
        <v>0</v>
      </c>
      <c r="AP634" s="139">
        <v>0</v>
      </c>
      <c r="AQ634" s="139">
        <v>2064000</v>
      </c>
      <c r="AR634" s="139">
        <v>0</v>
      </c>
      <c r="AS634" s="139">
        <v>2704000</v>
      </c>
    </row>
    <row r="635" spans="1:45" ht="24.9" hidden="1" customHeight="1" x14ac:dyDescent="0.3">
      <c r="A635" s="136">
        <v>12854</v>
      </c>
      <c r="B635" s="136" t="s">
        <v>41</v>
      </c>
      <c r="C635" s="136" t="s">
        <v>98</v>
      </c>
      <c r="D635" s="136">
        <v>2024</v>
      </c>
      <c r="E635" s="137" t="s">
        <v>23</v>
      </c>
      <c r="F635" s="136" t="s">
        <v>98</v>
      </c>
      <c r="G635" s="137" t="s">
        <v>2778</v>
      </c>
      <c r="H635" s="137" t="s">
        <v>2784</v>
      </c>
      <c r="I635" s="137" t="s">
        <v>3098</v>
      </c>
      <c r="J635" s="137" t="s">
        <v>736</v>
      </c>
      <c r="K635" s="137" t="s">
        <v>1181</v>
      </c>
      <c r="L635" s="137" t="s">
        <v>21</v>
      </c>
      <c r="N635" s="136">
        <v>13</v>
      </c>
      <c r="O635" s="138" t="s">
        <v>622</v>
      </c>
      <c r="P635" s="137" t="s">
        <v>1152</v>
      </c>
      <c r="Q635" s="137" t="s">
        <v>1656</v>
      </c>
      <c r="R635" s="137" t="s">
        <v>401</v>
      </c>
      <c r="S635" s="137" t="s">
        <v>22</v>
      </c>
      <c r="T635" s="137" t="s">
        <v>410</v>
      </c>
      <c r="U635" s="144">
        <v>15</v>
      </c>
      <c r="V635" s="136">
        <v>120</v>
      </c>
      <c r="W635" s="136">
        <v>0</v>
      </c>
      <c r="X635" s="136">
        <v>120</v>
      </c>
      <c r="Y635" s="136">
        <v>3</v>
      </c>
      <c r="Z635" s="136" t="s">
        <v>20</v>
      </c>
      <c r="AA635" s="136" t="s">
        <v>18</v>
      </c>
      <c r="AB635" s="136" t="s">
        <v>18</v>
      </c>
      <c r="AD635" s="137" t="s">
        <v>3118</v>
      </c>
      <c r="AE635" s="136" t="s">
        <v>18</v>
      </c>
      <c r="AF635" s="137" t="s">
        <v>1878</v>
      </c>
      <c r="AG635" s="136" t="s">
        <v>1873</v>
      </c>
      <c r="AH635" s="136">
        <v>1</v>
      </c>
      <c r="AI635" s="139">
        <v>4300</v>
      </c>
      <c r="AJ635" s="140">
        <v>40</v>
      </c>
      <c r="AK635" s="148">
        <v>40</v>
      </c>
      <c r="AL635" s="201">
        <f t="shared" si="9"/>
        <v>1800</v>
      </c>
      <c r="AN635" s="204">
        <v>2400000</v>
      </c>
      <c r="AO635" s="204">
        <v>0</v>
      </c>
      <c r="AP635" s="139">
        <v>0</v>
      </c>
      <c r="AQ635" s="139">
        <v>7740000</v>
      </c>
      <c r="AR635" s="139">
        <v>0</v>
      </c>
      <c r="AS635" s="139">
        <v>10140000</v>
      </c>
    </row>
    <row r="636" spans="1:45" ht="24.9" hidden="1" customHeight="1" x14ac:dyDescent="0.3">
      <c r="A636" s="136">
        <v>12856</v>
      </c>
      <c r="B636" s="136" t="s">
        <v>41</v>
      </c>
      <c r="C636" s="136" t="s">
        <v>98</v>
      </c>
      <c r="D636" s="136">
        <v>2024</v>
      </c>
      <c r="E636" s="137" t="s">
        <v>23</v>
      </c>
      <c r="F636" s="136" t="s">
        <v>98</v>
      </c>
      <c r="G636" s="137" t="s">
        <v>2778</v>
      </c>
      <c r="H636" s="137" t="s">
        <v>2784</v>
      </c>
      <c r="I636" s="137" t="s">
        <v>3098</v>
      </c>
      <c r="J636" s="137" t="s">
        <v>736</v>
      </c>
      <c r="K636" s="137" t="s">
        <v>1181</v>
      </c>
      <c r="L636" s="137" t="s">
        <v>21</v>
      </c>
      <c r="N636" s="136">
        <v>13</v>
      </c>
      <c r="O636" s="138" t="s">
        <v>622</v>
      </c>
      <c r="P636" s="137" t="s">
        <v>1182</v>
      </c>
      <c r="Q636" s="137" t="s">
        <v>1656</v>
      </c>
      <c r="R636" s="137" t="s">
        <v>401</v>
      </c>
      <c r="S636" s="137" t="s">
        <v>22</v>
      </c>
      <c r="T636" s="137" t="s">
        <v>410</v>
      </c>
      <c r="U636" s="144">
        <v>15</v>
      </c>
      <c r="V636" s="136">
        <v>120</v>
      </c>
      <c r="W636" s="136">
        <v>0</v>
      </c>
      <c r="X636" s="136">
        <v>120</v>
      </c>
      <c r="Y636" s="136">
        <v>3</v>
      </c>
      <c r="Z636" s="136" t="s">
        <v>20</v>
      </c>
      <c r="AA636" s="136" t="s">
        <v>18</v>
      </c>
      <c r="AB636" s="136" t="s">
        <v>18</v>
      </c>
      <c r="AD636" s="137" t="s">
        <v>3119</v>
      </c>
      <c r="AE636" s="136" t="s">
        <v>18</v>
      </c>
      <c r="AF636" s="137" t="s">
        <v>1878</v>
      </c>
      <c r="AG636" s="136" t="s">
        <v>1873</v>
      </c>
      <c r="AH636" s="136">
        <v>1</v>
      </c>
      <c r="AI636" s="139">
        <v>4300</v>
      </c>
      <c r="AJ636" s="140">
        <v>40</v>
      </c>
      <c r="AK636" s="148">
        <v>40</v>
      </c>
      <c r="AL636" s="201">
        <f t="shared" si="9"/>
        <v>1800</v>
      </c>
      <c r="AN636" s="204">
        <v>2400000</v>
      </c>
      <c r="AO636" s="204">
        <v>0</v>
      </c>
      <c r="AP636" s="139">
        <v>0</v>
      </c>
      <c r="AQ636" s="139">
        <v>7740000</v>
      </c>
      <c r="AR636" s="139">
        <v>0</v>
      </c>
      <c r="AS636" s="139">
        <v>10140000</v>
      </c>
    </row>
    <row r="637" spans="1:45" ht="24.9" hidden="1" customHeight="1" x14ac:dyDescent="0.3">
      <c r="A637" s="136">
        <v>12904</v>
      </c>
      <c r="B637" s="136" t="s">
        <v>41</v>
      </c>
      <c r="C637" s="136" t="s">
        <v>98</v>
      </c>
      <c r="D637" s="136">
        <v>2024</v>
      </c>
      <c r="E637" s="137" t="s">
        <v>23</v>
      </c>
      <c r="F637" s="136" t="s">
        <v>98</v>
      </c>
      <c r="G637" s="137" t="s">
        <v>2778</v>
      </c>
      <c r="H637" s="137" t="s">
        <v>71</v>
      </c>
      <c r="I637" s="137" t="s">
        <v>3086</v>
      </c>
      <c r="J637" s="137" t="s">
        <v>736</v>
      </c>
      <c r="K637" s="137" t="s">
        <v>1181</v>
      </c>
      <c r="L637" s="137" t="s">
        <v>21</v>
      </c>
      <c r="N637" s="136">
        <v>13</v>
      </c>
      <c r="O637" s="138" t="s">
        <v>622</v>
      </c>
      <c r="P637" s="137" t="s">
        <v>1183</v>
      </c>
      <c r="Q637" s="137" t="s">
        <v>1656</v>
      </c>
      <c r="R637" s="137" t="s">
        <v>401</v>
      </c>
      <c r="S637" s="137" t="s">
        <v>22</v>
      </c>
      <c r="T637" s="137" t="s">
        <v>410</v>
      </c>
      <c r="U637" s="144">
        <v>15</v>
      </c>
      <c r="V637" s="136">
        <v>120</v>
      </c>
      <c r="W637" s="136">
        <v>0</v>
      </c>
      <c r="X637" s="136">
        <v>120</v>
      </c>
      <c r="Y637" s="136">
        <v>3</v>
      </c>
      <c r="Z637" s="136" t="s">
        <v>20</v>
      </c>
      <c r="AA637" s="136" t="s">
        <v>18</v>
      </c>
      <c r="AB637" s="136" t="s">
        <v>18</v>
      </c>
      <c r="AD637" s="137" t="s">
        <v>3120</v>
      </c>
      <c r="AE637" s="136" t="s">
        <v>18</v>
      </c>
      <c r="AF637" s="137" t="s">
        <v>1878</v>
      </c>
      <c r="AG637" s="136" t="s">
        <v>1873</v>
      </c>
      <c r="AH637" s="136">
        <v>1</v>
      </c>
      <c r="AI637" s="139">
        <v>4300</v>
      </c>
      <c r="AJ637" s="140">
        <v>40</v>
      </c>
      <c r="AK637" s="148">
        <v>40</v>
      </c>
      <c r="AL637" s="201">
        <f t="shared" si="9"/>
        <v>1800</v>
      </c>
      <c r="AN637" s="204">
        <v>2400000</v>
      </c>
      <c r="AO637" s="204">
        <v>0</v>
      </c>
      <c r="AP637" s="139">
        <v>0</v>
      </c>
      <c r="AQ637" s="139">
        <v>7740000</v>
      </c>
      <c r="AR637" s="139">
        <v>0</v>
      </c>
      <c r="AS637" s="139">
        <v>10140000</v>
      </c>
    </row>
    <row r="638" spans="1:45" ht="24.9" hidden="1" customHeight="1" x14ac:dyDescent="0.3">
      <c r="A638" s="136">
        <v>12902</v>
      </c>
      <c r="B638" s="136" t="s">
        <v>41</v>
      </c>
      <c r="C638" s="136" t="s">
        <v>98</v>
      </c>
      <c r="D638" s="136">
        <v>2024</v>
      </c>
      <c r="E638" s="137" t="s">
        <v>23</v>
      </c>
      <c r="F638" s="136" t="s">
        <v>98</v>
      </c>
      <c r="G638" s="137" t="s">
        <v>2778</v>
      </c>
      <c r="H638" s="137" t="s">
        <v>3121</v>
      </c>
      <c r="I638" s="137" t="s">
        <v>3113</v>
      </c>
      <c r="J638" s="137" t="s">
        <v>632</v>
      </c>
      <c r="K638" s="137" t="s">
        <v>633</v>
      </c>
      <c r="L638" s="137" t="s">
        <v>21</v>
      </c>
      <c r="N638" s="136">
        <v>13</v>
      </c>
      <c r="O638" s="138" t="s">
        <v>622</v>
      </c>
      <c r="P638" s="137" t="s">
        <v>690</v>
      </c>
      <c r="Q638" s="137" t="s">
        <v>1131</v>
      </c>
      <c r="R638" s="137" t="s">
        <v>401</v>
      </c>
      <c r="S638" s="137" t="s">
        <v>22</v>
      </c>
      <c r="T638" s="137" t="s">
        <v>1149</v>
      </c>
      <c r="U638" s="144">
        <v>15</v>
      </c>
      <c r="V638" s="136">
        <v>8</v>
      </c>
      <c r="W638" s="136">
        <v>0</v>
      </c>
      <c r="X638" s="136">
        <v>8</v>
      </c>
      <c r="Y638" s="136">
        <v>3</v>
      </c>
      <c r="Z638" s="136" t="s">
        <v>20</v>
      </c>
      <c r="AA638" s="136" t="s">
        <v>18</v>
      </c>
      <c r="AB638" s="136" t="s">
        <v>18</v>
      </c>
      <c r="AD638" s="137" t="s">
        <v>3122</v>
      </c>
      <c r="AE638" s="136" t="s">
        <v>18</v>
      </c>
      <c r="AF638" s="137" t="s">
        <v>1878</v>
      </c>
      <c r="AG638" s="136" t="s">
        <v>1873</v>
      </c>
      <c r="AH638" s="136">
        <v>1</v>
      </c>
      <c r="AI638" s="139">
        <v>4300</v>
      </c>
      <c r="AJ638" s="140">
        <v>2.6666666666666665</v>
      </c>
      <c r="AK638" s="148">
        <v>3</v>
      </c>
      <c r="AL638" s="201">
        <f t="shared" si="9"/>
        <v>120</v>
      </c>
      <c r="AN638" s="204">
        <v>180000</v>
      </c>
      <c r="AO638" s="204">
        <v>0</v>
      </c>
      <c r="AP638" s="139">
        <v>0</v>
      </c>
      <c r="AQ638" s="139">
        <v>516000</v>
      </c>
      <c r="AR638" s="139">
        <v>0</v>
      </c>
      <c r="AS638" s="139">
        <v>696000</v>
      </c>
    </row>
    <row r="639" spans="1:45" ht="24.9" hidden="1" customHeight="1" x14ac:dyDescent="0.3">
      <c r="A639" s="136">
        <v>12544</v>
      </c>
      <c r="B639" s="136" t="s">
        <v>41</v>
      </c>
      <c r="C639" s="136" t="s">
        <v>98</v>
      </c>
      <c r="D639" s="136">
        <v>2024</v>
      </c>
      <c r="E639" s="137" t="s">
        <v>23</v>
      </c>
      <c r="F639" s="136" t="s">
        <v>98</v>
      </c>
      <c r="G639" s="137" t="s">
        <v>2778</v>
      </c>
      <c r="H639" s="137" t="s">
        <v>2779</v>
      </c>
      <c r="I639" s="137" t="s">
        <v>3123</v>
      </c>
      <c r="J639" s="137" t="s">
        <v>685</v>
      </c>
      <c r="K639" s="137" t="s">
        <v>686</v>
      </c>
      <c r="L639" s="137" t="s">
        <v>408</v>
      </c>
      <c r="M639" s="136" t="s">
        <v>409</v>
      </c>
      <c r="N639" s="136">
        <v>13</v>
      </c>
      <c r="O639" s="138" t="s">
        <v>622</v>
      </c>
      <c r="P639" s="137" t="s">
        <v>1160</v>
      </c>
      <c r="Q639" s="137" t="s">
        <v>1864</v>
      </c>
      <c r="R639" s="137" t="s">
        <v>401</v>
      </c>
      <c r="S639" s="137" t="s">
        <v>19</v>
      </c>
      <c r="T639" s="137" t="s">
        <v>399</v>
      </c>
      <c r="U639" s="144">
        <v>19</v>
      </c>
      <c r="V639" s="136">
        <v>100</v>
      </c>
      <c r="W639" s="136">
        <v>12</v>
      </c>
      <c r="X639" s="136">
        <v>112</v>
      </c>
      <c r="Y639" s="136">
        <v>4</v>
      </c>
      <c r="Z639" s="136" t="s">
        <v>20</v>
      </c>
      <c r="AA639" s="136" t="s">
        <v>18</v>
      </c>
      <c r="AB639" s="136" t="s">
        <v>20</v>
      </c>
      <c r="AC639" s="137" t="s">
        <v>21</v>
      </c>
      <c r="AD639" s="137" t="s">
        <v>3124</v>
      </c>
      <c r="AE639" s="136" t="s">
        <v>18</v>
      </c>
      <c r="AF639" s="137" t="s">
        <v>1878</v>
      </c>
      <c r="AG639" s="136" t="s">
        <v>1873</v>
      </c>
      <c r="AH639" s="136">
        <v>1</v>
      </c>
      <c r="AI639" s="139">
        <v>4300</v>
      </c>
      <c r="AJ639" s="140">
        <v>28</v>
      </c>
      <c r="AK639" s="148">
        <v>28</v>
      </c>
      <c r="AL639" s="201">
        <f t="shared" si="9"/>
        <v>2128</v>
      </c>
      <c r="AN639" s="204">
        <v>2128000</v>
      </c>
      <c r="AO639" s="204">
        <v>0</v>
      </c>
      <c r="AP639" s="139">
        <v>4750000</v>
      </c>
      <c r="AQ639" s="139">
        <v>9150400</v>
      </c>
      <c r="AR639" s="139">
        <v>0</v>
      </c>
      <c r="AS639" s="139">
        <v>16028400</v>
      </c>
    </row>
    <row r="640" spans="1:45" ht="24.9" hidden="1" customHeight="1" x14ac:dyDescent="0.3">
      <c r="A640" s="136">
        <v>12516</v>
      </c>
      <c r="B640" s="136" t="s">
        <v>41</v>
      </c>
      <c r="C640" s="136" t="s">
        <v>98</v>
      </c>
      <c r="D640" s="136">
        <v>2024</v>
      </c>
      <c r="E640" s="137" t="s">
        <v>23</v>
      </c>
      <c r="F640" s="136" t="s">
        <v>98</v>
      </c>
      <c r="G640" s="137" t="s">
        <v>2778</v>
      </c>
      <c r="H640" s="137" t="s">
        <v>2852</v>
      </c>
      <c r="I640" s="137" t="s">
        <v>3125</v>
      </c>
      <c r="J640" s="137" t="s">
        <v>3126</v>
      </c>
      <c r="K640" s="137" t="s">
        <v>3127</v>
      </c>
      <c r="L640" s="137" t="s">
        <v>408</v>
      </c>
      <c r="M640" s="136" t="s">
        <v>409</v>
      </c>
      <c r="N640" s="136">
        <v>13</v>
      </c>
      <c r="O640" s="138" t="s">
        <v>622</v>
      </c>
      <c r="P640" s="137" t="s">
        <v>647</v>
      </c>
      <c r="Q640" s="137" t="s">
        <v>1864</v>
      </c>
      <c r="R640" s="137" t="s">
        <v>401</v>
      </c>
      <c r="S640" s="137" t="s">
        <v>19</v>
      </c>
      <c r="T640" s="137" t="s">
        <v>410</v>
      </c>
      <c r="U640" s="144">
        <v>13</v>
      </c>
      <c r="V640" s="136">
        <v>108</v>
      </c>
      <c r="W640" s="136">
        <v>12</v>
      </c>
      <c r="X640" s="136">
        <v>120</v>
      </c>
      <c r="Y640" s="136">
        <v>4</v>
      </c>
      <c r="Z640" s="136" t="s">
        <v>20</v>
      </c>
      <c r="AA640" s="136" t="s">
        <v>18</v>
      </c>
      <c r="AB640" s="136" t="s">
        <v>20</v>
      </c>
      <c r="AC640" s="137" t="s">
        <v>21</v>
      </c>
      <c r="AD640" s="137" t="s">
        <v>3128</v>
      </c>
      <c r="AE640" s="136" t="s">
        <v>18</v>
      </c>
      <c r="AF640" s="137" t="s">
        <v>1878</v>
      </c>
      <c r="AG640" s="136" t="s">
        <v>1873</v>
      </c>
      <c r="AH640" s="136">
        <v>1</v>
      </c>
      <c r="AI640" s="139">
        <v>4300</v>
      </c>
      <c r="AJ640" s="140">
        <v>30</v>
      </c>
      <c r="AK640" s="148">
        <v>30</v>
      </c>
      <c r="AL640" s="201">
        <f t="shared" si="9"/>
        <v>1560</v>
      </c>
      <c r="AN640" s="204">
        <v>1560000</v>
      </c>
      <c r="AO640" s="204">
        <v>0</v>
      </c>
      <c r="AP640" s="139">
        <v>3250000</v>
      </c>
      <c r="AQ640" s="139">
        <v>6708000</v>
      </c>
      <c r="AR640" s="139">
        <v>0</v>
      </c>
      <c r="AS640" s="139">
        <v>11518000</v>
      </c>
    </row>
    <row r="641" spans="1:47" ht="24.9" hidden="1" customHeight="1" x14ac:dyDescent="0.3">
      <c r="A641" s="136">
        <v>12547</v>
      </c>
      <c r="B641" s="136" t="s">
        <v>41</v>
      </c>
      <c r="C641" s="136" t="s">
        <v>98</v>
      </c>
      <c r="D641" s="136">
        <v>2024</v>
      </c>
      <c r="E641" s="137" t="s">
        <v>23</v>
      </c>
      <c r="F641" s="136" t="s">
        <v>98</v>
      </c>
      <c r="G641" s="137" t="s">
        <v>2778</v>
      </c>
      <c r="H641" s="137" t="s">
        <v>3095</v>
      </c>
      <c r="I641" s="137" t="s">
        <v>2447</v>
      </c>
      <c r="J641" s="137" t="s">
        <v>1230</v>
      </c>
      <c r="K641" s="137" t="s">
        <v>1927</v>
      </c>
      <c r="L641" s="137" t="s">
        <v>21</v>
      </c>
      <c r="M641" s="136" t="s">
        <v>21</v>
      </c>
      <c r="N641" s="136">
        <v>13</v>
      </c>
      <c r="O641" s="138" t="s">
        <v>622</v>
      </c>
      <c r="P641" s="137" t="s">
        <v>1229</v>
      </c>
      <c r="Q641" s="137" t="s">
        <v>1864</v>
      </c>
      <c r="R641" s="137" t="s">
        <v>401</v>
      </c>
      <c r="S641" s="137" t="s">
        <v>22</v>
      </c>
      <c r="T641" s="137" t="s">
        <v>399</v>
      </c>
      <c r="U641" s="144">
        <v>20</v>
      </c>
      <c r="V641" s="136">
        <v>200</v>
      </c>
      <c r="W641" s="136">
        <v>0</v>
      </c>
      <c r="X641" s="136">
        <v>200</v>
      </c>
      <c r="Y641" s="136">
        <v>4</v>
      </c>
      <c r="Z641" s="136" t="s">
        <v>20</v>
      </c>
      <c r="AA641" s="136" t="s">
        <v>18</v>
      </c>
      <c r="AB641" s="136" t="s">
        <v>18</v>
      </c>
      <c r="AC641" s="137" t="s">
        <v>3129</v>
      </c>
      <c r="AD641" s="137" t="s">
        <v>3097</v>
      </c>
      <c r="AE641" s="136" t="s">
        <v>18</v>
      </c>
      <c r="AF641" s="137" t="s">
        <v>1878</v>
      </c>
      <c r="AG641" s="136" t="s">
        <v>1873</v>
      </c>
      <c r="AH641" s="136">
        <v>2</v>
      </c>
      <c r="AI641" s="139">
        <v>5400</v>
      </c>
      <c r="AJ641" s="140">
        <v>50</v>
      </c>
      <c r="AK641" s="148">
        <v>50</v>
      </c>
      <c r="AL641" s="201">
        <f t="shared" si="9"/>
        <v>4000</v>
      </c>
      <c r="AN641" s="204">
        <v>4000000</v>
      </c>
      <c r="AO641" s="204">
        <v>0</v>
      </c>
      <c r="AP641" s="139">
        <v>0</v>
      </c>
      <c r="AQ641" s="139">
        <v>21600000</v>
      </c>
      <c r="AR641" s="139">
        <v>0</v>
      </c>
      <c r="AS641" s="139">
        <v>25600000</v>
      </c>
    </row>
    <row r="642" spans="1:47" ht="24.9" hidden="1" customHeight="1" x14ac:dyDescent="0.3">
      <c r="A642" s="136">
        <v>12548</v>
      </c>
      <c r="B642" s="136" t="s">
        <v>41</v>
      </c>
      <c r="C642" s="136" t="s">
        <v>98</v>
      </c>
      <c r="D642" s="136">
        <v>2024</v>
      </c>
      <c r="E642" s="137" t="s">
        <v>23</v>
      </c>
      <c r="F642" s="136" t="s">
        <v>98</v>
      </c>
      <c r="G642" s="137" t="s">
        <v>2778</v>
      </c>
      <c r="H642" s="137" t="s">
        <v>3095</v>
      </c>
      <c r="I642" s="137" t="s">
        <v>2447</v>
      </c>
      <c r="J642" s="137" t="s">
        <v>1230</v>
      </c>
      <c r="K642" s="137" t="s">
        <v>1927</v>
      </c>
      <c r="L642" s="137" t="s">
        <v>21</v>
      </c>
      <c r="M642" s="136" t="s">
        <v>21</v>
      </c>
      <c r="N642" s="136">
        <v>13</v>
      </c>
      <c r="O642" s="138" t="s">
        <v>622</v>
      </c>
      <c r="P642" s="137" t="s">
        <v>1263</v>
      </c>
      <c r="Q642" s="137" t="s">
        <v>1864</v>
      </c>
      <c r="R642" s="137" t="s">
        <v>401</v>
      </c>
      <c r="S642" s="137" t="s">
        <v>22</v>
      </c>
      <c r="T642" s="137" t="s">
        <v>399</v>
      </c>
      <c r="U642" s="144">
        <v>20</v>
      </c>
      <c r="V642" s="136">
        <v>200</v>
      </c>
      <c r="W642" s="136">
        <v>0</v>
      </c>
      <c r="X642" s="136">
        <v>200</v>
      </c>
      <c r="Y642" s="136">
        <v>4</v>
      </c>
      <c r="Z642" s="136" t="s">
        <v>20</v>
      </c>
      <c r="AA642" s="136" t="s">
        <v>18</v>
      </c>
      <c r="AB642" s="136" t="s">
        <v>18</v>
      </c>
      <c r="AC642" s="137" t="s">
        <v>3129</v>
      </c>
      <c r="AD642" s="137" t="s">
        <v>3097</v>
      </c>
      <c r="AE642" s="136" t="s">
        <v>18</v>
      </c>
      <c r="AF642" s="137" t="s">
        <v>1878</v>
      </c>
      <c r="AG642" s="136" t="s">
        <v>1873</v>
      </c>
      <c r="AH642" s="136">
        <v>2</v>
      </c>
      <c r="AI642" s="139">
        <v>5400</v>
      </c>
      <c r="AJ642" s="140">
        <v>50</v>
      </c>
      <c r="AK642" s="148">
        <v>50</v>
      </c>
      <c r="AL642" s="201">
        <f t="shared" si="9"/>
        <v>4000</v>
      </c>
      <c r="AM642" s="141"/>
      <c r="AN642" s="204">
        <v>4000000</v>
      </c>
      <c r="AO642" s="204">
        <v>0</v>
      </c>
      <c r="AP642" s="139">
        <v>0</v>
      </c>
      <c r="AQ642" s="139">
        <v>21600000</v>
      </c>
      <c r="AR642" s="139">
        <v>0</v>
      </c>
      <c r="AS642" s="139">
        <v>25600000</v>
      </c>
    </row>
    <row r="643" spans="1:47" ht="24.9" hidden="1" customHeight="1" x14ac:dyDescent="0.3">
      <c r="A643" s="136">
        <v>12549</v>
      </c>
      <c r="B643" s="136" t="s">
        <v>41</v>
      </c>
      <c r="C643" s="136" t="s">
        <v>98</v>
      </c>
      <c r="D643" s="136">
        <v>2024</v>
      </c>
      <c r="E643" s="137" t="s">
        <v>23</v>
      </c>
      <c r="F643" s="136" t="s">
        <v>98</v>
      </c>
      <c r="G643" s="137" t="s">
        <v>2778</v>
      </c>
      <c r="H643" s="137" t="s">
        <v>3095</v>
      </c>
      <c r="I643" s="137" t="s">
        <v>2447</v>
      </c>
      <c r="J643" s="137" t="s">
        <v>1230</v>
      </c>
      <c r="K643" s="137" t="s">
        <v>1927</v>
      </c>
      <c r="L643" s="137" t="s">
        <v>21</v>
      </c>
      <c r="M643" s="136" t="s">
        <v>21</v>
      </c>
      <c r="N643" s="136">
        <v>13</v>
      </c>
      <c r="O643" s="138" t="s">
        <v>622</v>
      </c>
      <c r="P643" s="137" t="s">
        <v>1152</v>
      </c>
      <c r="Q643" s="137" t="s">
        <v>1864</v>
      </c>
      <c r="R643" s="137" t="s">
        <v>401</v>
      </c>
      <c r="S643" s="137" t="s">
        <v>22</v>
      </c>
      <c r="T643" s="137" t="s">
        <v>399</v>
      </c>
      <c r="U643" s="144">
        <v>20</v>
      </c>
      <c r="V643" s="136">
        <v>200</v>
      </c>
      <c r="W643" s="136">
        <v>0</v>
      </c>
      <c r="X643" s="136">
        <v>200</v>
      </c>
      <c r="Y643" s="136">
        <v>4</v>
      </c>
      <c r="Z643" s="136" t="s">
        <v>20</v>
      </c>
      <c r="AA643" s="136" t="s">
        <v>18</v>
      </c>
      <c r="AB643" s="136" t="s">
        <v>18</v>
      </c>
      <c r="AC643" s="137" t="s">
        <v>3129</v>
      </c>
      <c r="AD643" s="137" t="s">
        <v>3097</v>
      </c>
      <c r="AE643" s="136" t="s">
        <v>18</v>
      </c>
      <c r="AF643" s="137" t="s">
        <v>1878</v>
      </c>
      <c r="AG643" s="136" t="s">
        <v>1873</v>
      </c>
      <c r="AH643" s="136">
        <v>2</v>
      </c>
      <c r="AI643" s="139">
        <v>5400</v>
      </c>
      <c r="AJ643" s="140">
        <v>50</v>
      </c>
      <c r="AK643" s="148">
        <v>50</v>
      </c>
      <c r="AL643" s="201">
        <f t="shared" ref="AL643:AL706" si="10">+(U643*X643)</f>
        <v>4000</v>
      </c>
      <c r="AN643" s="204">
        <v>4000000</v>
      </c>
      <c r="AO643" s="204">
        <v>0</v>
      </c>
      <c r="AP643" s="139">
        <v>0</v>
      </c>
      <c r="AQ643" s="139">
        <v>21600000</v>
      </c>
      <c r="AR643" s="139">
        <v>0</v>
      </c>
      <c r="AS643" s="139">
        <v>25600000</v>
      </c>
    </row>
    <row r="644" spans="1:47" ht="24.9" hidden="1" customHeight="1" x14ac:dyDescent="0.3">
      <c r="A644" s="136">
        <v>12554</v>
      </c>
      <c r="B644" s="136" t="s">
        <v>41</v>
      </c>
      <c r="C644" s="136" t="s">
        <v>98</v>
      </c>
      <c r="D644" s="136">
        <v>2024</v>
      </c>
      <c r="E644" s="137" t="s">
        <v>23</v>
      </c>
      <c r="F644" s="136" t="s">
        <v>98</v>
      </c>
      <c r="G644" s="137" t="s">
        <v>2778</v>
      </c>
      <c r="H644" s="137" t="s">
        <v>3095</v>
      </c>
      <c r="I644" s="137" t="s">
        <v>2447</v>
      </c>
      <c r="J644" s="137" t="s">
        <v>1277</v>
      </c>
      <c r="K644" s="137" t="s">
        <v>1927</v>
      </c>
      <c r="L644" s="137" t="s">
        <v>21</v>
      </c>
      <c r="M644" s="136" t="s">
        <v>21</v>
      </c>
      <c r="N644" s="136">
        <v>13</v>
      </c>
      <c r="O644" s="138" t="s">
        <v>622</v>
      </c>
      <c r="P644" s="137" t="s">
        <v>623</v>
      </c>
      <c r="Q644" s="137" t="s">
        <v>1864</v>
      </c>
      <c r="R644" s="137" t="s">
        <v>401</v>
      </c>
      <c r="S644" s="137" t="s">
        <v>22</v>
      </c>
      <c r="T644" s="137" t="s">
        <v>399</v>
      </c>
      <c r="U644" s="144">
        <v>20</v>
      </c>
      <c r="V644" s="136">
        <v>100</v>
      </c>
      <c r="W644" s="136">
        <v>0</v>
      </c>
      <c r="X644" s="136">
        <v>100</v>
      </c>
      <c r="Y644" s="136">
        <v>4</v>
      </c>
      <c r="Z644" s="136" t="s">
        <v>20</v>
      </c>
      <c r="AA644" s="136" t="s">
        <v>18</v>
      </c>
      <c r="AB644" s="136" t="s">
        <v>18</v>
      </c>
      <c r="AC644" s="137" t="s">
        <v>3130</v>
      </c>
      <c r="AD644" s="137" t="s">
        <v>3097</v>
      </c>
      <c r="AE644" s="136" t="s">
        <v>18</v>
      </c>
      <c r="AF644" s="137" t="s">
        <v>1878</v>
      </c>
      <c r="AG644" s="136" t="s">
        <v>1873</v>
      </c>
      <c r="AH644" s="136">
        <v>2</v>
      </c>
      <c r="AI644" s="139">
        <v>5400</v>
      </c>
      <c r="AJ644" s="140">
        <v>25</v>
      </c>
      <c r="AK644" s="148">
        <v>25</v>
      </c>
      <c r="AL644" s="201">
        <f t="shared" si="10"/>
        <v>2000</v>
      </c>
      <c r="AN644" s="204">
        <v>2000000</v>
      </c>
      <c r="AO644" s="204">
        <v>0</v>
      </c>
      <c r="AP644" s="139">
        <v>0</v>
      </c>
      <c r="AQ644" s="139">
        <v>10800000</v>
      </c>
      <c r="AR644" s="139">
        <v>0</v>
      </c>
      <c r="AS644" s="139">
        <v>12800000</v>
      </c>
    </row>
    <row r="645" spans="1:47" ht="24.9" hidden="1" customHeight="1" x14ac:dyDescent="0.3">
      <c r="A645" s="136">
        <v>12555</v>
      </c>
      <c r="B645" s="136" t="s">
        <v>41</v>
      </c>
      <c r="C645" s="136" t="s">
        <v>98</v>
      </c>
      <c r="D645" s="136">
        <v>2024</v>
      </c>
      <c r="E645" s="137" t="s">
        <v>23</v>
      </c>
      <c r="F645" s="136" t="s">
        <v>98</v>
      </c>
      <c r="G645" s="137" t="s">
        <v>2778</v>
      </c>
      <c r="H645" s="137" t="s">
        <v>3095</v>
      </c>
      <c r="I645" s="137" t="s">
        <v>2447</v>
      </c>
      <c r="J645" s="137" t="s">
        <v>1277</v>
      </c>
      <c r="K645" s="137" t="s">
        <v>1927</v>
      </c>
      <c r="L645" s="137" t="s">
        <v>21</v>
      </c>
      <c r="M645" s="136" t="s">
        <v>21</v>
      </c>
      <c r="N645" s="136">
        <v>13</v>
      </c>
      <c r="O645" s="138" t="s">
        <v>622</v>
      </c>
      <c r="P645" s="137" t="s">
        <v>1719</v>
      </c>
      <c r="Q645" s="137" t="s">
        <v>1864</v>
      </c>
      <c r="R645" s="137" t="s">
        <v>401</v>
      </c>
      <c r="S645" s="137" t="s">
        <v>22</v>
      </c>
      <c r="T645" s="137" t="s">
        <v>399</v>
      </c>
      <c r="U645" s="144">
        <v>20</v>
      </c>
      <c r="V645" s="136">
        <v>100</v>
      </c>
      <c r="W645" s="136">
        <v>0</v>
      </c>
      <c r="X645" s="136">
        <v>100</v>
      </c>
      <c r="Y645" s="136">
        <v>4</v>
      </c>
      <c r="Z645" s="136" t="s">
        <v>20</v>
      </c>
      <c r="AA645" s="136" t="s">
        <v>18</v>
      </c>
      <c r="AB645" s="136" t="s">
        <v>18</v>
      </c>
      <c r="AC645" s="137" t="s">
        <v>3131</v>
      </c>
      <c r="AD645" s="137" t="s">
        <v>3097</v>
      </c>
      <c r="AE645" s="136" t="s">
        <v>18</v>
      </c>
      <c r="AF645" s="137" t="s">
        <v>1878</v>
      </c>
      <c r="AG645" s="136" t="s">
        <v>1873</v>
      </c>
      <c r="AH645" s="136">
        <v>2</v>
      </c>
      <c r="AI645" s="139">
        <v>5400</v>
      </c>
      <c r="AJ645" s="140">
        <v>25</v>
      </c>
      <c r="AK645" s="148">
        <v>25</v>
      </c>
      <c r="AL645" s="201">
        <f t="shared" si="10"/>
        <v>2000</v>
      </c>
      <c r="AN645" s="204">
        <v>2000000</v>
      </c>
      <c r="AO645" s="204">
        <v>0</v>
      </c>
      <c r="AP645" s="139">
        <v>0</v>
      </c>
      <c r="AQ645" s="139">
        <v>10800000</v>
      </c>
      <c r="AR645" s="139">
        <v>0</v>
      </c>
      <c r="AS645" s="139">
        <v>12800000</v>
      </c>
    </row>
    <row r="646" spans="1:47" ht="24.9" hidden="1" customHeight="1" x14ac:dyDescent="0.3">
      <c r="A646" s="136">
        <v>12556</v>
      </c>
      <c r="B646" s="136" t="s">
        <v>41</v>
      </c>
      <c r="C646" s="136" t="s">
        <v>98</v>
      </c>
      <c r="D646" s="136">
        <v>2024</v>
      </c>
      <c r="E646" s="137" t="s">
        <v>23</v>
      </c>
      <c r="F646" s="136" t="s">
        <v>98</v>
      </c>
      <c r="G646" s="137" t="s">
        <v>2778</v>
      </c>
      <c r="H646" s="137" t="s">
        <v>3095</v>
      </c>
      <c r="I646" s="137" t="s">
        <v>2447</v>
      </c>
      <c r="J646" s="137" t="s">
        <v>1277</v>
      </c>
      <c r="K646" s="137" t="s">
        <v>1927</v>
      </c>
      <c r="L646" s="137" t="s">
        <v>21</v>
      </c>
      <c r="M646" s="136" t="s">
        <v>21</v>
      </c>
      <c r="N646" s="136">
        <v>13</v>
      </c>
      <c r="O646" s="138" t="s">
        <v>622</v>
      </c>
      <c r="P646" s="137" t="s">
        <v>1291</v>
      </c>
      <c r="Q646" s="137" t="s">
        <v>1864</v>
      </c>
      <c r="R646" s="137" t="s">
        <v>401</v>
      </c>
      <c r="S646" s="137" t="s">
        <v>22</v>
      </c>
      <c r="T646" s="137" t="s">
        <v>399</v>
      </c>
      <c r="U646" s="144">
        <v>20</v>
      </c>
      <c r="V646" s="136">
        <v>100</v>
      </c>
      <c r="W646" s="136">
        <v>0</v>
      </c>
      <c r="X646" s="136">
        <v>100</v>
      </c>
      <c r="Y646" s="136">
        <v>4</v>
      </c>
      <c r="Z646" s="136" t="s">
        <v>20</v>
      </c>
      <c r="AA646" s="136" t="s">
        <v>18</v>
      </c>
      <c r="AB646" s="136" t="s">
        <v>18</v>
      </c>
      <c r="AC646" s="137" t="s">
        <v>3131</v>
      </c>
      <c r="AD646" s="137" t="s">
        <v>3097</v>
      </c>
      <c r="AE646" s="136" t="s">
        <v>18</v>
      </c>
      <c r="AF646" s="137" t="s">
        <v>1878</v>
      </c>
      <c r="AG646" s="136" t="s">
        <v>1873</v>
      </c>
      <c r="AH646" s="136">
        <v>2</v>
      </c>
      <c r="AI646" s="139">
        <v>5400</v>
      </c>
      <c r="AJ646" s="140">
        <v>25</v>
      </c>
      <c r="AK646" s="148">
        <v>25</v>
      </c>
      <c r="AL646" s="201">
        <f t="shared" si="10"/>
        <v>2000</v>
      </c>
      <c r="AN646" s="204">
        <v>2000000</v>
      </c>
      <c r="AO646" s="204">
        <v>0</v>
      </c>
      <c r="AP646" s="139">
        <v>0</v>
      </c>
      <c r="AQ646" s="139">
        <v>10800000</v>
      </c>
      <c r="AR646" s="139">
        <v>0</v>
      </c>
      <c r="AS646" s="139">
        <v>12800000</v>
      </c>
    </row>
    <row r="647" spans="1:47" ht="24.9" hidden="1" customHeight="1" x14ac:dyDescent="0.3">
      <c r="A647" s="136">
        <v>12559</v>
      </c>
      <c r="B647" s="136" t="s">
        <v>41</v>
      </c>
      <c r="C647" s="136" t="s">
        <v>98</v>
      </c>
      <c r="D647" s="136">
        <v>2024</v>
      </c>
      <c r="E647" s="137" t="s">
        <v>23</v>
      </c>
      <c r="F647" s="136" t="s">
        <v>98</v>
      </c>
      <c r="G647" s="137" t="s">
        <v>2778</v>
      </c>
      <c r="H647" s="137" t="s">
        <v>3095</v>
      </c>
      <c r="I647" s="137" t="s">
        <v>2447</v>
      </c>
      <c r="J647" s="137" t="s">
        <v>1277</v>
      </c>
      <c r="K647" s="137" t="s">
        <v>1927</v>
      </c>
      <c r="L647" s="137" t="s">
        <v>21</v>
      </c>
      <c r="M647" s="136" t="s">
        <v>21</v>
      </c>
      <c r="N647" s="136">
        <v>13</v>
      </c>
      <c r="O647" s="138" t="s">
        <v>622</v>
      </c>
      <c r="P647" s="137" t="s">
        <v>1263</v>
      </c>
      <c r="Q647" s="137" t="s">
        <v>1864</v>
      </c>
      <c r="R647" s="137" t="s">
        <v>401</v>
      </c>
      <c r="S647" s="137" t="s">
        <v>22</v>
      </c>
      <c r="T647" s="137" t="s">
        <v>399</v>
      </c>
      <c r="U647" s="144">
        <v>20</v>
      </c>
      <c r="V647" s="136">
        <v>100</v>
      </c>
      <c r="W647" s="136">
        <v>0</v>
      </c>
      <c r="X647" s="136">
        <v>100</v>
      </c>
      <c r="Y647" s="136">
        <v>4</v>
      </c>
      <c r="Z647" s="136" t="s">
        <v>20</v>
      </c>
      <c r="AA647" s="136" t="s">
        <v>18</v>
      </c>
      <c r="AB647" s="136" t="s">
        <v>18</v>
      </c>
      <c r="AC647" s="137" t="s">
        <v>3131</v>
      </c>
      <c r="AD647" s="137" t="s">
        <v>3097</v>
      </c>
      <c r="AE647" s="136" t="s">
        <v>18</v>
      </c>
      <c r="AF647" s="137" t="s">
        <v>1878</v>
      </c>
      <c r="AG647" s="136" t="s">
        <v>1873</v>
      </c>
      <c r="AH647" s="136">
        <v>2</v>
      </c>
      <c r="AI647" s="139">
        <v>5400</v>
      </c>
      <c r="AJ647" s="140">
        <v>25</v>
      </c>
      <c r="AK647" s="148">
        <v>25</v>
      </c>
      <c r="AL647" s="201">
        <f t="shared" si="10"/>
        <v>2000</v>
      </c>
      <c r="AM647" s="141"/>
      <c r="AN647" s="204">
        <v>2000000</v>
      </c>
      <c r="AO647" s="204">
        <v>0</v>
      </c>
      <c r="AP647" s="139">
        <v>0</v>
      </c>
      <c r="AQ647" s="139">
        <v>10800000</v>
      </c>
      <c r="AR647" s="139">
        <v>0</v>
      </c>
      <c r="AS647" s="139">
        <v>12800000</v>
      </c>
    </row>
    <row r="648" spans="1:47" ht="24.9" hidden="1" customHeight="1" x14ac:dyDescent="0.3">
      <c r="A648" s="136">
        <v>12606</v>
      </c>
      <c r="B648" s="136" t="s">
        <v>41</v>
      </c>
      <c r="C648" s="136" t="s">
        <v>98</v>
      </c>
      <c r="D648" s="136">
        <v>2024</v>
      </c>
      <c r="E648" s="137" t="s">
        <v>23</v>
      </c>
      <c r="F648" s="136" t="s">
        <v>98</v>
      </c>
      <c r="G648" s="137" t="s">
        <v>2778</v>
      </c>
      <c r="H648" s="137" t="s">
        <v>3132</v>
      </c>
      <c r="I648" s="137" t="s">
        <v>3133</v>
      </c>
      <c r="J648" s="137" t="s">
        <v>3134</v>
      </c>
      <c r="K648" s="137" t="s">
        <v>1927</v>
      </c>
      <c r="L648" s="137" t="s">
        <v>408</v>
      </c>
      <c r="M648" s="136" t="s">
        <v>409</v>
      </c>
      <c r="N648" s="136">
        <v>13</v>
      </c>
      <c r="O648" s="138" t="s">
        <v>622</v>
      </c>
      <c r="P648" s="137" t="s">
        <v>1355</v>
      </c>
      <c r="Q648" s="137" t="s">
        <v>681</v>
      </c>
      <c r="R648" s="137" t="s">
        <v>401</v>
      </c>
      <c r="S648" s="137" t="s">
        <v>19</v>
      </c>
      <c r="T648" s="137" t="s">
        <v>411</v>
      </c>
      <c r="U648" s="144">
        <v>20</v>
      </c>
      <c r="V648" s="136">
        <v>150</v>
      </c>
      <c r="W648" s="136">
        <v>12</v>
      </c>
      <c r="X648" s="136">
        <v>162</v>
      </c>
      <c r="Y648" s="136">
        <v>3</v>
      </c>
      <c r="Z648" s="136" t="s">
        <v>20</v>
      </c>
      <c r="AA648" s="136" t="s">
        <v>18</v>
      </c>
      <c r="AB648" s="136" t="s">
        <v>20</v>
      </c>
      <c r="AC648" s="137" t="s">
        <v>3135</v>
      </c>
      <c r="AD648" s="137" t="s">
        <v>3136</v>
      </c>
      <c r="AE648" s="136" t="s">
        <v>18</v>
      </c>
      <c r="AF648" s="137" t="s">
        <v>1878</v>
      </c>
      <c r="AG648" s="136" t="s">
        <v>1873</v>
      </c>
      <c r="AH648" s="136">
        <v>1</v>
      </c>
      <c r="AI648" s="139">
        <v>4300</v>
      </c>
      <c r="AJ648" s="140">
        <v>54</v>
      </c>
      <c r="AK648" s="148">
        <v>54</v>
      </c>
      <c r="AL648" s="201">
        <f t="shared" si="10"/>
        <v>3240</v>
      </c>
      <c r="AN648" s="204">
        <v>4320000</v>
      </c>
      <c r="AO648" s="204">
        <v>0</v>
      </c>
      <c r="AP648" s="139">
        <v>5000000</v>
      </c>
      <c r="AQ648" s="139">
        <v>13932000</v>
      </c>
      <c r="AR648" s="139">
        <v>0</v>
      </c>
      <c r="AS648" s="139">
        <v>23252000</v>
      </c>
    </row>
    <row r="649" spans="1:47" ht="24.9" hidden="1" customHeight="1" x14ac:dyDescent="0.3">
      <c r="A649" s="136">
        <v>12721</v>
      </c>
      <c r="B649" s="136" t="s">
        <v>41</v>
      </c>
      <c r="C649" s="136" t="s">
        <v>98</v>
      </c>
      <c r="D649" s="136">
        <v>2024</v>
      </c>
      <c r="E649" s="137" t="s">
        <v>23</v>
      </c>
      <c r="F649" s="136" t="s">
        <v>98</v>
      </c>
      <c r="G649" s="137" t="s">
        <v>2778</v>
      </c>
      <c r="H649" s="137" t="s">
        <v>2886</v>
      </c>
      <c r="I649" s="137" t="s">
        <v>2887</v>
      </c>
      <c r="J649" s="137" t="s">
        <v>3137</v>
      </c>
      <c r="K649" s="137" t="s">
        <v>1927</v>
      </c>
      <c r="L649" s="137" t="s">
        <v>21</v>
      </c>
      <c r="M649" s="136" t="s">
        <v>21</v>
      </c>
      <c r="N649" s="136">
        <v>13</v>
      </c>
      <c r="O649" s="138" t="s">
        <v>622</v>
      </c>
      <c r="P649" s="137" t="s">
        <v>651</v>
      </c>
      <c r="Q649" s="137" t="s">
        <v>1442</v>
      </c>
      <c r="R649" s="137" t="s">
        <v>401</v>
      </c>
      <c r="S649" s="137" t="s">
        <v>19</v>
      </c>
      <c r="T649" s="137" t="s">
        <v>1132</v>
      </c>
      <c r="U649" s="144">
        <v>15</v>
      </c>
      <c r="V649" s="136">
        <v>87</v>
      </c>
      <c r="W649" s="136">
        <v>0</v>
      </c>
      <c r="X649" s="136">
        <v>87</v>
      </c>
      <c r="Y649" s="136">
        <v>3</v>
      </c>
      <c r="Z649" s="136" t="s">
        <v>20</v>
      </c>
      <c r="AA649" s="136" t="s">
        <v>18</v>
      </c>
      <c r="AB649" s="136" t="s">
        <v>18</v>
      </c>
      <c r="AC649" s="137" t="s">
        <v>3138</v>
      </c>
      <c r="AD649" s="137" t="s">
        <v>3139</v>
      </c>
      <c r="AE649" s="136" t="s">
        <v>18</v>
      </c>
      <c r="AF649" s="137" t="s">
        <v>1878</v>
      </c>
      <c r="AG649" s="136" t="s">
        <v>1873</v>
      </c>
      <c r="AH649" s="136">
        <v>2</v>
      </c>
      <c r="AI649" s="139">
        <v>5400</v>
      </c>
      <c r="AJ649" s="140">
        <v>29</v>
      </c>
      <c r="AK649" s="148">
        <v>29</v>
      </c>
      <c r="AL649" s="201">
        <f t="shared" si="10"/>
        <v>1305</v>
      </c>
      <c r="AN649" s="204">
        <v>1740000</v>
      </c>
      <c r="AO649" s="204">
        <v>0</v>
      </c>
      <c r="AP649" s="139">
        <v>0</v>
      </c>
      <c r="AQ649" s="139">
        <v>7047000</v>
      </c>
      <c r="AR649" s="139">
        <v>0</v>
      </c>
      <c r="AS649" s="139">
        <v>8787000</v>
      </c>
    </row>
    <row r="650" spans="1:47" ht="24.9" hidden="1" customHeight="1" x14ac:dyDescent="0.3">
      <c r="A650" s="136">
        <v>12835</v>
      </c>
      <c r="B650" s="136" t="s">
        <v>41</v>
      </c>
      <c r="C650" s="136" t="s">
        <v>98</v>
      </c>
      <c r="D650" s="136">
        <v>2024</v>
      </c>
      <c r="E650" s="137" t="s">
        <v>23</v>
      </c>
      <c r="F650" s="136" t="s">
        <v>98</v>
      </c>
      <c r="G650" s="137" t="s">
        <v>2778</v>
      </c>
      <c r="H650" s="137" t="s">
        <v>3046</v>
      </c>
      <c r="I650" s="137" t="s">
        <v>2906</v>
      </c>
      <c r="J650" s="137" t="s">
        <v>3140</v>
      </c>
      <c r="K650" s="137" t="s">
        <v>1927</v>
      </c>
      <c r="L650" s="137" t="s">
        <v>21</v>
      </c>
      <c r="M650" s="136" t="s">
        <v>21</v>
      </c>
      <c r="N650" s="136">
        <v>13</v>
      </c>
      <c r="O650" s="138" t="s">
        <v>622</v>
      </c>
      <c r="P650" s="137" t="s">
        <v>1152</v>
      </c>
      <c r="Q650" s="137" t="s">
        <v>1656</v>
      </c>
      <c r="R650" s="137" t="s">
        <v>401</v>
      </c>
      <c r="S650" s="137" t="s">
        <v>22</v>
      </c>
      <c r="T650" s="137" t="s">
        <v>410</v>
      </c>
      <c r="U650" s="144">
        <v>20</v>
      </c>
      <c r="V650" s="136">
        <v>56</v>
      </c>
      <c r="W650" s="136">
        <v>0</v>
      </c>
      <c r="X650" s="136">
        <v>56</v>
      </c>
      <c r="Y650" s="136">
        <v>4</v>
      </c>
      <c r="Z650" s="136" t="s">
        <v>20</v>
      </c>
      <c r="AA650" s="136" t="s">
        <v>18</v>
      </c>
      <c r="AB650" s="136" t="s">
        <v>18</v>
      </c>
      <c r="AC650" s="137" t="s">
        <v>3141</v>
      </c>
      <c r="AD650" s="137" t="s">
        <v>3087</v>
      </c>
      <c r="AE650" s="136" t="s">
        <v>18</v>
      </c>
      <c r="AF650" s="137" t="s">
        <v>1878</v>
      </c>
      <c r="AG650" s="136" t="s">
        <v>1873</v>
      </c>
      <c r="AH650" s="136">
        <v>2</v>
      </c>
      <c r="AI650" s="139">
        <v>5400</v>
      </c>
      <c r="AJ650" s="140">
        <v>14</v>
      </c>
      <c r="AK650" s="148">
        <v>14</v>
      </c>
      <c r="AL650" s="201">
        <f t="shared" si="10"/>
        <v>1120</v>
      </c>
      <c r="AM650" s="141"/>
      <c r="AN650" s="204">
        <v>1120000</v>
      </c>
      <c r="AO650" s="204">
        <v>0</v>
      </c>
      <c r="AP650" s="139">
        <v>0</v>
      </c>
      <c r="AQ650" s="139">
        <v>6048000</v>
      </c>
      <c r="AR650" s="139">
        <v>0</v>
      </c>
      <c r="AS650" s="139">
        <v>7168000</v>
      </c>
    </row>
    <row r="651" spans="1:47" ht="24.9" hidden="1" customHeight="1" x14ac:dyDescent="0.3">
      <c r="A651" s="136">
        <v>12839</v>
      </c>
      <c r="B651" s="136" t="s">
        <v>41</v>
      </c>
      <c r="C651" s="136" t="s">
        <v>98</v>
      </c>
      <c r="D651" s="136">
        <v>2024</v>
      </c>
      <c r="E651" s="137" t="s">
        <v>23</v>
      </c>
      <c r="F651" s="136" t="s">
        <v>98</v>
      </c>
      <c r="G651" s="137" t="s">
        <v>2778</v>
      </c>
      <c r="H651" s="137" t="s">
        <v>2784</v>
      </c>
      <c r="I651" s="137" t="s">
        <v>3098</v>
      </c>
      <c r="J651" s="137" t="s">
        <v>3140</v>
      </c>
      <c r="K651" s="137" t="s">
        <v>1927</v>
      </c>
      <c r="L651" s="137" t="s">
        <v>21</v>
      </c>
      <c r="M651" s="136" t="s">
        <v>21</v>
      </c>
      <c r="N651" s="136">
        <v>13</v>
      </c>
      <c r="O651" s="138" t="s">
        <v>622</v>
      </c>
      <c r="P651" s="137" t="s">
        <v>1152</v>
      </c>
      <c r="Q651" s="137" t="s">
        <v>1656</v>
      </c>
      <c r="R651" s="137" t="s">
        <v>401</v>
      </c>
      <c r="S651" s="137" t="s">
        <v>22</v>
      </c>
      <c r="T651" s="137" t="s">
        <v>410</v>
      </c>
      <c r="U651" s="144">
        <v>20</v>
      </c>
      <c r="V651" s="136">
        <v>56</v>
      </c>
      <c r="W651" s="136">
        <v>0</v>
      </c>
      <c r="X651" s="136">
        <v>56</v>
      </c>
      <c r="Y651" s="136">
        <v>4</v>
      </c>
      <c r="Z651" s="136" t="s">
        <v>20</v>
      </c>
      <c r="AA651" s="136" t="s">
        <v>18</v>
      </c>
      <c r="AB651" s="136" t="s">
        <v>18</v>
      </c>
      <c r="AC651" s="137" t="s">
        <v>3141</v>
      </c>
      <c r="AD651" s="137" t="s">
        <v>3118</v>
      </c>
      <c r="AE651" s="136" t="s">
        <v>18</v>
      </c>
      <c r="AF651" s="137" t="s">
        <v>1878</v>
      </c>
      <c r="AG651" s="136" t="s">
        <v>1873</v>
      </c>
      <c r="AH651" s="136">
        <v>2</v>
      </c>
      <c r="AI651" s="139">
        <v>5400</v>
      </c>
      <c r="AJ651" s="140">
        <v>14</v>
      </c>
      <c r="AK651" s="148">
        <v>14</v>
      </c>
      <c r="AL651" s="201">
        <f t="shared" si="10"/>
        <v>1120</v>
      </c>
      <c r="AM651" s="141"/>
      <c r="AN651" s="204">
        <v>1120000</v>
      </c>
      <c r="AO651" s="204">
        <v>0</v>
      </c>
      <c r="AP651" s="139">
        <v>0</v>
      </c>
      <c r="AQ651" s="139">
        <v>6048000</v>
      </c>
      <c r="AR651" s="139">
        <v>0</v>
      </c>
      <c r="AS651" s="139">
        <v>7168000</v>
      </c>
    </row>
    <row r="652" spans="1:47" ht="24.9" hidden="1" customHeight="1" x14ac:dyDescent="0.3">
      <c r="A652" s="136">
        <v>12841</v>
      </c>
      <c r="B652" s="136" t="s">
        <v>41</v>
      </c>
      <c r="C652" s="136" t="s">
        <v>98</v>
      </c>
      <c r="D652" s="136">
        <v>2024</v>
      </c>
      <c r="E652" s="137" t="s">
        <v>23</v>
      </c>
      <c r="F652" s="136" t="s">
        <v>98</v>
      </c>
      <c r="G652" s="137" t="s">
        <v>2778</v>
      </c>
      <c r="H652" s="137" t="s">
        <v>3046</v>
      </c>
      <c r="I652" s="137" t="s">
        <v>2906</v>
      </c>
      <c r="J652" s="137" t="s">
        <v>3142</v>
      </c>
      <c r="K652" s="137" t="s">
        <v>1927</v>
      </c>
      <c r="L652" s="137" t="s">
        <v>21</v>
      </c>
      <c r="M652" s="136" t="s">
        <v>21</v>
      </c>
      <c r="N652" s="136">
        <v>13</v>
      </c>
      <c r="O652" s="138" t="s">
        <v>622</v>
      </c>
      <c r="P652" s="137" t="s">
        <v>1152</v>
      </c>
      <c r="Q652" s="137" t="s">
        <v>1656</v>
      </c>
      <c r="R652" s="137" t="s">
        <v>401</v>
      </c>
      <c r="S652" s="137" t="s">
        <v>22</v>
      </c>
      <c r="T652" s="137" t="s">
        <v>410</v>
      </c>
      <c r="U652" s="144">
        <v>20</v>
      </c>
      <c r="V652" s="136">
        <v>35</v>
      </c>
      <c r="W652" s="136">
        <v>0</v>
      </c>
      <c r="X652" s="136">
        <v>35</v>
      </c>
      <c r="Y652" s="136">
        <v>4</v>
      </c>
      <c r="Z652" s="136" t="s">
        <v>20</v>
      </c>
      <c r="AA652" s="136" t="s">
        <v>18</v>
      </c>
      <c r="AB652" s="136" t="s">
        <v>18</v>
      </c>
      <c r="AC652" s="137" t="s">
        <v>3143</v>
      </c>
      <c r="AD652" s="137" t="s">
        <v>3087</v>
      </c>
      <c r="AE652" s="136" t="s">
        <v>18</v>
      </c>
      <c r="AF652" s="137" t="s">
        <v>1878</v>
      </c>
      <c r="AG652" s="136" t="s">
        <v>1873</v>
      </c>
      <c r="AH652" s="136">
        <v>3</v>
      </c>
      <c r="AI652" s="139">
        <v>6300</v>
      </c>
      <c r="AJ652" s="140">
        <v>8.75</v>
      </c>
      <c r="AK652" s="148">
        <v>9</v>
      </c>
      <c r="AL652" s="201">
        <f t="shared" si="10"/>
        <v>700</v>
      </c>
      <c r="AN652" s="204">
        <v>720000</v>
      </c>
      <c r="AO652" s="204">
        <v>0</v>
      </c>
      <c r="AP652" s="139">
        <v>0</v>
      </c>
      <c r="AQ652" s="139">
        <v>4410000</v>
      </c>
      <c r="AR652" s="139">
        <v>0</v>
      </c>
      <c r="AS652" s="139">
        <v>5130000</v>
      </c>
    </row>
    <row r="653" spans="1:47" ht="24.9" hidden="1" customHeight="1" x14ac:dyDescent="0.3">
      <c r="A653" s="136">
        <v>12852</v>
      </c>
      <c r="B653" s="136" t="s">
        <v>41</v>
      </c>
      <c r="C653" s="136" t="s">
        <v>98</v>
      </c>
      <c r="D653" s="136">
        <v>2024</v>
      </c>
      <c r="E653" s="137" t="s">
        <v>23</v>
      </c>
      <c r="F653" s="136" t="s">
        <v>98</v>
      </c>
      <c r="G653" s="137" t="s">
        <v>2778</v>
      </c>
      <c r="H653" s="137" t="s">
        <v>98</v>
      </c>
      <c r="I653" s="137" t="s">
        <v>3144</v>
      </c>
      <c r="J653" s="137" t="s">
        <v>3145</v>
      </c>
      <c r="K653" s="137" t="s">
        <v>1927</v>
      </c>
      <c r="L653" s="137" t="s">
        <v>21</v>
      </c>
      <c r="M653" s="136" t="s">
        <v>21</v>
      </c>
      <c r="N653" s="136">
        <v>13</v>
      </c>
      <c r="O653" s="138" t="s">
        <v>622</v>
      </c>
      <c r="P653" s="137" t="s">
        <v>1164</v>
      </c>
      <c r="Q653" s="137" t="s">
        <v>1656</v>
      </c>
      <c r="R653" s="137" t="s">
        <v>401</v>
      </c>
      <c r="S653" s="137" t="s">
        <v>22</v>
      </c>
      <c r="T653" s="137" t="s">
        <v>410</v>
      </c>
      <c r="U653" s="144">
        <v>20</v>
      </c>
      <c r="V653" s="136">
        <v>16</v>
      </c>
      <c r="W653" s="136">
        <v>0</v>
      </c>
      <c r="X653" s="136">
        <v>16</v>
      </c>
      <c r="Y653" s="136">
        <v>4</v>
      </c>
      <c r="Z653" s="136" t="s">
        <v>20</v>
      </c>
      <c r="AA653" s="136" t="s">
        <v>18</v>
      </c>
      <c r="AB653" s="136" t="s">
        <v>18</v>
      </c>
      <c r="AC653" s="137" t="s">
        <v>3146</v>
      </c>
      <c r="AD653" s="137" t="s">
        <v>3087</v>
      </c>
      <c r="AE653" s="136" t="s">
        <v>18</v>
      </c>
      <c r="AF653" s="137" t="s">
        <v>1878</v>
      </c>
      <c r="AG653" s="136" t="s">
        <v>1873</v>
      </c>
      <c r="AH653" s="136">
        <v>2</v>
      </c>
      <c r="AI653" s="139">
        <v>5400</v>
      </c>
      <c r="AJ653" s="140">
        <v>4</v>
      </c>
      <c r="AK653" s="148">
        <v>4</v>
      </c>
      <c r="AL653" s="201">
        <f t="shared" si="10"/>
        <v>320</v>
      </c>
      <c r="AN653" s="204">
        <v>320000</v>
      </c>
      <c r="AO653" s="204">
        <v>0</v>
      </c>
      <c r="AP653" s="139">
        <v>0</v>
      </c>
      <c r="AQ653" s="139">
        <v>1728000</v>
      </c>
      <c r="AR653" s="139">
        <v>0</v>
      </c>
      <c r="AS653" s="139">
        <v>2048000</v>
      </c>
    </row>
    <row r="654" spans="1:47" ht="24.9" hidden="1" customHeight="1" x14ac:dyDescent="0.3">
      <c r="A654" s="136">
        <v>12858</v>
      </c>
      <c r="B654" s="136" t="s">
        <v>41</v>
      </c>
      <c r="C654" s="136" t="s">
        <v>98</v>
      </c>
      <c r="D654" s="136">
        <v>2024</v>
      </c>
      <c r="E654" s="137" t="s">
        <v>23</v>
      </c>
      <c r="F654" s="136" t="s">
        <v>98</v>
      </c>
      <c r="G654" s="137" t="s">
        <v>2778</v>
      </c>
      <c r="H654" s="137" t="s">
        <v>2784</v>
      </c>
      <c r="I654" s="137" t="s">
        <v>2906</v>
      </c>
      <c r="J654" s="137" t="s">
        <v>1191</v>
      </c>
      <c r="K654" s="137" t="s">
        <v>1927</v>
      </c>
      <c r="L654" s="137" t="s">
        <v>21</v>
      </c>
      <c r="M654" s="136" t="s">
        <v>21</v>
      </c>
      <c r="N654" s="136">
        <v>13</v>
      </c>
      <c r="O654" s="138" t="s">
        <v>622</v>
      </c>
      <c r="P654" s="137" t="s">
        <v>1155</v>
      </c>
      <c r="Q654" s="137" t="s">
        <v>1656</v>
      </c>
      <c r="R654" s="137" t="s">
        <v>401</v>
      </c>
      <c r="S654" s="137" t="s">
        <v>22</v>
      </c>
      <c r="T654" s="137" t="s">
        <v>410</v>
      </c>
      <c r="U654" s="144">
        <v>20</v>
      </c>
      <c r="V654" s="136">
        <v>36</v>
      </c>
      <c r="W654" s="136">
        <v>0</v>
      </c>
      <c r="X654" s="136">
        <v>36</v>
      </c>
      <c r="Y654" s="136">
        <v>4</v>
      </c>
      <c r="Z654" s="136" t="s">
        <v>20</v>
      </c>
      <c r="AA654" s="136" t="s">
        <v>18</v>
      </c>
      <c r="AB654" s="136" t="s">
        <v>18</v>
      </c>
      <c r="AC654" s="137" t="s">
        <v>3147</v>
      </c>
      <c r="AD654" s="137" t="s">
        <v>3148</v>
      </c>
      <c r="AE654" s="136" t="s">
        <v>18</v>
      </c>
      <c r="AF654" s="137" t="s">
        <v>1878</v>
      </c>
      <c r="AG654" s="136" t="s">
        <v>1873</v>
      </c>
      <c r="AH654" s="136">
        <v>2</v>
      </c>
      <c r="AI654" s="139">
        <v>5400</v>
      </c>
      <c r="AJ654" s="140">
        <v>9</v>
      </c>
      <c r="AK654" s="148">
        <v>9</v>
      </c>
      <c r="AL654" s="201">
        <f t="shared" si="10"/>
        <v>720</v>
      </c>
      <c r="AN654" s="204">
        <v>720000</v>
      </c>
      <c r="AO654" s="204">
        <v>0</v>
      </c>
      <c r="AP654" s="139">
        <v>0</v>
      </c>
      <c r="AQ654" s="139">
        <v>3888000</v>
      </c>
      <c r="AR654" s="139">
        <v>0</v>
      </c>
      <c r="AS654" s="139">
        <v>4608000</v>
      </c>
    </row>
    <row r="655" spans="1:47" ht="24.9" hidden="1" customHeight="1" x14ac:dyDescent="0.3">
      <c r="A655" s="136">
        <v>12861</v>
      </c>
      <c r="B655" s="136" t="s">
        <v>41</v>
      </c>
      <c r="C655" s="136" t="s">
        <v>98</v>
      </c>
      <c r="D655" s="136">
        <v>2024</v>
      </c>
      <c r="E655" s="137" t="s">
        <v>23</v>
      </c>
      <c r="F655" s="136" t="s">
        <v>98</v>
      </c>
      <c r="G655" s="137" t="s">
        <v>2778</v>
      </c>
      <c r="H655" s="137" t="s">
        <v>71</v>
      </c>
      <c r="I655" s="137" t="s">
        <v>3086</v>
      </c>
      <c r="J655" s="137" t="s">
        <v>1191</v>
      </c>
      <c r="K655" s="137" t="s">
        <v>1927</v>
      </c>
      <c r="L655" s="137" t="s">
        <v>21</v>
      </c>
      <c r="M655" s="136" t="s">
        <v>21</v>
      </c>
      <c r="N655" s="136">
        <v>13</v>
      </c>
      <c r="O655" s="138" t="s">
        <v>622</v>
      </c>
      <c r="P655" s="137" t="s">
        <v>1182</v>
      </c>
      <c r="Q655" s="137" t="s">
        <v>1656</v>
      </c>
      <c r="R655" s="137" t="s">
        <v>401</v>
      </c>
      <c r="S655" s="137" t="s">
        <v>22</v>
      </c>
      <c r="T655" s="137" t="s">
        <v>410</v>
      </c>
      <c r="U655" s="144">
        <v>20</v>
      </c>
      <c r="V655" s="136">
        <v>36</v>
      </c>
      <c r="W655" s="136">
        <v>0</v>
      </c>
      <c r="X655" s="136">
        <v>36</v>
      </c>
      <c r="Y655" s="136">
        <v>4</v>
      </c>
      <c r="Z655" s="136" t="s">
        <v>20</v>
      </c>
      <c r="AA655" s="136" t="s">
        <v>18</v>
      </c>
      <c r="AB655" s="136" t="s">
        <v>18</v>
      </c>
      <c r="AC655" s="137" t="s">
        <v>3147</v>
      </c>
      <c r="AD655" s="137" t="s">
        <v>3149</v>
      </c>
      <c r="AE655" s="136" t="s">
        <v>18</v>
      </c>
      <c r="AF655" s="137" t="s">
        <v>1878</v>
      </c>
      <c r="AG655" s="136" t="s">
        <v>1873</v>
      </c>
      <c r="AH655" s="136">
        <v>2</v>
      </c>
      <c r="AI655" s="139">
        <v>5400</v>
      </c>
      <c r="AJ655" s="140">
        <v>9</v>
      </c>
      <c r="AK655" s="148">
        <v>9</v>
      </c>
      <c r="AL655" s="201">
        <f t="shared" si="10"/>
        <v>720</v>
      </c>
      <c r="AM655" s="143"/>
      <c r="AN655" s="204">
        <v>720000</v>
      </c>
      <c r="AO655" s="204">
        <v>0</v>
      </c>
      <c r="AP655" s="139">
        <v>0</v>
      </c>
      <c r="AQ655" s="139">
        <v>3888000</v>
      </c>
      <c r="AR655" s="139">
        <v>0</v>
      </c>
      <c r="AS655" s="139">
        <v>4608000</v>
      </c>
      <c r="AT655" s="142"/>
      <c r="AU655" s="142"/>
    </row>
    <row r="656" spans="1:47" ht="24.9" hidden="1" customHeight="1" x14ac:dyDescent="0.3">
      <c r="A656" s="136">
        <v>12863</v>
      </c>
      <c r="B656" s="136" t="s">
        <v>41</v>
      </c>
      <c r="C656" s="136" t="s">
        <v>98</v>
      </c>
      <c r="D656" s="136">
        <v>2024</v>
      </c>
      <c r="E656" s="137" t="s">
        <v>23</v>
      </c>
      <c r="F656" s="136" t="s">
        <v>98</v>
      </c>
      <c r="G656" s="137" t="s">
        <v>2778</v>
      </c>
      <c r="H656" s="137" t="s">
        <v>71</v>
      </c>
      <c r="I656" s="137" t="s">
        <v>3086</v>
      </c>
      <c r="J656" s="137" t="s">
        <v>3150</v>
      </c>
      <c r="K656" s="137" t="s">
        <v>1927</v>
      </c>
      <c r="L656" s="137" t="s">
        <v>21</v>
      </c>
      <c r="M656" s="136" t="s">
        <v>21</v>
      </c>
      <c r="N656" s="136">
        <v>13</v>
      </c>
      <c r="O656" s="138" t="s">
        <v>622</v>
      </c>
      <c r="P656" s="137" t="s">
        <v>1183</v>
      </c>
      <c r="Q656" s="137" t="s">
        <v>1656</v>
      </c>
      <c r="R656" s="137" t="s">
        <v>401</v>
      </c>
      <c r="S656" s="137" t="s">
        <v>22</v>
      </c>
      <c r="T656" s="137" t="s">
        <v>410</v>
      </c>
      <c r="U656" s="144">
        <v>20</v>
      </c>
      <c r="V656" s="136">
        <v>32</v>
      </c>
      <c r="W656" s="136">
        <v>0</v>
      </c>
      <c r="X656" s="136">
        <v>32</v>
      </c>
      <c r="Y656" s="136">
        <v>4</v>
      </c>
      <c r="Z656" s="136" t="s">
        <v>20</v>
      </c>
      <c r="AA656" s="136" t="s">
        <v>18</v>
      </c>
      <c r="AB656" s="136" t="s">
        <v>18</v>
      </c>
      <c r="AC656" s="137" t="s">
        <v>3151</v>
      </c>
      <c r="AD656" s="137" t="s">
        <v>3087</v>
      </c>
      <c r="AE656" s="136" t="s">
        <v>18</v>
      </c>
      <c r="AF656" s="137" t="s">
        <v>1878</v>
      </c>
      <c r="AG656" s="136" t="s">
        <v>1873</v>
      </c>
      <c r="AH656" s="136">
        <v>1</v>
      </c>
      <c r="AI656" s="139">
        <v>4300</v>
      </c>
      <c r="AJ656" s="140">
        <v>8</v>
      </c>
      <c r="AK656" s="148">
        <v>8</v>
      </c>
      <c r="AL656" s="201">
        <f t="shared" si="10"/>
        <v>640</v>
      </c>
      <c r="AN656" s="204">
        <v>640000</v>
      </c>
      <c r="AO656" s="204">
        <v>0</v>
      </c>
      <c r="AP656" s="139">
        <v>0</v>
      </c>
      <c r="AQ656" s="139">
        <v>2752000</v>
      </c>
      <c r="AR656" s="139">
        <v>0</v>
      </c>
      <c r="AS656" s="139">
        <v>3392000</v>
      </c>
      <c r="AT656" s="142"/>
      <c r="AU656" s="142"/>
    </row>
    <row r="657" spans="1:47" ht="24.9" hidden="1" customHeight="1" x14ac:dyDescent="0.3">
      <c r="A657" s="136">
        <v>12876</v>
      </c>
      <c r="B657" s="136" t="s">
        <v>41</v>
      </c>
      <c r="C657" s="136" t="s">
        <v>98</v>
      </c>
      <c r="D657" s="136">
        <v>2024</v>
      </c>
      <c r="E657" s="137" t="s">
        <v>23</v>
      </c>
      <c r="F657" s="136" t="s">
        <v>98</v>
      </c>
      <c r="G657" s="137" t="s">
        <v>2778</v>
      </c>
      <c r="H657" s="137" t="s">
        <v>71</v>
      </c>
      <c r="I657" s="137" t="s">
        <v>3086</v>
      </c>
      <c r="J657" s="137" t="s">
        <v>3150</v>
      </c>
      <c r="K657" s="137" t="s">
        <v>1927</v>
      </c>
      <c r="L657" s="137" t="s">
        <v>21</v>
      </c>
      <c r="M657" s="136" t="s">
        <v>21</v>
      </c>
      <c r="N657" s="136">
        <v>13</v>
      </c>
      <c r="O657" s="138" t="s">
        <v>622</v>
      </c>
      <c r="P657" s="137" t="s">
        <v>1164</v>
      </c>
      <c r="Q657" s="137" t="s">
        <v>1656</v>
      </c>
      <c r="R657" s="137" t="s">
        <v>401</v>
      </c>
      <c r="S657" s="137" t="s">
        <v>22</v>
      </c>
      <c r="T657" s="137" t="s">
        <v>410</v>
      </c>
      <c r="U657" s="144">
        <v>20</v>
      </c>
      <c r="V657" s="136">
        <v>32</v>
      </c>
      <c r="W657" s="136">
        <v>0</v>
      </c>
      <c r="X657" s="136">
        <v>32</v>
      </c>
      <c r="Y657" s="136">
        <v>4</v>
      </c>
      <c r="Z657" s="136" t="s">
        <v>20</v>
      </c>
      <c r="AA657" s="136" t="s">
        <v>18</v>
      </c>
      <c r="AB657" s="136" t="s">
        <v>18</v>
      </c>
      <c r="AC657" s="137" t="s">
        <v>3151</v>
      </c>
      <c r="AD657" s="137" t="s">
        <v>3087</v>
      </c>
      <c r="AE657" s="136" t="s">
        <v>18</v>
      </c>
      <c r="AF657" s="137" t="s">
        <v>1878</v>
      </c>
      <c r="AG657" s="136" t="s">
        <v>1873</v>
      </c>
      <c r="AH657" s="136">
        <v>1</v>
      </c>
      <c r="AI657" s="139">
        <v>4300</v>
      </c>
      <c r="AJ657" s="140">
        <v>8</v>
      </c>
      <c r="AK657" s="148">
        <v>8</v>
      </c>
      <c r="AL657" s="201">
        <f t="shared" si="10"/>
        <v>640</v>
      </c>
      <c r="AM657" s="143"/>
      <c r="AN657" s="204">
        <v>640000</v>
      </c>
      <c r="AO657" s="204">
        <v>0</v>
      </c>
      <c r="AP657" s="139">
        <v>0</v>
      </c>
      <c r="AQ657" s="139">
        <v>2752000</v>
      </c>
      <c r="AR657" s="139">
        <v>0</v>
      </c>
      <c r="AS657" s="139">
        <v>3392000</v>
      </c>
      <c r="AT657" s="142"/>
      <c r="AU657" s="142"/>
    </row>
    <row r="658" spans="1:47" ht="24.9" hidden="1" customHeight="1" x14ac:dyDescent="0.3">
      <c r="A658" s="136">
        <v>12892</v>
      </c>
      <c r="B658" s="136" t="s">
        <v>41</v>
      </c>
      <c r="C658" s="136" t="s">
        <v>98</v>
      </c>
      <c r="D658" s="136">
        <v>2024</v>
      </c>
      <c r="E658" s="137" t="s">
        <v>23</v>
      </c>
      <c r="F658" s="136" t="s">
        <v>98</v>
      </c>
      <c r="G658" s="137" t="s">
        <v>2778</v>
      </c>
      <c r="H658" s="137" t="s">
        <v>2779</v>
      </c>
      <c r="I658" s="137" t="s">
        <v>2906</v>
      </c>
      <c r="J658" s="137" t="s">
        <v>1194</v>
      </c>
      <c r="K658" s="137" t="s">
        <v>1927</v>
      </c>
      <c r="L658" s="137" t="s">
        <v>21</v>
      </c>
      <c r="M658" s="136" t="s">
        <v>21</v>
      </c>
      <c r="N658" s="136">
        <v>13</v>
      </c>
      <c r="O658" s="138" t="s">
        <v>622</v>
      </c>
      <c r="P658" s="137" t="s">
        <v>1183</v>
      </c>
      <c r="Q658" s="137" t="s">
        <v>1656</v>
      </c>
      <c r="R658" s="137" t="s">
        <v>401</v>
      </c>
      <c r="S658" s="137" t="s">
        <v>19</v>
      </c>
      <c r="T658" s="137" t="s">
        <v>410</v>
      </c>
      <c r="U658" s="144">
        <v>15</v>
      </c>
      <c r="V658" s="136">
        <v>80</v>
      </c>
      <c r="W658" s="136">
        <v>0</v>
      </c>
      <c r="X658" s="136">
        <v>80</v>
      </c>
      <c r="Y658" s="136">
        <v>3</v>
      </c>
      <c r="Z658" s="136" t="s">
        <v>20</v>
      </c>
      <c r="AA658" s="136" t="s">
        <v>18</v>
      </c>
      <c r="AB658" s="136" t="s">
        <v>18</v>
      </c>
      <c r="AC658" s="137" t="s">
        <v>3152</v>
      </c>
      <c r="AD658" s="137" t="s">
        <v>3087</v>
      </c>
      <c r="AE658" s="136" t="s">
        <v>18</v>
      </c>
      <c r="AF658" s="137" t="s">
        <v>1878</v>
      </c>
      <c r="AG658" s="136" t="s">
        <v>1873</v>
      </c>
      <c r="AH658" s="136">
        <v>2</v>
      </c>
      <c r="AI658" s="139">
        <v>5400</v>
      </c>
      <c r="AJ658" s="140">
        <v>26.666666666666668</v>
      </c>
      <c r="AK658" s="148">
        <v>27</v>
      </c>
      <c r="AL658" s="201">
        <f t="shared" si="10"/>
        <v>1200</v>
      </c>
      <c r="AN658" s="204">
        <v>1620000</v>
      </c>
      <c r="AO658" s="204">
        <v>0</v>
      </c>
      <c r="AP658" s="139">
        <v>0</v>
      </c>
      <c r="AQ658" s="139">
        <v>6480000</v>
      </c>
      <c r="AR658" s="139">
        <v>0</v>
      </c>
      <c r="AS658" s="139">
        <v>8100000</v>
      </c>
      <c r="AT658" s="142"/>
      <c r="AU658" s="142"/>
    </row>
    <row r="659" spans="1:47" s="142" customFormat="1" ht="24.9" hidden="1" customHeight="1" x14ac:dyDescent="0.3">
      <c r="A659" s="136">
        <v>12894</v>
      </c>
      <c r="B659" s="136" t="s">
        <v>41</v>
      </c>
      <c r="C659" s="136" t="s">
        <v>98</v>
      </c>
      <c r="D659" s="136">
        <v>2024</v>
      </c>
      <c r="E659" s="137" t="s">
        <v>23</v>
      </c>
      <c r="F659" s="136" t="s">
        <v>98</v>
      </c>
      <c r="G659" s="137" t="s">
        <v>2778</v>
      </c>
      <c r="H659" s="137" t="s">
        <v>98</v>
      </c>
      <c r="I659" s="137" t="s">
        <v>3153</v>
      </c>
      <c r="J659" s="137" t="s">
        <v>1190</v>
      </c>
      <c r="K659" s="137" t="s">
        <v>1927</v>
      </c>
      <c r="L659" s="137" t="s">
        <v>408</v>
      </c>
      <c r="M659" s="136" t="s">
        <v>409</v>
      </c>
      <c r="N659" s="136">
        <v>13</v>
      </c>
      <c r="O659" s="138" t="s">
        <v>622</v>
      </c>
      <c r="P659" s="137" t="s">
        <v>1155</v>
      </c>
      <c r="Q659" s="137" t="s">
        <v>1656</v>
      </c>
      <c r="R659" s="137" t="s">
        <v>401</v>
      </c>
      <c r="S659" s="137" t="s">
        <v>19</v>
      </c>
      <c r="T659" s="137" t="s">
        <v>410</v>
      </c>
      <c r="U659" s="144">
        <v>15</v>
      </c>
      <c r="V659" s="136">
        <v>90</v>
      </c>
      <c r="W659" s="136">
        <v>12</v>
      </c>
      <c r="X659" s="136">
        <v>102</v>
      </c>
      <c r="Y659" s="136">
        <v>3</v>
      </c>
      <c r="Z659" s="136" t="s">
        <v>20</v>
      </c>
      <c r="AA659" s="136" t="s">
        <v>18</v>
      </c>
      <c r="AB659" s="136" t="s">
        <v>20</v>
      </c>
      <c r="AC659" s="137" t="s">
        <v>3154</v>
      </c>
      <c r="AD659" s="137" t="s">
        <v>3087</v>
      </c>
      <c r="AE659" s="136" t="s">
        <v>20</v>
      </c>
      <c r="AF659" s="137" t="s">
        <v>1991</v>
      </c>
      <c r="AG659" s="136" t="s">
        <v>1873</v>
      </c>
      <c r="AH659" s="136">
        <v>3</v>
      </c>
      <c r="AI659" s="139">
        <v>6300</v>
      </c>
      <c r="AJ659" s="140">
        <v>34</v>
      </c>
      <c r="AK659" s="148">
        <v>34</v>
      </c>
      <c r="AL659" s="201">
        <f t="shared" si="10"/>
        <v>1530</v>
      </c>
      <c r="AM659" s="139">
        <v>300000</v>
      </c>
      <c r="AN659" s="204">
        <v>2040000</v>
      </c>
      <c r="AO659" s="204">
        <v>0</v>
      </c>
      <c r="AP659" s="139">
        <v>3750000</v>
      </c>
      <c r="AQ659" s="139">
        <v>9639000</v>
      </c>
      <c r="AR659" s="139">
        <v>4500000</v>
      </c>
      <c r="AS659" s="139">
        <v>19929000</v>
      </c>
    </row>
    <row r="660" spans="1:47" s="142" customFormat="1" ht="24.9" hidden="1" customHeight="1" x14ac:dyDescent="0.3">
      <c r="A660" s="136">
        <v>12896</v>
      </c>
      <c r="B660" s="136" t="s">
        <v>41</v>
      </c>
      <c r="C660" s="136" t="s">
        <v>98</v>
      </c>
      <c r="D660" s="136">
        <v>2024</v>
      </c>
      <c r="E660" s="137" t="s">
        <v>23</v>
      </c>
      <c r="F660" s="136" t="s">
        <v>98</v>
      </c>
      <c r="G660" s="137" t="s">
        <v>2778</v>
      </c>
      <c r="H660" s="137" t="s">
        <v>98</v>
      </c>
      <c r="I660" s="137" t="s">
        <v>3155</v>
      </c>
      <c r="J660" s="137" t="s">
        <v>1190</v>
      </c>
      <c r="K660" s="137" t="s">
        <v>1927</v>
      </c>
      <c r="L660" s="137" t="s">
        <v>408</v>
      </c>
      <c r="M660" s="136" t="s">
        <v>409</v>
      </c>
      <c r="N660" s="136">
        <v>13</v>
      </c>
      <c r="O660" s="138" t="s">
        <v>622</v>
      </c>
      <c r="P660" s="137" t="s">
        <v>1182</v>
      </c>
      <c r="Q660" s="137" t="s">
        <v>1656</v>
      </c>
      <c r="R660" s="137" t="s">
        <v>401</v>
      </c>
      <c r="S660" s="137" t="s">
        <v>19</v>
      </c>
      <c r="T660" s="137" t="s">
        <v>410</v>
      </c>
      <c r="U660" s="144">
        <v>15</v>
      </c>
      <c r="V660" s="136">
        <v>90</v>
      </c>
      <c r="W660" s="136">
        <v>12</v>
      </c>
      <c r="X660" s="136">
        <v>102</v>
      </c>
      <c r="Y660" s="136">
        <v>3</v>
      </c>
      <c r="Z660" s="136" t="s">
        <v>20</v>
      </c>
      <c r="AA660" s="136" t="s">
        <v>18</v>
      </c>
      <c r="AB660" s="136" t="s">
        <v>20</v>
      </c>
      <c r="AC660" s="137" t="s">
        <v>3156</v>
      </c>
      <c r="AD660" s="137" t="s">
        <v>3087</v>
      </c>
      <c r="AE660" s="136" t="s">
        <v>20</v>
      </c>
      <c r="AF660" s="137" t="s">
        <v>1991</v>
      </c>
      <c r="AG660" s="136" t="s">
        <v>1873</v>
      </c>
      <c r="AH660" s="136">
        <v>3</v>
      </c>
      <c r="AI660" s="139">
        <v>6300</v>
      </c>
      <c r="AJ660" s="140">
        <v>34</v>
      </c>
      <c r="AK660" s="148">
        <v>34</v>
      </c>
      <c r="AL660" s="201">
        <f t="shared" si="10"/>
        <v>1530</v>
      </c>
      <c r="AM660" s="143">
        <v>300000</v>
      </c>
      <c r="AN660" s="204">
        <v>2040000</v>
      </c>
      <c r="AO660" s="204">
        <v>0</v>
      </c>
      <c r="AP660" s="139">
        <v>3750000</v>
      </c>
      <c r="AQ660" s="139">
        <v>9639000</v>
      </c>
      <c r="AR660" s="139">
        <v>4500000</v>
      </c>
      <c r="AS660" s="139">
        <v>19929000</v>
      </c>
    </row>
    <row r="661" spans="1:47" ht="24.9" hidden="1" customHeight="1" x14ac:dyDescent="0.3">
      <c r="A661" s="136">
        <v>12900</v>
      </c>
      <c r="B661" s="136" t="s">
        <v>41</v>
      </c>
      <c r="C661" s="136" t="s">
        <v>98</v>
      </c>
      <c r="D661" s="136">
        <v>2024</v>
      </c>
      <c r="E661" s="137" t="s">
        <v>23</v>
      </c>
      <c r="F661" s="136" t="s">
        <v>98</v>
      </c>
      <c r="G661" s="137" t="s">
        <v>2778</v>
      </c>
      <c r="H661" s="137" t="s">
        <v>71</v>
      </c>
      <c r="I661" s="137" t="s">
        <v>3086</v>
      </c>
      <c r="J661" s="137" t="s">
        <v>1189</v>
      </c>
      <c r="K661" s="137" t="s">
        <v>1927</v>
      </c>
      <c r="L661" s="137" t="s">
        <v>21</v>
      </c>
      <c r="M661" s="136" t="s">
        <v>21</v>
      </c>
      <c r="N661" s="136">
        <v>13</v>
      </c>
      <c r="O661" s="138" t="s">
        <v>622</v>
      </c>
      <c r="P661" s="137" t="s">
        <v>1152</v>
      </c>
      <c r="Q661" s="137" t="s">
        <v>1656</v>
      </c>
      <c r="R661" s="137" t="s">
        <v>401</v>
      </c>
      <c r="S661" s="137" t="s">
        <v>22</v>
      </c>
      <c r="T661" s="137" t="s">
        <v>410</v>
      </c>
      <c r="U661" s="144">
        <v>15</v>
      </c>
      <c r="V661" s="136">
        <v>90</v>
      </c>
      <c r="W661" s="136">
        <v>0</v>
      </c>
      <c r="X661" s="136">
        <v>90</v>
      </c>
      <c r="Y661" s="136">
        <v>3</v>
      </c>
      <c r="Z661" s="136" t="s">
        <v>20</v>
      </c>
      <c r="AA661" s="136" t="s">
        <v>18</v>
      </c>
      <c r="AB661" s="136" t="s">
        <v>18</v>
      </c>
      <c r="AC661" s="137" t="s">
        <v>3157</v>
      </c>
      <c r="AD661" s="137" t="s">
        <v>3158</v>
      </c>
      <c r="AE661" s="136" t="s">
        <v>18</v>
      </c>
      <c r="AF661" s="137" t="s">
        <v>1878</v>
      </c>
      <c r="AG661" s="136" t="s">
        <v>1873</v>
      </c>
      <c r="AH661" s="136">
        <v>2</v>
      </c>
      <c r="AI661" s="139">
        <v>5400</v>
      </c>
      <c r="AJ661" s="140">
        <v>30</v>
      </c>
      <c r="AK661" s="148">
        <v>30</v>
      </c>
      <c r="AL661" s="201">
        <f t="shared" si="10"/>
        <v>1350</v>
      </c>
      <c r="AM661" s="143"/>
      <c r="AN661" s="204">
        <v>1800000</v>
      </c>
      <c r="AO661" s="204">
        <v>0</v>
      </c>
      <c r="AP661" s="139">
        <v>0</v>
      </c>
      <c r="AQ661" s="139">
        <v>7290000</v>
      </c>
      <c r="AR661" s="139">
        <v>0</v>
      </c>
      <c r="AS661" s="139">
        <v>9090000</v>
      </c>
      <c r="AT661" s="142"/>
      <c r="AU661" s="142"/>
    </row>
    <row r="662" spans="1:47" ht="24.9" hidden="1" customHeight="1" x14ac:dyDescent="0.3">
      <c r="A662" s="136">
        <v>12518</v>
      </c>
      <c r="B662" s="136" t="s">
        <v>41</v>
      </c>
      <c r="C662" s="136" t="s">
        <v>98</v>
      </c>
      <c r="D662" s="136">
        <v>2024</v>
      </c>
      <c r="E662" s="137" t="s">
        <v>23</v>
      </c>
      <c r="F662" s="136" t="s">
        <v>98</v>
      </c>
      <c r="G662" s="137" t="s">
        <v>2778</v>
      </c>
      <c r="H662" s="137" t="s">
        <v>2852</v>
      </c>
      <c r="I662" s="137" t="s">
        <v>3080</v>
      </c>
      <c r="J662" s="137" t="s">
        <v>1206</v>
      </c>
      <c r="K662" s="137" t="s">
        <v>1205</v>
      </c>
      <c r="L662" s="137" t="s">
        <v>408</v>
      </c>
      <c r="M662" s="136" t="s">
        <v>409</v>
      </c>
      <c r="N662" s="136">
        <v>13</v>
      </c>
      <c r="O662" s="138" t="s">
        <v>622</v>
      </c>
      <c r="P662" s="137" t="s">
        <v>1777</v>
      </c>
      <c r="Q662" s="137" t="s">
        <v>1864</v>
      </c>
      <c r="R662" s="137" t="s">
        <v>401</v>
      </c>
      <c r="S662" s="137" t="s">
        <v>19</v>
      </c>
      <c r="T662" s="137" t="s">
        <v>410</v>
      </c>
      <c r="U662" s="144">
        <v>15</v>
      </c>
      <c r="V662" s="136">
        <v>80</v>
      </c>
      <c r="W662" s="136">
        <v>12</v>
      </c>
      <c r="X662" s="136">
        <v>92</v>
      </c>
      <c r="Y662" s="136">
        <v>3</v>
      </c>
      <c r="Z662" s="136" t="s">
        <v>20</v>
      </c>
      <c r="AA662" s="136" t="s">
        <v>18</v>
      </c>
      <c r="AB662" s="136" t="s">
        <v>20</v>
      </c>
      <c r="AC662" s="137" t="s">
        <v>21</v>
      </c>
      <c r="AD662" s="137" t="s">
        <v>3081</v>
      </c>
      <c r="AE662" s="136" t="s">
        <v>18</v>
      </c>
      <c r="AF662" s="137" t="s">
        <v>1878</v>
      </c>
      <c r="AG662" s="136" t="s">
        <v>1873</v>
      </c>
      <c r="AH662" s="136">
        <v>3</v>
      </c>
      <c r="AI662" s="139">
        <v>6300</v>
      </c>
      <c r="AJ662" s="140">
        <v>30.666666666666668</v>
      </c>
      <c r="AK662" s="148">
        <v>31</v>
      </c>
      <c r="AL662" s="201">
        <f t="shared" si="10"/>
        <v>1380</v>
      </c>
      <c r="AM662" s="143"/>
      <c r="AN662" s="204">
        <v>1860000</v>
      </c>
      <c r="AO662" s="204">
        <v>0</v>
      </c>
      <c r="AP662" s="139">
        <v>3750000</v>
      </c>
      <c r="AQ662" s="139">
        <v>8694000</v>
      </c>
      <c r="AR662" s="139">
        <v>0</v>
      </c>
      <c r="AS662" s="139">
        <v>14304000</v>
      </c>
      <c r="AT662" s="142"/>
      <c r="AU662" s="142"/>
    </row>
    <row r="663" spans="1:47" ht="24.9" hidden="1" customHeight="1" x14ac:dyDescent="0.3">
      <c r="A663" s="136">
        <v>12560</v>
      </c>
      <c r="B663" s="136" t="s">
        <v>41</v>
      </c>
      <c r="C663" s="136" t="s">
        <v>98</v>
      </c>
      <c r="D663" s="136">
        <v>2024</v>
      </c>
      <c r="E663" s="137" t="s">
        <v>23</v>
      </c>
      <c r="F663" s="136" t="s">
        <v>98</v>
      </c>
      <c r="G663" s="137" t="s">
        <v>2778</v>
      </c>
      <c r="H663" s="137" t="s">
        <v>3095</v>
      </c>
      <c r="I663" s="137" t="s">
        <v>2447</v>
      </c>
      <c r="J663" s="137" t="s">
        <v>413</v>
      </c>
      <c r="K663" s="137" t="s">
        <v>412</v>
      </c>
      <c r="L663" s="137" t="s">
        <v>21</v>
      </c>
      <c r="M663" s="136" t="s">
        <v>21</v>
      </c>
      <c r="N663" s="136">
        <v>13</v>
      </c>
      <c r="O663" s="138" t="s">
        <v>622</v>
      </c>
      <c r="P663" s="137" t="s">
        <v>623</v>
      </c>
      <c r="Q663" s="137" t="s">
        <v>1864</v>
      </c>
      <c r="R663" s="137" t="s">
        <v>401</v>
      </c>
      <c r="S663" s="137" t="s">
        <v>22</v>
      </c>
      <c r="T663" s="137" t="s">
        <v>399</v>
      </c>
      <c r="U663" s="144">
        <v>19</v>
      </c>
      <c r="V663" s="136">
        <v>110</v>
      </c>
      <c r="W663" s="136">
        <v>0</v>
      </c>
      <c r="X663" s="136">
        <v>110</v>
      </c>
      <c r="Y663" s="136">
        <v>4</v>
      </c>
      <c r="Z663" s="136" t="s">
        <v>20</v>
      </c>
      <c r="AA663" s="136" t="s">
        <v>18</v>
      </c>
      <c r="AB663" s="136" t="s">
        <v>18</v>
      </c>
      <c r="AC663" s="137" t="s">
        <v>21</v>
      </c>
      <c r="AD663" s="137" t="s">
        <v>3159</v>
      </c>
      <c r="AE663" s="136" t="s">
        <v>18</v>
      </c>
      <c r="AF663" s="137" t="s">
        <v>1878</v>
      </c>
      <c r="AG663" s="136" t="s">
        <v>1873</v>
      </c>
      <c r="AH663" s="136">
        <v>2</v>
      </c>
      <c r="AI663" s="139">
        <v>5400</v>
      </c>
      <c r="AJ663" s="140">
        <v>27.5</v>
      </c>
      <c r="AK663" s="148">
        <v>28</v>
      </c>
      <c r="AL663" s="201">
        <f t="shared" si="10"/>
        <v>2090</v>
      </c>
      <c r="AM663" s="143"/>
      <c r="AN663" s="204">
        <v>2128000</v>
      </c>
      <c r="AO663" s="204">
        <v>0</v>
      </c>
      <c r="AP663" s="139">
        <v>0</v>
      </c>
      <c r="AQ663" s="139">
        <v>11286000</v>
      </c>
      <c r="AR663" s="139">
        <v>0</v>
      </c>
      <c r="AS663" s="139">
        <v>13414000</v>
      </c>
      <c r="AT663" s="142"/>
      <c r="AU663" s="142"/>
    </row>
    <row r="664" spans="1:47" ht="24.9" hidden="1" customHeight="1" x14ac:dyDescent="0.3">
      <c r="A664" s="136">
        <v>12561</v>
      </c>
      <c r="B664" s="136" t="s">
        <v>41</v>
      </c>
      <c r="C664" s="136" t="s">
        <v>98</v>
      </c>
      <c r="D664" s="136">
        <v>2024</v>
      </c>
      <c r="E664" s="137" t="s">
        <v>23</v>
      </c>
      <c r="F664" s="136" t="s">
        <v>98</v>
      </c>
      <c r="G664" s="137" t="s">
        <v>2778</v>
      </c>
      <c r="H664" s="137" t="s">
        <v>3095</v>
      </c>
      <c r="I664" s="137" t="s">
        <v>2447</v>
      </c>
      <c r="J664" s="137" t="s">
        <v>413</v>
      </c>
      <c r="K664" s="137" t="s">
        <v>412</v>
      </c>
      <c r="L664" s="137" t="s">
        <v>21</v>
      </c>
      <c r="M664" s="136" t="s">
        <v>21</v>
      </c>
      <c r="N664" s="136">
        <v>13</v>
      </c>
      <c r="O664" s="138" t="s">
        <v>622</v>
      </c>
      <c r="P664" s="137" t="s">
        <v>1183</v>
      </c>
      <c r="Q664" s="137" t="s">
        <v>1864</v>
      </c>
      <c r="R664" s="137" t="s">
        <v>401</v>
      </c>
      <c r="S664" s="137" t="s">
        <v>22</v>
      </c>
      <c r="T664" s="137" t="s">
        <v>399</v>
      </c>
      <c r="U664" s="144">
        <v>19</v>
      </c>
      <c r="V664" s="136">
        <v>110</v>
      </c>
      <c r="W664" s="136">
        <v>0</v>
      </c>
      <c r="X664" s="136">
        <v>110</v>
      </c>
      <c r="Y664" s="136">
        <v>4</v>
      </c>
      <c r="Z664" s="136" t="s">
        <v>20</v>
      </c>
      <c r="AA664" s="136" t="s">
        <v>18</v>
      </c>
      <c r="AB664" s="136" t="s">
        <v>18</v>
      </c>
      <c r="AC664" s="137" t="s">
        <v>21</v>
      </c>
      <c r="AD664" s="137" t="s">
        <v>3160</v>
      </c>
      <c r="AE664" s="136" t="s">
        <v>18</v>
      </c>
      <c r="AF664" s="137" t="s">
        <v>1878</v>
      </c>
      <c r="AG664" s="136" t="s">
        <v>1873</v>
      </c>
      <c r="AH664" s="136">
        <v>2</v>
      </c>
      <c r="AI664" s="139">
        <v>5400</v>
      </c>
      <c r="AJ664" s="140">
        <v>27.5</v>
      </c>
      <c r="AK664" s="148">
        <v>28</v>
      </c>
      <c r="AL664" s="201">
        <f t="shared" si="10"/>
        <v>2090</v>
      </c>
      <c r="AM664" s="143"/>
      <c r="AN664" s="204">
        <v>2128000</v>
      </c>
      <c r="AO664" s="204">
        <v>0</v>
      </c>
      <c r="AP664" s="139">
        <v>0</v>
      </c>
      <c r="AQ664" s="139">
        <v>11286000</v>
      </c>
      <c r="AR664" s="139">
        <v>0</v>
      </c>
      <c r="AS664" s="139">
        <v>13414000</v>
      </c>
      <c r="AT664" s="142"/>
      <c r="AU664" s="142"/>
    </row>
    <row r="665" spans="1:47" ht="24.9" hidden="1" customHeight="1" x14ac:dyDescent="0.3">
      <c r="A665" s="136">
        <v>12562</v>
      </c>
      <c r="B665" s="136" t="s">
        <v>41</v>
      </c>
      <c r="C665" s="136" t="s">
        <v>98</v>
      </c>
      <c r="D665" s="136">
        <v>2024</v>
      </c>
      <c r="E665" s="137" t="s">
        <v>23</v>
      </c>
      <c r="F665" s="136" t="s">
        <v>98</v>
      </c>
      <c r="G665" s="137" t="s">
        <v>2778</v>
      </c>
      <c r="H665" s="137" t="s">
        <v>3095</v>
      </c>
      <c r="I665" s="137" t="s">
        <v>2447</v>
      </c>
      <c r="J665" s="137" t="s">
        <v>413</v>
      </c>
      <c r="K665" s="137" t="s">
        <v>412</v>
      </c>
      <c r="L665" s="137" t="s">
        <v>21</v>
      </c>
      <c r="M665" s="136" t="s">
        <v>21</v>
      </c>
      <c r="N665" s="136">
        <v>13</v>
      </c>
      <c r="O665" s="138" t="s">
        <v>622</v>
      </c>
      <c r="P665" s="137" t="s">
        <v>1320</v>
      </c>
      <c r="Q665" s="137" t="s">
        <v>1864</v>
      </c>
      <c r="R665" s="137" t="s">
        <v>401</v>
      </c>
      <c r="S665" s="137" t="s">
        <v>22</v>
      </c>
      <c r="T665" s="137" t="s">
        <v>399</v>
      </c>
      <c r="U665" s="144">
        <v>19</v>
      </c>
      <c r="V665" s="136">
        <v>110</v>
      </c>
      <c r="W665" s="136">
        <v>0</v>
      </c>
      <c r="X665" s="136">
        <v>110</v>
      </c>
      <c r="Y665" s="136">
        <v>4</v>
      </c>
      <c r="Z665" s="136" t="s">
        <v>20</v>
      </c>
      <c r="AA665" s="136" t="s">
        <v>18</v>
      </c>
      <c r="AB665" s="136" t="s">
        <v>18</v>
      </c>
      <c r="AC665" s="137" t="s">
        <v>21</v>
      </c>
      <c r="AD665" s="137" t="s">
        <v>3161</v>
      </c>
      <c r="AE665" s="136" t="s">
        <v>18</v>
      </c>
      <c r="AF665" s="137" t="s">
        <v>1878</v>
      </c>
      <c r="AG665" s="136" t="s">
        <v>1873</v>
      </c>
      <c r="AH665" s="136">
        <v>2</v>
      </c>
      <c r="AI665" s="139">
        <v>5400</v>
      </c>
      <c r="AJ665" s="140">
        <v>27.5</v>
      </c>
      <c r="AK665" s="148">
        <v>28</v>
      </c>
      <c r="AL665" s="201">
        <f t="shared" si="10"/>
        <v>2090</v>
      </c>
      <c r="AM665" s="143"/>
      <c r="AN665" s="204">
        <v>2128000</v>
      </c>
      <c r="AO665" s="204">
        <v>0</v>
      </c>
      <c r="AP665" s="139">
        <v>0</v>
      </c>
      <c r="AQ665" s="139">
        <v>11286000</v>
      </c>
      <c r="AR665" s="139">
        <v>0</v>
      </c>
      <c r="AS665" s="139">
        <v>13414000</v>
      </c>
      <c r="AT665" s="142"/>
      <c r="AU665" s="142"/>
    </row>
    <row r="666" spans="1:47" ht="24.9" hidden="1" customHeight="1" x14ac:dyDescent="0.3">
      <c r="A666" s="136">
        <v>12519</v>
      </c>
      <c r="B666" s="136" t="s">
        <v>41</v>
      </c>
      <c r="C666" s="136" t="s">
        <v>98</v>
      </c>
      <c r="D666" s="136">
        <v>2024</v>
      </c>
      <c r="E666" s="137" t="s">
        <v>23</v>
      </c>
      <c r="F666" s="136" t="s">
        <v>98</v>
      </c>
      <c r="G666" s="137" t="s">
        <v>2778</v>
      </c>
      <c r="H666" s="137" t="s">
        <v>2852</v>
      </c>
      <c r="I666" s="137" t="s">
        <v>3080</v>
      </c>
      <c r="J666" s="137" t="s">
        <v>413</v>
      </c>
      <c r="K666" s="137" t="s">
        <v>412</v>
      </c>
      <c r="L666" s="137" t="s">
        <v>408</v>
      </c>
      <c r="M666" s="136" t="s">
        <v>409</v>
      </c>
      <c r="N666" s="136">
        <v>13</v>
      </c>
      <c r="O666" s="138" t="s">
        <v>622</v>
      </c>
      <c r="P666" s="137" t="s">
        <v>1777</v>
      </c>
      <c r="Q666" s="137" t="s">
        <v>1864</v>
      </c>
      <c r="R666" s="137" t="s">
        <v>401</v>
      </c>
      <c r="S666" s="137" t="s">
        <v>19</v>
      </c>
      <c r="T666" s="137" t="s">
        <v>399</v>
      </c>
      <c r="U666" s="144">
        <v>15</v>
      </c>
      <c r="V666" s="136">
        <v>110</v>
      </c>
      <c r="W666" s="136">
        <v>12</v>
      </c>
      <c r="X666" s="136">
        <v>122</v>
      </c>
      <c r="Y666" s="136">
        <v>3</v>
      </c>
      <c r="Z666" s="136" t="s">
        <v>20</v>
      </c>
      <c r="AA666" s="136" t="s">
        <v>18</v>
      </c>
      <c r="AB666" s="136" t="s">
        <v>20</v>
      </c>
      <c r="AC666" s="137" t="s">
        <v>21</v>
      </c>
      <c r="AD666" s="137" t="s">
        <v>3081</v>
      </c>
      <c r="AE666" s="136" t="s">
        <v>18</v>
      </c>
      <c r="AF666" s="137" t="s">
        <v>1878</v>
      </c>
      <c r="AG666" s="136" t="s">
        <v>1873</v>
      </c>
      <c r="AH666" s="136">
        <v>2</v>
      </c>
      <c r="AI666" s="139">
        <v>5400</v>
      </c>
      <c r="AJ666" s="140">
        <v>40.666666666666664</v>
      </c>
      <c r="AK666" s="148">
        <v>41</v>
      </c>
      <c r="AL666" s="201">
        <f t="shared" si="10"/>
        <v>1830</v>
      </c>
      <c r="AM666" s="143"/>
      <c r="AN666" s="204">
        <v>2460000</v>
      </c>
      <c r="AO666" s="204">
        <v>0</v>
      </c>
      <c r="AP666" s="139">
        <v>3750000</v>
      </c>
      <c r="AQ666" s="139">
        <v>9882000</v>
      </c>
      <c r="AR666" s="139">
        <v>0</v>
      </c>
      <c r="AS666" s="139">
        <v>16092000</v>
      </c>
      <c r="AT666" s="142"/>
      <c r="AU666" s="142"/>
    </row>
    <row r="667" spans="1:47" ht="24.9" hidden="1" customHeight="1" x14ac:dyDescent="0.3">
      <c r="A667" s="136">
        <v>12567</v>
      </c>
      <c r="B667" s="136" t="s">
        <v>41</v>
      </c>
      <c r="C667" s="136" t="s">
        <v>98</v>
      </c>
      <c r="D667" s="136">
        <v>2024</v>
      </c>
      <c r="E667" s="137" t="s">
        <v>23</v>
      </c>
      <c r="F667" s="136" t="s">
        <v>98</v>
      </c>
      <c r="G667" s="137" t="s">
        <v>2778</v>
      </c>
      <c r="H667" s="137" t="s">
        <v>2779</v>
      </c>
      <c r="I667" s="137" t="s">
        <v>3162</v>
      </c>
      <c r="J667" s="137" t="s">
        <v>413</v>
      </c>
      <c r="K667" s="137" t="s">
        <v>412</v>
      </c>
      <c r="L667" s="137" t="s">
        <v>408</v>
      </c>
      <c r="M667" s="136" t="s">
        <v>409</v>
      </c>
      <c r="N667" s="136">
        <v>13</v>
      </c>
      <c r="O667" s="138" t="s">
        <v>622</v>
      </c>
      <c r="P667" s="137" t="s">
        <v>1390</v>
      </c>
      <c r="Q667" s="137" t="s">
        <v>1864</v>
      </c>
      <c r="R667" s="137" t="s">
        <v>401</v>
      </c>
      <c r="S667" s="137" t="s">
        <v>19</v>
      </c>
      <c r="T667" s="137" t="s">
        <v>399</v>
      </c>
      <c r="U667" s="144">
        <v>15</v>
      </c>
      <c r="V667" s="136">
        <v>110</v>
      </c>
      <c r="W667" s="136">
        <v>12</v>
      </c>
      <c r="X667" s="136">
        <v>122</v>
      </c>
      <c r="Y667" s="136">
        <v>3</v>
      </c>
      <c r="Z667" s="136" t="s">
        <v>20</v>
      </c>
      <c r="AA667" s="136" t="s">
        <v>18</v>
      </c>
      <c r="AB667" s="136" t="s">
        <v>20</v>
      </c>
      <c r="AD667" s="137" t="s">
        <v>3163</v>
      </c>
      <c r="AE667" s="136" t="s">
        <v>18</v>
      </c>
      <c r="AF667" s="137" t="s">
        <v>1878</v>
      </c>
      <c r="AG667" s="136" t="s">
        <v>1873</v>
      </c>
      <c r="AH667" s="136">
        <v>2</v>
      </c>
      <c r="AI667" s="139">
        <v>5400</v>
      </c>
      <c r="AJ667" s="140">
        <v>40.666666666666664</v>
      </c>
      <c r="AK667" s="148">
        <v>41</v>
      </c>
      <c r="AL667" s="201">
        <f t="shared" si="10"/>
        <v>1830</v>
      </c>
      <c r="AN667" s="204">
        <v>2460000</v>
      </c>
      <c r="AO667" s="204">
        <v>0</v>
      </c>
      <c r="AP667" s="139">
        <v>3750000</v>
      </c>
      <c r="AQ667" s="139">
        <v>9882000</v>
      </c>
      <c r="AR667" s="139">
        <v>0</v>
      </c>
      <c r="AS667" s="139">
        <v>16092000</v>
      </c>
      <c r="AT667" s="142"/>
      <c r="AU667" s="142"/>
    </row>
    <row r="668" spans="1:47" ht="24.9" hidden="1" customHeight="1" x14ac:dyDescent="0.3">
      <c r="A668" s="136">
        <v>12568</v>
      </c>
      <c r="B668" s="136" t="s">
        <v>41</v>
      </c>
      <c r="C668" s="136" t="s">
        <v>98</v>
      </c>
      <c r="D668" s="136">
        <v>2024</v>
      </c>
      <c r="E668" s="137" t="s">
        <v>23</v>
      </c>
      <c r="F668" s="136" t="s">
        <v>98</v>
      </c>
      <c r="G668" s="137" t="s">
        <v>2778</v>
      </c>
      <c r="H668" s="137" t="s">
        <v>3082</v>
      </c>
      <c r="I668" s="137" t="s">
        <v>3162</v>
      </c>
      <c r="J668" s="137" t="s">
        <v>413</v>
      </c>
      <c r="K668" s="137" t="s">
        <v>412</v>
      </c>
      <c r="L668" s="137" t="s">
        <v>408</v>
      </c>
      <c r="M668" s="136" t="s">
        <v>409</v>
      </c>
      <c r="N668" s="136">
        <v>13</v>
      </c>
      <c r="O668" s="138" t="s">
        <v>622</v>
      </c>
      <c r="P668" s="137" t="s">
        <v>1390</v>
      </c>
      <c r="Q668" s="137" t="s">
        <v>1864</v>
      </c>
      <c r="R668" s="137" t="s">
        <v>401</v>
      </c>
      <c r="S668" s="137" t="s">
        <v>19</v>
      </c>
      <c r="T668" s="137" t="s">
        <v>399</v>
      </c>
      <c r="U668" s="144">
        <v>15</v>
      </c>
      <c r="V668" s="136">
        <v>110</v>
      </c>
      <c r="W668" s="136">
        <v>12</v>
      </c>
      <c r="X668" s="136">
        <v>122</v>
      </c>
      <c r="Y668" s="136">
        <v>3</v>
      </c>
      <c r="Z668" s="136" t="s">
        <v>20</v>
      </c>
      <c r="AA668" s="136" t="s">
        <v>18</v>
      </c>
      <c r="AB668" s="136" t="s">
        <v>20</v>
      </c>
      <c r="AD668" s="137" t="s">
        <v>3164</v>
      </c>
      <c r="AE668" s="136" t="s">
        <v>18</v>
      </c>
      <c r="AF668" s="137" t="s">
        <v>1878</v>
      </c>
      <c r="AG668" s="136" t="s">
        <v>1873</v>
      </c>
      <c r="AH668" s="136">
        <v>2</v>
      </c>
      <c r="AI668" s="139">
        <v>5400</v>
      </c>
      <c r="AJ668" s="140">
        <v>40.666666666666664</v>
      </c>
      <c r="AK668" s="148">
        <v>41</v>
      </c>
      <c r="AL668" s="201">
        <f t="shared" si="10"/>
        <v>1830</v>
      </c>
      <c r="AM668" s="143"/>
      <c r="AN668" s="204">
        <v>2460000</v>
      </c>
      <c r="AO668" s="204">
        <v>0</v>
      </c>
      <c r="AP668" s="139">
        <v>3750000</v>
      </c>
      <c r="AQ668" s="139">
        <v>9882000</v>
      </c>
      <c r="AR668" s="139">
        <v>0</v>
      </c>
      <c r="AS668" s="139">
        <v>16092000</v>
      </c>
      <c r="AT668" s="142"/>
      <c r="AU668" s="142"/>
    </row>
    <row r="669" spans="1:47" ht="24.9" hidden="1" customHeight="1" x14ac:dyDescent="0.3">
      <c r="A669" s="136">
        <v>12608</v>
      </c>
      <c r="B669" s="136" t="s">
        <v>41</v>
      </c>
      <c r="C669" s="136" t="s">
        <v>98</v>
      </c>
      <c r="D669" s="136">
        <v>2024</v>
      </c>
      <c r="E669" s="137" t="s">
        <v>23</v>
      </c>
      <c r="F669" s="136" t="s">
        <v>98</v>
      </c>
      <c r="G669" s="137" t="s">
        <v>2778</v>
      </c>
      <c r="H669" s="137" t="s">
        <v>3165</v>
      </c>
      <c r="I669" s="137" t="s">
        <v>3166</v>
      </c>
      <c r="J669" s="137" t="s">
        <v>413</v>
      </c>
      <c r="K669" s="137" t="s">
        <v>412</v>
      </c>
      <c r="L669" s="137" t="s">
        <v>408</v>
      </c>
      <c r="M669" s="136" t="s">
        <v>409</v>
      </c>
      <c r="N669" s="136">
        <v>13</v>
      </c>
      <c r="O669" s="138" t="s">
        <v>622</v>
      </c>
      <c r="P669" s="137" t="s">
        <v>1290</v>
      </c>
      <c r="Q669" s="137" t="s">
        <v>1864</v>
      </c>
      <c r="R669" s="137" t="s">
        <v>401</v>
      </c>
      <c r="S669" s="137" t="s">
        <v>19</v>
      </c>
      <c r="T669" s="137" t="s">
        <v>399</v>
      </c>
      <c r="U669" s="144">
        <v>18</v>
      </c>
      <c r="V669" s="136">
        <v>110</v>
      </c>
      <c r="W669" s="136">
        <v>12</v>
      </c>
      <c r="X669" s="136">
        <v>122</v>
      </c>
      <c r="Y669" s="136">
        <v>4</v>
      </c>
      <c r="Z669" s="136" t="s">
        <v>20</v>
      </c>
      <c r="AA669" s="136" t="s">
        <v>18</v>
      </c>
      <c r="AB669" s="136" t="s">
        <v>20</v>
      </c>
      <c r="AD669" s="137" t="s">
        <v>3167</v>
      </c>
      <c r="AE669" s="136" t="s">
        <v>18</v>
      </c>
      <c r="AF669" s="137" t="s">
        <v>1878</v>
      </c>
      <c r="AG669" s="136" t="s">
        <v>1873</v>
      </c>
      <c r="AH669" s="136">
        <v>2</v>
      </c>
      <c r="AI669" s="139">
        <v>5400</v>
      </c>
      <c r="AJ669" s="140">
        <v>30.5</v>
      </c>
      <c r="AK669" s="148">
        <v>31</v>
      </c>
      <c r="AL669" s="201">
        <f t="shared" si="10"/>
        <v>2196</v>
      </c>
      <c r="AM669" s="143"/>
      <c r="AN669" s="204">
        <v>2232000</v>
      </c>
      <c r="AO669" s="204">
        <v>0</v>
      </c>
      <c r="AP669" s="139">
        <v>4500000</v>
      </c>
      <c r="AQ669" s="139">
        <v>11858400</v>
      </c>
      <c r="AR669" s="139">
        <v>0</v>
      </c>
      <c r="AS669" s="139">
        <v>18590400</v>
      </c>
      <c r="AT669" s="142"/>
      <c r="AU669" s="142"/>
    </row>
    <row r="670" spans="1:47" ht="24.9" hidden="1" customHeight="1" x14ac:dyDescent="0.3">
      <c r="A670" s="136">
        <v>12520</v>
      </c>
      <c r="B670" s="136" t="s">
        <v>41</v>
      </c>
      <c r="C670" s="136" t="s">
        <v>98</v>
      </c>
      <c r="D670" s="136">
        <v>2024</v>
      </c>
      <c r="E670" s="137" t="s">
        <v>23</v>
      </c>
      <c r="F670" s="136" t="s">
        <v>98</v>
      </c>
      <c r="G670" s="137" t="s">
        <v>2778</v>
      </c>
      <c r="H670" s="137" t="s">
        <v>2852</v>
      </c>
      <c r="I670" s="137" t="s">
        <v>3080</v>
      </c>
      <c r="J670" s="137" t="s">
        <v>417</v>
      </c>
      <c r="K670" s="137" t="s">
        <v>416</v>
      </c>
      <c r="L670" s="137" t="s">
        <v>21</v>
      </c>
      <c r="M670" s="136" t="s">
        <v>21</v>
      </c>
      <c r="N670" s="136">
        <v>13</v>
      </c>
      <c r="O670" s="138" t="s">
        <v>622</v>
      </c>
      <c r="P670" s="137" t="s">
        <v>1777</v>
      </c>
      <c r="Q670" s="137" t="s">
        <v>1864</v>
      </c>
      <c r="R670" s="137" t="s">
        <v>401</v>
      </c>
      <c r="S670" s="137" t="s">
        <v>19</v>
      </c>
      <c r="T670" s="137" t="s">
        <v>399</v>
      </c>
      <c r="U670" s="144">
        <v>16</v>
      </c>
      <c r="V670" s="136">
        <v>95</v>
      </c>
      <c r="W670" s="136">
        <v>0</v>
      </c>
      <c r="X670" s="136">
        <v>95</v>
      </c>
      <c r="Y670" s="136">
        <v>3</v>
      </c>
      <c r="Z670" s="136" t="s">
        <v>20</v>
      </c>
      <c r="AA670" s="136" t="s">
        <v>18</v>
      </c>
      <c r="AB670" s="136" t="s">
        <v>18</v>
      </c>
      <c r="AC670" s="137" t="s">
        <v>21</v>
      </c>
      <c r="AD670" s="137" t="s">
        <v>3081</v>
      </c>
      <c r="AE670" s="136" t="s">
        <v>18</v>
      </c>
      <c r="AF670" s="137" t="s">
        <v>1878</v>
      </c>
      <c r="AG670" s="136" t="s">
        <v>1873</v>
      </c>
      <c r="AH670" s="136">
        <v>2</v>
      </c>
      <c r="AI670" s="139">
        <v>5400</v>
      </c>
      <c r="AJ670" s="140">
        <v>31.666666666666668</v>
      </c>
      <c r="AK670" s="148">
        <v>32</v>
      </c>
      <c r="AL670" s="201">
        <f t="shared" si="10"/>
        <v>1520</v>
      </c>
      <c r="AM670" s="143"/>
      <c r="AN670" s="204">
        <v>2048000</v>
      </c>
      <c r="AO670" s="204">
        <v>0</v>
      </c>
      <c r="AP670" s="139">
        <v>0</v>
      </c>
      <c r="AQ670" s="139">
        <v>8208000</v>
      </c>
      <c r="AR670" s="139">
        <v>0</v>
      </c>
      <c r="AS670" s="139">
        <v>10256000</v>
      </c>
      <c r="AT670" s="142"/>
      <c r="AU670" s="142"/>
    </row>
    <row r="671" spans="1:47" ht="24.9" hidden="1" customHeight="1" x14ac:dyDescent="0.3">
      <c r="A671" s="136">
        <v>12450</v>
      </c>
      <c r="B671" s="136" t="s">
        <v>41</v>
      </c>
      <c r="C671" s="136" t="s">
        <v>98</v>
      </c>
      <c r="D671" s="136">
        <v>2024</v>
      </c>
      <c r="E671" s="137" t="s">
        <v>23</v>
      </c>
      <c r="F671" s="136" t="s">
        <v>98</v>
      </c>
      <c r="G671" s="137" t="s">
        <v>2778</v>
      </c>
      <c r="H671" s="137" t="s">
        <v>2852</v>
      </c>
      <c r="I671" s="137" t="s">
        <v>3125</v>
      </c>
      <c r="J671" s="137" t="s">
        <v>682</v>
      </c>
      <c r="K671" s="137" t="s">
        <v>683</v>
      </c>
      <c r="L671" s="137" t="s">
        <v>408</v>
      </c>
      <c r="M671" s="136" t="s">
        <v>409</v>
      </c>
      <c r="N671" s="136">
        <v>13</v>
      </c>
      <c r="O671" s="138" t="s">
        <v>622</v>
      </c>
      <c r="P671" s="137" t="s">
        <v>647</v>
      </c>
      <c r="Q671" s="137" t="s">
        <v>1864</v>
      </c>
      <c r="R671" s="137" t="s">
        <v>401</v>
      </c>
      <c r="S671" s="137" t="s">
        <v>19</v>
      </c>
      <c r="T671" s="137" t="s">
        <v>410</v>
      </c>
      <c r="U671" s="144">
        <v>12</v>
      </c>
      <c r="V671" s="136">
        <v>260</v>
      </c>
      <c r="W671" s="136">
        <v>12</v>
      </c>
      <c r="X671" s="136">
        <v>272</v>
      </c>
      <c r="Y671" s="136">
        <v>4</v>
      </c>
      <c r="Z671" s="136" t="s">
        <v>20</v>
      </c>
      <c r="AA671" s="136" t="s">
        <v>18</v>
      </c>
      <c r="AB671" s="136" t="s">
        <v>20</v>
      </c>
      <c r="AC671" s="137" t="s">
        <v>21</v>
      </c>
      <c r="AD671" s="137" t="s">
        <v>3168</v>
      </c>
      <c r="AE671" s="136" t="s">
        <v>20</v>
      </c>
      <c r="AF671" s="137" t="s">
        <v>1921</v>
      </c>
      <c r="AG671" s="136" t="s">
        <v>1873</v>
      </c>
      <c r="AH671" s="136">
        <v>3</v>
      </c>
      <c r="AI671" s="139">
        <v>6300</v>
      </c>
      <c r="AJ671" s="140">
        <v>68</v>
      </c>
      <c r="AK671" s="148">
        <v>68</v>
      </c>
      <c r="AL671" s="201">
        <f t="shared" si="10"/>
        <v>3264</v>
      </c>
      <c r="AM671" s="143">
        <v>300000</v>
      </c>
      <c r="AN671" s="204">
        <v>3264000</v>
      </c>
      <c r="AO671" s="204">
        <v>0</v>
      </c>
      <c r="AP671" s="139">
        <v>3000000</v>
      </c>
      <c r="AQ671" s="139">
        <v>20563200</v>
      </c>
      <c r="AR671" s="139">
        <v>3600000</v>
      </c>
      <c r="AS671" s="139">
        <v>30427200</v>
      </c>
      <c r="AT671" s="142"/>
      <c r="AU671" s="142"/>
    </row>
    <row r="672" spans="1:47" ht="24.9" hidden="1" customHeight="1" x14ac:dyDescent="0.3">
      <c r="A672" s="136">
        <v>12604</v>
      </c>
      <c r="B672" s="136" t="s">
        <v>41</v>
      </c>
      <c r="C672" s="136" t="s">
        <v>98</v>
      </c>
      <c r="D672" s="136">
        <v>2024</v>
      </c>
      <c r="E672" s="137" t="s">
        <v>23</v>
      </c>
      <c r="F672" s="136" t="s">
        <v>98</v>
      </c>
      <c r="G672" s="137" t="s">
        <v>2778</v>
      </c>
      <c r="H672" s="137" t="s">
        <v>3046</v>
      </c>
      <c r="I672" s="137" t="s">
        <v>3169</v>
      </c>
      <c r="J672" s="137" t="s">
        <v>1780</v>
      </c>
      <c r="K672" s="137" t="s">
        <v>1791</v>
      </c>
      <c r="L672" s="137" t="s">
        <v>21</v>
      </c>
      <c r="M672" s="136" t="s">
        <v>21</v>
      </c>
      <c r="N672" s="136">
        <v>13</v>
      </c>
      <c r="O672" s="138" t="s">
        <v>622</v>
      </c>
      <c r="P672" s="137" t="s">
        <v>690</v>
      </c>
      <c r="Q672" s="137" t="s">
        <v>1864</v>
      </c>
      <c r="R672" s="137" t="s">
        <v>401</v>
      </c>
      <c r="S672" s="137" t="s">
        <v>22</v>
      </c>
      <c r="T672" s="137" t="s">
        <v>399</v>
      </c>
      <c r="U672" s="144">
        <v>20</v>
      </c>
      <c r="V672" s="136">
        <v>230</v>
      </c>
      <c r="W672" s="136">
        <v>0</v>
      </c>
      <c r="X672" s="136">
        <v>230</v>
      </c>
      <c r="Y672" s="136">
        <v>3</v>
      </c>
      <c r="Z672" s="136" t="s">
        <v>20</v>
      </c>
      <c r="AA672" s="136" t="s">
        <v>18</v>
      </c>
      <c r="AB672" s="136" t="s">
        <v>18</v>
      </c>
      <c r="AD672" s="137" t="s">
        <v>3170</v>
      </c>
      <c r="AE672" s="136" t="s">
        <v>18</v>
      </c>
      <c r="AF672" s="137" t="s">
        <v>1878</v>
      </c>
      <c r="AG672" s="136" t="s">
        <v>1873</v>
      </c>
      <c r="AH672" s="136">
        <v>3</v>
      </c>
      <c r="AI672" s="139">
        <v>6300</v>
      </c>
      <c r="AJ672" s="140">
        <v>76.666666666666671</v>
      </c>
      <c r="AK672" s="148">
        <v>77</v>
      </c>
      <c r="AL672" s="201">
        <f t="shared" si="10"/>
        <v>4600</v>
      </c>
      <c r="AN672" s="204">
        <v>6160000</v>
      </c>
      <c r="AO672" s="204">
        <v>0</v>
      </c>
      <c r="AP672" s="139">
        <v>0</v>
      </c>
      <c r="AQ672" s="139">
        <v>28980000</v>
      </c>
      <c r="AR672" s="139">
        <v>0</v>
      </c>
      <c r="AS672" s="139">
        <v>35140000</v>
      </c>
      <c r="AT672" s="142"/>
      <c r="AU672" s="142"/>
    </row>
    <row r="673" spans="1:47" ht="24.9" hidden="1" customHeight="1" x14ac:dyDescent="0.3">
      <c r="A673" s="136">
        <v>12521</v>
      </c>
      <c r="B673" s="136" t="s">
        <v>41</v>
      </c>
      <c r="C673" s="136" t="s">
        <v>98</v>
      </c>
      <c r="D673" s="136">
        <v>2024</v>
      </c>
      <c r="E673" s="137" t="s">
        <v>23</v>
      </c>
      <c r="F673" s="136" t="s">
        <v>98</v>
      </c>
      <c r="G673" s="137" t="s">
        <v>2778</v>
      </c>
      <c r="H673" s="137" t="s">
        <v>2793</v>
      </c>
      <c r="I673" s="137" t="s">
        <v>3080</v>
      </c>
      <c r="J673" s="137" t="s">
        <v>2527</v>
      </c>
      <c r="K673" s="137" t="s">
        <v>2528</v>
      </c>
      <c r="L673" s="137" t="s">
        <v>408</v>
      </c>
      <c r="M673" s="136" t="s">
        <v>409</v>
      </c>
      <c r="N673" s="136">
        <v>13</v>
      </c>
      <c r="O673" s="138" t="s">
        <v>622</v>
      </c>
      <c r="P673" s="137" t="s">
        <v>1777</v>
      </c>
      <c r="Q673" s="137" t="s">
        <v>1864</v>
      </c>
      <c r="R673" s="137" t="s">
        <v>401</v>
      </c>
      <c r="S673" s="137" t="s">
        <v>19</v>
      </c>
      <c r="T673" s="137" t="s">
        <v>1763</v>
      </c>
      <c r="U673" s="144">
        <v>15</v>
      </c>
      <c r="V673" s="136">
        <v>120</v>
      </c>
      <c r="W673" s="136">
        <v>12</v>
      </c>
      <c r="X673" s="136">
        <v>132</v>
      </c>
      <c r="Y673" s="136">
        <v>3</v>
      </c>
      <c r="Z673" s="136" t="s">
        <v>20</v>
      </c>
      <c r="AA673" s="136" t="s">
        <v>18</v>
      </c>
      <c r="AB673" s="136" t="s">
        <v>20</v>
      </c>
      <c r="AC673" s="137" t="s">
        <v>21</v>
      </c>
      <c r="AD673" s="137" t="s">
        <v>3171</v>
      </c>
      <c r="AE673" s="136" t="s">
        <v>18</v>
      </c>
      <c r="AF673" s="137" t="s">
        <v>1878</v>
      </c>
      <c r="AG673" s="136" t="s">
        <v>1873</v>
      </c>
      <c r="AH673" s="136">
        <v>2</v>
      </c>
      <c r="AI673" s="139">
        <v>5400</v>
      </c>
      <c r="AJ673" s="140">
        <v>44</v>
      </c>
      <c r="AK673" s="148">
        <v>44</v>
      </c>
      <c r="AL673" s="201">
        <f t="shared" si="10"/>
        <v>1980</v>
      </c>
      <c r="AM673" s="143"/>
      <c r="AN673" s="204">
        <v>2640000</v>
      </c>
      <c r="AO673" s="204">
        <v>0</v>
      </c>
      <c r="AP673" s="139">
        <v>3750000</v>
      </c>
      <c r="AQ673" s="139">
        <v>10692000</v>
      </c>
      <c r="AR673" s="139">
        <v>0</v>
      </c>
      <c r="AS673" s="139">
        <v>17082000</v>
      </c>
      <c r="AT673" s="142"/>
      <c r="AU673" s="142"/>
    </row>
    <row r="674" spans="1:47" ht="24.9" hidden="1" customHeight="1" x14ac:dyDescent="0.3">
      <c r="A674" s="136">
        <v>12522</v>
      </c>
      <c r="B674" s="136" t="s">
        <v>41</v>
      </c>
      <c r="C674" s="136" t="s">
        <v>98</v>
      </c>
      <c r="D674" s="136">
        <v>2024</v>
      </c>
      <c r="E674" s="137" t="s">
        <v>23</v>
      </c>
      <c r="F674" s="136" t="s">
        <v>98</v>
      </c>
      <c r="G674" s="137" t="s">
        <v>2778</v>
      </c>
      <c r="H674" s="137" t="s">
        <v>2779</v>
      </c>
      <c r="I674" s="137" t="s">
        <v>3080</v>
      </c>
      <c r="J674" s="137" t="s">
        <v>1265</v>
      </c>
      <c r="K674" s="137" t="s">
        <v>1264</v>
      </c>
      <c r="L674" s="137" t="s">
        <v>21</v>
      </c>
      <c r="M674" s="136" t="s">
        <v>21</v>
      </c>
      <c r="N674" s="136">
        <v>13</v>
      </c>
      <c r="O674" s="138" t="s">
        <v>622</v>
      </c>
      <c r="P674" s="137" t="s">
        <v>1777</v>
      </c>
      <c r="Q674" s="137" t="s">
        <v>1864</v>
      </c>
      <c r="R674" s="137" t="s">
        <v>401</v>
      </c>
      <c r="S674" s="137" t="s">
        <v>19</v>
      </c>
      <c r="T674" s="137" t="s">
        <v>399</v>
      </c>
      <c r="U674" s="144">
        <v>15</v>
      </c>
      <c r="V674" s="136">
        <v>40</v>
      </c>
      <c r="W674" s="136">
        <v>0</v>
      </c>
      <c r="X674" s="136">
        <v>40</v>
      </c>
      <c r="Y674" s="136">
        <v>3</v>
      </c>
      <c r="Z674" s="136" t="s">
        <v>20</v>
      </c>
      <c r="AA674" s="136" t="s">
        <v>18</v>
      </c>
      <c r="AB674" s="136" t="s">
        <v>18</v>
      </c>
      <c r="AC674" s="137" t="s">
        <v>21</v>
      </c>
      <c r="AD674" s="137" t="s">
        <v>3172</v>
      </c>
      <c r="AE674" s="136" t="s">
        <v>18</v>
      </c>
      <c r="AF674" s="137" t="s">
        <v>1878</v>
      </c>
      <c r="AG674" s="136" t="s">
        <v>1873</v>
      </c>
      <c r="AH674" s="136">
        <v>2</v>
      </c>
      <c r="AI674" s="139">
        <v>5400</v>
      </c>
      <c r="AJ674" s="140">
        <v>13.333333333333334</v>
      </c>
      <c r="AK674" s="148">
        <v>14</v>
      </c>
      <c r="AL674" s="201">
        <f t="shared" si="10"/>
        <v>600</v>
      </c>
      <c r="AM674" s="143"/>
      <c r="AN674" s="204">
        <v>840000</v>
      </c>
      <c r="AO674" s="204">
        <v>0</v>
      </c>
      <c r="AP674" s="139">
        <v>0</v>
      </c>
      <c r="AQ674" s="139">
        <v>3240000</v>
      </c>
      <c r="AR674" s="139">
        <v>0</v>
      </c>
      <c r="AS674" s="139">
        <v>4080000</v>
      </c>
      <c r="AT674" s="142"/>
      <c r="AU674" s="142"/>
    </row>
    <row r="675" spans="1:47" ht="24.9" hidden="1" customHeight="1" x14ac:dyDescent="0.3">
      <c r="A675" s="136">
        <v>12898</v>
      </c>
      <c r="B675" s="136" t="s">
        <v>41</v>
      </c>
      <c r="C675" s="136" t="s">
        <v>98</v>
      </c>
      <c r="D675" s="136">
        <v>2024</v>
      </c>
      <c r="E675" s="137" t="s">
        <v>23</v>
      </c>
      <c r="F675" s="136" t="s">
        <v>98</v>
      </c>
      <c r="G675" s="137" t="s">
        <v>2778</v>
      </c>
      <c r="H675" s="137" t="s">
        <v>71</v>
      </c>
      <c r="I675" s="137" t="s">
        <v>3086</v>
      </c>
      <c r="J675" s="137" t="s">
        <v>1193</v>
      </c>
      <c r="K675" s="137" t="s">
        <v>1192</v>
      </c>
      <c r="L675" s="137" t="s">
        <v>21</v>
      </c>
      <c r="M675" s="136" t="s">
        <v>21</v>
      </c>
      <c r="N675" s="136">
        <v>13</v>
      </c>
      <c r="O675" s="138" t="s">
        <v>622</v>
      </c>
      <c r="P675" s="137" t="s">
        <v>1164</v>
      </c>
      <c r="Q675" s="137" t="s">
        <v>1656</v>
      </c>
      <c r="R675" s="137" t="s">
        <v>401</v>
      </c>
      <c r="S675" s="137" t="s">
        <v>22</v>
      </c>
      <c r="T675" s="137" t="s">
        <v>410</v>
      </c>
      <c r="U675" s="144">
        <v>15</v>
      </c>
      <c r="V675" s="136">
        <v>200</v>
      </c>
      <c r="W675" s="136">
        <v>0</v>
      </c>
      <c r="X675" s="136">
        <v>200</v>
      </c>
      <c r="Y675" s="136">
        <v>3</v>
      </c>
      <c r="Z675" s="136" t="s">
        <v>20</v>
      </c>
      <c r="AA675" s="136" t="s">
        <v>18</v>
      </c>
      <c r="AB675" s="136" t="s">
        <v>18</v>
      </c>
      <c r="AD675" s="137" t="s">
        <v>3173</v>
      </c>
      <c r="AE675" s="136" t="s">
        <v>18</v>
      </c>
      <c r="AF675" s="137" t="s">
        <v>1878</v>
      </c>
      <c r="AG675" s="136" t="s">
        <v>1873</v>
      </c>
      <c r="AH675" s="136">
        <v>2</v>
      </c>
      <c r="AI675" s="139">
        <v>5400</v>
      </c>
      <c r="AJ675" s="140">
        <v>66.666666666666671</v>
      </c>
      <c r="AK675" s="148">
        <v>67</v>
      </c>
      <c r="AL675" s="201">
        <f t="shared" si="10"/>
        <v>3000</v>
      </c>
      <c r="AM675" s="143"/>
      <c r="AN675" s="204">
        <v>4020000</v>
      </c>
      <c r="AO675" s="204">
        <v>0</v>
      </c>
      <c r="AP675" s="139">
        <v>0</v>
      </c>
      <c r="AQ675" s="139">
        <v>16200000</v>
      </c>
      <c r="AR675" s="139">
        <v>0</v>
      </c>
      <c r="AS675" s="139">
        <v>20220000</v>
      </c>
      <c r="AT675" s="142"/>
      <c r="AU675" s="142"/>
    </row>
    <row r="676" spans="1:47" ht="24.9" hidden="1" customHeight="1" x14ac:dyDescent="0.3">
      <c r="A676" s="136">
        <v>12718</v>
      </c>
      <c r="B676" s="136" t="s">
        <v>41</v>
      </c>
      <c r="C676" s="136" t="s">
        <v>98</v>
      </c>
      <c r="D676" s="136">
        <v>2024</v>
      </c>
      <c r="E676" s="137" t="s">
        <v>23</v>
      </c>
      <c r="F676" s="136" t="s">
        <v>98</v>
      </c>
      <c r="G676" s="137" t="s">
        <v>2778</v>
      </c>
      <c r="H676" s="137" t="s">
        <v>2779</v>
      </c>
      <c r="I676" s="137" t="s">
        <v>3174</v>
      </c>
      <c r="J676" s="137" t="s">
        <v>2120</v>
      </c>
      <c r="K676" s="137" t="s">
        <v>2121</v>
      </c>
      <c r="L676" s="137" t="s">
        <v>21</v>
      </c>
      <c r="M676" s="136" t="s">
        <v>21</v>
      </c>
      <c r="N676" s="136">
        <v>13</v>
      </c>
      <c r="O676" s="138" t="s">
        <v>622</v>
      </c>
      <c r="P676" s="137" t="s">
        <v>1229</v>
      </c>
      <c r="Q676" s="137" t="s">
        <v>1864</v>
      </c>
      <c r="R676" s="137" t="s">
        <v>401</v>
      </c>
      <c r="S676" s="137" t="s">
        <v>19</v>
      </c>
      <c r="T676" s="137" t="s">
        <v>3106</v>
      </c>
      <c r="U676" s="144">
        <v>10</v>
      </c>
      <c r="V676" s="136">
        <v>115</v>
      </c>
      <c r="W676" s="136">
        <v>0</v>
      </c>
      <c r="X676" s="136">
        <v>115</v>
      </c>
      <c r="Y676" s="136">
        <v>5</v>
      </c>
      <c r="Z676" s="136" t="s">
        <v>20</v>
      </c>
      <c r="AA676" s="136" t="s">
        <v>18</v>
      </c>
      <c r="AB676" s="136" t="s">
        <v>18</v>
      </c>
      <c r="AD676" s="137" t="s">
        <v>3175</v>
      </c>
      <c r="AE676" s="136" t="s">
        <v>18</v>
      </c>
      <c r="AF676" s="137" t="s">
        <v>1878</v>
      </c>
      <c r="AG676" s="136" t="s">
        <v>1873</v>
      </c>
      <c r="AH676" s="136">
        <v>2</v>
      </c>
      <c r="AI676" s="139">
        <v>5400</v>
      </c>
      <c r="AJ676" s="140">
        <v>23</v>
      </c>
      <c r="AK676" s="148">
        <v>23</v>
      </c>
      <c r="AL676" s="201">
        <f t="shared" si="10"/>
        <v>1150</v>
      </c>
      <c r="AM676" s="143"/>
      <c r="AN676" s="204">
        <v>920000</v>
      </c>
      <c r="AO676" s="204">
        <v>0</v>
      </c>
      <c r="AP676" s="139">
        <v>0</v>
      </c>
      <c r="AQ676" s="139">
        <v>6210000</v>
      </c>
      <c r="AR676" s="139">
        <v>0</v>
      </c>
      <c r="AS676" s="139">
        <v>7130000</v>
      </c>
      <c r="AT676" s="142"/>
      <c r="AU676" s="142"/>
    </row>
    <row r="677" spans="1:47" ht="24.9" hidden="1" customHeight="1" x14ac:dyDescent="0.3">
      <c r="A677" s="136">
        <v>12843</v>
      </c>
      <c r="B677" s="136" t="s">
        <v>41</v>
      </c>
      <c r="C677" s="136" t="s">
        <v>98</v>
      </c>
      <c r="D677" s="136">
        <v>2024</v>
      </c>
      <c r="E677" s="137" t="s">
        <v>23</v>
      </c>
      <c r="F677" s="136" t="s">
        <v>98</v>
      </c>
      <c r="G677" s="137" t="s">
        <v>2778</v>
      </c>
      <c r="H677" s="137" t="s">
        <v>3046</v>
      </c>
      <c r="I677" s="137" t="s">
        <v>2906</v>
      </c>
      <c r="J677" s="137" t="s">
        <v>3176</v>
      </c>
      <c r="K677" s="137" t="s">
        <v>1927</v>
      </c>
      <c r="L677" s="137" t="s">
        <v>21</v>
      </c>
      <c r="M677" s="136" t="s">
        <v>21</v>
      </c>
      <c r="N677" s="136">
        <v>13</v>
      </c>
      <c r="O677" s="138" t="s">
        <v>622</v>
      </c>
      <c r="P677" s="137" t="s">
        <v>1182</v>
      </c>
      <c r="Q677" s="137" t="s">
        <v>1656</v>
      </c>
      <c r="R677" s="137" t="s">
        <v>401</v>
      </c>
      <c r="S677" s="137" t="s">
        <v>22</v>
      </c>
      <c r="T677" s="137" t="s">
        <v>410</v>
      </c>
      <c r="U677" s="144">
        <v>20</v>
      </c>
      <c r="V677" s="136">
        <v>48</v>
      </c>
      <c r="W677" s="136">
        <v>0</v>
      </c>
      <c r="X677" s="136">
        <v>48</v>
      </c>
      <c r="Y677" s="136">
        <v>4</v>
      </c>
      <c r="Z677" s="136" t="s">
        <v>20</v>
      </c>
      <c r="AA677" s="136" t="s">
        <v>18</v>
      </c>
      <c r="AB677" s="136" t="s">
        <v>18</v>
      </c>
      <c r="AC677" s="137" t="s">
        <v>3177</v>
      </c>
      <c r="AD677" s="137" t="s">
        <v>3087</v>
      </c>
      <c r="AE677" s="136" t="s">
        <v>18</v>
      </c>
      <c r="AF677" s="137" t="s">
        <v>1878</v>
      </c>
      <c r="AG677" s="136" t="s">
        <v>1873</v>
      </c>
      <c r="AH677" s="136">
        <v>2</v>
      </c>
      <c r="AI677" s="139">
        <v>5400</v>
      </c>
      <c r="AJ677" s="140">
        <v>12</v>
      </c>
      <c r="AK677" s="148">
        <v>12</v>
      </c>
      <c r="AL677" s="201">
        <f t="shared" si="10"/>
        <v>960</v>
      </c>
      <c r="AM677" s="143"/>
      <c r="AN677" s="204">
        <v>960000</v>
      </c>
      <c r="AO677" s="204">
        <v>0</v>
      </c>
      <c r="AP677" s="139">
        <v>0</v>
      </c>
      <c r="AQ677" s="139">
        <v>5184000</v>
      </c>
      <c r="AR677" s="139">
        <v>0</v>
      </c>
      <c r="AS677" s="139">
        <v>6144000</v>
      </c>
      <c r="AT677" s="142"/>
      <c r="AU677" s="142"/>
    </row>
    <row r="678" spans="1:47" ht="24.9" hidden="1" customHeight="1" x14ac:dyDescent="0.3">
      <c r="A678" s="136">
        <v>12845</v>
      </c>
      <c r="B678" s="136" t="s">
        <v>41</v>
      </c>
      <c r="C678" s="136" t="s">
        <v>98</v>
      </c>
      <c r="D678" s="136">
        <v>2024</v>
      </c>
      <c r="E678" s="137" t="s">
        <v>23</v>
      </c>
      <c r="F678" s="136" t="s">
        <v>98</v>
      </c>
      <c r="G678" s="137" t="s">
        <v>2778</v>
      </c>
      <c r="H678" s="137" t="s">
        <v>2784</v>
      </c>
      <c r="I678" s="137" t="s">
        <v>3098</v>
      </c>
      <c r="J678" s="137" t="s">
        <v>3178</v>
      </c>
      <c r="K678" s="137" t="s">
        <v>1927</v>
      </c>
      <c r="L678" s="137" t="s">
        <v>21</v>
      </c>
      <c r="M678" s="136" t="s">
        <v>21</v>
      </c>
      <c r="N678" s="136">
        <v>13</v>
      </c>
      <c r="O678" s="138" t="s">
        <v>622</v>
      </c>
      <c r="P678" s="137" t="s">
        <v>1155</v>
      </c>
      <c r="Q678" s="137" t="s">
        <v>1656</v>
      </c>
      <c r="R678" s="137" t="s">
        <v>401</v>
      </c>
      <c r="S678" s="137" t="s">
        <v>22</v>
      </c>
      <c r="T678" s="137" t="s">
        <v>410</v>
      </c>
      <c r="U678" s="144">
        <v>20</v>
      </c>
      <c r="V678" s="136">
        <v>40</v>
      </c>
      <c r="W678" s="136">
        <v>0</v>
      </c>
      <c r="X678" s="136">
        <v>40</v>
      </c>
      <c r="Y678" s="136">
        <v>4</v>
      </c>
      <c r="Z678" s="136" t="s">
        <v>20</v>
      </c>
      <c r="AA678" s="136" t="s">
        <v>18</v>
      </c>
      <c r="AB678" s="136" t="s">
        <v>18</v>
      </c>
      <c r="AC678" s="137" t="s">
        <v>3179</v>
      </c>
      <c r="AD678" s="137" t="s">
        <v>3148</v>
      </c>
      <c r="AE678" s="136" t="s">
        <v>18</v>
      </c>
      <c r="AF678" s="137" t="s">
        <v>1878</v>
      </c>
      <c r="AG678" s="136" t="s">
        <v>1873</v>
      </c>
      <c r="AH678" s="136">
        <v>3</v>
      </c>
      <c r="AI678" s="139">
        <v>6300</v>
      </c>
      <c r="AJ678" s="140">
        <v>10</v>
      </c>
      <c r="AK678" s="148">
        <v>10</v>
      </c>
      <c r="AL678" s="201">
        <f t="shared" si="10"/>
        <v>800</v>
      </c>
      <c r="AM678" s="143"/>
      <c r="AN678" s="204">
        <v>800000</v>
      </c>
      <c r="AO678" s="204">
        <v>0</v>
      </c>
      <c r="AP678" s="139">
        <v>0</v>
      </c>
      <c r="AQ678" s="139">
        <v>5040000</v>
      </c>
      <c r="AR678" s="139">
        <v>0</v>
      </c>
      <c r="AS678" s="139">
        <v>5840000</v>
      </c>
      <c r="AT678" s="142"/>
      <c r="AU678" s="142"/>
    </row>
    <row r="679" spans="1:47" ht="24.9" hidden="1" customHeight="1" x14ac:dyDescent="0.3">
      <c r="A679" s="136">
        <v>12847</v>
      </c>
      <c r="B679" s="136" t="s">
        <v>41</v>
      </c>
      <c r="C679" s="136" t="s">
        <v>98</v>
      </c>
      <c r="D679" s="136">
        <v>2024</v>
      </c>
      <c r="E679" s="137" t="s">
        <v>23</v>
      </c>
      <c r="F679" s="136" t="s">
        <v>98</v>
      </c>
      <c r="G679" s="137" t="s">
        <v>2778</v>
      </c>
      <c r="H679" s="137" t="s">
        <v>71</v>
      </c>
      <c r="I679" s="137" t="s">
        <v>3086</v>
      </c>
      <c r="J679" s="137" t="s">
        <v>3180</v>
      </c>
      <c r="K679" s="137" t="s">
        <v>1927</v>
      </c>
      <c r="L679" s="137" t="s">
        <v>21</v>
      </c>
      <c r="M679" s="136" t="s">
        <v>21</v>
      </c>
      <c r="N679" s="136">
        <v>13</v>
      </c>
      <c r="O679" s="138" t="s">
        <v>622</v>
      </c>
      <c r="P679" s="137" t="s">
        <v>1155</v>
      </c>
      <c r="Q679" s="137" t="s">
        <v>1656</v>
      </c>
      <c r="R679" s="137" t="s">
        <v>401</v>
      </c>
      <c r="S679" s="137" t="s">
        <v>22</v>
      </c>
      <c r="T679" s="137" t="s">
        <v>410</v>
      </c>
      <c r="U679" s="144">
        <v>20</v>
      </c>
      <c r="V679" s="136">
        <v>56</v>
      </c>
      <c r="W679" s="136">
        <v>0</v>
      </c>
      <c r="X679" s="136">
        <v>56</v>
      </c>
      <c r="Y679" s="136">
        <v>4</v>
      </c>
      <c r="Z679" s="136" t="s">
        <v>20</v>
      </c>
      <c r="AA679" s="136" t="s">
        <v>18</v>
      </c>
      <c r="AB679" s="136" t="s">
        <v>18</v>
      </c>
      <c r="AC679" s="137" t="s">
        <v>3181</v>
      </c>
      <c r="AD679" s="137" t="s">
        <v>3087</v>
      </c>
      <c r="AE679" s="136" t="s">
        <v>18</v>
      </c>
      <c r="AF679" s="137" t="s">
        <v>1878</v>
      </c>
      <c r="AG679" s="136" t="s">
        <v>1873</v>
      </c>
      <c r="AH679" s="136">
        <v>2</v>
      </c>
      <c r="AI679" s="139">
        <v>5400</v>
      </c>
      <c r="AJ679" s="140">
        <v>14</v>
      </c>
      <c r="AK679" s="148">
        <v>14</v>
      </c>
      <c r="AL679" s="201">
        <f t="shared" si="10"/>
        <v>1120</v>
      </c>
      <c r="AM679" s="143"/>
      <c r="AN679" s="204">
        <v>1120000</v>
      </c>
      <c r="AO679" s="204">
        <v>0</v>
      </c>
      <c r="AP679" s="139">
        <v>0</v>
      </c>
      <c r="AQ679" s="139">
        <v>6048000</v>
      </c>
      <c r="AR679" s="139">
        <v>0</v>
      </c>
      <c r="AS679" s="139">
        <v>7168000</v>
      </c>
      <c r="AT679" s="142"/>
      <c r="AU679" s="142"/>
    </row>
    <row r="680" spans="1:47" ht="24.9" hidden="1" customHeight="1" x14ac:dyDescent="0.3">
      <c r="A680" s="136">
        <v>12850</v>
      </c>
      <c r="B680" s="136" t="s">
        <v>41</v>
      </c>
      <c r="C680" s="136" t="s">
        <v>98</v>
      </c>
      <c r="D680" s="136">
        <v>2024</v>
      </c>
      <c r="E680" s="137" t="s">
        <v>23</v>
      </c>
      <c r="F680" s="136" t="s">
        <v>98</v>
      </c>
      <c r="G680" s="137" t="s">
        <v>2778</v>
      </c>
      <c r="H680" s="137" t="s">
        <v>2779</v>
      </c>
      <c r="I680" s="137" t="s">
        <v>3182</v>
      </c>
      <c r="J680" s="137" t="s">
        <v>3183</v>
      </c>
      <c r="K680" s="137" t="s">
        <v>1927</v>
      </c>
      <c r="L680" s="137" t="s">
        <v>21</v>
      </c>
      <c r="M680" s="136" t="s">
        <v>21</v>
      </c>
      <c r="N680" s="136">
        <v>13</v>
      </c>
      <c r="O680" s="138" t="s">
        <v>622</v>
      </c>
      <c r="P680" s="137" t="s">
        <v>1182</v>
      </c>
      <c r="Q680" s="137" t="s">
        <v>1656</v>
      </c>
      <c r="R680" s="137" t="s">
        <v>401</v>
      </c>
      <c r="S680" s="137" t="s">
        <v>22</v>
      </c>
      <c r="T680" s="137" t="s">
        <v>410</v>
      </c>
      <c r="U680" s="144">
        <v>20</v>
      </c>
      <c r="V680" s="136">
        <v>45</v>
      </c>
      <c r="W680" s="136">
        <v>0</v>
      </c>
      <c r="X680" s="136">
        <v>45</v>
      </c>
      <c r="Y680" s="136">
        <v>4</v>
      </c>
      <c r="Z680" s="136" t="s">
        <v>20</v>
      </c>
      <c r="AA680" s="136" t="s">
        <v>18</v>
      </c>
      <c r="AB680" s="136" t="s">
        <v>18</v>
      </c>
      <c r="AC680" s="137" t="s">
        <v>3184</v>
      </c>
      <c r="AD680" s="137" t="s">
        <v>3087</v>
      </c>
      <c r="AE680" s="136" t="s">
        <v>18</v>
      </c>
      <c r="AF680" s="137" t="s">
        <v>1878</v>
      </c>
      <c r="AG680" s="136" t="s">
        <v>1873</v>
      </c>
      <c r="AH680" s="136">
        <v>3</v>
      </c>
      <c r="AI680" s="139">
        <v>6300</v>
      </c>
      <c r="AJ680" s="140">
        <v>11.25</v>
      </c>
      <c r="AK680" s="148">
        <v>12</v>
      </c>
      <c r="AL680" s="201">
        <f t="shared" si="10"/>
        <v>900</v>
      </c>
      <c r="AM680" s="143"/>
      <c r="AN680" s="204">
        <v>960000</v>
      </c>
      <c r="AO680" s="204">
        <v>0</v>
      </c>
      <c r="AP680" s="139">
        <v>0</v>
      </c>
      <c r="AQ680" s="139">
        <v>5670000</v>
      </c>
      <c r="AR680" s="139">
        <v>0</v>
      </c>
      <c r="AS680" s="139">
        <v>6630000</v>
      </c>
      <c r="AT680" s="142"/>
      <c r="AU680" s="142"/>
    </row>
    <row r="681" spans="1:47" ht="24.9" hidden="1" customHeight="1" x14ac:dyDescent="0.3">
      <c r="A681" s="136">
        <v>12853</v>
      </c>
      <c r="B681" s="136" t="s">
        <v>41</v>
      </c>
      <c r="C681" s="136" t="s">
        <v>98</v>
      </c>
      <c r="D681" s="136">
        <v>2024</v>
      </c>
      <c r="E681" s="137" t="s">
        <v>23</v>
      </c>
      <c r="F681" s="136" t="s">
        <v>98</v>
      </c>
      <c r="G681" s="137" t="s">
        <v>2778</v>
      </c>
      <c r="H681" s="137" t="s">
        <v>71</v>
      </c>
      <c r="I681" s="137" t="s">
        <v>3086</v>
      </c>
      <c r="J681" s="137" t="s">
        <v>3185</v>
      </c>
      <c r="K681" s="137" t="s">
        <v>1927</v>
      </c>
      <c r="L681" s="137" t="s">
        <v>21</v>
      </c>
      <c r="M681" s="136" t="s">
        <v>21</v>
      </c>
      <c r="N681" s="136">
        <v>13</v>
      </c>
      <c r="O681" s="138" t="s">
        <v>622</v>
      </c>
      <c r="P681" s="137" t="s">
        <v>1164</v>
      </c>
      <c r="Q681" s="137" t="s">
        <v>1656</v>
      </c>
      <c r="R681" s="137" t="s">
        <v>401</v>
      </c>
      <c r="S681" s="137" t="s">
        <v>22</v>
      </c>
      <c r="T681" s="137" t="s">
        <v>410</v>
      </c>
      <c r="U681" s="144">
        <v>20</v>
      </c>
      <c r="V681" s="136">
        <v>32</v>
      </c>
      <c r="W681" s="136">
        <v>0</v>
      </c>
      <c r="X681" s="136">
        <v>32</v>
      </c>
      <c r="Y681" s="136">
        <v>4</v>
      </c>
      <c r="Z681" s="136" t="s">
        <v>20</v>
      </c>
      <c r="AA681" s="136" t="s">
        <v>18</v>
      </c>
      <c r="AB681" s="136" t="s">
        <v>18</v>
      </c>
      <c r="AC681" s="137" t="s">
        <v>3186</v>
      </c>
      <c r="AD681" s="137" t="s">
        <v>3187</v>
      </c>
      <c r="AE681" s="136" t="s">
        <v>18</v>
      </c>
      <c r="AF681" s="137" t="s">
        <v>1878</v>
      </c>
      <c r="AG681" s="136" t="s">
        <v>1873</v>
      </c>
      <c r="AH681" s="136">
        <v>2</v>
      </c>
      <c r="AI681" s="139">
        <v>5400</v>
      </c>
      <c r="AJ681" s="140">
        <v>8</v>
      </c>
      <c r="AK681" s="148">
        <v>8</v>
      </c>
      <c r="AL681" s="201">
        <f t="shared" si="10"/>
        <v>640</v>
      </c>
      <c r="AM681" s="143"/>
      <c r="AN681" s="204">
        <v>640000</v>
      </c>
      <c r="AO681" s="204">
        <v>0</v>
      </c>
      <c r="AP681" s="139">
        <v>0</v>
      </c>
      <c r="AQ681" s="139">
        <v>3456000</v>
      </c>
      <c r="AR681" s="139">
        <v>0</v>
      </c>
      <c r="AS681" s="139">
        <v>4096000</v>
      </c>
      <c r="AT681" s="142"/>
      <c r="AU681" s="142"/>
    </row>
    <row r="682" spans="1:47" ht="24.9" hidden="1" customHeight="1" x14ac:dyDescent="0.3">
      <c r="A682" s="136">
        <v>12855</v>
      </c>
      <c r="B682" s="136" t="s">
        <v>41</v>
      </c>
      <c r="C682" s="136" t="s">
        <v>98</v>
      </c>
      <c r="D682" s="136">
        <v>2024</v>
      </c>
      <c r="E682" s="137" t="s">
        <v>23</v>
      </c>
      <c r="F682" s="136" t="s">
        <v>98</v>
      </c>
      <c r="G682" s="137" t="s">
        <v>2778</v>
      </c>
      <c r="H682" s="137" t="s">
        <v>71</v>
      </c>
      <c r="I682" s="137" t="s">
        <v>3086</v>
      </c>
      <c r="J682" s="137" t="s">
        <v>3188</v>
      </c>
      <c r="K682" s="137" t="s">
        <v>1927</v>
      </c>
      <c r="L682" s="137" t="s">
        <v>21</v>
      </c>
      <c r="M682" s="136" t="s">
        <v>21</v>
      </c>
      <c r="N682" s="136">
        <v>13</v>
      </c>
      <c r="O682" s="138" t="s">
        <v>622</v>
      </c>
      <c r="P682" s="137" t="s">
        <v>1183</v>
      </c>
      <c r="Q682" s="137" t="s">
        <v>1656</v>
      </c>
      <c r="R682" s="137" t="s">
        <v>401</v>
      </c>
      <c r="S682" s="137" t="s">
        <v>22</v>
      </c>
      <c r="T682" s="137" t="s">
        <v>410</v>
      </c>
      <c r="U682" s="144">
        <v>20</v>
      </c>
      <c r="V682" s="136">
        <v>32</v>
      </c>
      <c r="W682" s="136">
        <v>0</v>
      </c>
      <c r="X682" s="136">
        <v>32</v>
      </c>
      <c r="Y682" s="136">
        <v>4</v>
      </c>
      <c r="Z682" s="136" t="s">
        <v>20</v>
      </c>
      <c r="AA682" s="136" t="s">
        <v>18</v>
      </c>
      <c r="AB682" s="136" t="s">
        <v>18</v>
      </c>
      <c r="AC682" s="137" t="s">
        <v>3189</v>
      </c>
      <c r="AD682" s="137" t="s">
        <v>3190</v>
      </c>
      <c r="AE682" s="136" t="s">
        <v>18</v>
      </c>
      <c r="AF682" s="137" t="s">
        <v>1878</v>
      </c>
      <c r="AG682" s="136" t="s">
        <v>1873</v>
      </c>
      <c r="AH682" s="136">
        <v>2</v>
      </c>
      <c r="AI682" s="139">
        <v>5400</v>
      </c>
      <c r="AJ682" s="140">
        <v>8</v>
      </c>
      <c r="AK682" s="148">
        <v>8</v>
      </c>
      <c r="AL682" s="201">
        <f t="shared" si="10"/>
        <v>640</v>
      </c>
      <c r="AM682" s="143"/>
      <c r="AN682" s="204">
        <v>640000</v>
      </c>
      <c r="AO682" s="204">
        <v>0</v>
      </c>
      <c r="AP682" s="139">
        <v>0</v>
      </c>
      <c r="AQ682" s="139">
        <v>3456000</v>
      </c>
      <c r="AR682" s="139">
        <v>0</v>
      </c>
      <c r="AS682" s="139">
        <v>4096000</v>
      </c>
      <c r="AT682" s="142"/>
      <c r="AU682" s="142"/>
    </row>
    <row r="683" spans="1:47" ht="24.9" hidden="1" customHeight="1" x14ac:dyDescent="0.3">
      <c r="A683" s="136">
        <v>12857</v>
      </c>
      <c r="B683" s="136" t="s">
        <v>41</v>
      </c>
      <c r="C683" s="136" t="s">
        <v>98</v>
      </c>
      <c r="D683" s="136">
        <v>2024</v>
      </c>
      <c r="E683" s="137" t="s">
        <v>23</v>
      </c>
      <c r="F683" s="136" t="s">
        <v>98</v>
      </c>
      <c r="G683" s="137" t="s">
        <v>2778</v>
      </c>
      <c r="H683" s="137" t="s">
        <v>71</v>
      </c>
      <c r="I683" s="137" t="s">
        <v>3086</v>
      </c>
      <c r="J683" s="137" t="s">
        <v>3180</v>
      </c>
      <c r="K683" s="137" t="s">
        <v>1927</v>
      </c>
      <c r="L683" s="137" t="s">
        <v>21</v>
      </c>
      <c r="M683" s="136" t="s">
        <v>21</v>
      </c>
      <c r="N683" s="136">
        <v>13</v>
      </c>
      <c r="O683" s="138" t="s">
        <v>622</v>
      </c>
      <c r="P683" s="137" t="s">
        <v>1164</v>
      </c>
      <c r="Q683" s="137" t="s">
        <v>1656</v>
      </c>
      <c r="R683" s="137" t="s">
        <v>401</v>
      </c>
      <c r="S683" s="137" t="s">
        <v>22</v>
      </c>
      <c r="T683" s="137" t="s">
        <v>410</v>
      </c>
      <c r="U683" s="144">
        <v>20</v>
      </c>
      <c r="V683" s="136">
        <v>56</v>
      </c>
      <c r="W683" s="136">
        <v>0</v>
      </c>
      <c r="X683" s="136">
        <v>56</v>
      </c>
      <c r="Y683" s="136">
        <v>4</v>
      </c>
      <c r="Z683" s="136" t="s">
        <v>20</v>
      </c>
      <c r="AA683" s="136" t="s">
        <v>18</v>
      </c>
      <c r="AB683" s="136" t="s">
        <v>18</v>
      </c>
      <c r="AC683" s="137" t="s">
        <v>3191</v>
      </c>
      <c r="AD683" s="137" t="s">
        <v>3149</v>
      </c>
      <c r="AE683" s="136" t="s">
        <v>18</v>
      </c>
      <c r="AF683" s="137" t="s">
        <v>1878</v>
      </c>
      <c r="AG683" s="136" t="s">
        <v>1873</v>
      </c>
      <c r="AH683" s="136">
        <v>2</v>
      </c>
      <c r="AI683" s="139">
        <v>5400</v>
      </c>
      <c r="AJ683" s="140">
        <v>14</v>
      </c>
      <c r="AK683" s="148">
        <v>14</v>
      </c>
      <c r="AL683" s="201">
        <f t="shared" si="10"/>
        <v>1120</v>
      </c>
      <c r="AM683" s="143"/>
      <c r="AN683" s="204">
        <v>1120000</v>
      </c>
      <c r="AO683" s="204">
        <v>0</v>
      </c>
      <c r="AP683" s="139">
        <v>0</v>
      </c>
      <c r="AQ683" s="139">
        <v>6048000</v>
      </c>
      <c r="AR683" s="139">
        <v>0</v>
      </c>
      <c r="AS683" s="139">
        <v>7168000</v>
      </c>
      <c r="AT683" s="142"/>
      <c r="AU683" s="142"/>
    </row>
    <row r="684" spans="1:47" ht="24.9" hidden="1" customHeight="1" x14ac:dyDescent="0.3">
      <c r="A684" s="136">
        <v>12566</v>
      </c>
      <c r="B684" s="136" t="s">
        <v>41</v>
      </c>
      <c r="C684" s="136" t="s">
        <v>98</v>
      </c>
      <c r="D684" s="136">
        <v>2024</v>
      </c>
      <c r="E684" s="137" t="s">
        <v>23</v>
      </c>
      <c r="F684" s="136" t="s">
        <v>98</v>
      </c>
      <c r="G684" s="137" t="s">
        <v>2778</v>
      </c>
      <c r="H684" s="137" t="s">
        <v>2779</v>
      </c>
      <c r="I684" s="137" t="s">
        <v>3102</v>
      </c>
      <c r="J684" s="137" t="s">
        <v>1208</v>
      </c>
      <c r="K684" s="137" t="s">
        <v>1207</v>
      </c>
      <c r="L684" s="137" t="s">
        <v>408</v>
      </c>
      <c r="M684" s="136" t="s">
        <v>409</v>
      </c>
      <c r="N684" s="136">
        <v>13</v>
      </c>
      <c r="O684" s="138" t="s">
        <v>622</v>
      </c>
      <c r="P684" s="137" t="s">
        <v>1296</v>
      </c>
      <c r="Q684" s="137" t="s">
        <v>1864</v>
      </c>
      <c r="R684" s="137" t="s">
        <v>401</v>
      </c>
      <c r="S684" s="137" t="s">
        <v>19</v>
      </c>
      <c r="T684" s="137" t="s">
        <v>399</v>
      </c>
      <c r="U684" s="144">
        <v>10</v>
      </c>
      <c r="V684" s="136">
        <v>240</v>
      </c>
      <c r="W684" s="136">
        <v>12</v>
      </c>
      <c r="X684" s="136">
        <v>252</v>
      </c>
      <c r="Y684" s="136">
        <v>3</v>
      </c>
      <c r="Z684" s="136" t="s">
        <v>20</v>
      </c>
      <c r="AA684" s="136" t="s">
        <v>18</v>
      </c>
      <c r="AB684" s="136" t="s">
        <v>20</v>
      </c>
      <c r="AD684" s="137" t="s">
        <v>3192</v>
      </c>
      <c r="AE684" s="136" t="s">
        <v>18</v>
      </c>
      <c r="AF684" s="137" t="s">
        <v>1878</v>
      </c>
      <c r="AG684" s="136" t="s">
        <v>1873</v>
      </c>
      <c r="AH684" s="136">
        <v>2</v>
      </c>
      <c r="AI684" s="139">
        <v>5400</v>
      </c>
      <c r="AJ684" s="140">
        <v>84</v>
      </c>
      <c r="AK684" s="148">
        <v>84</v>
      </c>
      <c r="AL684" s="201">
        <f t="shared" si="10"/>
        <v>2520</v>
      </c>
      <c r="AN684" s="204">
        <v>3360000</v>
      </c>
      <c r="AO684" s="204">
        <v>0</v>
      </c>
      <c r="AP684" s="139">
        <v>2500000</v>
      </c>
      <c r="AQ684" s="139">
        <v>13608000</v>
      </c>
      <c r="AR684" s="139">
        <v>0</v>
      </c>
      <c r="AS684" s="139">
        <v>19468000</v>
      </c>
      <c r="AT684" s="142"/>
      <c r="AU684" s="142"/>
    </row>
    <row r="685" spans="1:47" ht="24.9" hidden="1" customHeight="1" x14ac:dyDescent="0.3">
      <c r="A685" s="136">
        <v>12545</v>
      </c>
      <c r="B685" s="136" t="s">
        <v>41</v>
      </c>
      <c r="C685" s="136" t="s">
        <v>98</v>
      </c>
      <c r="D685" s="136">
        <v>2024</v>
      </c>
      <c r="E685" s="137" t="s">
        <v>23</v>
      </c>
      <c r="F685" s="136" t="s">
        <v>98</v>
      </c>
      <c r="G685" s="137" t="s">
        <v>2778</v>
      </c>
      <c r="H685" s="137" t="s">
        <v>3095</v>
      </c>
      <c r="I685" s="137" t="s">
        <v>2447</v>
      </c>
      <c r="J685" s="137" t="s">
        <v>1129</v>
      </c>
      <c r="K685" s="137" t="s">
        <v>1130</v>
      </c>
      <c r="L685" s="137" t="s">
        <v>21</v>
      </c>
      <c r="M685" s="136" t="s">
        <v>21</v>
      </c>
      <c r="N685" s="136">
        <v>13</v>
      </c>
      <c r="O685" s="138" t="s">
        <v>622</v>
      </c>
      <c r="P685" s="137" t="s">
        <v>1263</v>
      </c>
      <c r="Q685" s="137" t="s">
        <v>1864</v>
      </c>
      <c r="R685" s="137" t="s">
        <v>401</v>
      </c>
      <c r="S685" s="137" t="s">
        <v>22</v>
      </c>
      <c r="T685" s="137" t="s">
        <v>399</v>
      </c>
      <c r="U685" s="144">
        <v>18</v>
      </c>
      <c r="V685" s="136">
        <v>150</v>
      </c>
      <c r="W685" s="136">
        <v>0</v>
      </c>
      <c r="X685" s="136">
        <v>150</v>
      </c>
      <c r="Y685" s="136">
        <v>4</v>
      </c>
      <c r="Z685" s="136" t="s">
        <v>20</v>
      </c>
      <c r="AA685" s="136" t="s">
        <v>18</v>
      </c>
      <c r="AB685" s="136" t="s">
        <v>18</v>
      </c>
      <c r="AC685" s="137" t="s">
        <v>21</v>
      </c>
      <c r="AD685" s="137" t="s">
        <v>3193</v>
      </c>
      <c r="AE685" s="136" t="s">
        <v>18</v>
      </c>
      <c r="AF685" s="137" t="s">
        <v>1878</v>
      </c>
      <c r="AG685" s="136" t="s">
        <v>1873</v>
      </c>
      <c r="AH685" s="136">
        <v>2</v>
      </c>
      <c r="AI685" s="139">
        <v>5400</v>
      </c>
      <c r="AJ685" s="140">
        <v>37.5</v>
      </c>
      <c r="AK685" s="148">
        <v>38</v>
      </c>
      <c r="AL685" s="201">
        <f t="shared" si="10"/>
        <v>2700</v>
      </c>
      <c r="AN685" s="204">
        <v>2736000</v>
      </c>
      <c r="AO685" s="204">
        <v>0</v>
      </c>
      <c r="AP685" s="139">
        <v>0</v>
      </c>
      <c r="AQ685" s="139">
        <v>14580000</v>
      </c>
      <c r="AR685" s="139">
        <v>0</v>
      </c>
      <c r="AS685" s="139">
        <v>17316000</v>
      </c>
      <c r="AT685" s="142"/>
      <c r="AU685" s="142"/>
    </row>
    <row r="686" spans="1:47" ht="24.9" hidden="1" customHeight="1" x14ac:dyDescent="0.3">
      <c r="A686" s="136">
        <v>12546</v>
      </c>
      <c r="B686" s="136" t="s">
        <v>41</v>
      </c>
      <c r="C686" s="136" t="s">
        <v>98</v>
      </c>
      <c r="D686" s="136">
        <v>2024</v>
      </c>
      <c r="E686" s="137" t="s">
        <v>23</v>
      </c>
      <c r="F686" s="136" t="s">
        <v>98</v>
      </c>
      <c r="G686" s="137" t="s">
        <v>2778</v>
      </c>
      <c r="H686" s="137" t="s">
        <v>3095</v>
      </c>
      <c r="I686" s="137" t="s">
        <v>2447</v>
      </c>
      <c r="J686" s="137" t="s">
        <v>1129</v>
      </c>
      <c r="K686" s="137" t="s">
        <v>1130</v>
      </c>
      <c r="L686" s="137" t="s">
        <v>21</v>
      </c>
      <c r="M686" s="136" t="s">
        <v>21</v>
      </c>
      <c r="N686" s="136">
        <v>13</v>
      </c>
      <c r="O686" s="138" t="s">
        <v>622</v>
      </c>
      <c r="P686" s="137" t="s">
        <v>1263</v>
      </c>
      <c r="Q686" s="137" t="s">
        <v>1864</v>
      </c>
      <c r="R686" s="137" t="s">
        <v>401</v>
      </c>
      <c r="S686" s="137" t="s">
        <v>22</v>
      </c>
      <c r="T686" s="137" t="s">
        <v>399</v>
      </c>
      <c r="U686" s="144">
        <v>20</v>
      </c>
      <c r="V686" s="136">
        <v>150</v>
      </c>
      <c r="W686" s="136">
        <v>0</v>
      </c>
      <c r="X686" s="136">
        <v>150</v>
      </c>
      <c r="Y686" s="136">
        <v>4</v>
      </c>
      <c r="Z686" s="136" t="s">
        <v>20</v>
      </c>
      <c r="AA686" s="136" t="s">
        <v>18</v>
      </c>
      <c r="AB686" s="136" t="s">
        <v>18</v>
      </c>
      <c r="AC686" s="137" t="s">
        <v>21</v>
      </c>
      <c r="AD686" s="137" t="s">
        <v>3193</v>
      </c>
      <c r="AE686" s="136" t="s">
        <v>18</v>
      </c>
      <c r="AF686" s="137" t="s">
        <v>1878</v>
      </c>
      <c r="AG686" s="136" t="s">
        <v>1873</v>
      </c>
      <c r="AH686" s="136">
        <v>2</v>
      </c>
      <c r="AI686" s="139">
        <v>5400</v>
      </c>
      <c r="AJ686" s="140">
        <v>37.5</v>
      </c>
      <c r="AK686" s="148">
        <v>38</v>
      </c>
      <c r="AL686" s="201">
        <f t="shared" si="10"/>
        <v>3000</v>
      </c>
      <c r="AN686" s="204">
        <v>3040000</v>
      </c>
      <c r="AO686" s="204">
        <v>0</v>
      </c>
      <c r="AP686" s="139">
        <v>0</v>
      </c>
      <c r="AQ686" s="139">
        <v>16200000</v>
      </c>
      <c r="AR686" s="139">
        <v>0</v>
      </c>
      <c r="AS686" s="139">
        <v>19240000</v>
      </c>
      <c r="AT686" s="142"/>
      <c r="AU686" s="142"/>
    </row>
    <row r="687" spans="1:47" ht="24.9" hidden="1" customHeight="1" x14ac:dyDescent="0.3">
      <c r="A687" s="136">
        <v>12523</v>
      </c>
      <c r="B687" s="136" t="s">
        <v>41</v>
      </c>
      <c r="C687" s="136" t="s">
        <v>98</v>
      </c>
      <c r="D687" s="136">
        <v>2024</v>
      </c>
      <c r="E687" s="137" t="s">
        <v>23</v>
      </c>
      <c r="F687" s="136" t="s">
        <v>98</v>
      </c>
      <c r="G687" s="137" t="s">
        <v>2778</v>
      </c>
      <c r="H687" s="137" t="s">
        <v>2779</v>
      </c>
      <c r="I687" s="137" t="s">
        <v>3080</v>
      </c>
      <c r="J687" s="137" t="s">
        <v>1141</v>
      </c>
      <c r="K687" s="137" t="s">
        <v>1142</v>
      </c>
      <c r="L687" s="137" t="s">
        <v>21</v>
      </c>
      <c r="M687" s="136" t="s">
        <v>21</v>
      </c>
      <c r="N687" s="136">
        <v>13</v>
      </c>
      <c r="O687" s="138" t="s">
        <v>622</v>
      </c>
      <c r="P687" s="137" t="s">
        <v>1777</v>
      </c>
      <c r="Q687" s="137" t="s">
        <v>1864</v>
      </c>
      <c r="R687" s="137" t="s">
        <v>401</v>
      </c>
      <c r="S687" s="137" t="s">
        <v>19</v>
      </c>
      <c r="T687" s="137" t="s">
        <v>3194</v>
      </c>
      <c r="U687" s="144">
        <v>14</v>
      </c>
      <c r="V687" s="136">
        <v>140</v>
      </c>
      <c r="W687" s="136">
        <v>0</v>
      </c>
      <c r="X687" s="136">
        <v>140</v>
      </c>
      <c r="Y687" s="136">
        <v>3</v>
      </c>
      <c r="Z687" s="136" t="s">
        <v>20</v>
      </c>
      <c r="AA687" s="136" t="s">
        <v>18</v>
      </c>
      <c r="AB687" s="136" t="s">
        <v>18</v>
      </c>
      <c r="AC687" s="137" t="s">
        <v>21</v>
      </c>
      <c r="AD687" s="137" t="s">
        <v>3172</v>
      </c>
      <c r="AE687" s="136" t="s">
        <v>18</v>
      </c>
      <c r="AF687" s="137" t="s">
        <v>1878</v>
      </c>
      <c r="AG687" s="136" t="s">
        <v>1873</v>
      </c>
      <c r="AH687" s="136">
        <v>2</v>
      </c>
      <c r="AI687" s="139">
        <v>5400</v>
      </c>
      <c r="AJ687" s="140">
        <v>46.666666666666664</v>
      </c>
      <c r="AK687" s="148">
        <v>47</v>
      </c>
      <c r="AL687" s="201">
        <f t="shared" si="10"/>
        <v>1960</v>
      </c>
      <c r="AM687" s="143"/>
      <c r="AN687" s="204">
        <v>2632000</v>
      </c>
      <c r="AO687" s="204">
        <v>0</v>
      </c>
      <c r="AP687" s="139">
        <v>0</v>
      </c>
      <c r="AQ687" s="139">
        <v>10584000</v>
      </c>
      <c r="AR687" s="139">
        <v>0</v>
      </c>
      <c r="AS687" s="139">
        <v>13216000</v>
      </c>
      <c r="AT687" s="142"/>
      <c r="AU687" s="142"/>
    </row>
    <row r="688" spans="1:47" ht="24.9" hidden="1" customHeight="1" x14ac:dyDescent="0.3">
      <c r="A688" s="136">
        <v>12529</v>
      </c>
      <c r="B688" s="136" t="s">
        <v>41</v>
      </c>
      <c r="C688" s="136" t="s">
        <v>98</v>
      </c>
      <c r="D688" s="136">
        <v>2024</v>
      </c>
      <c r="E688" s="137" t="s">
        <v>23</v>
      </c>
      <c r="F688" s="136" t="s">
        <v>98</v>
      </c>
      <c r="G688" s="137" t="s">
        <v>2778</v>
      </c>
      <c r="H688" s="137" t="s">
        <v>2779</v>
      </c>
      <c r="I688" s="137" t="s">
        <v>3080</v>
      </c>
      <c r="J688" s="137" t="s">
        <v>1283</v>
      </c>
      <c r="K688" s="137" t="s">
        <v>1282</v>
      </c>
      <c r="L688" s="137" t="s">
        <v>21</v>
      </c>
      <c r="M688" s="136" t="s">
        <v>21</v>
      </c>
      <c r="N688" s="136">
        <v>13</v>
      </c>
      <c r="O688" s="138" t="s">
        <v>622</v>
      </c>
      <c r="P688" s="137" t="s">
        <v>1777</v>
      </c>
      <c r="Q688" s="137" t="s">
        <v>1864</v>
      </c>
      <c r="R688" s="137" t="s">
        <v>401</v>
      </c>
      <c r="S688" s="137" t="s">
        <v>19</v>
      </c>
      <c r="T688" s="137" t="s">
        <v>399</v>
      </c>
      <c r="U688" s="144">
        <v>15</v>
      </c>
      <c r="V688" s="136">
        <v>120</v>
      </c>
      <c r="W688" s="136">
        <v>0</v>
      </c>
      <c r="X688" s="136">
        <v>120</v>
      </c>
      <c r="Y688" s="136">
        <v>3</v>
      </c>
      <c r="Z688" s="136" t="s">
        <v>20</v>
      </c>
      <c r="AA688" s="136" t="s">
        <v>18</v>
      </c>
      <c r="AB688" s="136" t="s">
        <v>18</v>
      </c>
      <c r="AC688" s="137" t="s">
        <v>21</v>
      </c>
      <c r="AD688" s="137" t="s">
        <v>3081</v>
      </c>
      <c r="AE688" s="136" t="s">
        <v>18</v>
      </c>
      <c r="AF688" s="137" t="s">
        <v>1878</v>
      </c>
      <c r="AG688" s="136" t="s">
        <v>1873</v>
      </c>
      <c r="AH688" s="136">
        <v>2</v>
      </c>
      <c r="AI688" s="139">
        <v>5400</v>
      </c>
      <c r="AJ688" s="140">
        <v>40</v>
      </c>
      <c r="AK688" s="148">
        <v>40</v>
      </c>
      <c r="AL688" s="201">
        <f t="shared" si="10"/>
        <v>1800</v>
      </c>
      <c r="AM688" s="143"/>
      <c r="AN688" s="204">
        <v>2400000</v>
      </c>
      <c r="AO688" s="204">
        <v>0</v>
      </c>
      <c r="AP688" s="139">
        <v>0</v>
      </c>
      <c r="AQ688" s="139">
        <v>9720000</v>
      </c>
      <c r="AR688" s="139">
        <v>0</v>
      </c>
      <c r="AS688" s="139">
        <v>12120000</v>
      </c>
      <c r="AT688" s="142"/>
      <c r="AU688" s="142"/>
    </row>
    <row r="689" spans="1:47" ht="24.9" hidden="1" customHeight="1" x14ac:dyDescent="0.3">
      <c r="A689" s="136">
        <v>12612</v>
      </c>
      <c r="B689" s="136" t="s">
        <v>41</v>
      </c>
      <c r="C689" s="136" t="s">
        <v>98</v>
      </c>
      <c r="D689" s="136">
        <v>2024</v>
      </c>
      <c r="E689" s="137" t="s">
        <v>23</v>
      </c>
      <c r="F689" s="136" t="s">
        <v>98</v>
      </c>
      <c r="G689" s="137" t="s">
        <v>2778</v>
      </c>
      <c r="H689" s="137" t="s">
        <v>3195</v>
      </c>
      <c r="I689" s="137" t="s">
        <v>3196</v>
      </c>
      <c r="J689" s="137" t="s">
        <v>1283</v>
      </c>
      <c r="K689" s="137" t="s">
        <v>1282</v>
      </c>
      <c r="L689" s="137" t="s">
        <v>408</v>
      </c>
      <c r="M689" s="136" t="s">
        <v>409</v>
      </c>
      <c r="N689" s="136">
        <v>13</v>
      </c>
      <c r="O689" s="138" t="s">
        <v>622</v>
      </c>
      <c r="P689" s="137" t="s">
        <v>1247</v>
      </c>
      <c r="Q689" s="137" t="s">
        <v>1373</v>
      </c>
      <c r="R689" s="137" t="s">
        <v>401</v>
      </c>
      <c r="S689" s="137" t="s">
        <v>19</v>
      </c>
      <c r="T689" s="137" t="s">
        <v>2078</v>
      </c>
      <c r="U689" s="144">
        <v>10</v>
      </c>
      <c r="V689" s="136">
        <v>120</v>
      </c>
      <c r="W689" s="136">
        <v>12</v>
      </c>
      <c r="X689" s="136">
        <v>132</v>
      </c>
      <c r="Y689" s="136">
        <v>3</v>
      </c>
      <c r="Z689" s="136" t="s">
        <v>20</v>
      </c>
      <c r="AA689" s="136" t="s">
        <v>18</v>
      </c>
      <c r="AB689" s="136" t="s">
        <v>20</v>
      </c>
      <c r="AD689" s="137" t="s">
        <v>3197</v>
      </c>
      <c r="AE689" s="136" t="s">
        <v>18</v>
      </c>
      <c r="AF689" s="137" t="s">
        <v>1878</v>
      </c>
      <c r="AG689" s="136" t="s">
        <v>1873</v>
      </c>
      <c r="AH689" s="136">
        <v>2</v>
      </c>
      <c r="AI689" s="139">
        <v>5400</v>
      </c>
      <c r="AJ689" s="140">
        <v>44</v>
      </c>
      <c r="AK689" s="148">
        <v>44</v>
      </c>
      <c r="AL689" s="201">
        <f t="shared" si="10"/>
        <v>1320</v>
      </c>
      <c r="AM689" s="143"/>
      <c r="AN689" s="204">
        <v>1760000</v>
      </c>
      <c r="AO689" s="204">
        <v>0</v>
      </c>
      <c r="AP689" s="139">
        <v>2500000</v>
      </c>
      <c r="AQ689" s="139">
        <v>7128000</v>
      </c>
      <c r="AR689" s="139">
        <v>0</v>
      </c>
      <c r="AS689" s="139">
        <v>11388000</v>
      </c>
      <c r="AT689" s="142"/>
      <c r="AU689" s="142"/>
    </row>
    <row r="690" spans="1:47" ht="24.9" hidden="1" customHeight="1" x14ac:dyDescent="0.3">
      <c r="A690" s="136">
        <v>12607</v>
      </c>
      <c r="B690" s="136" t="s">
        <v>41</v>
      </c>
      <c r="C690" s="136" t="s">
        <v>98</v>
      </c>
      <c r="D690" s="136">
        <v>2024</v>
      </c>
      <c r="E690" s="137" t="s">
        <v>23</v>
      </c>
      <c r="F690" s="136" t="s">
        <v>98</v>
      </c>
      <c r="G690" s="137" t="s">
        <v>2778</v>
      </c>
      <c r="H690" s="137" t="s">
        <v>3198</v>
      </c>
      <c r="I690" s="137" t="s">
        <v>3199</v>
      </c>
      <c r="J690" s="137" t="s">
        <v>1196</v>
      </c>
      <c r="K690" s="137" t="s">
        <v>1195</v>
      </c>
      <c r="L690" s="137" t="s">
        <v>21</v>
      </c>
      <c r="M690" s="136" t="s">
        <v>21</v>
      </c>
      <c r="N690" s="136">
        <v>13</v>
      </c>
      <c r="O690" s="138" t="s">
        <v>622</v>
      </c>
      <c r="P690" s="137" t="s">
        <v>690</v>
      </c>
      <c r="Q690" s="137" t="s">
        <v>1864</v>
      </c>
      <c r="R690" s="137" t="s">
        <v>401</v>
      </c>
      <c r="S690" s="137" t="s">
        <v>22</v>
      </c>
      <c r="T690" s="137" t="s">
        <v>399</v>
      </c>
      <c r="U690" s="144">
        <v>16</v>
      </c>
      <c r="V690" s="136">
        <v>160</v>
      </c>
      <c r="W690" s="136">
        <v>0</v>
      </c>
      <c r="X690" s="136">
        <v>160</v>
      </c>
      <c r="Y690" s="136">
        <v>4</v>
      </c>
      <c r="Z690" s="136" t="s">
        <v>20</v>
      </c>
      <c r="AA690" s="136" t="s">
        <v>18</v>
      </c>
      <c r="AB690" s="136" t="s">
        <v>18</v>
      </c>
      <c r="AD690" s="137" t="s">
        <v>3200</v>
      </c>
      <c r="AE690" s="136" t="s">
        <v>20</v>
      </c>
      <c r="AF690" s="137" t="s">
        <v>2006</v>
      </c>
      <c r="AG690" s="136" t="s">
        <v>1873</v>
      </c>
      <c r="AH690" s="136">
        <v>3</v>
      </c>
      <c r="AI690" s="139">
        <v>6300</v>
      </c>
      <c r="AJ690" s="140">
        <v>40</v>
      </c>
      <c r="AK690" s="148">
        <v>40</v>
      </c>
      <c r="AL690" s="201">
        <f t="shared" si="10"/>
        <v>2560</v>
      </c>
      <c r="AM690" s="143">
        <v>50000</v>
      </c>
      <c r="AN690" s="204">
        <v>2560000</v>
      </c>
      <c r="AO690" s="204">
        <v>0</v>
      </c>
      <c r="AP690" s="139">
        <v>0</v>
      </c>
      <c r="AQ690" s="139">
        <v>16128000</v>
      </c>
      <c r="AR690" s="139">
        <v>800000</v>
      </c>
      <c r="AS690" s="139">
        <v>19488000</v>
      </c>
      <c r="AT690" s="142"/>
      <c r="AU690" s="142"/>
    </row>
    <row r="691" spans="1:47" ht="24.9" hidden="1" customHeight="1" x14ac:dyDescent="0.3">
      <c r="A691" s="136">
        <v>12587</v>
      </c>
      <c r="B691" s="136" t="s">
        <v>41</v>
      </c>
      <c r="C691" s="136" t="s">
        <v>98</v>
      </c>
      <c r="D691" s="136">
        <v>2024</v>
      </c>
      <c r="E691" s="137" t="s">
        <v>23</v>
      </c>
      <c r="F691" s="136" t="s">
        <v>98</v>
      </c>
      <c r="G691" s="137" t="s">
        <v>2778</v>
      </c>
      <c r="H691" s="137" t="s">
        <v>2779</v>
      </c>
      <c r="I691" s="137" t="s">
        <v>3201</v>
      </c>
      <c r="J691" s="137" t="s">
        <v>1246</v>
      </c>
      <c r="K691" s="137" t="s">
        <v>1245</v>
      </c>
      <c r="L691" s="137" t="s">
        <v>408</v>
      </c>
      <c r="M691" s="136" t="s">
        <v>409</v>
      </c>
      <c r="N691" s="136">
        <v>16</v>
      </c>
      <c r="O691" s="138" t="s">
        <v>1336</v>
      </c>
      <c r="P691" s="137" t="s">
        <v>1623</v>
      </c>
      <c r="Q691" s="137" t="s">
        <v>1864</v>
      </c>
      <c r="R691" s="137" t="s">
        <v>401</v>
      </c>
      <c r="S691" s="137" t="s">
        <v>19</v>
      </c>
      <c r="T691" s="137" t="s">
        <v>399</v>
      </c>
      <c r="U691" s="144">
        <v>15</v>
      </c>
      <c r="V691" s="136">
        <v>240</v>
      </c>
      <c r="W691" s="136">
        <v>12</v>
      </c>
      <c r="X691" s="136">
        <v>252</v>
      </c>
      <c r="Y691" s="136">
        <v>3</v>
      </c>
      <c r="Z691" s="136" t="s">
        <v>20</v>
      </c>
      <c r="AA691" s="136" t="s">
        <v>18</v>
      </c>
      <c r="AB691" s="136" t="s">
        <v>20</v>
      </c>
      <c r="AD691" s="137" t="s">
        <v>3202</v>
      </c>
      <c r="AE691" s="136" t="s">
        <v>18</v>
      </c>
      <c r="AF691" s="137" t="s">
        <v>1878</v>
      </c>
      <c r="AG691" s="136" t="s">
        <v>1873</v>
      </c>
      <c r="AH691" s="136">
        <v>1</v>
      </c>
      <c r="AI691" s="139">
        <v>4300</v>
      </c>
      <c r="AJ691" s="140">
        <v>84</v>
      </c>
      <c r="AK691" s="148">
        <v>84</v>
      </c>
      <c r="AL691" s="201">
        <f t="shared" si="10"/>
        <v>3780</v>
      </c>
      <c r="AM691" s="143"/>
      <c r="AN691" s="204">
        <v>5040000</v>
      </c>
      <c r="AO691" s="204">
        <v>0</v>
      </c>
      <c r="AP691" s="139">
        <v>3750000</v>
      </c>
      <c r="AQ691" s="139">
        <v>16254000</v>
      </c>
      <c r="AR691" s="139">
        <v>0</v>
      </c>
      <c r="AS691" s="139">
        <v>25044000</v>
      </c>
      <c r="AT691" s="142"/>
      <c r="AU691" s="142"/>
    </row>
    <row r="692" spans="1:47" ht="24.9" hidden="1" customHeight="1" x14ac:dyDescent="0.3">
      <c r="A692" s="136">
        <v>12624</v>
      </c>
      <c r="B692" s="136" t="s">
        <v>41</v>
      </c>
      <c r="C692" s="136" t="s">
        <v>98</v>
      </c>
      <c r="D692" s="136">
        <v>2024</v>
      </c>
      <c r="E692" s="137" t="s">
        <v>23</v>
      </c>
      <c r="F692" s="136" t="s">
        <v>98</v>
      </c>
      <c r="G692" s="137" t="s">
        <v>2778</v>
      </c>
      <c r="H692" s="137" t="s">
        <v>2779</v>
      </c>
      <c r="I692" s="137" t="s">
        <v>3203</v>
      </c>
      <c r="J692" s="137" t="s">
        <v>636</v>
      </c>
      <c r="K692" s="137" t="s">
        <v>637</v>
      </c>
      <c r="L692" s="137" t="s">
        <v>21</v>
      </c>
      <c r="N692" s="136">
        <v>16</v>
      </c>
      <c r="O692" s="138" t="s">
        <v>1336</v>
      </c>
      <c r="P692" s="137" t="s">
        <v>1623</v>
      </c>
      <c r="Q692" s="137" t="s">
        <v>631</v>
      </c>
      <c r="R692" s="137" t="s">
        <v>401</v>
      </c>
      <c r="S692" s="137" t="s">
        <v>19</v>
      </c>
      <c r="T692" s="137" t="s">
        <v>410</v>
      </c>
      <c r="U692" s="144">
        <v>10</v>
      </c>
      <c r="V692" s="136">
        <v>55</v>
      </c>
      <c r="W692" s="136">
        <v>55</v>
      </c>
      <c r="X692" s="136">
        <v>110</v>
      </c>
      <c r="Y692" s="136">
        <v>5</v>
      </c>
      <c r="Z692" s="136" t="s">
        <v>20</v>
      </c>
      <c r="AA692" s="136" t="s">
        <v>18</v>
      </c>
      <c r="AB692" s="136" t="s">
        <v>18</v>
      </c>
      <c r="AD692" s="137" t="s">
        <v>3204</v>
      </c>
      <c r="AE692" s="136" t="s">
        <v>18</v>
      </c>
      <c r="AF692" s="137" t="s">
        <v>1878</v>
      </c>
      <c r="AG692" s="136" t="s">
        <v>1873</v>
      </c>
      <c r="AH692" s="136">
        <v>2</v>
      </c>
      <c r="AI692" s="139">
        <v>5400</v>
      </c>
      <c r="AJ692" s="140">
        <v>22</v>
      </c>
      <c r="AK692" s="148">
        <v>22</v>
      </c>
      <c r="AL692" s="201">
        <f t="shared" si="10"/>
        <v>1100</v>
      </c>
      <c r="AN692" s="204">
        <v>880000</v>
      </c>
      <c r="AO692" s="204">
        <v>0</v>
      </c>
      <c r="AP692" s="139">
        <v>0</v>
      </c>
      <c r="AQ692" s="139">
        <v>5940000</v>
      </c>
      <c r="AR692" s="139">
        <v>0</v>
      </c>
      <c r="AS692" s="139">
        <v>6820000</v>
      </c>
      <c r="AT692" s="142"/>
      <c r="AU692" s="142"/>
    </row>
    <row r="693" spans="1:47" ht="24.9" hidden="1" customHeight="1" x14ac:dyDescent="0.3">
      <c r="A693" s="136">
        <v>12557</v>
      </c>
      <c r="B693" s="136" t="s">
        <v>41</v>
      </c>
      <c r="C693" s="136" t="s">
        <v>98</v>
      </c>
      <c r="D693" s="136">
        <v>2024</v>
      </c>
      <c r="E693" s="137" t="s">
        <v>23</v>
      </c>
      <c r="F693" s="136" t="s">
        <v>98</v>
      </c>
      <c r="G693" s="137" t="s">
        <v>2778</v>
      </c>
      <c r="H693" s="137" t="s">
        <v>2779</v>
      </c>
      <c r="I693" s="137" t="s">
        <v>3205</v>
      </c>
      <c r="J693" s="137" t="s">
        <v>3206</v>
      </c>
      <c r="K693" s="137" t="s">
        <v>1927</v>
      </c>
      <c r="L693" s="137" t="s">
        <v>408</v>
      </c>
      <c r="M693" s="136" t="s">
        <v>409</v>
      </c>
      <c r="N693" s="136">
        <v>16</v>
      </c>
      <c r="O693" s="138" t="s">
        <v>1336</v>
      </c>
      <c r="P693" s="137" t="s">
        <v>1497</v>
      </c>
      <c r="Q693" s="137" t="s">
        <v>1864</v>
      </c>
      <c r="R693" s="137" t="s">
        <v>401</v>
      </c>
      <c r="S693" s="137" t="s">
        <v>19</v>
      </c>
      <c r="T693" s="137" t="s">
        <v>399</v>
      </c>
      <c r="U693" s="144">
        <v>20</v>
      </c>
      <c r="V693" s="136">
        <v>88</v>
      </c>
      <c r="W693" s="136">
        <v>12</v>
      </c>
      <c r="X693" s="136">
        <v>100</v>
      </c>
      <c r="Y693" s="136">
        <v>4</v>
      </c>
      <c r="Z693" s="136" t="s">
        <v>20</v>
      </c>
      <c r="AA693" s="136" t="s">
        <v>18</v>
      </c>
      <c r="AB693" s="136" t="s">
        <v>18</v>
      </c>
      <c r="AC693" s="137" t="s">
        <v>3207</v>
      </c>
      <c r="AD693" s="137" t="s">
        <v>3208</v>
      </c>
      <c r="AE693" s="136" t="s">
        <v>18</v>
      </c>
      <c r="AF693" s="137" t="s">
        <v>1878</v>
      </c>
      <c r="AG693" s="136" t="s">
        <v>1873</v>
      </c>
      <c r="AH693" s="136">
        <v>2</v>
      </c>
      <c r="AI693" s="139">
        <v>5400</v>
      </c>
      <c r="AJ693" s="140">
        <v>25</v>
      </c>
      <c r="AK693" s="148">
        <v>25</v>
      </c>
      <c r="AL693" s="201">
        <f t="shared" si="10"/>
        <v>2000</v>
      </c>
      <c r="AM693" s="143"/>
      <c r="AN693" s="204">
        <v>2000000</v>
      </c>
      <c r="AO693" s="204">
        <v>0</v>
      </c>
      <c r="AP693" s="139">
        <v>0</v>
      </c>
      <c r="AQ693" s="139">
        <v>10800000</v>
      </c>
      <c r="AR693" s="139">
        <v>0</v>
      </c>
      <c r="AS693" s="139">
        <v>12800000</v>
      </c>
      <c r="AT693" s="142"/>
      <c r="AU693" s="142"/>
    </row>
    <row r="694" spans="1:47" ht="24.9" hidden="1" customHeight="1" x14ac:dyDescent="0.3">
      <c r="A694" s="136">
        <v>12558</v>
      </c>
      <c r="B694" s="136" t="s">
        <v>41</v>
      </c>
      <c r="C694" s="136" t="s">
        <v>98</v>
      </c>
      <c r="D694" s="136">
        <v>2024</v>
      </c>
      <c r="E694" s="137" t="s">
        <v>23</v>
      </c>
      <c r="F694" s="136" t="s">
        <v>98</v>
      </c>
      <c r="G694" s="137" t="s">
        <v>2778</v>
      </c>
      <c r="H694" s="137" t="s">
        <v>2779</v>
      </c>
      <c r="I694" s="137" t="s">
        <v>3209</v>
      </c>
      <c r="J694" s="137" t="s">
        <v>3206</v>
      </c>
      <c r="K694" s="137" t="s">
        <v>1927</v>
      </c>
      <c r="L694" s="137" t="s">
        <v>408</v>
      </c>
      <c r="M694" s="136" t="s">
        <v>409</v>
      </c>
      <c r="N694" s="136">
        <v>16</v>
      </c>
      <c r="O694" s="138" t="s">
        <v>1336</v>
      </c>
      <c r="P694" s="137" t="s">
        <v>1497</v>
      </c>
      <c r="Q694" s="137" t="s">
        <v>1864</v>
      </c>
      <c r="R694" s="137" t="s">
        <v>401</v>
      </c>
      <c r="S694" s="137" t="s">
        <v>19</v>
      </c>
      <c r="T694" s="137" t="s">
        <v>399</v>
      </c>
      <c r="U694" s="144">
        <v>20</v>
      </c>
      <c r="V694" s="136">
        <v>88</v>
      </c>
      <c r="W694" s="136">
        <v>12</v>
      </c>
      <c r="X694" s="136">
        <v>100</v>
      </c>
      <c r="Y694" s="136">
        <v>4</v>
      </c>
      <c r="Z694" s="136" t="s">
        <v>20</v>
      </c>
      <c r="AA694" s="136" t="s">
        <v>18</v>
      </c>
      <c r="AB694" s="136" t="s">
        <v>18</v>
      </c>
      <c r="AC694" s="137" t="s">
        <v>3210</v>
      </c>
      <c r="AD694" s="137" t="s">
        <v>3208</v>
      </c>
      <c r="AE694" s="136" t="s">
        <v>18</v>
      </c>
      <c r="AF694" s="137" t="s">
        <v>1878</v>
      </c>
      <c r="AG694" s="136" t="s">
        <v>1873</v>
      </c>
      <c r="AH694" s="136">
        <v>2</v>
      </c>
      <c r="AI694" s="139">
        <v>5400</v>
      </c>
      <c r="AJ694" s="140">
        <v>25</v>
      </c>
      <c r="AK694" s="148">
        <v>25</v>
      </c>
      <c r="AL694" s="201">
        <f t="shared" si="10"/>
        <v>2000</v>
      </c>
      <c r="AM694" s="143"/>
      <c r="AN694" s="204">
        <v>2000000</v>
      </c>
      <c r="AO694" s="204">
        <v>0</v>
      </c>
      <c r="AP694" s="139">
        <v>0</v>
      </c>
      <c r="AQ694" s="139">
        <v>10800000</v>
      </c>
      <c r="AR694" s="139">
        <v>0</v>
      </c>
      <c r="AS694" s="139">
        <v>12800000</v>
      </c>
      <c r="AT694" s="142"/>
      <c r="AU694" s="142"/>
    </row>
    <row r="695" spans="1:47" ht="24.9" hidden="1" customHeight="1" x14ac:dyDescent="0.3">
      <c r="A695" s="136">
        <v>12694</v>
      </c>
      <c r="B695" s="136" t="s">
        <v>41</v>
      </c>
      <c r="C695" s="136" t="s">
        <v>98</v>
      </c>
      <c r="D695" s="136">
        <v>2024</v>
      </c>
      <c r="E695" s="137" t="s">
        <v>23</v>
      </c>
      <c r="F695" s="136" t="s">
        <v>98</v>
      </c>
      <c r="G695" s="137" t="s">
        <v>2778</v>
      </c>
      <c r="H695" s="137" t="s">
        <v>2910</v>
      </c>
      <c r="I695" s="137" t="s">
        <v>3211</v>
      </c>
      <c r="J695" s="137" t="s">
        <v>3212</v>
      </c>
      <c r="K695" s="137" t="s">
        <v>1927</v>
      </c>
      <c r="L695" s="137" t="s">
        <v>408</v>
      </c>
      <c r="M695" s="136" t="s">
        <v>409</v>
      </c>
      <c r="N695" s="136">
        <v>16</v>
      </c>
      <c r="O695" s="138" t="s">
        <v>1336</v>
      </c>
      <c r="P695" s="137" t="s">
        <v>1335</v>
      </c>
      <c r="Q695" s="137" t="s">
        <v>631</v>
      </c>
      <c r="R695" s="137" t="s">
        <v>401</v>
      </c>
      <c r="S695" s="137" t="s">
        <v>19</v>
      </c>
      <c r="T695" s="137" t="s">
        <v>410</v>
      </c>
      <c r="U695" s="144">
        <v>15</v>
      </c>
      <c r="V695" s="136">
        <v>120</v>
      </c>
      <c r="W695" s="136">
        <v>12</v>
      </c>
      <c r="X695" s="136">
        <v>132</v>
      </c>
      <c r="Y695" s="136">
        <v>4</v>
      </c>
      <c r="Z695" s="136" t="s">
        <v>20</v>
      </c>
      <c r="AA695" s="136" t="s">
        <v>18</v>
      </c>
      <c r="AB695" s="136" t="s">
        <v>20</v>
      </c>
      <c r="AC695" s="137" t="s">
        <v>3213</v>
      </c>
      <c r="AD695" s="137" t="s">
        <v>3214</v>
      </c>
      <c r="AE695" s="136" t="s">
        <v>18</v>
      </c>
      <c r="AF695" s="137" t="s">
        <v>1878</v>
      </c>
      <c r="AG695" s="136" t="s">
        <v>1873</v>
      </c>
      <c r="AH695" s="136">
        <v>2</v>
      </c>
      <c r="AI695" s="139">
        <v>5400</v>
      </c>
      <c r="AJ695" s="140">
        <v>33</v>
      </c>
      <c r="AK695" s="148">
        <v>33</v>
      </c>
      <c r="AL695" s="201">
        <f t="shared" si="10"/>
        <v>1980</v>
      </c>
      <c r="AN695" s="204">
        <v>1980000</v>
      </c>
      <c r="AO695" s="204">
        <v>0</v>
      </c>
      <c r="AP695" s="139">
        <v>3750000</v>
      </c>
      <c r="AQ695" s="139">
        <v>10692000</v>
      </c>
      <c r="AR695" s="139">
        <v>0</v>
      </c>
      <c r="AS695" s="139">
        <v>16422000</v>
      </c>
      <c r="AT695" s="142"/>
      <c r="AU695" s="142"/>
    </row>
    <row r="696" spans="1:47" ht="24.9" hidden="1" customHeight="1" x14ac:dyDescent="0.3">
      <c r="A696" s="136">
        <v>12590</v>
      </c>
      <c r="B696" s="136" t="s">
        <v>41</v>
      </c>
      <c r="C696" s="136" t="s">
        <v>98</v>
      </c>
      <c r="D696" s="136">
        <v>2024</v>
      </c>
      <c r="E696" s="137" t="s">
        <v>23</v>
      </c>
      <c r="F696" s="136" t="s">
        <v>98</v>
      </c>
      <c r="G696" s="137" t="s">
        <v>2778</v>
      </c>
      <c r="H696" s="137" t="s">
        <v>2779</v>
      </c>
      <c r="I696" s="137" t="s">
        <v>3215</v>
      </c>
      <c r="J696" s="137" t="s">
        <v>2708</v>
      </c>
      <c r="K696" s="137" t="s">
        <v>2709</v>
      </c>
      <c r="L696" s="137" t="s">
        <v>408</v>
      </c>
      <c r="M696" s="136" t="s">
        <v>409</v>
      </c>
      <c r="N696" s="136">
        <v>16</v>
      </c>
      <c r="O696" s="138" t="s">
        <v>1336</v>
      </c>
      <c r="P696" s="137" t="s">
        <v>1623</v>
      </c>
      <c r="Q696" s="137" t="s">
        <v>1864</v>
      </c>
      <c r="R696" s="137" t="s">
        <v>401</v>
      </c>
      <c r="S696" s="137" t="s">
        <v>19</v>
      </c>
      <c r="T696" s="137" t="s">
        <v>399</v>
      </c>
      <c r="U696" s="144">
        <v>15</v>
      </c>
      <c r="V696" s="136">
        <v>88</v>
      </c>
      <c r="W696" s="136">
        <v>12</v>
      </c>
      <c r="X696" s="136">
        <v>100</v>
      </c>
      <c r="Y696" s="136">
        <v>3</v>
      </c>
      <c r="Z696" s="136" t="s">
        <v>20</v>
      </c>
      <c r="AA696" s="136" t="s">
        <v>18</v>
      </c>
      <c r="AB696" s="136" t="s">
        <v>20</v>
      </c>
      <c r="AD696" s="137" t="s">
        <v>3216</v>
      </c>
      <c r="AE696" s="136" t="s">
        <v>18</v>
      </c>
      <c r="AF696" s="137" t="s">
        <v>1878</v>
      </c>
      <c r="AG696" s="136" t="s">
        <v>1873</v>
      </c>
      <c r="AH696" s="136">
        <v>2</v>
      </c>
      <c r="AI696" s="139">
        <v>5400</v>
      </c>
      <c r="AJ696" s="140">
        <v>33.333333333333336</v>
      </c>
      <c r="AK696" s="148">
        <v>34</v>
      </c>
      <c r="AL696" s="201">
        <f t="shared" si="10"/>
        <v>1500</v>
      </c>
      <c r="AM696" s="143"/>
      <c r="AN696" s="204">
        <v>2040000</v>
      </c>
      <c r="AO696" s="204">
        <v>0</v>
      </c>
      <c r="AP696" s="139">
        <v>3750000</v>
      </c>
      <c r="AQ696" s="139">
        <v>8100000</v>
      </c>
      <c r="AR696" s="139">
        <v>0</v>
      </c>
      <c r="AS696" s="139">
        <v>13890000</v>
      </c>
      <c r="AT696" s="142"/>
      <c r="AU696" s="142"/>
    </row>
    <row r="697" spans="1:47" ht="24.9" hidden="1" customHeight="1" x14ac:dyDescent="0.3">
      <c r="A697" s="136">
        <v>12588</v>
      </c>
      <c r="B697" s="136" t="s">
        <v>41</v>
      </c>
      <c r="C697" s="136" t="s">
        <v>98</v>
      </c>
      <c r="D697" s="136">
        <v>2024</v>
      </c>
      <c r="E697" s="137" t="s">
        <v>23</v>
      </c>
      <c r="F697" s="136" t="s">
        <v>98</v>
      </c>
      <c r="G697" s="137" t="s">
        <v>2778</v>
      </c>
      <c r="H697" s="137" t="s">
        <v>2852</v>
      </c>
      <c r="I697" s="137" t="s">
        <v>3217</v>
      </c>
      <c r="J697" s="137" t="s">
        <v>1280</v>
      </c>
      <c r="K697" s="137" t="s">
        <v>1279</v>
      </c>
      <c r="L697" s="137" t="s">
        <v>21</v>
      </c>
      <c r="M697" s="136" t="s">
        <v>21</v>
      </c>
      <c r="N697" s="136">
        <v>16</v>
      </c>
      <c r="O697" s="138" t="s">
        <v>1336</v>
      </c>
      <c r="P697" s="137" t="s">
        <v>1623</v>
      </c>
      <c r="Q697" s="137" t="s">
        <v>1864</v>
      </c>
      <c r="R697" s="137" t="s">
        <v>401</v>
      </c>
      <c r="S697" s="137" t="s">
        <v>19</v>
      </c>
      <c r="T697" s="137" t="s">
        <v>399</v>
      </c>
      <c r="U697" s="144">
        <v>15</v>
      </c>
      <c r="V697" s="136">
        <v>115</v>
      </c>
      <c r="W697" s="136">
        <v>0</v>
      </c>
      <c r="X697" s="136">
        <v>115</v>
      </c>
      <c r="Y697" s="136">
        <v>3</v>
      </c>
      <c r="Z697" s="136" t="s">
        <v>20</v>
      </c>
      <c r="AA697" s="136" t="s">
        <v>18</v>
      </c>
      <c r="AB697" s="136" t="s">
        <v>18</v>
      </c>
      <c r="AD697" s="137" t="s">
        <v>3218</v>
      </c>
      <c r="AE697" s="136" t="s">
        <v>18</v>
      </c>
      <c r="AF697" s="137" t="s">
        <v>1878</v>
      </c>
      <c r="AG697" s="136" t="s">
        <v>1873</v>
      </c>
      <c r="AH697" s="136">
        <v>2</v>
      </c>
      <c r="AI697" s="139">
        <v>5400</v>
      </c>
      <c r="AJ697" s="140">
        <v>38.333333333333336</v>
      </c>
      <c r="AK697" s="148">
        <v>39</v>
      </c>
      <c r="AL697" s="201">
        <f t="shared" si="10"/>
        <v>1725</v>
      </c>
      <c r="AN697" s="204">
        <v>2340000</v>
      </c>
      <c r="AO697" s="204">
        <v>0</v>
      </c>
      <c r="AP697" s="139">
        <v>0</v>
      </c>
      <c r="AQ697" s="139">
        <v>9315000</v>
      </c>
      <c r="AR697" s="139">
        <v>0</v>
      </c>
      <c r="AS697" s="139">
        <v>11655000</v>
      </c>
      <c r="AT697" s="142"/>
      <c r="AU697" s="142"/>
    </row>
    <row r="698" spans="1:47" ht="24.9" hidden="1" customHeight="1" x14ac:dyDescent="0.3">
      <c r="A698" s="136">
        <v>14049</v>
      </c>
      <c r="B698" s="136" t="s">
        <v>17</v>
      </c>
      <c r="C698" s="136" t="s">
        <v>80</v>
      </c>
      <c r="D698" s="136">
        <v>2024</v>
      </c>
      <c r="E698" s="137" t="s">
        <v>625</v>
      </c>
      <c r="F698" s="136" t="s">
        <v>3219</v>
      </c>
      <c r="G698" s="137" t="s">
        <v>626</v>
      </c>
      <c r="I698" s="137" t="s">
        <v>21</v>
      </c>
      <c r="J698" s="137" t="s">
        <v>685</v>
      </c>
      <c r="K698" s="137" t="s">
        <v>686</v>
      </c>
      <c r="L698" s="137" t="s">
        <v>408</v>
      </c>
      <c r="M698" s="136" t="s">
        <v>409</v>
      </c>
      <c r="N698" s="136">
        <v>10</v>
      </c>
      <c r="O698" s="138" t="s">
        <v>3220</v>
      </c>
      <c r="P698" s="137" t="s">
        <v>1224</v>
      </c>
      <c r="Q698" s="137" t="s">
        <v>3221</v>
      </c>
      <c r="R698" s="137" t="s">
        <v>401</v>
      </c>
      <c r="S698" s="137" t="s">
        <v>3222</v>
      </c>
      <c r="T698" s="137" t="s">
        <v>3223</v>
      </c>
      <c r="U698" s="144">
        <v>20</v>
      </c>
      <c r="V698" s="136">
        <v>100</v>
      </c>
      <c r="W698" s="136">
        <v>12</v>
      </c>
      <c r="X698" s="136">
        <v>112</v>
      </c>
      <c r="Y698" s="136">
        <v>4</v>
      </c>
      <c r="Z698" s="136" t="s">
        <v>20</v>
      </c>
      <c r="AA698" s="136" t="s">
        <v>20</v>
      </c>
      <c r="AB698" s="136" t="s">
        <v>20</v>
      </c>
      <c r="AD698" s="137" t="s">
        <v>3224</v>
      </c>
      <c r="AE698" s="136" t="s">
        <v>18</v>
      </c>
      <c r="AF698" s="137" t="s">
        <v>1878</v>
      </c>
      <c r="AG698" s="136" t="s">
        <v>1873</v>
      </c>
      <c r="AH698" s="136">
        <v>1</v>
      </c>
      <c r="AI698" s="139">
        <v>4300</v>
      </c>
      <c r="AJ698" s="140">
        <v>28</v>
      </c>
      <c r="AK698" s="148">
        <v>28</v>
      </c>
      <c r="AL698" s="201">
        <f t="shared" si="10"/>
        <v>2240</v>
      </c>
      <c r="AM698" s="143"/>
      <c r="AN698" s="204">
        <v>2240000</v>
      </c>
      <c r="AO698" s="204">
        <v>2800000</v>
      </c>
      <c r="AP698" s="139">
        <v>5000000</v>
      </c>
      <c r="AQ698" s="139">
        <v>9632000</v>
      </c>
      <c r="AR698" s="139">
        <v>0</v>
      </c>
      <c r="AS698" s="139">
        <v>19672000</v>
      </c>
      <c r="AT698" s="142"/>
      <c r="AU698" s="142"/>
    </row>
    <row r="699" spans="1:47" ht="24.9" hidden="1" customHeight="1" x14ac:dyDescent="0.3">
      <c r="A699" s="136">
        <v>14050</v>
      </c>
      <c r="B699" s="136" t="s">
        <v>17</v>
      </c>
      <c r="C699" s="136" t="s">
        <v>80</v>
      </c>
      <c r="D699" s="136">
        <v>2024</v>
      </c>
      <c r="E699" s="137" t="s">
        <v>625</v>
      </c>
      <c r="F699" s="136" t="s">
        <v>3219</v>
      </c>
      <c r="G699" s="137" t="s">
        <v>626</v>
      </c>
      <c r="I699" s="137" t="s">
        <v>21</v>
      </c>
      <c r="J699" s="137" t="s">
        <v>685</v>
      </c>
      <c r="K699" s="137" t="s">
        <v>686</v>
      </c>
      <c r="L699" s="137" t="s">
        <v>408</v>
      </c>
      <c r="M699" s="136" t="s">
        <v>409</v>
      </c>
      <c r="N699" s="136">
        <v>10</v>
      </c>
      <c r="O699" s="138" t="s">
        <v>3220</v>
      </c>
      <c r="P699" s="137" t="s">
        <v>1224</v>
      </c>
      <c r="Q699" s="137" t="s">
        <v>3221</v>
      </c>
      <c r="R699" s="137" t="s">
        <v>401</v>
      </c>
      <c r="S699" s="137" t="s">
        <v>3222</v>
      </c>
      <c r="T699" s="137" t="s">
        <v>3225</v>
      </c>
      <c r="U699" s="144">
        <v>20</v>
      </c>
      <c r="V699" s="136">
        <v>100</v>
      </c>
      <c r="W699" s="136">
        <v>12</v>
      </c>
      <c r="X699" s="136">
        <v>112</v>
      </c>
      <c r="Y699" s="136">
        <v>4</v>
      </c>
      <c r="Z699" s="136" t="s">
        <v>20</v>
      </c>
      <c r="AA699" s="136" t="s">
        <v>20</v>
      </c>
      <c r="AB699" s="136" t="s">
        <v>20</v>
      </c>
      <c r="AD699" s="137" t="s">
        <v>3224</v>
      </c>
      <c r="AE699" s="136" t="s">
        <v>18</v>
      </c>
      <c r="AF699" s="137" t="s">
        <v>1878</v>
      </c>
      <c r="AG699" s="136" t="s">
        <v>1873</v>
      </c>
      <c r="AH699" s="136">
        <v>1</v>
      </c>
      <c r="AI699" s="139">
        <v>4300</v>
      </c>
      <c r="AJ699" s="140">
        <v>28</v>
      </c>
      <c r="AK699" s="148">
        <v>28</v>
      </c>
      <c r="AL699" s="201">
        <f t="shared" si="10"/>
        <v>2240</v>
      </c>
      <c r="AN699" s="204">
        <v>2240000</v>
      </c>
      <c r="AO699" s="204">
        <v>2800000</v>
      </c>
      <c r="AP699" s="139">
        <v>5000000</v>
      </c>
      <c r="AQ699" s="139">
        <v>9632000</v>
      </c>
      <c r="AR699" s="139">
        <v>0</v>
      </c>
      <c r="AS699" s="139">
        <v>19672000</v>
      </c>
      <c r="AT699" s="142"/>
      <c r="AU699" s="142"/>
    </row>
    <row r="700" spans="1:47" ht="24.9" hidden="1" customHeight="1" x14ac:dyDescent="0.3">
      <c r="A700" s="136">
        <v>14051</v>
      </c>
      <c r="B700" s="136" t="s">
        <v>17</v>
      </c>
      <c r="C700" s="136" t="s">
        <v>80</v>
      </c>
      <c r="D700" s="136">
        <v>2024</v>
      </c>
      <c r="E700" s="137" t="s">
        <v>625</v>
      </c>
      <c r="F700" s="136" t="s">
        <v>3219</v>
      </c>
      <c r="G700" s="137" t="s">
        <v>626</v>
      </c>
      <c r="I700" s="137" t="s">
        <v>21</v>
      </c>
      <c r="J700" s="137" t="s">
        <v>685</v>
      </c>
      <c r="K700" s="137" t="s">
        <v>686</v>
      </c>
      <c r="L700" s="137" t="s">
        <v>408</v>
      </c>
      <c r="M700" s="136" t="s">
        <v>409</v>
      </c>
      <c r="N700" s="136">
        <v>10</v>
      </c>
      <c r="O700" s="138" t="s">
        <v>3220</v>
      </c>
      <c r="P700" s="137" t="s">
        <v>1224</v>
      </c>
      <c r="Q700" s="137" t="s">
        <v>3221</v>
      </c>
      <c r="R700" s="137" t="s">
        <v>401</v>
      </c>
      <c r="S700" s="137" t="s">
        <v>3222</v>
      </c>
      <c r="T700" s="137" t="s">
        <v>3226</v>
      </c>
      <c r="U700" s="144">
        <v>20</v>
      </c>
      <c r="V700" s="136">
        <v>100</v>
      </c>
      <c r="W700" s="136">
        <v>12</v>
      </c>
      <c r="X700" s="136">
        <v>112</v>
      </c>
      <c r="Y700" s="136">
        <v>4</v>
      </c>
      <c r="Z700" s="136" t="s">
        <v>20</v>
      </c>
      <c r="AA700" s="136" t="s">
        <v>20</v>
      </c>
      <c r="AB700" s="136" t="s">
        <v>20</v>
      </c>
      <c r="AD700" s="137" t="s">
        <v>3224</v>
      </c>
      <c r="AE700" s="136" t="s">
        <v>18</v>
      </c>
      <c r="AF700" s="137" t="s">
        <v>1878</v>
      </c>
      <c r="AG700" s="136" t="s">
        <v>1873</v>
      </c>
      <c r="AH700" s="136">
        <v>1</v>
      </c>
      <c r="AI700" s="139">
        <v>4300</v>
      </c>
      <c r="AJ700" s="140">
        <v>28</v>
      </c>
      <c r="AK700" s="148">
        <v>28</v>
      </c>
      <c r="AL700" s="201">
        <f t="shared" si="10"/>
        <v>2240</v>
      </c>
      <c r="AM700" s="143"/>
      <c r="AN700" s="204">
        <v>2240000</v>
      </c>
      <c r="AO700" s="204">
        <v>2800000</v>
      </c>
      <c r="AP700" s="139">
        <v>5000000</v>
      </c>
      <c r="AQ700" s="139">
        <v>9632000</v>
      </c>
      <c r="AR700" s="139">
        <v>0</v>
      </c>
      <c r="AS700" s="139">
        <v>19672000</v>
      </c>
      <c r="AT700" s="142"/>
      <c r="AU700" s="142"/>
    </row>
    <row r="701" spans="1:47" ht="24.9" hidden="1" customHeight="1" x14ac:dyDescent="0.3">
      <c r="A701" s="136">
        <v>14052</v>
      </c>
      <c r="B701" s="136" t="s">
        <v>29</v>
      </c>
      <c r="C701" s="136" t="s">
        <v>86</v>
      </c>
      <c r="D701" s="136">
        <v>2024</v>
      </c>
      <c r="E701" s="137" t="s">
        <v>625</v>
      </c>
      <c r="F701" s="136" t="s">
        <v>1862</v>
      </c>
      <c r="G701" s="137" t="s">
        <v>626</v>
      </c>
      <c r="I701" s="137" t="s">
        <v>21</v>
      </c>
      <c r="J701" s="137" t="s">
        <v>685</v>
      </c>
      <c r="K701" s="137" t="s">
        <v>686</v>
      </c>
      <c r="N701" s="136">
        <v>8</v>
      </c>
      <c r="O701" s="138" t="s">
        <v>1798</v>
      </c>
      <c r="P701" s="137" t="s">
        <v>1145</v>
      </c>
      <c r="Q701" s="137" t="s">
        <v>3221</v>
      </c>
      <c r="R701" s="137" t="s">
        <v>401</v>
      </c>
      <c r="S701" s="137" t="s">
        <v>19</v>
      </c>
      <c r="T701" s="137" t="s">
        <v>3227</v>
      </c>
      <c r="U701" s="144">
        <v>20</v>
      </c>
      <c r="V701" s="136">
        <v>100</v>
      </c>
      <c r="W701" s="136">
        <v>0</v>
      </c>
      <c r="X701" s="136">
        <v>100</v>
      </c>
      <c r="Y701" s="136">
        <v>5</v>
      </c>
      <c r="Z701" s="136" t="s">
        <v>3228</v>
      </c>
      <c r="AA701" s="136" t="s">
        <v>3228</v>
      </c>
      <c r="AB701" s="136" t="s">
        <v>3228</v>
      </c>
      <c r="AD701" s="137" t="s">
        <v>3229</v>
      </c>
      <c r="AE701" s="136" t="s">
        <v>18</v>
      </c>
      <c r="AF701" s="137" t="s">
        <v>1878</v>
      </c>
      <c r="AG701" s="136" t="s">
        <v>1868</v>
      </c>
      <c r="AH701" s="136">
        <v>1</v>
      </c>
      <c r="AI701" s="139">
        <v>4300</v>
      </c>
      <c r="AJ701" s="140">
        <v>20</v>
      </c>
      <c r="AK701" s="148">
        <v>20</v>
      </c>
      <c r="AL701" s="201">
        <f t="shared" si="10"/>
        <v>2000</v>
      </c>
      <c r="AM701" s="143"/>
      <c r="AN701" s="204">
        <v>1600000</v>
      </c>
      <c r="AO701" s="204">
        <v>2000000</v>
      </c>
      <c r="AP701" s="139">
        <v>5000000</v>
      </c>
      <c r="AQ701" s="139">
        <v>8600000</v>
      </c>
      <c r="AR701" s="139">
        <v>0</v>
      </c>
      <c r="AS701" s="139">
        <v>17200000</v>
      </c>
      <c r="AT701" s="142"/>
      <c r="AU701" s="142"/>
    </row>
    <row r="702" spans="1:47" ht="24.9" hidden="1" customHeight="1" x14ac:dyDescent="0.3">
      <c r="A702" s="136">
        <v>14053</v>
      </c>
      <c r="B702" s="136" t="s">
        <v>29</v>
      </c>
      <c r="C702" s="136" t="s">
        <v>86</v>
      </c>
      <c r="D702" s="136">
        <v>2024</v>
      </c>
      <c r="E702" s="137" t="s">
        <v>625</v>
      </c>
      <c r="F702" s="136" t="s">
        <v>1862</v>
      </c>
      <c r="G702" s="137" t="s">
        <v>626</v>
      </c>
      <c r="I702" s="137" t="s">
        <v>21</v>
      </c>
      <c r="J702" s="137" t="s">
        <v>685</v>
      </c>
      <c r="K702" s="137" t="s">
        <v>686</v>
      </c>
      <c r="N702" s="136">
        <v>8</v>
      </c>
      <c r="O702" s="138" t="s">
        <v>1798</v>
      </c>
      <c r="P702" s="137" t="s">
        <v>1174</v>
      </c>
      <c r="Q702" s="137" t="s">
        <v>3221</v>
      </c>
      <c r="R702" s="137" t="s">
        <v>401</v>
      </c>
      <c r="S702" s="137" t="s">
        <v>19</v>
      </c>
      <c r="T702" s="137" t="s">
        <v>3227</v>
      </c>
      <c r="U702" s="144">
        <v>20</v>
      </c>
      <c r="V702" s="136">
        <v>100</v>
      </c>
      <c r="W702" s="136">
        <v>0</v>
      </c>
      <c r="X702" s="136">
        <v>100</v>
      </c>
      <c r="Y702" s="136">
        <v>5</v>
      </c>
      <c r="Z702" s="136" t="s">
        <v>3228</v>
      </c>
      <c r="AA702" s="136" t="s">
        <v>3228</v>
      </c>
      <c r="AB702" s="136" t="s">
        <v>3228</v>
      </c>
      <c r="AD702" s="137" t="s">
        <v>3230</v>
      </c>
      <c r="AE702" s="136" t="s">
        <v>18</v>
      </c>
      <c r="AF702" s="137" t="s">
        <v>1878</v>
      </c>
      <c r="AG702" s="136" t="s">
        <v>1868</v>
      </c>
      <c r="AH702" s="136">
        <v>1</v>
      </c>
      <c r="AI702" s="139">
        <v>4300</v>
      </c>
      <c r="AJ702" s="140">
        <v>20</v>
      </c>
      <c r="AK702" s="148">
        <v>20</v>
      </c>
      <c r="AL702" s="201">
        <f t="shared" si="10"/>
        <v>2000</v>
      </c>
      <c r="AM702" s="143"/>
      <c r="AN702" s="204">
        <v>1600000</v>
      </c>
      <c r="AO702" s="204">
        <v>2000000</v>
      </c>
      <c r="AP702" s="139">
        <v>5000000</v>
      </c>
      <c r="AQ702" s="139">
        <v>8600000</v>
      </c>
      <c r="AR702" s="139">
        <v>0</v>
      </c>
      <c r="AS702" s="139">
        <v>17200000</v>
      </c>
      <c r="AT702" s="142"/>
      <c r="AU702" s="142"/>
    </row>
    <row r="703" spans="1:47" ht="24.9" hidden="1" customHeight="1" x14ac:dyDescent="0.3">
      <c r="A703" s="136">
        <v>14054</v>
      </c>
      <c r="B703" s="136" t="s">
        <v>29</v>
      </c>
      <c r="C703" s="136" t="s">
        <v>86</v>
      </c>
      <c r="D703" s="136">
        <v>2024</v>
      </c>
      <c r="E703" s="137" t="s">
        <v>625</v>
      </c>
      <c r="F703" s="136" t="s">
        <v>1862</v>
      </c>
      <c r="G703" s="137" t="s">
        <v>626</v>
      </c>
      <c r="I703" s="137" t="s">
        <v>21</v>
      </c>
      <c r="J703" s="137" t="s">
        <v>685</v>
      </c>
      <c r="K703" s="137" t="s">
        <v>686</v>
      </c>
      <c r="N703" s="136">
        <v>8</v>
      </c>
      <c r="O703" s="138" t="s">
        <v>1798</v>
      </c>
      <c r="P703" s="137" t="s">
        <v>1689</v>
      </c>
      <c r="Q703" s="137" t="s">
        <v>3221</v>
      </c>
      <c r="R703" s="137" t="s">
        <v>401</v>
      </c>
      <c r="S703" s="137" t="s">
        <v>19</v>
      </c>
      <c r="T703" s="137" t="s">
        <v>3227</v>
      </c>
      <c r="U703" s="144">
        <v>20</v>
      </c>
      <c r="V703" s="136">
        <v>100</v>
      </c>
      <c r="W703" s="136">
        <v>0</v>
      </c>
      <c r="X703" s="136">
        <v>100</v>
      </c>
      <c r="Y703" s="136">
        <v>5</v>
      </c>
      <c r="Z703" s="136" t="s">
        <v>3228</v>
      </c>
      <c r="AA703" s="136" t="s">
        <v>3228</v>
      </c>
      <c r="AB703" s="136" t="s">
        <v>3228</v>
      </c>
      <c r="AD703" s="137" t="s">
        <v>3229</v>
      </c>
      <c r="AE703" s="136" t="s">
        <v>18</v>
      </c>
      <c r="AF703" s="137" t="s">
        <v>1878</v>
      </c>
      <c r="AG703" s="136" t="s">
        <v>1868</v>
      </c>
      <c r="AH703" s="136">
        <v>1</v>
      </c>
      <c r="AI703" s="139">
        <v>4300</v>
      </c>
      <c r="AJ703" s="140">
        <v>20</v>
      </c>
      <c r="AK703" s="148">
        <v>20</v>
      </c>
      <c r="AL703" s="201">
        <f t="shared" si="10"/>
        <v>2000</v>
      </c>
      <c r="AN703" s="204">
        <v>1600000</v>
      </c>
      <c r="AO703" s="204">
        <v>2000000</v>
      </c>
      <c r="AP703" s="139">
        <v>5000000</v>
      </c>
      <c r="AQ703" s="139">
        <v>8600000</v>
      </c>
      <c r="AR703" s="139">
        <v>0</v>
      </c>
      <c r="AS703" s="139">
        <v>17200000</v>
      </c>
      <c r="AT703" s="142"/>
      <c r="AU703" s="142"/>
    </row>
    <row r="704" spans="1:47" ht="24.9" hidden="1" customHeight="1" x14ac:dyDescent="0.3">
      <c r="A704" s="136">
        <v>14055</v>
      </c>
      <c r="B704" s="136" t="s">
        <v>29</v>
      </c>
      <c r="C704" s="136" t="s">
        <v>86</v>
      </c>
      <c r="D704" s="136">
        <v>2024</v>
      </c>
      <c r="E704" s="137" t="s">
        <v>625</v>
      </c>
      <c r="F704" s="136" t="s">
        <v>1862</v>
      </c>
      <c r="G704" s="137" t="s">
        <v>626</v>
      </c>
      <c r="I704" s="137" t="s">
        <v>21</v>
      </c>
      <c r="J704" s="137" t="s">
        <v>685</v>
      </c>
      <c r="K704" s="137" t="s">
        <v>686</v>
      </c>
      <c r="N704" s="136">
        <v>8</v>
      </c>
      <c r="O704" s="138" t="s">
        <v>1798</v>
      </c>
      <c r="P704" s="137" t="s">
        <v>2936</v>
      </c>
      <c r="Q704" s="137" t="s">
        <v>3221</v>
      </c>
      <c r="R704" s="137" t="s">
        <v>401</v>
      </c>
      <c r="S704" s="137" t="s">
        <v>19</v>
      </c>
      <c r="T704" s="137" t="s">
        <v>3227</v>
      </c>
      <c r="U704" s="144">
        <v>20</v>
      </c>
      <c r="V704" s="136">
        <v>100</v>
      </c>
      <c r="W704" s="136">
        <v>0</v>
      </c>
      <c r="X704" s="136">
        <v>100</v>
      </c>
      <c r="Y704" s="136">
        <v>5</v>
      </c>
      <c r="Z704" s="136" t="s">
        <v>3228</v>
      </c>
      <c r="AA704" s="136" t="s">
        <v>3228</v>
      </c>
      <c r="AB704" s="136" t="s">
        <v>3228</v>
      </c>
      <c r="AD704" s="137" t="s">
        <v>3229</v>
      </c>
      <c r="AE704" s="136" t="s">
        <v>18</v>
      </c>
      <c r="AF704" s="137" t="s">
        <v>1878</v>
      </c>
      <c r="AG704" s="136" t="s">
        <v>1868</v>
      </c>
      <c r="AH704" s="136">
        <v>1</v>
      </c>
      <c r="AI704" s="139">
        <v>4300</v>
      </c>
      <c r="AJ704" s="140">
        <v>20</v>
      </c>
      <c r="AK704" s="148">
        <v>20</v>
      </c>
      <c r="AL704" s="201">
        <f t="shared" si="10"/>
        <v>2000</v>
      </c>
      <c r="AN704" s="204">
        <v>1600000</v>
      </c>
      <c r="AO704" s="204">
        <v>2000000</v>
      </c>
      <c r="AP704" s="139">
        <v>5000000</v>
      </c>
      <c r="AQ704" s="139">
        <v>8600000</v>
      </c>
      <c r="AR704" s="139">
        <v>0</v>
      </c>
      <c r="AS704" s="139">
        <v>17200000</v>
      </c>
      <c r="AT704" s="142"/>
      <c r="AU704" s="142"/>
    </row>
    <row r="705" spans="1:47" ht="24.9" hidden="1" customHeight="1" x14ac:dyDescent="0.3">
      <c r="A705" s="136">
        <v>14056</v>
      </c>
      <c r="B705" s="136" t="s">
        <v>29</v>
      </c>
      <c r="C705" s="136" t="s">
        <v>86</v>
      </c>
      <c r="D705" s="136">
        <v>2024</v>
      </c>
      <c r="E705" s="137" t="s">
        <v>625</v>
      </c>
      <c r="F705" s="136" t="s">
        <v>1862</v>
      </c>
      <c r="G705" s="137" t="s">
        <v>626</v>
      </c>
      <c r="I705" s="137" t="s">
        <v>21</v>
      </c>
      <c r="J705" s="137" t="s">
        <v>685</v>
      </c>
      <c r="K705" s="137" t="s">
        <v>686</v>
      </c>
      <c r="N705" s="136">
        <v>8</v>
      </c>
      <c r="O705" s="138" t="s">
        <v>1798</v>
      </c>
      <c r="P705" s="137" t="s">
        <v>1213</v>
      </c>
      <c r="Q705" s="137" t="s">
        <v>3221</v>
      </c>
      <c r="R705" s="137" t="s">
        <v>401</v>
      </c>
      <c r="S705" s="137" t="s">
        <v>19</v>
      </c>
      <c r="T705" s="137" t="s">
        <v>3227</v>
      </c>
      <c r="U705" s="144">
        <v>20</v>
      </c>
      <c r="V705" s="136">
        <v>100</v>
      </c>
      <c r="W705" s="136">
        <v>0</v>
      </c>
      <c r="X705" s="136">
        <v>100</v>
      </c>
      <c r="Y705" s="136">
        <v>5</v>
      </c>
      <c r="Z705" s="136" t="s">
        <v>3228</v>
      </c>
      <c r="AA705" s="136" t="s">
        <v>3228</v>
      </c>
      <c r="AB705" s="136" t="s">
        <v>3228</v>
      </c>
      <c r="AD705" s="137" t="s">
        <v>3229</v>
      </c>
      <c r="AE705" s="136" t="s">
        <v>18</v>
      </c>
      <c r="AF705" s="137" t="s">
        <v>1878</v>
      </c>
      <c r="AG705" s="136" t="s">
        <v>1868</v>
      </c>
      <c r="AH705" s="136">
        <v>1</v>
      </c>
      <c r="AI705" s="139">
        <v>4300</v>
      </c>
      <c r="AJ705" s="140">
        <v>20</v>
      </c>
      <c r="AK705" s="148">
        <v>20</v>
      </c>
      <c r="AL705" s="201">
        <f t="shared" si="10"/>
        <v>2000</v>
      </c>
      <c r="AN705" s="204">
        <v>1600000</v>
      </c>
      <c r="AO705" s="204">
        <v>2000000</v>
      </c>
      <c r="AP705" s="139">
        <v>5000000</v>
      </c>
      <c r="AQ705" s="139">
        <v>8600000</v>
      </c>
      <c r="AR705" s="139">
        <v>0</v>
      </c>
      <c r="AS705" s="139">
        <v>17200000</v>
      </c>
      <c r="AT705" s="142"/>
      <c r="AU705" s="142"/>
    </row>
    <row r="706" spans="1:47" ht="24.9" hidden="1" customHeight="1" x14ac:dyDescent="0.3">
      <c r="A706" s="136">
        <v>14057</v>
      </c>
      <c r="B706" s="136" t="s">
        <v>29</v>
      </c>
      <c r="C706" s="136" t="s">
        <v>86</v>
      </c>
      <c r="D706" s="136">
        <v>2024</v>
      </c>
      <c r="E706" s="137" t="s">
        <v>625</v>
      </c>
      <c r="F706" s="136" t="s">
        <v>1862</v>
      </c>
      <c r="G706" s="137" t="s">
        <v>626</v>
      </c>
      <c r="I706" s="137" t="s">
        <v>21</v>
      </c>
      <c r="J706" s="137" t="s">
        <v>1357</v>
      </c>
      <c r="K706" s="137" t="s">
        <v>1356</v>
      </c>
      <c r="L706" s="137" t="s">
        <v>408</v>
      </c>
      <c r="M706" s="136" t="s">
        <v>409</v>
      </c>
      <c r="N706" s="136">
        <v>10</v>
      </c>
      <c r="O706" s="138" t="s">
        <v>3220</v>
      </c>
      <c r="P706" s="137" t="s">
        <v>1258</v>
      </c>
      <c r="Q706" s="137" t="s">
        <v>3221</v>
      </c>
      <c r="R706" s="137" t="s">
        <v>401</v>
      </c>
      <c r="S706" s="137" t="s">
        <v>3222</v>
      </c>
      <c r="T706" s="137" t="s">
        <v>3225</v>
      </c>
      <c r="U706" s="144">
        <v>20</v>
      </c>
      <c r="V706" s="136">
        <v>130</v>
      </c>
      <c r="W706" s="136">
        <v>12</v>
      </c>
      <c r="X706" s="136">
        <v>142</v>
      </c>
      <c r="Y706" s="136">
        <v>4</v>
      </c>
      <c r="Z706" s="136" t="s">
        <v>20</v>
      </c>
      <c r="AA706" s="136" t="s">
        <v>20</v>
      </c>
      <c r="AB706" s="136" t="s">
        <v>20</v>
      </c>
      <c r="AD706" s="137" t="s">
        <v>3231</v>
      </c>
      <c r="AE706" s="136" t="s">
        <v>18</v>
      </c>
      <c r="AF706" s="137" t="s">
        <v>1878</v>
      </c>
      <c r="AG706" s="136" t="s">
        <v>1873</v>
      </c>
      <c r="AH706" s="136">
        <v>2</v>
      </c>
      <c r="AI706" s="139">
        <v>5400</v>
      </c>
      <c r="AJ706" s="140">
        <v>35.5</v>
      </c>
      <c r="AK706" s="148">
        <v>36</v>
      </c>
      <c r="AL706" s="201">
        <f t="shared" si="10"/>
        <v>2840</v>
      </c>
      <c r="AN706" s="204">
        <v>2880000</v>
      </c>
      <c r="AO706" s="204">
        <v>3600000</v>
      </c>
      <c r="AP706" s="139">
        <v>5000000</v>
      </c>
      <c r="AQ706" s="139">
        <v>15336000</v>
      </c>
      <c r="AR706" s="139">
        <v>0</v>
      </c>
      <c r="AS706" s="139">
        <v>26816000</v>
      </c>
      <c r="AT706" s="142"/>
      <c r="AU706" s="142"/>
    </row>
    <row r="707" spans="1:47" ht="24.9" customHeight="1" x14ac:dyDescent="0.3">
      <c r="A707" s="136">
        <v>14058</v>
      </c>
      <c r="B707" s="136" t="s">
        <v>24</v>
      </c>
      <c r="D707" s="136">
        <v>2024</v>
      </c>
      <c r="E707" s="137" t="s">
        <v>625</v>
      </c>
      <c r="F707" s="136" t="s">
        <v>1862</v>
      </c>
      <c r="G707" s="137" t="s">
        <v>626</v>
      </c>
      <c r="I707" s="137" t="s">
        <v>21</v>
      </c>
      <c r="J707" s="137" t="s">
        <v>3232</v>
      </c>
      <c r="K707" s="137" t="s">
        <v>716</v>
      </c>
      <c r="N707" s="136">
        <v>13</v>
      </c>
      <c r="O707" s="138" t="s">
        <v>1720</v>
      </c>
      <c r="P707" s="137" t="s">
        <v>690</v>
      </c>
      <c r="Q707" s="137" t="s">
        <v>3233</v>
      </c>
      <c r="R707" s="137" t="s">
        <v>401</v>
      </c>
      <c r="S707" s="137" t="s">
        <v>22</v>
      </c>
      <c r="T707" s="137" t="s">
        <v>3234</v>
      </c>
      <c r="U707" s="144">
        <v>20</v>
      </c>
      <c r="V707" s="136">
        <v>200</v>
      </c>
      <c r="W707" s="136">
        <v>0</v>
      </c>
      <c r="X707" s="136">
        <v>200</v>
      </c>
      <c r="Y707" s="136">
        <v>5</v>
      </c>
      <c r="Z707" s="136" t="s">
        <v>20</v>
      </c>
      <c r="AA707" s="136" t="s">
        <v>20</v>
      </c>
      <c r="AB707" s="136" t="s">
        <v>18</v>
      </c>
      <c r="AD707" s="137" t="s">
        <v>3235</v>
      </c>
      <c r="AE707" s="136" t="s">
        <v>20</v>
      </c>
      <c r="AF707" s="137" t="s">
        <v>2074</v>
      </c>
      <c r="AG707" s="136" t="s">
        <v>1868</v>
      </c>
      <c r="AH707" s="136">
        <v>3</v>
      </c>
      <c r="AI707" s="139">
        <v>5401</v>
      </c>
      <c r="AJ707" s="140">
        <v>58.6</v>
      </c>
      <c r="AK707" s="148">
        <v>59</v>
      </c>
      <c r="AL707" s="201">
        <f t="shared" ref="AL707:AL770" si="11">+(U707*X707)</f>
        <v>4000</v>
      </c>
      <c r="AM707" s="139">
        <v>67000</v>
      </c>
      <c r="AN707" s="204">
        <v>4720000</v>
      </c>
      <c r="AO707" s="204">
        <v>5900000</v>
      </c>
      <c r="AP707" s="139">
        <v>0</v>
      </c>
      <c r="AQ707" s="139">
        <v>21604000</v>
      </c>
      <c r="AR707" s="139">
        <v>1340000</v>
      </c>
      <c r="AS707" s="139">
        <v>33564000</v>
      </c>
      <c r="AT707" s="142"/>
      <c r="AU707" s="142"/>
    </row>
    <row r="708" spans="1:47" ht="24.9" customHeight="1" x14ac:dyDescent="0.3">
      <c r="A708" s="136">
        <v>14059</v>
      </c>
      <c r="B708" s="136" t="s">
        <v>24</v>
      </c>
      <c r="D708" s="136">
        <v>2024</v>
      </c>
      <c r="E708" s="137" t="s">
        <v>625</v>
      </c>
      <c r="F708" s="136" t="s">
        <v>1862</v>
      </c>
      <c r="G708" s="137" t="s">
        <v>626</v>
      </c>
      <c r="I708" s="137" t="s">
        <v>21</v>
      </c>
      <c r="J708" s="137" t="s">
        <v>3232</v>
      </c>
      <c r="K708" s="137" t="s">
        <v>716</v>
      </c>
      <c r="N708" s="136">
        <v>13</v>
      </c>
      <c r="O708" s="138" t="s">
        <v>1720</v>
      </c>
      <c r="P708" s="137" t="s">
        <v>690</v>
      </c>
      <c r="Q708" s="137" t="s">
        <v>3233</v>
      </c>
      <c r="R708" s="137" t="s">
        <v>401</v>
      </c>
      <c r="S708" s="137" t="s">
        <v>22</v>
      </c>
      <c r="T708" s="137" t="s">
        <v>3234</v>
      </c>
      <c r="U708" s="144">
        <v>20</v>
      </c>
      <c r="V708" s="136">
        <v>200</v>
      </c>
      <c r="W708" s="136">
        <v>0</v>
      </c>
      <c r="X708" s="136">
        <v>200</v>
      </c>
      <c r="Y708" s="136">
        <v>5</v>
      </c>
      <c r="Z708" s="136" t="s">
        <v>20</v>
      </c>
      <c r="AA708" s="136" t="s">
        <v>20</v>
      </c>
      <c r="AB708" s="136" t="s">
        <v>18</v>
      </c>
      <c r="AD708" s="137" t="s">
        <v>3235</v>
      </c>
      <c r="AE708" s="136" t="s">
        <v>20</v>
      </c>
      <c r="AF708" s="137" t="s">
        <v>2074</v>
      </c>
      <c r="AG708" s="136" t="s">
        <v>1868</v>
      </c>
      <c r="AH708" s="136">
        <v>3</v>
      </c>
      <c r="AI708" s="139">
        <v>5401</v>
      </c>
      <c r="AJ708" s="140">
        <v>58.6</v>
      </c>
      <c r="AK708" s="148">
        <v>59</v>
      </c>
      <c r="AL708" s="201">
        <f t="shared" si="11"/>
        <v>4000</v>
      </c>
      <c r="AM708" s="139">
        <v>67000</v>
      </c>
      <c r="AN708" s="204">
        <v>4720000</v>
      </c>
      <c r="AO708" s="204">
        <v>5900000</v>
      </c>
      <c r="AP708" s="139">
        <v>0</v>
      </c>
      <c r="AQ708" s="139">
        <v>21604000</v>
      </c>
      <c r="AR708" s="139">
        <v>1340000</v>
      </c>
      <c r="AS708" s="139">
        <v>33564000</v>
      </c>
      <c r="AT708" s="142"/>
      <c r="AU708" s="142"/>
    </row>
    <row r="709" spans="1:47" ht="24.9" customHeight="1" x14ac:dyDescent="0.3">
      <c r="A709" s="136">
        <v>14060</v>
      </c>
      <c r="B709" s="136" t="s">
        <v>24</v>
      </c>
      <c r="D709" s="136">
        <v>2024</v>
      </c>
      <c r="E709" s="137" t="s">
        <v>625</v>
      </c>
      <c r="F709" s="136" t="s">
        <v>1862</v>
      </c>
      <c r="G709" s="137" t="s">
        <v>626</v>
      </c>
      <c r="I709" s="137" t="s">
        <v>21</v>
      </c>
      <c r="J709" s="137" t="s">
        <v>3232</v>
      </c>
      <c r="K709" s="137" t="s">
        <v>716</v>
      </c>
      <c r="N709" s="136">
        <v>13</v>
      </c>
      <c r="O709" s="138" t="s">
        <v>1720</v>
      </c>
      <c r="P709" s="137" t="s">
        <v>690</v>
      </c>
      <c r="Q709" s="137" t="s">
        <v>3233</v>
      </c>
      <c r="R709" s="137" t="s">
        <v>401</v>
      </c>
      <c r="S709" s="137" t="s">
        <v>22</v>
      </c>
      <c r="T709" s="137" t="s">
        <v>3234</v>
      </c>
      <c r="U709" s="144">
        <v>20</v>
      </c>
      <c r="V709" s="136">
        <v>200</v>
      </c>
      <c r="W709" s="136">
        <v>0</v>
      </c>
      <c r="X709" s="136">
        <v>200</v>
      </c>
      <c r="Y709" s="136">
        <v>5</v>
      </c>
      <c r="Z709" s="136" t="s">
        <v>20</v>
      </c>
      <c r="AA709" s="136" t="s">
        <v>20</v>
      </c>
      <c r="AB709" s="136" t="s">
        <v>18</v>
      </c>
      <c r="AD709" s="137" t="s">
        <v>3235</v>
      </c>
      <c r="AE709" s="136" t="s">
        <v>20</v>
      </c>
      <c r="AF709" s="137" t="s">
        <v>2074</v>
      </c>
      <c r="AG709" s="136" t="s">
        <v>1868</v>
      </c>
      <c r="AH709" s="136">
        <v>3</v>
      </c>
      <c r="AI709" s="139">
        <v>5401</v>
      </c>
      <c r="AJ709" s="140">
        <v>58.6</v>
      </c>
      <c r="AK709" s="148">
        <v>59</v>
      </c>
      <c r="AL709" s="201">
        <f t="shared" si="11"/>
        <v>4000</v>
      </c>
      <c r="AM709" s="139">
        <v>67000</v>
      </c>
      <c r="AN709" s="204">
        <v>4720000</v>
      </c>
      <c r="AO709" s="204">
        <v>5900000</v>
      </c>
      <c r="AP709" s="139">
        <v>0</v>
      </c>
      <c r="AQ709" s="139">
        <v>21604000</v>
      </c>
      <c r="AR709" s="139">
        <v>1340000</v>
      </c>
      <c r="AS709" s="139">
        <v>33564000</v>
      </c>
      <c r="AT709" s="142"/>
      <c r="AU709" s="142"/>
    </row>
    <row r="710" spans="1:47" ht="24.9" customHeight="1" x14ac:dyDescent="0.3">
      <c r="A710" s="136">
        <v>14061</v>
      </c>
      <c r="B710" s="136" t="s">
        <v>24</v>
      </c>
      <c r="D710" s="136">
        <v>2024</v>
      </c>
      <c r="E710" s="137" t="s">
        <v>625</v>
      </c>
      <c r="F710" s="136" t="s">
        <v>1862</v>
      </c>
      <c r="G710" s="137" t="s">
        <v>626</v>
      </c>
      <c r="I710" s="137" t="s">
        <v>21</v>
      </c>
      <c r="J710" s="137" t="s">
        <v>3232</v>
      </c>
      <c r="K710" s="137" t="s">
        <v>716</v>
      </c>
      <c r="N710" s="136">
        <v>13</v>
      </c>
      <c r="O710" s="138" t="s">
        <v>1720</v>
      </c>
      <c r="P710" s="137" t="s">
        <v>690</v>
      </c>
      <c r="Q710" s="137" t="s">
        <v>3233</v>
      </c>
      <c r="R710" s="137" t="s">
        <v>401</v>
      </c>
      <c r="S710" s="137" t="s">
        <v>22</v>
      </c>
      <c r="T710" s="137" t="s">
        <v>3234</v>
      </c>
      <c r="U710" s="144">
        <v>20</v>
      </c>
      <c r="V710" s="136">
        <v>200</v>
      </c>
      <c r="W710" s="136">
        <v>0</v>
      </c>
      <c r="X710" s="136">
        <v>200</v>
      </c>
      <c r="Y710" s="136">
        <v>5</v>
      </c>
      <c r="Z710" s="136" t="s">
        <v>20</v>
      </c>
      <c r="AA710" s="136" t="s">
        <v>20</v>
      </c>
      <c r="AB710" s="136" t="s">
        <v>18</v>
      </c>
      <c r="AD710" s="137" t="s">
        <v>3235</v>
      </c>
      <c r="AE710" s="136" t="s">
        <v>20</v>
      </c>
      <c r="AF710" s="137" t="s">
        <v>2074</v>
      </c>
      <c r="AG710" s="136" t="s">
        <v>1868</v>
      </c>
      <c r="AH710" s="136">
        <v>3</v>
      </c>
      <c r="AI710" s="139">
        <v>5401</v>
      </c>
      <c r="AJ710" s="140">
        <v>58.6</v>
      </c>
      <c r="AK710" s="148">
        <v>59</v>
      </c>
      <c r="AL710" s="201">
        <f t="shared" si="11"/>
        <v>4000</v>
      </c>
      <c r="AM710" s="139">
        <v>67000</v>
      </c>
      <c r="AN710" s="204">
        <v>4720000</v>
      </c>
      <c r="AO710" s="204">
        <v>5900000</v>
      </c>
      <c r="AP710" s="139">
        <v>0</v>
      </c>
      <c r="AQ710" s="139">
        <v>21604000</v>
      </c>
      <c r="AR710" s="139">
        <v>1340000</v>
      </c>
      <c r="AS710" s="139">
        <v>33564000</v>
      </c>
      <c r="AT710" s="142"/>
      <c r="AU710" s="142"/>
    </row>
    <row r="711" spans="1:47" ht="24.9" hidden="1" customHeight="1" x14ac:dyDescent="0.3">
      <c r="A711" s="136">
        <v>14062</v>
      </c>
      <c r="B711" s="136" t="s">
        <v>35</v>
      </c>
      <c r="D711" s="136">
        <v>2024</v>
      </c>
      <c r="E711" s="137" t="s">
        <v>625</v>
      </c>
      <c r="F711" s="136" t="s">
        <v>1862</v>
      </c>
      <c r="G711" s="137" t="s">
        <v>626</v>
      </c>
      <c r="I711" s="137" t="s">
        <v>21</v>
      </c>
      <c r="J711" s="137" t="s">
        <v>3232</v>
      </c>
      <c r="K711" s="137" t="s">
        <v>716</v>
      </c>
      <c r="N711" s="136">
        <v>13</v>
      </c>
      <c r="O711" s="138" t="s">
        <v>1720</v>
      </c>
      <c r="P711" s="137" t="s">
        <v>690</v>
      </c>
      <c r="Q711" s="137" t="s">
        <v>3233</v>
      </c>
      <c r="R711" s="137" t="s">
        <v>401</v>
      </c>
      <c r="S711" s="137" t="s">
        <v>22</v>
      </c>
      <c r="T711" s="137" t="s">
        <v>3234</v>
      </c>
      <c r="U711" s="144">
        <v>20</v>
      </c>
      <c r="V711" s="136">
        <v>200</v>
      </c>
      <c r="W711" s="136">
        <v>0</v>
      </c>
      <c r="X711" s="136">
        <v>200</v>
      </c>
      <c r="Y711" s="136">
        <v>5</v>
      </c>
      <c r="Z711" s="136" t="s">
        <v>20</v>
      </c>
      <c r="AA711" s="136" t="s">
        <v>20</v>
      </c>
      <c r="AB711" s="136" t="s">
        <v>18</v>
      </c>
      <c r="AD711" s="137" t="s">
        <v>3235</v>
      </c>
      <c r="AE711" s="136" t="s">
        <v>20</v>
      </c>
      <c r="AF711" s="137" t="s">
        <v>2074</v>
      </c>
      <c r="AG711" s="136" t="s">
        <v>1868</v>
      </c>
      <c r="AH711" s="136">
        <v>3</v>
      </c>
      <c r="AI711" s="139">
        <v>6300</v>
      </c>
      <c r="AJ711" s="140">
        <v>53.6</v>
      </c>
      <c r="AK711" s="148">
        <v>54</v>
      </c>
      <c r="AL711" s="201">
        <f t="shared" si="11"/>
        <v>4000</v>
      </c>
      <c r="AM711" s="143">
        <v>35000</v>
      </c>
      <c r="AN711" s="204">
        <v>4320000</v>
      </c>
      <c r="AO711" s="204">
        <v>5400000</v>
      </c>
      <c r="AP711" s="139">
        <v>0</v>
      </c>
      <c r="AQ711" s="139">
        <v>25200000</v>
      </c>
      <c r="AR711" s="139">
        <v>700000</v>
      </c>
      <c r="AS711" s="139">
        <v>35620000</v>
      </c>
      <c r="AT711" s="142"/>
      <c r="AU711" s="142"/>
    </row>
    <row r="712" spans="1:47" ht="24.9" hidden="1" customHeight="1" x14ac:dyDescent="0.3">
      <c r="A712" s="136">
        <v>14063</v>
      </c>
      <c r="B712" s="136" t="s">
        <v>35</v>
      </c>
      <c r="D712" s="136">
        <v>2024</v>
      </c>
      <c r="E712" s="137" t="s">
        <v>625</v>
      </c>
      <c r="F712" s="136" t="s">
        <v>1862</v>
      </c>
      <c r="G712" s="137" t="s">
        <v>626</v>
      </c>
      <c r="I712" s="137" t="s">
        <v>21</v>
      </c>
      <c r="J712" s="137" t="s">
        <v>3232</v>
      </c>
      <c r="K712" s="137" t="s">
        <v>716</v>
      </c>
      <c r="N712" s="136">
        <v>13</v>
      </c>
      <c r="O712" s="138" t="s">
        <v>1720</v>
      </c>
      <c r="P712" s="137" t="s">
        <v>690</v>
      </c>
      <c r="Q712" s="137" t="s">
        <v>3233</v>
      </c>
      <c r="R712" s="137" t="s">
        <v>401</v>
      </c>
      <c r="S712" s="137" t="s">
        <v>22</v>
      </c>
      <c r="T712" s="137" t="s">
        <v>3234</v>
      </c>
      <c r="U712" s="144">
        <v>20</v>
      </c>
      <c r="V712" s="136">
        <v>200</v>
      </c>
      <c r="W712" s="136">
        <v>0</v>
      </c>
      <c r="X712" s="136">
        <v>200</v>
      </c>
      <c r="Y712" s="136">
        <v>5</v>
      </c>
      <c r="Z712" s="136" t="s">
        <v>20</v>
      </c>
      <c r="AA712" s="136" t="s">
        <v>20</v>
      </c>
      <c r="AB712" s="136" t="s">
        <v>18</v>
      </c>
      <c r="AD712" s="137" t="s">
        <v>3235</v>
      </c>
      <c r="AE712" s="136" t="s">
        <v>20</v>
      </c>
      <c r="AF712" s="137" t="s">
        <v>2074</v>
      </c>
      <c r="AG712" s="136" t="s">
        <v>1868</v>
      </c>
      <c r="AH712" s="136">
        <v>3</v>
      </c>
      <c r="AI712" s="139">
        <v>6300</v>
      </c>
      <c r="AJ712" s="140">
        <v>53.6</v>
      </c>
      <c r="AK712" s="148">
        <v>54</v>
      </c>
      <c r="AL712" s="201">
        <f t="shared" si="11"/>
        <v>4000</v>
      </c>
      <c r="AM712" s="143">
        <v>35000</v>
      </c>
      <c r="AN712" s="204">
        <v>4320000</v>
      </c>
      <c r="AO712" s="204">
        <v>5400000</v>
      </c>
      <c r="AP712" s="139">
        <v>0</v>
      </c>
      <c r="AQ712" s="139">
        <v>25200000</v>
      </c>
      <c r="AR712" s="139">
        <v>700000</v>
      </c>
      <c r="AS712" s="139">
        <v>35620000</v>
      </c>
      <c r="AT712" s="142"/>
      <c r="AU712" s="142"/>
    </row>
    <row r="713" spans="1:47" ht="24.9" hidden="1" customHeight="1" x14ac:dyDescent="0.3">
      <c r="A713" s="136">
        <v>14064</v>
      </c>
      <c r="B713" s="136" t="s">
        <v>35</v>
      </c>
      <c r="D713" s="136">
        <v>2024</v>
      </c>
      <c r="E713" s="137" t="s">
        <v>625</v>
      </c>
      <c r="F713" s="136" t="s">
        <v>1862</v>
      </c>
      <c r="G713" s="137" t="s">
        <v>626</v>
      </c>
      <c r="I713" s="137" t="s">
        <v>21</v>
      </c>
      <c r="J713" s="137" t="s">
        <v>3232</v>
      </c>
      <c r="K713" s="137" t="s">
        <v>716</v>
      </c>
      <c r="N713" s="136">
        <v>13</v>
      </c>
      <c r="O713" s="138" t="s">
        <v>1720</v>
      </c>
      <c r="P713" s="137" t="s">
        <v>690</v>
      </c>
      <c r="Q713" s="137" t="s">
        <v>3233</v>
      </c>
      <c r="R713" s="137" t="s">
        <v>401</v>
      </c>
      <c r="S713" s="137" t="s">
        <v>22</v>
      </c>
      <c r="T713" s="137" t="s">
        <v>3234</v>
      </c>
      <c r="U713" s="144">
        <v>20</v>
      </c>
      <c r="V713" s="136">
        <v>200</v>
      </c>
      <c r="W713" s="136">
        <v>0</v>
      </c>
      <c r="X713" s="136">
        <v>200</v>
      </c>
      <c r="Y713" s="136">
        <v>5</v>
      </c>
      <c r="Z713" s="136" t="s">
        <v>20</v>
      </c>
      <c r="AA713" s="136" t="s">
        <v>20</v>
      </c>
      <c r="AB713" s="136" t="s">
        <v>18</v>
      </c>
      <c r="AD713" s="137" t="s">
        <v>3235</v>
      </c>
      <c r="AE713" s="136" t="s">
        <v>20</v>
      </c>
      <c r="AF713" s="137" t="s">
        <v>2074</v>
      </c>
      <c r="AG713" s="136" t="s">
        <v>1868</v>
      </c>
      <c r="AH713" s="136">
        <v>3</v>
      </c>
      <c r="AI713" s="139">
        <v>6300</v>
      </c>
      <c r="AJ713" s="140">
        <v>53.6</v>
      </c>
      <c r="AK713" s="148">
        <v>54</v>
      </c>
      <c r="AL713" s="201">
        <f t="shared" si="11"/>
        <v>4000</v>
      </c>
      <c r="AM713" s="143">
        <v>35000</v>
      </c>
      <c r="AN713" s="204">
        <v>4320000</v>
      </c>
      <c r="AO713" s="204">
        <v>5400000</v>
      </c>
      <c r="AP713" s="139">
        <v>0</v>
      </c>
      <c r="AQ713" s="139">
        <v>25200000</v>
      </c>
      <c r="AR713" s="139">
        <v>700000</v>
      </c>
      <c r="AS713" s="139">
        <v>35620000</v>
      </c>
      <c r="AT713" s="142"/>
      <c r="AU713" s="142"/>
    </row>
    <row r="714" spans="1:47" ht="24.9" hidden="1" customHeight="1" x14ac:dyDescent="0.3">
      <c r="A714" s="136">
        <v>14065</v>
      </c>
      <c r="B714" s="136" t="s">
        <v>35</v>
      </c>
      <c r="D714" s="136">
        <v>2024</v>
      </c>
      <c r="E714" s="137" t="s">
        <v>625</v>
      </c>
      <c r="F714" s="136" t="s">
        <v>1862</v>
      </c>
      <c r="G714" s="137" t="s">
        <v>626</v>
      </c>
      <c r="I714" s="137" t="s">
        <v>21</v>
      </c>
      <c r="J714" s="137" t="s">
        <v>3232</v>
      </c>
      <c r="K714" s="137" t="s">
        <v>716</v>
      </c>
      <c r="N714" s="136">
        <v>13</v>
      </c>
      <c r="O714" s="138" t="s">
        <v>1720</v>
      </c>
      <c r="P714" s="137" t="s">
        <v>690</v>
      </c>
      <c r="Q714" s="137" t="s">
        <v>3233</v>
      </c>
      <c r="R714" s="137" t="s">
        <v>401</v>
      </c>
      <c r="S714" s="137" t="s">
        <v>22</v>
      </c>
      <c r="T714" s="137" t="s">
        <v>3234</v>
      </c>
      <c r="U714" s="144">
        <v>20</v>
      </c>
      <c r="V714" s="136">
        <v>200</v>
      </c>
      <c r="W714" s="136">
        <v>0</v>
      </c>
      <c r="X714" s="136">
        <v>200</v>
      </c>
      <c r="Y714" s="136">
        <v>5</v>
      </c>
      <c r="Z714" s="136" t="s">
        <v>20</v>
      </c>
      <c r="AA714" s="136" t="s">
        <v>20</v>
      </c>
      <c r="AB714" s="136" t="s">
        <v>18</v>
      </c>
      <c r="AD714" s="137" t="s">
        <v>3235</v>
      </c>
      <c r="AE714" s="136" t="s">
        <v>20</v>
      </c>
      <c r="AF714" s="137" t="s">
        <v>2074</v>
      </c>
      <c r="AG714" s="136" t="s">
        <v>1868</v>
      </c>
      <c r="AH714" s="136">
        <v>3</v>
      </c>
      <c r="AI714" s="139">
        <v>6300</v>
      </c>
      <c r="AJ714" s="140">
        <v>53.6</v>
      </c>
      <c r="AK714" s="148">
        <v>54</v>
      </c>
      <c r="AL714" s="201">
        <f t="shared" si="11"/>
        <v>4000</v>
      </c>
      <c r="AM714" s="143">
        <v>35000</v>
      </c>
      <c r="AN714" s="204">
        <v>4320000</v>
      </c>
      <c r="AO714" s="204">
        <v>5400000</v>
      </c>
      <c r="AP714" s="139">
        <v>0</v>
      </c>
      <c r="AQ714" s="139">
        <v>25200000</v>
      </c>
      <c r="AR714" s="139">
        <v>700000</v>
      </c>
      <c r="AS714" s="139">
        <v>35620000</v>
      </c>
      <c r="AT714" s="142"/>
      <c r="AU714" s="142"/>
    </row>
    <row r="715" spans="1:47" ht="24.9" hidden="1" customHeight="1" x14ac:dyDescent="0.3">
      <c r="A715" s="136">
        <v>14066</v>
      </c>
      <c r="B715" s="136" t="s">
        <v>35</v>
      </c>
      <c r="D715" s="136">
        <v>2024</v>
      </c>
      <c r="E715" s="137" t="s">
        <v>625</v>
      </c>
      <c r="F715" s="136" t="s">
        <v>1862</v>
      </c>
      <c r="G715" s="137" t="s">
        <v>626</v>
      </c>
      <c r="I715" s="137" t="s">
        <v>21</v>
      </c>
      <c r="J715" s="137" t="s">
        <v>3232</v>
      </c>
      <c r="K715" s="137" t="s">
        <v>716</v>
      </c>
      <c r="N715" s="136">
        <v>13</v>
      </c>
      <c r="O715" s="138" t="s">
        <v>1720</v>
      </c>
      <c r="P715" s="137" t="s">
        <v>1177</v>
      </c>
      <c r="Q715" s="137" t="s">
        <v>3233</v>
      </c>
      <c r="R715" s="137" t="s">
        <v>401</v>
      </c>
      <c r="S715" s="137" t="s">
        <v>22</v>
      </c>
      <c r="T715" s="137" t="s">
        <v>3234</v>
      </c>
      <c r="U715" s="144">
        <v>20</v>
      </c>
      <c r="V715" s="136">
        <v>200</v>
      </c>
      <c r="W715" s="136">
        <v>0</v>
      </c>
      <c r="X715" s="136">
        <v>200</v>
      </c>
      <c r="Y715" s="136">
        <v>5</v>
      </c>
      <c r="Z715" s="136" t="s">
        <v>20</v>
      </c>
      <c r="AA715" s="136" t="s">
        <v>20</v>
      </c>
      <c r="AB715" s="136" t="s">
        <v>18</v>
      </c>
      <c r="AD715" s="137" t="s">
        <v>3235</v>
      </c>
      <c r="AE715" s="136" t="s">
        <v>20</v>
      </c>
      <c r="AF715" s="137" t="s">
        <v>2074</v>
      </c>
      <c r="AG715" s="136" t="s">
        <v>1868</v>
      </c>
      <c r="AH715" s="136">
        <v>3</v>
      </c>
      <c r="AI715" s="139">
        <v>6300</v>
      </c>
      <c r="AJ715" s="140">
        <v>53.6</v>
      </c>
      <c r="AK715" s="148">
        <v>54</v>
      </c>
      <c r="AL715" s="201">
        <f t="shared" si="11"/>
        <v>4000</v>
      </c>
      <c r="AM715" s="143">
        <v>35000</v>
      </c>
      <c r="AN715" s="204">
        <v>4320000</v>
      </c>
      <c r="AO715" s="204">
        <v>5400000</v>
      </c>
      <c r="AP715" s="139">
        <v>0</v>
      </c>
      <c r="AQ715" s="139">
        <v>25200000</v>
      </c>
      <c r="AR715" s="139">
        <v>700000</v>
      </c>
      <c r="AS715" s="139">
        <v>35620000</v>
      </c>
      <c r="AT715" s="142"/>
      <c r="AU715" s="142"/>
    </row>
    <row r="716" spans="1:47" ht="24.9" hidden="1" customHeight="1" x14ac:dyDescent="0.3">
      <c r="A716" s="136">
        <v>14067</v>
      </c>
      <c r="B716" s="136" t="s">
        <v>35</v>
      </c>
      <c r="D716" s="136">
        <v>2024</v>
      </c>
      <c r="E716" s="137" t="s">
        <v>625</v>
      </c>
      <c r="F716" s="136" t="s">
        <v>1862</v>
      </c>
      <c r="G716" s="137" t="s">
        <v>626</v>
      </c>
      <c r="I716" s="137" t="s">
        <v>21</v>
      </c>
      <c r="J716" s="137" t="s">
        <v>3232</v>
      </c>
      <c r="K716" s="137" t="s">
        <v>716</v>
      </c>
      <c r="N716" s="136">
        <v>13</v>
      </c>
      <c r="O716" s="138" t="s">
        <v>1720</v>
      </c>
      <c r="P716" s="137" t="s">
        <v>1177</v>
      </c>
      <c r="Q716" s="137" t="s">
        <v>3233</v>
      </c>
      <c r="R716" s="137" t="s">
        <v>401</v>
      </c>
      <c r="S716" s="137" t="s">
        <v>22</v>
      </c>
      <c r="T716" s="137" t="s">
        <v>3234</v>
      </c>
      <c r="U716" s="144">
        <v>20</v>
      </c>
      <c r="V716" s="136">
        <v>200</v>
      </c>
      <c r="W716" s="136">
        <v>0</v>
      </c>
      <c r="X716" s="136">
        <v>200</v>
      </c>
      <c r="Y716" s="136">
        <v>5</v>
      </c>
      <c r="Z716" s="136" t="s">
        <v>20</v>
      </c>
      <c r="AA716" s="136" t="s">
        <v>20</v>
      </c>
      <c r="AB716" s="136" t="s">
        <v>18</v>
      </c>
      <c r="AD716" s="137" t="s">
        <v>3235</v>
      </c>
      <c r="AE716" s="136" t="s">
        <v>20</v>
      </c>
      <c r="AF716" s="137" t="s">
        <v>2074</v>
      </c>
      <c r="AG716" s="136" t="s">
        <v>1868</v>
      </c>
      <c r="AH716" s="136">
        <v>3</v>
      </c>
      <c r="AI716" s="139">
        <v>6300</v>
      </c>
      <c r="AJ716" s="140">
        <v>53.6</v>
      </c>
      <c r="AK716" s="148">
        <v>54</v>
      </c>
      <c r="AL716" s="201">
        <f t="shared" si="11"/>
        <v>4000</v>
      </c>
      <c r="AM716" s="143">
        <v>35000</v>
      </c>
      <c r="AN716" s="204">
        <v>4320000</v>
      </c>
      <c r="AO716" s="204">
        <v>5400000</v>
      </c>
      <c r="AP716" s="139">
        <v>0</v>
      </c>
      <c r="AQ716" s="139">
        <v>25200000</v>
      </c>
      <c r="AR716" s="139">
        <v>700000</v>
      </c>
      <c r="AS716" s="139">
        <v>35620000</v>
      </c>
      <c r="AT716" s="142"/>
      <c r="AU716" s="142"/>
    </row>
    <row r="717" spans="1:47" ht="24.9" hidden="1" customHeight="1" x14ac:dyDescent="0.3">
      <c r="A717" s="136">
        <v>14068</v>
      </c>
      <c r="B717" s="136" t="s">
        <v>29</v>
      </c>
      <c r="C717" s="136" t="s">
        <v>86</v>
      </c>
      <c r="D717" s="136">
        <v>2024</v>
      </c>
      <c r="E717" s="137" t="s">
        <v>625</v>
      </c>
      <c r="F717" s="136" t="s">
        <v>1862</v>
      </c>
      <c r="G717" s="137" t="s">
        <v>626</v>
      </c>
      <c r="I717" s="137" t="s">
        <v>21</v>
      </c>
      <c r="J717" s="137" t="s">
        <v>3232</v>
      </c>
      <c r="K717" s="137" t="s">
        <v>716</v>
      </c>
      <c r="N717" s="136">
        <v>13</v>
      </c>
      <c r="O717" s="138" t="s">
        <v>1720</v>
      </c>
      <c r="P717" s="137" t="s">
        <v>1291</v>
      </c>
      <c r="Q717" s="137" t="s">
        <v>3233</v>
      </c>
      <c r="R717" s="137" t="s">
        <v>401</v>
      </c>
      <c r="S717" s="137" t="s">
        <v>22</v>
      </c>
      <c r="T717" s="137" t="s">
        <v>3234</v>
      </c>
      <c r="U717" s="144">
        <v>20</v>
      </c>
      <c r="V717" s="136">
        <v>200</v>
      </c>
      <c r="W717" s="136">
        <v>0</v>
      </c>
      <c r="X717" s="136">
        <v>200</v>
      </c>
      <c r="Y717" s="136">
        <v>5</v>
      </c>
      <c r="Z717" s="136" t="s">
        <v>20</v>
      </c>
      <c r="AA717" s="136" t="s">
        <v>20</v>
      </c>
      <c r="AB717" s="136" t="s">
        <v>18</v>
      </c>
      <c r="AD717" s="137" t="s">
        <v>3235</v>
      </c>
      <c r="AE717" s="136" t="s">
        <v>20</v>
      </c>
      <c r="AF717" s="137" t="s">
        <v>2074</v>
      </c>
      <c r="AG717" s="136" t="s">
        <v>1868</v>
      </c>
      <c r="AH717" s="136">
        <v>3</v>
      </c>
      <c r="AI717" s="139">
        <v>6300</v>
      </c>
      <c r="AJ717" s="140">
        <v>53.6</v>
      </c>
      <c r="AK717" s="148">
        <v>54</v>
      </c>
      <c r="AL717" s="201">
        <f t="shared" si="11"/>
        <v>4000</v>
      </c>
      <c r="AM717" s="143">
        <v>35000</v>
      </c>
      <c r="AN717" s="204">
        <v>4320000</v>
      </c>
      <c r="AO717" s="204">
        <v>5400000</v>
      </c>
      <c r="AP717" s="139">
        <v>0</v>
      </c>
      <c r="AQ717" s="139">
        <v>25200000</v>
      </c>
      <c r="AR717" s="139">
        <v>700000</v>
      </c>
      <c r="AS717" s="139">
        <v>35620000</v>
      </c>
      <c r="AT717" s="142"/>
      <c r="AU717" s="142"/>
    </row>
    <row r="718" spans="1:47" ht="24.9" hidden="1" customHeight="1" x14ac:dyDescent="0.3">
      <c r="A718" s="136">
        <v>14069</v>
      </c>
      <c r="B718" s="136" t="s">
        <v>29</v>
      </c>
      <c r="C718" s="136" t="s">
        <v>86</v>
      </c>
      <c r="D718" s="136">
        <v>2024</v>
      </c>
      <c r="E718" s="137" t="s">
        <v>625</v>
      </c>
      <c r="F718" s="136" t="s">
        <v>1862</v>
      </c>
      <c r="G718" s="137" t="s">
        <v>626</v>
      </c>
      <c r="I718" s="137" t="s">
        <v>21</v>
      </c>
      <c r="J718" s="137" t="s">
        <v>3232</v>
      </c>
      <c r="K718" s="137" t="s">
        <v>716</v>
      </c>
      <c r="N718" s="136">
        <v>13</v>
      </c>
      <c r="O718" s="138" t="s">
        <v>1720</v>
      </c>
      <c r="P718" s="137" t="s">
        <v>1291</v>
      </c>
      <c r="Q718" s="137" t="s">
        <v>3233</v>
      </c>
      <c r="R718" s="137" t="s">
        <v>401</v>
      </c>
      <c r="S718" s="137" t="s">
        <v>22</v>
      </c>
      <c r="T718" s="137" t="s">
        <v>3234</v>
      </c>
      <c r="U718" s="144">
        <v>20</v>
      </c>
      <c r="V718" s="136">
        <v>200</v>
      </c>
      <c r="W718" s="136">
        <v>0</v>
      </c>
      <c r="X718" s="136">
        <v>200</v>
      </c>
      <c r="Y718" s="136">
        <v>5</v>
      </c>
      <c r="Z718" s="136" t="s">
        <v>20</v>
      </c>
      <c r="AA718" s="136" t="s">
        <v>20</v>
      </c>
      <c r="AB718" s="136" t="s">
        <v>18</v>
      </c>
      <c r="AD718" s="137" t="s">
        <v>3235</v>
      </c>
      <c r="AE718" s="136" t="s">
        <v>20</v>
      </c>
      <c r="AF718" s="137" t="s">
        <v>2074</v>
      </c>
      <c r="AG718" s="136" t="s">
        <v>1868</v>
      </c>
      <c r="AH718" s="136">
        <v>3</v>
      </c>
      <c r="AI718" s="139">
        <v>6300</v>
      </c>
      <c r="AJ718" s="140">
        <v>53.6</v>
      </c>
      <c r="AK718" s="148">
        <v>54</v>
      </c>
      <c r="AL718" s="201">
        <f t="shared" si="11"/>
        <v>4000</v>
      </c>
      <c r="AM718" s="143">
        <v>35000</v>
      </c>
      <c r="AN718" s="204">
        <v>4320000</v>
      </c>
      <c r="AO718" s="204">
        <v>5400000</v>
      </c>
      <c r="AP718" s="139">
        <v>0</v>
      </c>
      <c r="AQ718" s="139">
        <v>25200000</v>
      </c>
      <c r="AR718" s="139">
        <v>700000</v>
      </c>
      <c r="AS718" s="139">
        <v>35620000</v>
      </c>
      <c r="AT718" s="142"/>
      <c r="AU718" s="142"/>
    </row>
    <row r="719" spans="1:47" s="142" customFormat="1" ht="24.9" hidden="1" customHeight="1" x14ac:dyDescent="0.3">
      <c r="A719" s="136">
        <v>13857</v>
      </c>
      <c r="B719" s="136" t="s">
        <v>2339</v>
      </c>
      <c r="C719" s="136" t="s">
        <v>83</v>
      </c>
      <c r="D719" s="136">
        <v>2024</v>
      </c>
      <c r="E719" s="137" t="s">
        <v>1754</v>
      </c>
      <c r="F719" s="136" t="s">
        <v>1862</v>
      </c>
      <c r="G719" s="137" t="s">
        <v>626</v>
      </c>
      <c r="H719" s="137"/>
      <c r="I719" s="137"/>
      <c r="J719" s="137" t="s">
        <v>1793</v>
      </c>
      <c r="K719" s="137" t="s">
        <v>1794</v>
      </c>
      <c r="L719" s="137" t="s">
        <v>1787</v>
      </c>
      <c r="M719" s="136" t="s">
        <v>1770</v>
      </c>
      <c r="N719" s="136">
        <v>10</v>
      </c>
      <c r="O719" s="138" t="s">
        <v>1135</v>
      </c>
      <c r="P719" s="137" t="s">
        <v>1224</v>
      </c>
      <c r="Q719" s="137" t="s">
        <v>624</v>
      </c>
      <c r="R719" s="137" t="s">
        <v>401</v>
      </c>
      <c r="S719" s="137" t="s">
        <v>19</v>
      </c>
      <c r="T719" s="137" t="s">
        <v>410</v>
      </c>
      <c r="U719" s="144">
        <v>15</v>
      </c>
      <c r="V719" s="136">
        <v>76</v>
      </c>
      <c r="W719" s="136">
        <v>8</v>
      </c>
      <c r="X719" s="136">
        <v>84</v>
      </c>
      <c r="Y719" s="136">
        <v>4</v>
      </c>
      <c r="Z719" s="136" t="s">
        <v>20</v>
      </c>
      <c r="AA719" s="136" t="s">
        <v>20</v>
      </c>
      <c r="AB719" s="136" t="s">
        <v>21</v>
      </c>
      <c r="AC719" s="137" t="s">
        <v>21</v>
      </c>
      <c r="AD719" s="137" t="s">
        <v>3236</v>
      </c>
      <c r="AE719" s="136" t="s">
        <v>18</v>
      </c>
      <c r="AF719" s="137" t="s">
        <v>1878</v>
      </c>
      <c r="AG719" s="136" t="s">
        <v>1868</v>
      </c>
      <c r="AH719" s="136">
        <v>3</v>
      </c>
      <c r="AI719" s="139">
        <v>6300</v>
      </c>
      <c r="AJ719" s="140">
        <v>21</v>
      </c>
      <c r="AK719" s="148">
        <v>21</v>
      </c>
      <c r="AL719" s="201">
        <f t="shared" si="11"/>
        <v>1260</v>
      </c>
      <c r="AM719" s="143"/>
      <c r="AN719" s="204">
        <v>1260000</v>
      </c>
      <c r="AO719" s="204">
        <v>1575000</v>
      </c>
      <c r="AP719" s="139">
        <v>0</v>
      </c>
      <c r="AQ719" s="139">
        <v>7938000</v>
      </c>
      <c r="AR719" s="139">
        <v>0</v>
      </c>
      <c r="AS719" s="139">
        <v>10773000</v>
      </c>
    </row>
    <row r="720" spans="1:47" s="142" customFormat="1" ht="24.9" hidden="1" customHeight="1" x14ac:dyDescent="0.3">
      <c r="A720" s="136">
        <v>13871</v>
      </c>
      <c r="B720" s="136" t="s">
        <v>2339</v>
      </c>
      <c r="C720" s="136" t="s">
        <v>83</v>
      </c>
      <c r="D720" s="136">
        <v>2024</v>
      </c>
      <c r="E720" s="137" t="s">
        <v>1754</v>
      </c>
      <c r="F720" s="136" t="s">
        <v>1862</v>
      </c>
      <c r="G720" s="137" t="s">
        <v>626</v>
      </c>
      <c r="H720" s="137"/>
      <c r="I720" s="137"/>
      <c r="J720" s="137" t="s">
        <v>682</v>
      </c>
      <c r="K720" s="137" t="s">
        <v>683</v>
      </c>
      <c r="L720" s="137" t="s">
        <v>1787</v>
      </c>
      <c r="M720" s="136" t="s">
        <v>1770</v>
      </c>
      <c r="N720" s="136">
        <v>10</v>
      </c>
      <c r="O720" s="138" t="s">
        <v>1135</v>
      </c>
      <c r="P720" s="137" t="s">
        <v>3237</v>
      </c>
      <c r="Q720" s="137" t="s">
        <v>624</v>
      </c>
      <c r="R720" s="137" t="s">
        <v>401</v>
      </c>
      <c r="S720" s="137" t="s">
        <v>19</v>
      </c>
      <c r="T720" s="137" t="s">
        <v>399</v>
      </c>
      <c r="U720" s="144">
        <v>15</v>
      </c>
      <c r="V720" s="136">
        <v>260</v>
      </c>
      <c r="W720" s="136">
        <v>8</v>
      </c>
      <c r="X720" s="136">
        <v>268</v>
      </c>
      <c r="Y720" s="136">
        <v>4</v>
      </c>
      <c r="Z720" s="136" t="s">
        <v>20</v>
      </c>
      <c r="AA720" s="136" t="s">
        <v>20</v>
      </c>
      <c r="AB720" s="136" t="s">
        <v>21</v>
      </c>
      <c r="AC720" s="137" t="s">
        <v>21</v>
      </c>
      <c r="AD720" s="137" t="s">
        <v>3238</v>
      </c>
      <c r="AE720" s="136" t="s">
        <v>20</v>
      </c>
      <c r="AF720" s="137" t="s">
        <v>1921</v>
      </c>
      <c r="AG720" s="136" t="s">
        <v>1868</v>
      </c>
      <c r="AH720" s="136">
        <v>3</v>
      </c>
      <c r="AI720" s="139">
        <v>6300</v>
      </c>
      <c r="AJ720" s="140">
        <v>67</v>
      </c>
      <c r="AK720" s="148">
        <v>67</v>
      </c>
      <c r="AL720" s="201">
        <f t="shared" si="11"/>
        <v>4020</v>
      </c>
      <c r="AM720" s="143">
        <v>300000</v>
      </c>
      <c r="AN720" s="204">
        <v>4020000</v>
      </c>
      <c r="AO720" s="204">
        <v>5025000</v>
      </c>
      <c r="AP720" s="139">
        <v>0</v>
      </c>
      <c r="AQ720" s="139">
        <v>25326000</v>
      </c>
      <c r="AR720" s="139">
        <v>4500000</v>
      </c>
      <c r="AS720" s="139">
        <v>38871000</v>
      </c>
    </row>
    <row r="721" spans="1:45" s="142" customFormat="1" ht="24.9" hidden="1" customHeight="1" x14ac:dyDescent="0.3">
      <c r="A721" s="136">
        <v>13872</v>
      </c>
      <c r="B721" s="136" t="s">
        <v>2339</v>
      </c>
      <c r="C721" s="136" t="s">
        <v>83</v>
      </c>
      <c r="D721" s="136">
        <v>2024</v>
      </c>
      <c r="E721" s="137" t="s">
        <v>1754</v>
      </c>
      <c r="F721" s="136" t="s">
        <v>1862</v>
      </c>
      <c r="G721" s="137" t="s">
        <v>626</v>
      </c>
      <c r="H721" s="137"/>
      <c r="I721" s="137"/>
      <c r="J721" s="137" t="s">
        <v>1493</v>
      </c>
      <c r="K721" s="137" t="s">
        <v>1492</v>
      </c>
      <c r="L721" s="137" t="s">
        <v>1787</v>
      </c>
      <c r="M721" s="136" t="s">
        <v>1770</v>
      </c>
      <c r="N721" s="136">
        <v>10</v>
      </c>
      <c r="O721" s="138" t="s">
        <v>1135</v>
      </c>
      <c r="P721" s="137" t="s">
        <v>3237</v>
      </c>
      <c r="Q721" s="137" t="s">
        <v>624</v>
      </c>
      <c r="R721" s="137" t="s">
        <v>401</v>
      </c>
      <c r="S721" s="137" t="s">
        <v>19</v>
      </c>
      <c r="T721" s="137" t="s">
        <v>399</v>
      </c>
      <c r="U721" s="144">
        <v>15</v>
      </c>
      <c r="V721" s="136">
        <v>160</v>
      </c>
      <c r="W721" s="136">
        <v>8</v>
      </c>
      <c r="X721" s="136">
        <v>168</v>
      </c>
      <c r="Y721" s="136">
        <v>4</v>
      </c>
      <c r="Z721" s="136" t="s">
        <v>20</v>
      </c>
      <c r="AA721" s="136" t="s">
        <v>20</v>
      </c>
      <c r="AB721" s="136" t="s">
        <v>21</v>
      </c>
      <c r="AC721" s="137" t="s">
        <v>21</v>
      </c>
      <c r="AD721" s="137" t="s">
        <v>3239</v>
      </c>
      <c r="AE721" s="136" t="s">
        <v>18</v>
      </c>
      <c r="AF721" s="137" t="s">
        <v>1878</v>
      </c>
      <c r="AG721" s="136" t="s">
        <v>1868</v>
      </c>
      <c r="AH721" s="136">
        <v>3</v>
      </c>
      <c r="AI721" s="139">
        <v>6300</v>
      </c>
      <c r="AJ721" s="140">
        <v>42</v>
      </c>
      <c r="AK721" s="148">
        <v>42</v>
      </c>
      <c r="AL721" s="201">
        <f t="shared" si="11"/>
        <v>2520</v>
      </c>
      <c r="AM721" s="143"/>
      <c r="AN721" s="204">
        <v>2520000</v>
      </c>
      <c r="AO721" s="204">
        <v>3150000</v>
      </c>
      <c r="AP721" s="139">
        <v>0</v>
      </c>
      <c r="AQ721" s="139">
        <v>15876000</v>
      </c>
      <c r="AR721" s="139">
        <v>0</v>
      </c>
      <c r="AS721" s="139">
        <v>21546000</v>
      </c>
    </row>
    <row r="722" spans="1:45" s="142" customFormat="1" ht="24.9" hidden="1" customHeight="1" x14ac:dyDescent="0.3">
      <c r="A722" s="136">
        <v>13768</v>
      </c>
      <c r="B722" s="136" t="s">
        <v>29</v>
      </c>
      <c r="C722" s="136" t="s">
        <v>86</v>
      </c>
      <c r="D722" s="136">
        <v>2024</v>
      </c>
      <c r="E722" s="137" t="s">
        <v>1754</v>
      </c>
      <c r="F722" s="136" t="s">
        <v>1862</v>
      </c>
      <c r="G722" s="137" t="s">
        <v>626</v>
      </c>
      <c r="H722" s="137"/>
      <c r="I722" s="137"/>
      <c r="J722" s="137" t="s">
        <v>3240</v>
      </c>
      <c r="K722" s="137" t="s">
        <v>1927</v>
      </c>
      <c r="L722" s="137" t="s">
        <v>1787</v>
      </c>
      <c r="M722" s="136" t="s">
        <v>1770</v>
      </c>
      <c r="N722" s="136">
        <v>12</v>
      </c>
      <c r="O722" s="138" t="s">
        <v>725</v>
      </c>
      <c r="P722" s="137" t="s">
        <v>700</v>
      </c>
      <c r="Q722" s="137" t="s">
        <v>697</v>
      </c>
      <c r="R722" s="137" t="s">
        <v>401</v>
      </c>
      <c r="S722" s="137" t="s">
        <v>19</v>
      </c>
      <c r="T722" s="137" t="s">
        <v>411</v>
      </c>
      <c r="U722" s="144">
        <v>15</v>
      </c>
      <c r="V722" s="136">
        <v>136</v>
      </c>
      <c r="W722" s="136">
        <v>8</v>
      </c>
      <c r="X722" s="136">
        <v>144</v>
      </c>
      <c r="Y722" s="136">
        <v>4</v>
      </c>
      <c r="Z722" s="136" t="s">
        <v>20</v>
      </c>
      <c r="AA722" s="136" t="s">
        <v>20</v>
      </c>
      <c r="AB722" s="136" t="s">
        <v>21</v>
      </c>
      <c r="AC722" s="137" t="s">
        <v>3241</v>
      </c>
      <c r="AD722" s="137" t="s">
        <v>3242</v>
      </c>
      <c r="AE722" s="136" t="s">
        <v>18</v>
      </c>
      <c r="AF722" s="137" t="s">
        <v>1878</v>
      </c>
      <c r="AG722" s="136" t="s">
        <v>1873</v>
      </c>
      <c r="AH722" s="136">
        <v>2</v>
      </c>
      <c r="AI722" s="139">
        <v>5400</v>
      </c>
      <c r="AJ722" s="140">
        <v>36</v>
      </c>
      <c r="AK722" s="148">
        <v>36</v>
      </c>
      <c r="AL722" s="201">
        <f t="shared" si="11"/>
        <v>2160</v>
      </c>
      <c r="AM722" s="143"/>
      <c r="AN722" s="204">
        <v>2160000</v>
      </c>
      <c r="AO722" s="204">
        <v>2700000</v>
      </c>
      <c r="AP722" s="139">
        <v>0</v>
      </c>
      <c r="AQ722" s="139">
        <v>11664000</v>
      </c>
      <c r="AR722" s="139">
        <v>0</v>
      </c>
      <c r="AS722" s="139">
        <v>16524000</v>
      </c>
    </row>
    <row r="723" spans="1:45" s="142" customFormat="1" ht="24.9" hidden="1" customHeight="1" x14ac:dyDescent="0.3">
      <c r="A723" s="136">
        <v>13763</v>
      </c>
      <c r="B723" s="136" t="s">
        <v>29</v>
      </c>
      <c r="C723" s="136" t="s">
        <v>86</v>
      </c>
      <c r="D723" s="136">
        <v>2024</v>
      </c>
      <c r="E723" s="137" t="s">
        <v>1754</v>
      </c>
      <c r="F723" s="136" t="s">
        <v>1862</v>
      </c>
      <c r="G723" s="137" t="s">
        <v>626</v>
      </c>
      <c r="H723" s="137"/>
      <c r="I723" s="137"/>
      <c r="J723" s="137" t="s">
        <v>3243</v>
      </c>
      <c r="K723" s="137" t="s">
        <v>1927</v>
      </c>
      <c r="L723" s="137" t="s">
        <v>1787</v>
      </c>
      <c r="M723" s="136" t="s">
        <v>1770</v>
      </c>
      <c r="N723" s="136">
        <v>12</v>
      </c>
      <c r="O723" s="138" t="s">
        <v>725</v>
      </c>
      <c r="P723" s="137" t="s">
        <v>700</v>
      </c>
      <c r="Q723" s="137" t="s">
        <v>697</v>
      </c>
      <c r="R723" s="137" t="s">
        <v>401</v>
      </c>
      <c r="S723" s="137" t="s">
        <v>19</v>
      </c>
      <c r="T723" s="137" t="s">
        <v>411</v>
      </c>
      <c r="U723" s="144">
        <v>15</v>
      </c>
      <c r="V723" s="136">
        <v>116</v>
      </c>
      <c r="W723" s="136">
        <v>8</v>
      </c>
      <c r="X723" s="136">
        <v>124</v>
      </c>
      <c r="Y723" s="136">
        <v>4</v>
      </c>
      <c r="Z723" s="136" t="s">
        <v>20</v>
      </c>
      <c r="AA723" s="136" t="s">
        <v>20</v>
      </c>
      <c r="AB723" s="136" t="s">
        <v>21</v>
      </c>
      <c r="AC723" s="137" t="s">
        <v>3244</v>
      </c>
      <c r="AD723" s="137" t="s">
        <v>3245</v>
      </c>
      <c r="AE723" s="136" t="s">
        <v>18</v>
      </c>
      <c r="AF723" s="137" t="s">
        <v>1878</v>
      </c>
      <c r="AG723" s="136" t="s">
        <v>1873</v>
      </c>
      <c r="AH723" s="136">
        <v>2</v>
      </c>
      <c r="AI723" s="139">
        <v>5400</v>
      </c>
      <c r="AJ723" s="140">
        <v>31</v>
      </c>
      <c r="AK723" s="148">
        <v>31</v>
      </c>
      <c r="AL723" s="201">
        <f t="shared" si="11"/>
        <v>1860</v>
      </c>
      <c r="AM723" s="143"/>
      <c r="AN723" s="204">
        <v>1860000</v>
      </c>
      <c r="AO723" s="204">
        <v>2325000</v>
      </c>
      <c r="AP723" s="139">
        <v>0</v>
      </c>
      <c r="AQ723" s="139">
        <v>10044000</v>
      </c>
      <c r="AR723" s="139">
        <v>0</v>
      </c>
      <c r="AS723" s="139">
        <v>14229000</v>
      </c>
    </row>
    <row r="724" spans="1:45" s="142" customFormat="1" ht="24.9" hidden="1" customHeight="1" x14ac:dyDescent="0.3">
      <c r="A724" s="136">
        <v>13729</v>
      </c>
      <c r="B724" s="136" t="s">
        <v>2339</v>
      </c>
      <c r="C724" s="136" t="s">
        <v>83</v>
      </c>
      <c r="D724" s="136">
        <v>2024</v>
      </c>
      <c r="E724" s="137" t="s">
        <v>1754</v>
      </c>
      <c r="F724" s="136" t="s">
        <v>1862</v>
      </c>
      <c r="G724" s="137" t="s">
        <v>626</v>
      </c>
      <c r="H724" s="137"/>
      <c r="I724" s="137"/>
      <c r="J724" s="137" t="s">
        <v>638</v>
      </c>
      <c r="K724" s="137" t="s">
        <v>1863</v>
      </c>
      <c r="L724" s="137" t="s">
        <v>1234</v>
      </c>
      <c r="M724" s="136" t="s">
        <v>1233</v>
      </c>
      <c r="N724" s="136">
        <v>8</v>
      </c>
      <c r="O724" s="138" t="s">
        <v>1144</v>
      </c>
      <c r="P724" s="137" t="s">
        <v>2177</v>
      </c>
      <c r="Q724" s="137" t="s">
        <v>688</v>
      </c>
      <c r="R724" s="137" t="s">
        <v>401</v>
      </c>
      <c r="S724" s="137" t="s">
        <v>19</v>
      </c>
      <c r="T724" s="137" t="s">
        <v>399</v>
      </c>
      <c r="U724" s="144">
        <v>20</v>
      </c>
      <c r="V724" s="136">
        <v>24</v>
      </c>
      <c r="W724" s="136">
        <v>8</v>
      </c>
      <c r="X724" s="136">
        <v>32</v>
      </c>
      <c r="Y724" s="136">
        <v>5</v>
      </c>
      <c r="Z724" s="136" t="s">
        <v>20</v>
      </c>
      <c r="AA724" s="136" t="s">
        <v>20</v>
      </c>
      <c r="AB724" s="136" t="s">
        <v>21</v>
      </c>
      <c r="AC724" s="137" t="s">
        <v>21</v>
      </c>
      <c r="AD724" s="137" t="s">
        <v>3246</v>
      </c>
      <c r="AE724" s="136" t="s">
        <v>20</v>
      </c>
      <c r="AF724" s="137" t="s">
        <v>1867</v>
      </c>
      <c r="AG724" s="136" t="s">
        <v>1873</v>
      </c>
      <c r="AH724" s="136">
        <v>2</v>
      </c>
      <c r="AI724" s="139">
        <v>5400</v>
      </c>
      <c r="AJ724" s="140">
        <v>6.4</v>
      </c>
      <c r="AK724" s="148">
        <v>7</v>
      </c>
      <c r="AL724" s="201">
        <f t="shared" si="11"/>
        <v>640</v>
      </c>
      <c r="AM724" s="143">
        <v>40000</v>
      </c>
      <c r="AN724" s="204">
        <v>560000</v>
      </c>
      <c r="AO724" s="204">
        <v>700000</v>
      </c>
      <c r="AP724" s="139">
        <v>0</v>
      </c>
      <c r="AQ724" s="139">
        <v>3456000</v>
      </c>
      <c r="AR724" s="139">
        <v>800000</v>
      </c>
      <c r="AS724" s="139">
        <v>5516000</v>
      </c>
    </row>
    <row r="725" spans="1:45" s="142" customFormat="1" ht="24.9" hidden="1" customHeight="1" x14ac:dyDescent="0.3">
      <c r="A725" s="136">
        <v>13687</v>
      </c>
      <c r="B725" s="136" t="s">
        <v>2339</v>
      </c>
      <c r="C725" s="136" t="s">
        <v>83</v>
      </c>
      <c r="D725" s="136">
        <v>2024</v>
      </c>
      <c r="E725" s="137" t="s">
        <v>1754</v>
      </c>
      <c r="F725" s="136" t="s">
        <v>1862</v>
      </c>
      <c r="G725" s="137" t="s">
        <v>626</v>
      </c>
      <c r="H725" s="137"/>
      <c r="I725" s="137"/>
      <c r="J725" s="137" t="s">
        <v>3247</v>
      </c>
      <c r="K725" s="137" t="s">
        <v>3248</v>
      </c>
      <c r="L725" s="137" t="s">
        <v>677</v>
      </c>
      <c r="M725" s="136" t="s">
        <v>678</v>
      </c>
      <c r="N725" s="136">
        <v>4</v>
      </c>
      <c r="O725" s="138" t="s">
        <v>687</v>
      </c>
      <c r="P725" s="137" t="s">
        <v>1560</v>
      </c>
      <c r="Q725" s="137" t="s">
        <v>624</v>
      </c>
      <c r="R725" s="137" t="s">
        <v>401</v>
      </c>
      <c r="S725" s="137" t="s">
        <v>19</v>
      </c>
      <c r="T725" s="137" t="s">
        <v>410</v>
      </c>
      <c r="U725" s="144">
        <v>15</v>
      </c>
      <c r="V725" s="136">
        <v>40</v>
      </c>
      <c r="W725" s="136">
        <v>10</v>
      </c>
      <c r="X725" s="136">
        <v>50</v>
      </c>
      <c r="Y725" s="136">
        <v>5</v>
      </c>
      <c r="Z725" s="136" t="s">
        <v>20</v>
      </c>
      <c r="AA725" s="136" t="s">
        <v>20</v>
      </c>
      <c r="AB725" s="136" t="s">
        <v>21</v>
      </c>
      <c r="AC725" s="137" t="s">
        <v>21</v>
      </c>
      <c r="AD725" s="137" t="s">
        <v>3249</v>
      </c>
      <c r="AE725" s="136" t="s">
        <v>18</v>
      </c>
      <c r="AF725" s="137" t="s">
        <v>1878</v>
      </c>
      <c r="AG725" s="136" t="s">
        <v>1868</v>
      </c>
      <c r="AH725" s="136">
        <v>3</v>
      </c>
      <c r="AI725" s="139">
        <v>6300</v>
      </c>
      <c r="AJ725" s="140">
        <v>10</v>
      </c>
      <c r="AK725" s="148">
        <v>10</v>
      </c>
      <c r="AL725" s="201">
        <f t="shared" si="11"/>
        <v>750</v>
      </c>
      <c r="AM725" s="139"/>
      <c r="AN725" s="204">
        <v>600000</v>
      </c>
      <c r="AO725" s="204">
        <v>750000</v>
      </c>
      <c r="AP725" s="139">
        <v>0</v>
      </c>
      <c r="AQ725" s="139">
        <v>4725000</v>
      </c>
      <c r="AR725" s="139">
        <v>0</v>
      </c>
      <c r="AS725" s="139">
        <v>6075000</v>
      </c>
    </row>
    <row r="726" spans="1:45" s="142" customFormat="1" ht="24.9" hidden="1" customHeight="1" x14ac:dyDescent="0.3">
      <c r="A726" s="136">
        <v>13678</v>
      </c>
      <c r="B726" s="136" t="s">
        <v>2339</v>
      </c>
      <c r="C726" s="136" t="s">
        <v>83</v>
      </c>
      <c r="D726" s="136">
        <v>2024</v>
      </c>
      <c r="E726" s="137" t="s">
        <v>1754</v>
      </c>
      <c r="F726" s="136" t="s">
        <v>1862</v>
      </c>
      <c r="G726" s="137" t="s">
        <v>626</v>
      </c>
      <c r="H726" s="137"/>
      <c r="I726" s="137"/>
      <c r="J726" s="137" t="s">
        <v>1283</v>
      </c>
      <c r="K726" s="137" t="s">
        <v>1282</v>
      </c>
      <c r="L726" s="137" t="s">
        <v>408</v>
      </c>
      <c r="M726" s="136" t="s">
        <v>409</v>
      </c>
      <c r="N726" s="136">
        <v>14</v>
      </c>
      <c r="O726" s="138" t="s">
        <v>705</v>
      </c>
      <c r="P726" s="137" t="s">
        <v>1418</v>
      </c>
      <c r="Q726" s="137" t="s">
        <v>624</v>
      </c>
      <c r="R726" s="137" t="s">
        <v>401</v>
      </c>
      <c r="S726" s="137" t="s">
        <v>19</v>
      </c>
      <c r="T726" s="137" t="s">
        <v>399</v>
      </c>
      <c r="U726" s="144">
        <v>15</v>
      </c>
      <c r="V726" s="136">
        <v>120</v>
      </c>
      <c r="W726" s="136">
        <v>12</v>
      </c>
      <c r="X726" s="136">
        <v>132</v>
      </c>
      <c r="Y726" s="136">
        <v>4</v>
      </c>
      <c r="Z726" s="136" t="s">
        <v>20</v>
      </c>
      <c r="AA726" s="136" t="s">
        <v>20</v>
      </c>
      <c r="AB726" s="136" t="s">
        <v>20</v>
      </c>
      <c r="AC726" s="137" t="s">
        <v>21</v>
      </c>
      <c r="AD726" s="137" t="s">
        <v>3250</v>
      </c>
      <c r="AE726" s="136" t="s">
        <v>18</v>
      </c>
      <c r="AF726" s="137" t="s">
        <v>1878</v>
      </c>
      <c r="AG726" s="136" t="s">
        <v>1868</v>
      </c>
      <c r="AH726" s="136">
        <v>2</v>
      </c>
      <c r="AI726" s="139">
        <v>5400</v>
      </c>
      <c r="AJ726" s="140">
        <v>33</v>
      </c>
      <c r="AK726" s="148">
        <v>33</v>
      </c>
      <c r="AL726" s="201">
        <f t="shared" si="11"/>
        <v>1980</v>
      </c>
      <c r="AM726" s="143"/>
      <c r="AN726" s="204">
        <v>1980000</v>
      </c>
      <c r="AO726" s="204">
        <v>2475000</v>
      </c>
      <c r="AP726" s="139">
        <v>3750000</v>
      </c>
      <c r="AQ726" s="139">
        <v>10692000</v>
      </c>
      <c r="AR726" s="139">
        <v>0</v>
      </c>
      <c r="AS726" s="139">
        <v>18897000</v>
      </c>
    </row>
    <row r="727" spans="1:45" s="142" customFormat="1" ht="24.9" hidden="1" customHeight="1" x14ac:dyDescent="0.3">
      <c r="A727" s="136">
        <v>13684</v>
      </c>
      <c r="B727" s="136" t="s">
        <v>2339</v>
      </c>
      <c r="C727" s="136" t="s">
        <v>83</v>
      </c>
      <c r="D727" s="136">
        <v>2024</v>
      </c>
      <c r="E727" s="137" t="s">
        <v>1754</v>
      </c>
      <c r="F727" s="136" t="s">
        <v>1862</v>
      </c>
      <c r="G727" s="137" t="s">
        <v>626</v>
      </c>
      <c r="H727" s="137"/>
      <c r="I727" s="137"/>
      <c r="J727" s="137" t="s">
        <v>1703</v>
      </c>
      <c r="K727" s="137" t="s">
        <v>1702</v>
      </c>
      <c r="L727" s="137" t="s">
        <v>408</v>
      </c>
      <c r="M727" s="136" t="s">
        <v>409</v>
      </c>
      <c r="N727" s="136">
        <v>4</v>
      </c>
      <c r="O727" s="138" t="s">
        <v>687</v>
      </c>
      <c r="P727" s="137" t="s">
        <v>3251</v>
      </c>
      <c r="Q727" s="137" t="s">
        <v>624</v>
      </c>
      <c r="R727" s="137" t="s">
        <v>401</v>
      </c>
      <c r="S727" s="137" t="s">
        <v>19</v>
      </c>
      <c r="T727" s="137" t="s">
        <v>410</v>
      </c>
      <c r="U727" s="144">
        <v>15</v>
      </c>
      <c r="V727" s="136">
        <v>114</v>
      </c>
      <c r="W727" s="136">
        <v>12</v>
      </c>
      <c r="X727" s="136">
        <v>126</v>
      </c>
      <c r="Y727" s="136">
        <v>5</v>
      </c>
      <c r="Z727" s="136" t="s">
        <v>20</v>
      </c>
      <c r="AA727" s="136" t="s">
        <v>20</v>
      </c>
      <c r="AB727" s="136" t="s">
        <v>20</v>
      </c>
      <c r="AC727" s="137" t="s">
        <v>21</v>
      </c>
      <c r="AD727" s="137" t="s">
        <v>3252</v>
      </c>
      <c r="AE727" s="136" t="s">
        <v>18</v>
      </c>
      <c r="AF727" s="137" t="s">
        <v>1878</v>
      </c>
      <c r="AG727" s="136" t="s">
        <v>1868</v>
      </c>
      <c r="AH727" s="136">
        <v>3</v>
      </c>
      <c r="AI727" s="139">
        <v>6300</v>
      </c>
      <c r="AJ727" s="140">
        <v>25.2</v>
      </c>
      <c r="AK727" s="148">
        <v>26</v>
      </c>
      <c r="AL727" s="201">
        <f t="shared" si="11"/>
        <v>1890</v>
      </c>
      <c r="AM727" s="141"/>
      <c r="AN727" s="204">
        <v>1560000</v>
      </c>
      <c r="AO727" s="204">
        <v>1950000</v>
      </c>
      <c r="AP727" s="139">
        <v>3750000</v>
      </c>
      <c r="AQ727" s="139">
        <v>11907000</v>
      </c>
      <c r="AR727" s="139">
        <v>0</v>
      </c>
      <c r="AS727" s="139">
        <v>19167000</v>
      </c>
    </row>
    <row r="728" spans="1:45" s="142" customFormat="1" ht="24.9" hidden="1" customHeight="1" x14ac:dyDescent="0.3">
      <c r="A728" s="136">
        <v>13685</v>
      </c>
      <c r="B728" s="136" t="s">
        <v>2339</v>
      </c>
      <c r="C728" s="136" t="s">
        <v>83</v>
      </c>
      <c r="D728" s="136">
        <v>2024</v>
      </c>
      <c r="E728" s="137" t="s">
        <v>1754</v>
      </c>
      <c r="F728" s="136" t="s">
        <v>1862</v>
      </c>
      <c r="G728" s="137" t="s">
        <v>626</v>
      </c>
      <c r="H728" s="137"/>
      <c r="I728" s="137"/>
      <c r="J728" s="137" t="s">
        <v>1703</v>
      </c>
      <c r="K728" s="137" t="s">
        <v>1702</v>
      </c>
      <c r="L728" s="137" t="s">
        <v>408</v>
      </c>
      <c r="M728" s="136" t="s">
        <v>409</v>
      </c>
      <c r="N728" s="136">
        <v>4</v>
      </c>
      <c r="O728" s="138" t="s">
        <v>687</v>
      </c>
      <c r="P728" s="137" t="s">
        <v>2037</v>
      </c>
      <c r="Q728" s="137" t="s">
        <v>624</v>
      </c>
      <c r="R728" s="137" t="s">
        <v>401</v>
      </c>
      <c r="S728" s="137" t="s">
        <v>19</v>
      </c>
      <c r="T728" s="137" t="s">
        <v>410</v>
      </c>
      <c r="U728" s="144">
        <v>15</v>
      </c>
      <c r="V728" s="136">
        <v>114</v>
      </c>
      <c r="W728" s="136">
        <v>12</v>
      </c>
      <c r="X728" s="136">
        <v>126</v>
      </c>
      <c r="Y728" s="136">
        <v>5</v>
      </c>
      <c r="Z728" s="136" t="s">
        <v>20</v>
      </c>
      <c r="AA728" s="136" t="s">
        <v>20</v>
      </c>
      <c r="AB728" s="136" t="s">
        <v>20</v>
      </c>
      <c r="AC728" s="137" t="s">
        <v>21</v>
      </c>
      <c r="AD728" s="137" t="s">
        <v>3253</v>
      </c>
      <c r="AE728" s="136" t="s">
        <v>18</v>
      </c>
      <c r="AF728" s="137" t="s">
        <v>1878</v>
      </c>
      <c r="AG728" s="136" t="s">
        <v>1868</v>
      </c>
      <c r="AH728" s="136">
        <v>3</v>
      </c>
      <c r="AI728" s="139">
        <v>6300</v>
      </c>
      <c r="AJ728" s="140">
        <v>25.2</v>
      </c>
      <c r="AK728" s="148">
        <v>26</v>
      </c>
      <c r="AL728" s="201">
        <f t="shared" si="11"/>
        <v>1890</v>
      </c>
      <c r="AM728" s="139"/>
      <c r="AN728" s="204">
        <v>1560000</v>
      </c>
      <c r="AO728" s="204">
        <v>1950000</v>
      </c>
      <c r="AP728" s="139">
        <v>3750000</v>
      </c>
      <c r="AQ728" s="139">
        <v>11907000</v>
      </c>
      <c r="AR728" s="139">
        <v>0</v>
      </c>
      <c r="AS728" s="139">
        <v>19167000</v>
      </c>
    </row>
    <row r="729" spans="1:45" s="142" customFormat="1" ht="24.9" hidden="1" customHeight="1" x14ac:dyDescent="0.3">
      <c r="A729" s="136">
        <v>13686</v>
      </c>
      <c r="B729" s="136" t="s">
        <v>2339</v>
      </c>
      <c r="C729" s="136" t="s">
        <v>83</v>
      </c>
      <c r="D729" s="136">
        <v>2024</v>
      </c>
      <c r="E729" s="137" t="s">
        <v>1754</v>
      </c>
      <c r="F729" s="136" t="s">
        <v>1862</v>
      </c>
      <c r="G729" s="137" t="s">
        <v>626</v>
      </c>
      <c r="H729" s="137"/>
      <c r="I729" s="137"/>
      <c r="J729" s="137" t="s">
        <v>1206</v>
      </c>
      <c r="K729" s="137" t="s">
        <v>1205</v>
      </c>
      <c r="L729" s="137" t="s">
        <v>408</v>
      </c>
      <c r="M729" s="136" t="s">
        <v>409</v>
      </c>
      <c r="N729" s="136">
        <v>4</v>
      </c>
      <c r="O729" s="138" t="s">
        <v>687</v>
      </c>
      <c r="P729" s="137" t="s">
        <v>1351</v>
      </c>
      <c r="Q729" s="137" t="s">
        <v>624</v>
      </c>
      <c r="R729" s="137" t="s">
        <v>401</v>
      </c>
      <c r="S729" s="137" t="s">
        <v>19</v>
      </c>
      <c r="T729" s="137" t="s">
        <v>410</v>
      </c>
      <c r="U729" s="144">
        <v>15</v>
      </c>
      <c r="V729" s="136">
        <v>80</v>
      </c>
      <c r="W729" s="136">
        <v>12</v>
      </c>
      <c r="X729" s="136">
        <v>92</v>
      </c>
      <c r="Y729" s="136">
        <v>5</v>
      </c>
      <c r="Z729" s="136" t="s">
        <v>20</v>
      </c>
      <c r="AA729" s="136" t="s">
        <v>20</v>
      </c>
      <c r="AB729" s="136" t="s">
        <v>20</v>
      </c>
      <c r="AC729" s="137" t="s">
        <v>21</v>
      </c>
      <c r="AD729" s="137" t="s">
        <v>3254</v>
      </c>
      <c r="AE729" s="136" t="s">
        <v>18</v>
      </c>
      <c r="AF729" s="137" t="s">
        <v>1878</v>
      </c>
      <c r="AG729" s="136" t="s">
        <v>1868</v>
      </c>
      <c r="AH729" s="136">
        <v>3</v>
      </c>
      <c r="AI729" s="139">
        <v>6300</v>
      </c>
      <c r="AJ729" s="140">
        <v>18.399999999999999</v>
      </c>
      <c r="AK729" s="148">
        <v>19</v>
      </c>
      <c r="AL729" s="201">
        <f t="shared" si="11"/>
        <v>1380</v>
      </c>
      <c r="AM729" s="143"/>
      <c r="AN729" s="204">
        <v>1140000</v>
      </c>
      <c r="AO729" s="204">
        <v>1425000</v>
      </c>
      <c r="AP729" s="139">
        <v>3750000</v>
      </c>
      <c r="AQ729" s="139">
        <v>8694000</v>
      </c>
      <c r="AR729" s="139">
        <v>0</v>
      </c>
      <c r="AS729" s="139">
        <v>15009000</v>
      </c>
    </row>
    <row r="730" spans="1:45" s="142" customFormat="1" ht="24.9" hidden="1" customHeight="1" x14ac:dyDescent="0.3">
      <c r="A730" s="136">
        <v>13690</v>
      </c>
      <c r="B730" s="136" t="s">
        <v>2339</v>
      </c>
      <c r="C730" s="136" t="s">
        <v>83</v>
      </c>
      <c r="D730" s="136">
        <v>2024</v>
      </c>
      <c r="E730" s="137" t="s">
        <v>1754</v>
      </c>
      <c r="F730" s="136" t="s">
        <v>1862</v>
      </c>
      <c r="G730" s="137" t="s">
        <v>626</v>
      </c>
      <c r="H730" s="137"/>
      <c r="I730" s="137"/>
      <c r="J730" s="137" t="s">
        <v>413</v>
      </c>
      <c r="K730" s="137" t="s">
        <v>412</v>
      </c>
      <c r="L730" s="137" t="s">
        <v>408</v>
      </c>
      <c r="M730" s="136" t="s">
        <v>409</v>
      </c>
      <c r="N730" s="136">
        <v>4</v>
      </c>
      <c r="O730" s="138" t="s">
        <v>687</v>
      </c>
      <c r="P730" s="137" t="s">
        <v>726</v>
      </c>
      <c r="Q730" s="137" t="s">
        <v>624</v>
      </c>
      <c r="R730" s="137" t="s">
        <v>401</v>
      </c>
      <c r="S730" s="137" t="s">
        <v>19</v>
      </c>
      <c r="T730" s="137" t="s">
        <v>410</v>
      </c>
      <c r="U730" s="144">
        <v>14</v>
      </c>
      <c r="V730" s="136">
        <v>110</v>
      </c>
      <c r="W730" s="136">
        <v>12</v>
      </c>
      <c r="X730" s="136">
        <v>122</v>
      </c>
      <c r="Y730" s="136">
        <v>5</v>
      </c>
      <c r="Z730" s="136" t="s">
        <v>20</v>
      </c>
      <c r="AA730" s="136" t="s">
        <v>20</v>
      </c>
      <c r="AB730" s="136" t="s">
        <v>20</v>
      </c>
      <c r="AC730" s="137" t="s">
        <v>21</v>
      </c>
      <c r="AD730" s="137" t="s">
        <v>3255</v>
      </c>
      <c r="AE730" s="136" t="s">
        <v>18</v>
      </c>
      <c r="AF730" s="137" t="s">
        <v>1878</v>
      </c>
      <c r="AG730" s="136" t="s">
        <v>1868</v>
      </c>
      <c r="AH730" s="136">
        <v>2</v>
      </c>
      <c r="AI730" s="139">
        <v>5400</v>
      </c>
      <c r="AJ730" s="140">
        <v>24.4</v>
      </c>
      <c r="AK730" s="148">
        <v>25</v>
      </c>
      <c r="AL730" s="201">
        <f t="shared" si="11"/>
        <v>1708</v>
      </c>
      <c r="AM730" s="139"/>
      <c r="AN730" s="204">
        <v>1400000</v>
      </c>
      <c r="AO730" s="204">
        <v>1750000</v>
      </c>
      <c r="AP730" s="139">
        <v>3500000</v>
      </c>
      <c r="AQ730" s="139">
        <v>9223200</v>
      </c>
      <c r="AR730" s="139">
        <v>0</v>
      </c>
      <c r="AS730" s="139">
        <v>15873200</v>
      </c>
    </row>
    <row r="731" spans="1:45" s="142" customFormat="1" ht="24.9" hidden="1" customHeight="1" x14ac:dyDescent="0.3">
      <c r="A731" s="136">
        <v>13696</v>
      </c>
      <c r="B731" s="136" t="s">
        <v>2339</v>
      </c>
      <c r="C731" s="136" t="s">
        <v>83</v>
      </c>
      <c r="D731" s="136">
        <v>2024</v>
      </c>
      <c r="E731" s="137" t="s">
        <v>1754</v>
      </c>
      <c r="F731" s="136" t="s">
        <v>1862</v>
      </c>
      <c r="G731" s="137" t="s">
        <v>626</v>
      </c>
      <c r="H731" s="137"/>
      <c r="I731" s="137"/>
      <c r="J731" s="137" t="s">
        <v>1227</v>
      </c>
      <c r="K731" s="137" t="s">
        <v>1226</v>
      </c>
      <c r="L731" s="137" t="s">
        <v>408</v>
      </c>
      <c r="M731" s="136" t="s">
        <v>409</v>
      </c>
      <c r="N731" s="136">
        <v>15</v>
      </c>
      <c r="O731" s="138" t="s">
        <v>1338</v>
      </c>
      <c r="P731" s="137" t="s">
        <v>1337</v>
      </c>
      <c r="Q731" s="137" t="s">
        <v>624</v>
      </c>
      <c r="R731" s="137" t="s">
        <v>401</v>
      </c>
      <c r="S731" s="137" t="s">
        <v>19</v>
      </c>
      <c r="T731" s="137" t="s">
        <v>410</v>
      </c>
      <c r="U731" s="144">
        <v>20</v>
      </c>
      <c r="V731" s="136">
        <v>160</v>
      </c>
      <c r="W731" s="136">
        <v>12</v>
      </c>
      <c r="X731" s="136">
        <v>172</v>
      </c>
      <c r="Y731" s="136">
        <v>4</v>
      </c>
      <c r="Z731" s="136" t="s">
        <v>20</v>
      </c>
      <c r="AA731" s="136" t="s">
        <v>20</v>
      </c>
      <c r="AB731" s="136" t="s">
        <v>20</v>
      </c>
      <c r="AC731" s="137" t="s">
        <v>21</v>
      </c>
      <c r="AD731" s="137" t="s">
        <v>3256</v>
      </c>
      <c r="AE731" s="136" t="s">
        <v>20</v>
      </c>
      <c r="AF731" s="137" t="s">
        <v>2136</v>
      </c>
      <c r="AG731" s="136" t="s">
        <v>1868</v>
      </c>
      <c r="AH731" s="136">
        <v>3</v>
      </c>
      <c r="AI731" s="139">
        <v>6300</v>
      </c>
      <c r="AJ731" s="140">
        <v>43</v>
      </c>
      <c r="AK731" s="148">
        <v>43</v>
      </c>
      <c r="AL731" s="201">
        <f t="shared" si="11"/>
        <v>3440</v>
      </c>
      <c r="AM731" s="143">
        <v>300000</v>
      </c>
      <c r="AN731" s="204">
        <v>3440000</v>
      </c>
      <c r="AO731" s="204">
        <v>4300000</v>
      </c>
      <c r="AP731" s="139">
        <v>5000000</v>
      </c>
      <c r="AQ731" s="139">
        <v>21672000</v>
      </c>
      <c r="AR731" s="139">
        <v>6000000</v>
      </c>
      <c r="AS731" s="139">
        <v>40412000</v>
      </c>
    </row>
    <row r="732" spans="1:45" s="142" customFormat="1" ht="24.9" hidden="1" customHeight="1" x14ac:dyDescent="0.3">
      <c r="A732" s="136">
        <v>13774</v>
      </c>
      <c r="B732" s="136" t="s">
        <v>29</v>
      </c>
      <c r="C732" s="136" t="s">
        <v>86</v>
      </c>
      <c r="D732" s="136">
        <v>2024</v>
      </c>
      <c r="E732" s="137" t="s">
        <v>1754</v>
      </c>
      <c r="F732" s="136" t="s">
        <v>1862</v>
      </c>
      <c r="G732" s="137" t="s">
        <v>626</v>
      </c>
      <c r="H732" s="137"/>
      <c r="I732" s="137"/>
      <c r="J732" s="137" t="s">
        <v>682</v>
      </c>
      <c r="K732" s="137" t="s">
        <v>683</v>
      </c>
      <c r="L732" s="137" t="s">
        <v>408</v>
      </c>
      <c r="M732" s="136" t="s">
        <v>409</v>
      </c>
      <c r="N732" s="136">
        <v>14</v>
      </c>
      <c r="O732" s="138" t="s">
        <v>705</v>
      </c>
      <c r="P732" s="137" t="s">
        <v>1179</v>
      </c>
      <c r="Q732" s="137" t="s">
        <v>624</v>
      </c>
      <c r="R732" s="137" t="s">
        <v>401</v>
      </c>
      <c r="S732" s="137" t="s">
        <v>19</v>
      </c>
      <c r="T732" s="137" t="s">
        <v>399</v>
      </c>
      <c r="U732" s="144">
        <v>15</v>
      </c>
      <c r="V732" s="136">
        <v>260</v>
      </c>
      <c r="W732" s="136">
        <v>12</v>
      </c>
      <c r="X732" s="136">
        <v>272</v>
      </c>
      <c r="Y732" s="136">
        <v>4</v>
      </c>
      <c r="Z732" s="136" t="s">
        <v>20</v>
      </c>
      <c r="AA732" s="136" t="s">
        <v>20</v>
      </c>
      <c r="AB732" s="136" t="s">
        <v>20</v>
      </c>
      <c r="AC732" s="137" t="s">
        <v>21</v>
      </c>
      <c r="AD732" s="137" t="s">
        <v>3257</v>
      </c>
      <c r="AE732" s="136" t="s">
        <v>20</v>
      </c>
      <c r="AF732" s="137" t="s">
        <v>1921</v>
      </c>
      <c r="AG732" s="136" t="s">
        <v>1868</v>
      </c>
      <c r="AH732" s="136">
        <v>3</v>
      </c>
      <c r="AI732" s="139">
        <v>6300</v>
      </c>
      <c r="AJ732" s="140">
        <v>68</v>
      </c>
      <c r="AK732" s="148">
        <v>68</v>
      </c>
      <c r="AL732" s="201">
        <f t="shared" si="11"/>
        <v>4080</v>
      </c>
      <c r="AM732" s="139">
        <v>300000</v>
      </c>
      <c r="AN732" s="204">
        <v>4080000</v>
      </c>
      <c r="AO732" s="204">
        <v>5100000</v>
      </c>
      <c r="AP732" s="139">
        <v>3750000</v>
      </c>
      <c r="AQ732" s="139">
        <v>25704000</v>
      </c>
      <c r="AR732" s="139">
        <v>4500000</v>
      </c>
      <c r="AS732" s="139">
        <v>43134000</v>
      </c>
    </row>
    <row r="733" spans="1:45" s="142" customFormat="1" ht="24.9" hidden="1" customHeight="1" x14ac:dyDescent="0.3">
      <c r="A733" s="136">
        <v>13780</v>
      </c>
      <c r="B733" s="136" t="s">
        <v>2339</v>
      </c>
      <c r="C733" s="136" t="s">
        <v>83</v>
      </c>
      <c r="D733" s="136">
        <v>2024</v>
      </c>
      <c r="E733" s="137" t="s">
        <v>1754</v>
      </c>
      <c r="F733" s="136" t="s">
        <v>1862</v>
      </c>
      <c r="G733" s="137" t="s">
        <v>626</v>
      </c>
      <c r="H733" s="137"/>
      <c r="I733" s="137"/>
      <c r="J733" s="137" t="s">
        <v>1208</v>
      </c>
      <c r="K733" s="137" t="s">
        <v>1207</v>
      </c>
      <c r="L733" s="137" t="s">
        <v>408</v>
      </c>
      <c r="M733" s="136" t="s">
        <v>409</v>
      </c>
      <c r="N733" s="136">
        <v>9</v>
      </c>
      <c r="O733" s="138" t="s">
        <v>723</v>
      </c>
      <c r="P733" s="137" t="s">
        <v>1204</v>
      </c>
      <c r="Q733" s="137" t="s">
        <v>624</v>
      </c>
      <c r="R733" s="137" t="s">
        <v>401</v>
      </c>
      <c r="S733" s="137" t="s">
        <v>19</v>
      </c>
      <c r="T733" s="137" t="s">
        <v>399</v>
      </c>
      <c r="U733" s="144">
        <v>20</v>
      </c>
      <c r="V733" s="136">
        <v>240</v>
      </c>
      <c r="W733" s="136">
        <v>12</v>
      </c>
      <c r="X733" s="136">
        <v>252</v>
      </c>
      <c r="Y733" s="136">
        <v>4</v>
      </c>
      <c r="Z733" s="136" t="s">
        <v>20</v>
      </c>
      <c r="AA733" s="136" t="s">
        <v>20</v>
      </c>
      <c r="AB733" s="136" t="s">
        <v>20</v>
      </c>
      <c r="AC733" s="137" t="s">
        <v>21</v>
      </c>
      <c r="AD733" s="137" t="s">
        <v>3258</v>
      </c>
      <c r="AE733" s="136" t="s">
        <v>18</v>
      </c>
      <c r="AF733" s="137" t="s">
        <v>1878</v>
      </c>
      <c r="AG733" s="136" t="s">
        <v>1868</v>
      </c>
      <c r="AH733" s="136">
        <v>2</v>
      </c>
      <c r="AI733" s="139">
        <v>5400</v>
      </c>
      <c r="AJ733" s="140">
        <v>63</v>
      </c>
      <c r="AK733" s="148">
        <v>63</v>
      </c>
      <c r="AL733" s="201">
        <f t="shared" si="11"/>
        <v>5040</v>
      </c>
      <c r="AM733" s="139"/>
      <c r="AN733" s="204">
        <v>5040000</v>
      </c>
      <c r="AO733" s="204">
        <v>6300000</v>
      </c>
      <c r="AP733" s="139">
        <v>5000000</v>
      </c>
      <c r="AQ733" s="139">
        <v>27216000</v>
      </c>
      <c r="AR733" s="139">
        <v>0</v>
      </c>
      <c r="AS733" s="139">
        <v>43556000</v>
      </c>
    </row>
    <row r="734" spans="1:45" s="142" customFormat="1" ht="24.9" hidden="1" customHeight="1" x14ac:dyDescent="0.3">
      <c r="A734" s="136">
        <v>13782</v>
      </c>
      <c r="B734" s="136" t="s">
        <v>2339</v>
      </c>
      <c r="C734" s="136" t="s">
        <v>83</v>
      </c>
      <c r="D734" s="136">
        <v>2024</v>
      </c>
      <c r="E734" s="137" t="s">
        <v>1754</v>
      </c>
      <c r="F734" s="136" t="s">
        <v>1862</v>
      </c>
      <c r="G734" s="137" t="s">
        <v>626</v>
      </c>
      <c r="H734" s="137"/>
      <c r="I734" s="137"/>
      <c r="J734" s="137" t="s">
        <v>1208</v>
      </c>
      <c r="K734" s="137" t="s">
        <v>1207</v>
      </c>
      <c r="L734" s="137" t="s">
        <v>408</v>
      </c>
      <c r="M734" s="136" t="s">
        <v>409</v>
      </c>
      <c r="N734" s="136">
        <v>9</v>
      </c>
      <c r="O734" s="138" t="s">
        <v>723</v>
      </c>
      <c r="P734" s="137" t="s">
        <v>1604</v>
      </c>
      <c r="Q734" s="137" t="s">
        <v>624</v>
      </c>
      <c r="R734" s="137" t="s">
        <v>401</v>
      </c>
      <c r="S734" s="137" t="s">
        <v>19</v>
      </c>
      <c r="T734" s="137" t="s">
        <v>399</v>
      </c>
      <c r="U734" s="144">
        <v>20</v>
      </c>
      <c r="V734" s="136">
        <v>240</v>
      </c>
      <c r="W734" s="136">
        <v>12</v>
      </c>
      <c r="X734" s="136">
        <v>252</v>
      </c>
      <c r="Y734" s="136">
        <v>4</v>
      </c>
      <c r="Z734" s="136" t="s">
        <v>20</v>
      </c>
      <c r="AA734" s="136" t="s">
        <v>20</v>
      </c>
      <c r="AB734" s="136" t="s">
        <v>20</v>
      </c>
      <c r="AC734" s="137" t="s">
        <v>21</v>
      </c>
      <c r="AD734" s="137" t="s">
        <v>3258</v>
      </c>
      <c r="AE734" s="136" t="s">
        <v>18</v>
      </c>
      <c r="AF734" s="137" t="s">
        <v>1878</v>
      </c>
      <c r="AG734" s="136" t="s">
        <v>1868</v>
      </c>
      <c r="AH734" s="136">
        <v>2</v>
      </c>
      <c r="AI734" s="139">
        <v>5400</v>
      </c>
      <c r="AJ734" s="140">
        <v>63</v>
      </c>
      <c r="AK734" s="148">
        <v>63</v>
      </c>
      <c r="AL734" s="201">
        <f t="shared" si="11"/>
        <v>5040</v>
      </c>
      <c r="AM734" s="139"/>
      <c r="AN734" s="204">
        <v>5040000</v>
      </c>
      <c r="AO734" s="204">
        <v>6300000</v>
      </c>
      <c r="AP734" s="139">
        <v>5000000</v>
      </c>
      <c r="AQ734" s="139">
        <v>27216000</v>
      </c>
      <c r="AR734" s="139">
        <v>0</v>
      </c>
      <c r="AS734" s="139">
        <v>43556000</v>
      </c>
    </row>
    <row r="735" spans="1:45" s="142" customFormat="1" ht="24.9" hidden="1" customHeight="1" x14ac:dyDescent="0.3">
      <c r="A735" s="136">
        <v>13783</v>
      </c>
      <c r="B735" s="136" t="s">
        <v>29</v>
      </c>
      <c r="C735" s="136" t="s">
        <v>86</v>
      </c>
      <c r="D735" s="136">
        <v>2024</v>
      </c>
      <c r="E735" s="137" t="s">
        <v>1754</v>
      </c>
      <c r="F735" s="136" t="s">
        <v>1862</v>
      </c>
      <c r="G735" s="137" t="s">
        <v>626</v>
      </c>
      <c r="H735" s="137"/>
      <c r="I735" s="137"/>
      <c r="J735" s="137" t="s">
        <v>682</v>
      </c>
      <c r="K735" s="137" t="s">
        <v>683</v>
      </c>
      <c r="L735" s="137" t="s">
        <v>408</v>
      </c>
      <c r="M735" s="136" t="s">
        <v>409</v>
      </c>
      <c r="N735" s="136">
        <v>9</v>
      </c>
      <c r="O735" s="138" t="s">
        <v>723</v>
      </c>
      <c r="P735" s="137" t="s">
        <v>3259</v>
      </c>
      <c r="Q735" s="137" t="s">
        <v>624</v>
      </c>
      <c r="R735" s="137" t="s">
        <v>401</v>
      </c>
      <c r="S735" s="137" t="s">
        <v>19</v>
      </c>
      <c r="T735" s="137" t="s">
        <v>399</v>
      </c>
      <c r="U735" s="144">
        <v>20</v>
      </c>
      <c r="V735" s="136">
        <v>260</v>
      </c>
      <c r="W735" s="136">
        <v>12</v>
      </c>
      <c r="X735" s="136">
        <v>272</v>
      </c>
      <c r="Y735" s="136">
        <v>4</v>
      </c>
      <c r="Z735" s="136" t="s">
        <v>20</v>
      </c>
      <c r="AA735" s="136" t="s">
        <v>20</v>
      </c>
      <c r="AB735" s="136" t="s">
        <v>20</v>
      </c>
      <c r="AC735" s="137" t="s">
        <v>21</v>
      </c>
      <c r="AD735" s="137" t="s">
        <v>3238</v>
      </c>
      <c r="AE735" s="136" t="s">
        <v>20</v>
      </c>
      <c r="AF735" s="137" t="s">
        <v>1921</v>
      </c>
      <c r="AG735" s="136" t="s">
        <v>1868</v>
      </c>
      <c r="AH735" s="136">
        <v>3</v>
      </c>
      <c r="AI735" s="139">
        <v>6300</v>
      </c>
      <c r="AJ735" s="140">
        <v>68</v>
      </c>
      <c r="AK735" s="148">
        <v>68</v>
      </c>
      <c r="AL735" s="201">
        <f t="shared" si="11"/>
        <v>5440</v>
      </c>
      <c r="AM735" s="143">
        <v>300000</v>
      </c>
      <c r="AN735" s="204">
        <v>5440000</v>
      </c>
      <c r="AO735" s="204">
        <v>6800000</v>
      </c>
      <c r="AP735" s="139">
        <v>5000000</v>
      </c>
      <c r="AQ735" s="139">
        <v>34272000</v>
      </c>
      <c r="AR735" s="139">
        <v>6000000</v>
      </c>
      <c r="AS735" s="139">
        <v>57512000</v>
      </c>
    </row>
    <row r="736" spans="1:45" s="142" customFormat="1" ht="24.9" hidden="1" customHeight="1" x14ac:dyDescent="0.3">
      <c r="A736" s="136">
        <v>13784</v>
      </c>
      <c r="B736" s="136" t="s">
        <v>29</v>
      </c>
      <c r="C736" s="136" t="s">
        <v>86</v>
      </c>
      <c r="D736" s="136">
        <v>2024</v>
      </c>
      <c r="E736" s="137" t="s">
        <v>1754</v>
      </c>
      <c r="F736" s="136" t="s">
        <v>1862</v>
      </c>
      <c r="G736" s="137" t="s">
        <v>626</v>
      </c>
      <c r="H736" s="137"/>
      <c r="I736" s="137"/>
      <c r="J736" s="137" t="s">
        <v>682</v>
      </c>
      <c r="K736" s="137" t="s">
        <v>683</v>
      </c>
      <c r="L736" s="137" t="s">
        <v>408</v>
      </c>
      <c r="M736" s="136" t="s">
        <v>409</v>
      </c>
      <c r="N736" s="136">
        <v>9</v>
      </c>
      <c r="O736" s="138" t="s">
        <v>723</v>
      </c>
      <c r="P736" s="137" t="s">
        <v>1568</v>
      </c>
      <c r="Q736" s="137" t="s">
        <v>624</v>
      </c>
      <c r="R736" s="137" t="s">
        <v>401</v>
      </c>
      <c r="S736" s="137" t="s">
        <v>19</v>
      </c>
      <c r="T736" s="137" t="s">
        <v>399</v>
      </c>
      <c r="U736" s="144">
        <v>20</v>
      </c>
      <c r="V736" s="136">
        <v>260</v>
      </c>
      <c r="W736" s="136">
        <v>12</v>
      </c>
      <c r="X736" s="136">
        <v>272</v>
      </c>
      <c r="Y736" s="136">
        <v>4</v>
      </c>
      <c r="Z736" s="136" t="s">
        <v>20</v>
      </c>
      <c r="AA736" s="136" t="s">
        <v>20</v>
      </c>
      <c r="AB736" s="136" t="s">
        <v>20</v>
      </c>
      <c r="AC736" s="137" t="s">
        <v>21</v>
      </c>
      <c r="AD736" s="137" t="s">
        <v>3238</v>
      </c>
      <c r="AE736" s="136" t="s">
        <v>20</v>
      </c>
      <c r="AF736" s="137" t="s">
        <v>1921</v>
      </c>
      <c r="AG736" s="136" t="s">
        <v>1868</v>
      </c>
      <c r="AH736" s="136">
        <v>3</v>
      </c>
      <c r="AI736" s="139">
        <v>6300</v>
      </c>
      <c r="AJ736" s="140">
        <v>68</v>
      </c>
      <c r="AK736" s="148">
        <v>68</v>
      </c>
      <c r="AL736" s="201">
        <f t="shared" si="11"/>
        <v>5440</v>
      </c>
      <c r="AM736" s="139">
        <v>300000</v>
      </c>
      <c r="AN736" s="204">
        <v>5440000</v>
      </c>
      <c r="AO736" s="204">
        <v>6800000</v>
      </c>
      <c r="AP736" s="139">
        <v>5000000</v>
      </c>
      <c r="AQ736" s="139">
        <v>34272000</v>
      </c>
      <c r="AR736" s="139">
        <v>6000000</v>
      </c>
      <c r="AS736" s="139">
        <v>57512000</v>
      </c>
    </row>
    <row r="737" spans="1:45" s="142" customFormat="1" ht="24.9" hidden="1" customHeight="1" x14ac:dyDescent="0.3">
      <c r="A737" s="136">
        <v>13785</v>
      </c>
      <c r="B737" s="136" t="s">
        <v>29</v>
      </c>
      <c r="C737" s="136" t="s">
        <v>86</v>
      </c>
      <c r="D737" s="136">
        <v>2024</v>
      </c>
      <c r="E737" s="137" t="s">
        <v>1754</v>
      </c>
      <c r="F737" s="136" t="s">
        <v>1862</v>
      </c>
      <c r="G737" s="137" t="s">
        <v>626</v>
      </c>
      <c r="H737" s="137"/>
      <c r="I737" s="137"/>
      <c r="J737" s="137" t="s">
        <v>682</v>
      </c>
      <c r="K737" s="137" t="s">
        <v>683</v>
      </c>
      <c r="L737" s="137" t="s">
        <v>408</v>
      </c>
      <c r="M737" s="136" t="s">
        <v>409</v>
      </c>
      <c r="N737" s="136">
        <v>9</v>
      </c>
      <c r="O737" s="138" t="s">
        <v>723</v>
      </c>
      <c r="P737" s="137" t="s">
        <v>1460</v>
      </c>
      <c r="Q737" s="137" t="s">
        <v>624</v>
      </c>
      <c r="R737" s="137" t="s">
        <v>401</v>
      </c>
      <c r="S737" s="137" t="s">
        <v>19</v>
      </c>
      <c r="T737" s="137" t="s">
        <v>399</v>
      </c>
      <c r="U737" s="144">
        <v>20</v>
      </c>
      <c r="V737" s="136">
        <v>260</v>
      </c>
      <c r="W737" s="136">
        <v>12</v>
      </c>
      <c r="X737" s="136">
        <v>272</v>
      </c>
      <c r="Y737" s="136">
        <v>4</v>
      </c>
      <c r="Z737" s="136" t="s">
        <v>20</v>
      </c>
      <c r="AA737" s="136" t="s">
        <v>20</v>
      </c>
      <c r="AB737" s="136" t="s">
        <v>20</v>
      </c>
      <c r="AC737" s="137" t="s">
        <v>21</v>
      </c>
      <c r="AD737" s="137" t="s">
        <v>3238</v>
      </c>
      <c r="AE737" s="136" t="s">
        <v>20</v>
      </c>
      <c r="AF737" s="137" t="s">
        <v>1921</v>
      </c>
      <c r="AG737" s="136" t="s">
        <v>1868</v>
      </c>
      <c r="AH737" s="136">
        <v>3</v>
      </c>
      <c r="AI737" s="139">
        <v>6300</v>
      </c>
      <c r="AJ737" s="140">
        <v>68</v>
      </c>
      <c r="AK737" s="148">
        <v>68</v>
      </c>
      <c r="AL737" s="201">
        <f t="shared" si="11"/>
        <v>5440</v>
      </c>
      <c r="AM737" s="139">
        <v>300000</v>
      </c>
      <c r="AN737" s="204">
        <v>5440000</v>
      </c>
      <c r="AO737" s="204">
        <v>6800000</v>
      </c>
      <c r="AP737" s="139">
        <v>5000000</v>
      </c>
      <c r="AQ737" s="139">
        <v>34272000</v>
      </c>
      <c r="AR737" s="139">
        <v>6000000</v>
      </c>
      <c r="AS737" s="139">
        <v>57512000</v>
      </c>
    </row>
    <row r="738" spans="1:45" s="142" customFormat="1" ht="24.9" hidden="1" customHeight="1" x14ac:dyDescent="0.3">
      <c r="A738" s="136">
        <v>13786</v>
      </c>
      <c r="B738" s="136" t="s">
        <v>29</v>
      </c>
      <c r="C738" s="136" t="s">
        <v>86</v>
      </c>
      <c r="D738" s="136">
        <v>2024</v>
      </c>
      <c r="E738" s="137" t="s">
        <v>1754</v>
      </c>
      <c r="F738" s="136" t="s">
        <v>1862</v>
      </c>
      <c r="G738" s="137" t="s">
        <v>626</v>
      </c>
      <c r="H738" s="137"/>
      <c r="I738" s="137"/>
      <c r="J738" s="137" t="s">
        <v>685</v>
      </c>
      <c r="K738" s="137" t="s">
        <v>686</v>
      </c>
      <c r="L738" s="137" t="s">
        <v>408</v>
      </c>
      <c r="M738" s="136" t="s">
        <v>409</v>
      </c>
      <c r="N738" s="136">
        <v>9</v>
      </c>
      <c r="O738" s="138" t="s">
        <v>723</v>
      </c>
      <c r="P738" s="137" t="s">
        <v>713</v>
      </c>
      <c r="Q738" s="137" t="s">
        <v>624</v>
      </c>
      <c r="R738" s="137" t="s">
        <v>401</v>
      </c>
      <c r="S738" s="137" t="s">
        <v>19</v>
      </c>
      <c r="T738" s="137" t="s">
        <v>399</v>
      </c>
      <c r="U738" s="144">
        <v>20</v>
      </c>
      <c r="V738" s="136">
        <v>100</v>
      </c>
      <c r="W738" s="136">
        <v>12</v>
      </c>
      <c r="X738" s="136">
        <v>112</v>
      </c>
      <c r="Y738" s="136">
        <v>4</v>
      </c>
      <c r="Z738" s="136" t="s">
        <v>20</v>
      </c>
      <c r="AA738" s="136" t="s">
        <v>20</v>
      </c>
      <c r="AB738" s="136" t="s">
        <v>20</v>
      </c>
      <c r="AC738" s="137" t="s">
        <v>21</v>
      </c>
      <c r="AD738" s="137" t="s">
        <v>3260</v>
      </c>
      <c r="AE738" s="136" t="s">
        <v>18</v>
      </c>
      <c r="AF738" s="137" t="s">
        <v>1878</v>
      </c>
      <c r="AG738" s="136" t="s">
        <v>1868</v>
      </c>
      <c r="AH738" s="136">
        <v>1</v>
      </c>
      <c r="AI738" s="139">
        <v>4300</v>
      </c>
      <c r="AJ738" s="140">
        <v>28</v>
      </c>
      <c r="AK738" s="148">
        <v>28</v>
      </c>
      <c r="AL738" s="201">
        <f t="shared" si="11"/>
        <v>2240</v>
      </c>
      <c r="AM738" s="143"/>
      <c r="AN738" s="204">
        <v>2240000</v>
      </c>
      <c r="AO738" s="204">
        <v>2800000</v>
      </c>
      <c r="AP738" s="139">
        <v>5000000</v>
      </c>
      <c r="AQ738" s="139">
        <v>9632000</v>
      </c>
      <c r="AR738" s="139">
        <v>0</v>
      </c>
      <c r="AS738" s="139">
        <v>19672000</v>
      </c>
    </row>
    <row r="739" spans="1:45" s="142" customFormat="1" ht="24.9" hidden="1" customHeight="1" x14ac:dyDescent="0.3">
      <c r="A739" s="136">
        <v>13791</v>
      </c>
      <c r="B739" s="136" t="s">
        <v>29</v>
      </c>
      <c r="C739" s="136" t="s">
        <v>86</v>
      </c>
      <c r="D739" s="136">
        <v>2024</v>
      </c>
      <c r="E739" s="137" t="s">
        <v>1754</v>
      </c>
      <c r="F739" s="136" t="s">
        <v>1862</v>
      </c>
      <c r="G739" s="137" t="s">
        <v>626</v>
      </c>
      <c r="H739" s="137"/>
      <c r="I739" s="137"/>
      <c r="J739" s="137" t="s">
        <v>1436</v>
      </c>
      <c r="K739" s="137" t="s">
        <v>1435</v>
      </c>
      <c r="L739" s="137" t="s">
        <v>408</v>
      </c>
      <c r="M739" s="136" t="s">
        <v>409</v>
      </c>
      <c r="N739" s="136">
        <v>9</v>
      </c>
      <c r="O739" s="138" t="s">
        <v>723</v>
      </c>
      <c r="P739" s="137" t="s">
        <v>1429</v>
      </c>
      <c r="Q739" s="137" t="s">
        <v>624</v>
      </c>
      <c r="R739" s="137" t="s">
        <v>401</v>
      </c>
      <c r="S739" s="137" t="s">
        <v>19</v>
      </c>
      <c r="T739" s="137" t="s">
        <v>399</v>
      </c>
      <c r="U739" s="144">
        <v>20</v>
      </c>
      <c r="V739" s="136">
        <v>175</v>
      </c>
      <c r="W739" s="136">
        <v>12</v>
      </c>
      <c r="X739" s="136">
        <v>187</v>
      </c>
      <c r="Y739" s="136">
        <v>4</v>
      </c>
      <c r="Z739" s="136" t="s">
        <v>20</v>
      </c>
      <c r="AA739" s="136" t="s">
        <v>20</v>
      </c>
      <c r="AB739" s="136" t="s">
        <v>20</v>
      </c>
      <c r="AC739" s="137" t="s">
        <v>21</v>
      </c>
      <c r="AD739" s="137" t="s">
        <v>3261</v>
      </c>
      <c r="AE739" s="136" t="s">
        <v>18</v>
      </c>
      <c r="AF739" s="137" t="s">
        <v>1878</v>
      </c>
      <c r="AG739" s="136" t="s">
        <v>1868</v>
      </c>
      <c r="AH739" s="136">
        <v>2</v>
      </c>
      <c r="AI739" s="139">
        <v>5400</v>
      </c>
      <c r="AJ739" s="140">
        <v>46.75</v>
      </c>
      <c r="AK739" s="148">
        <v>47</v>
      </c>
      <c r="AL739" s="201">
        <f t="shared" si="11"/>
        <v>3740</v>
      </c>
      <c r="AM739" s="139"/>
      <c r="AN739" s="204">
        <v>3760000</v>
      </c>
      <c r="AO739" s="204">
        <v>4700000</v>
      </c>
      <c r="AP739" s="139">
        <v>5000000</v>
      </c>
      <c r="AQ739" s="139">
        <v>20196000</v>
      </c>
      <c r="AR739" s="139">
        <v>0</v>
      </c>
      <c r="AS739" s="139">
        <v>33656000</v>
      </c>
    </row>
    <row r="740" spans="1:45" s="142" customFormat="1" ht="24.9" hidden="1" customHeight="1" x14ac:dyDescent="0.3">
      <c r="A740" s="136">
        <v>13795</v>
      </c>
      <c r="B740" s="136" t="s">
        <v>29</v>
      </c>
      <c r="C740" s="136" t="s">
        <v>86</v>
      </c>
      <c r="D740" s="136">
        <v>2024</v>
      </c>
      <c r="E740" s="137" t="s">
        <v>1754</v>
      </c>
      <c r="F740" s="136" t="s">
        <v>1862</v>
      </c>
      <c r="G740" s="137" t="s">
        <v>626</v>
      </c>
      <c r="H740" s="137"/>
      <c r="I740" s="137"/>
      <c r="J740" s="137" t="s">
        <v>1959</v>
      </c>
      <c r="K740" s="137" t="s">
        <v>1960</v>
      </c>
      <c r="L740" s="137" t="s">
        <v>408</v>
      </c>
      <c r="M740" s="136" t="s">
        <v>409</v>
      </c>
      <c r="N740" s="136">
        <v>9</v>
      </c>
      <c r="O740" s="138" t="s">
        <v>723</v>
      </c>
      <c r="P740" s="137" t="s">
        <v>1432</v>
      </c>
      <c r="Q740" s="137" t="s">
        <v>624</v>
      </c>
      <c r="R740" s="137" t="s">
        <v>401</v>
      </c>
      <c r="S740" s="137" t="s">
        <v>19</v>
      </c>
      <c r="T740" s="137" t="s">
        <v>399</v>
      </c>
      <c r="U740" s="144">
        <v>20</v>
      </c>
      <c r="V740" s="136">
        <v>108</v>
      </c>
      <c r="W740" s="136">
        <v>12</v>
      </c>
      <c r="X740" s="136">
        <v>120</v>
      </c>
      <c r="Y740" s="136">
        <v>4</v>
      </c>
      <c r="Z740" s="136" t="s">
        <v>20</v>
      </c>
      <c r="AA740" s="136" t="s">
        <v>20</v>
      </c>
      <c r="AB740" s="136" t="s">
        <v>20</v>
      </c>
      <c r="AC740" s="137" t="s">
        <v>21</v>
      </c>
      <c r="AD740" s="137" t="s">
        <v>3239</v>
      </c>
      <c r="AE740" s="136" t="s">
        <v>18</v>
      </c>
      <c r="AF740" s="137" t="s">
        <v>1878</v>
      </c>
      <c r="AG740" s="136" t="s">
        <v>1868</v>
      </c>
      <c r="AH740" s="136">
        <v>2</v>
      </c>
      <c r="AI740" s="139">
        <v>5400</v>
      </c>
      <c r="AJ740" s="140">
        <v>30</v>
      </c>
      <c r="AK740" s="148">
        <v>30</v>
      </c>
      <c r="AL740" s="201">
        <f t="shared" si="11"/>
        <v>2400</v>
      </c>
      <c r="AM740" s="139"/>
      <c r="AN740" s="204">
        <v>2400000</v>
      </c>
      <c r="AO740" s="204">
        <v>3000000</v>
      </c>
      <c r="AP740" s="139">
        <v>5000000</v>
      </c>
      <c r="AQ740" s="139">
        <v>12960000</v>
      </c>
      <c r="AR740" s="139">
        <v>0</v>
      </c>
      <c r="AS740" s="139">
        <v>23360000</v>
      </c>
    </row>
    <row r="741" spans="1:45" s="142" customFormat="1" ht="24.9" hidden="1" customHeight="1" x14ac:dyDescent="0.3">
      <c r="A741" s="136">
        <v>13812</v>
      </c>
      <c r="B741" s="136" t="s">
        <v>29</v>
      </c>
      <c r="C741" s="136" t="s">
        <v>86</v>
      </c>
      <c r="D741" s="136">
        <v>2024</v>
      </c>
      <c r="E741" s="137" t="s">
        <v>1754</v>
      </c>
      <c r="F741" s="136" t="s">
        <v>1862</v>
      </c>
      <c r="G741" s="137" t="s">
        <v>626</v>
      </c>
      <c r="H741" s="137"/>
      <c r="I741" s="137"/>
      <c r="J741" s="137" t="s">
        <v>1436</v>
      </c>
      <c r="K741" s="137" t="s">
        <v>1435</v>
      </c>
      <c r="L741" s="137" t="s">
        <v>408</v>
      </c>
      <c r="M741" s="136" t="s">
        <v>409</v>
      </c>
      <c r="N741" s="136">
        <v>14</v>
      </c>
      <c r="O741" s="138" t="s">
        <v>705</v>
      </c>
      <c r="P741" s="137" t="s">
        <v>656</v>
      </c>
      <c r="Q741" s="137" t="s">
        <v>624</v>
      </c>
      <c r="R741" s="137" t="s">
        <v>401</v>
      </c>
      <c r="S741" s="137" t="s">
        <v>19</v>
      </c>
      <c r="T741" s="137" t="s">
        <v>399</v>
      </c>
      <c r="U741" s="144">
        <v>15</v>
      </c>
      <c r="V741" s="136">
        <v>175</v>
      </c>
      <c r="W741" s="136">
        <v>12</v>
      </c>
      <c r="X741" s="136">
        <v>187</v>
      </c>
      <c r="Y741" s="136">
        <v>4</v>
      </c>
      <c r="Z741" s="136" t="s">
        <v>20</v>
      </c>
      <c r="AA741" s="136" t="s">
        <v>20</v>
      </c>
      <c r="AB741" s="136" t="s">
        <v>20</v>
      </c>
      <c r="AC741" s="137" t="s">
        <v>21</v>
      </c>
      <c r="AD741" s="137" t="s">
        <v>3262</v>
      </c>
      <c r="AE741" s="136" t="s">
        <v>18</v>
      </c>
      <c r="AF741" s="137" t="s">
        <v>1878</v>
      </c>
      <c r="AG741" s="136" t="s">
        <v>1868</v>
      </c>
      <c r="AH741" s="136">
        <v>2</v>
      </c>
      <c r="AI741" s="139">
        <v>5400</v>
      </c>
      <c r="AJ741" s="140">
        <v>46.75</v>
      </c>
      <c r="AK741" s="148">
        <v>47</v>
      </c>
      <c r="AL741" s="201">
        <f t="shared" si="11"/>
        <v>2805</v>
      </c>
      <c r="AM741" s="139"/>
      <c r="AN741" s="204">
        <v>2820000</v>
      </c>
      <c r="AO741" s="204">
        <v>3525000</v>
      </c>
      <c r="AP741" s="139">
        <v>3750000</v>
      </c>
      <c r="AQ741" s="139">
        <v>15147000</v>
      </c>
      <c r="AR741" s="139">
        <v>0</v>
      </c>
      <c r="AS741" s="139">
        <v>25242000</v>
      </c>
    </row>
    <row r="742" spans="1:45" s="142" customFormat="1" ht="24.9" hidden="1" customHeight="1" x14ac:dyDescent="0.3">
      <c r="A742" s="136">
        <v>13820</v>
      </c>
      <c r="B742" s="136" t="s">
        <v>29</v>
      </c>
      <c r="C742" s="136" t="s">
        <v>86</v>
      </c>
      <c r="D742" s="136">
        <v>2024</v>
      </c>
      <c r="E742" s="137" t="s">
        <v>1754</v>
      </c>
      <c r="F742" s="136" t="s">
        <v>1862</v>
      </c>
      <c r="G742" s="137" t="s">
        <v>626</v>
      </c>
      <c r="H742" s="137"/>
      <c r="I742" s="137"/>
      <c r="J742" s="137" t="s">
        <v>1203</v>
      </c>
      <c r="K742" s="137" t="s">
        <v>1202</v>
      </c>
      <c r="L742" s="137" t="s">
        <v>408</v>
      </c>
      <c r="M742" s="136" t="s">
        <v>409</v>
      </c>
      <c r="N742" s="136">
        <v>14</v>
      </c>
      <c r="O742" s="138" t="s">
        <v>705</v>
      </c>
      <c r="P742" s="137" t="s">
        <v>1415</v>
      </c>
      <c r="Q742" s="137" t="s">
        <v>624</v>
      </c>
      <c r="R742" s="137" t="s">
        <v>401</v>
      </c>
      <c r="S742" s="137" t="s">
        <v>19</v>
      </c>
      <c r="T742" s="137" t="s">
        <v>399</v>
      </c>
      <c r="U742" s="144">
        <v>15</v>
      </c>
      <c r="V742" s="136">
        <v>260</v>
      </c>
      <c r="W742" s="136">
        <v>12</v>
      </c>
      <c r="X742" s="136">
        <v>272</v>
      </c>
      <c r="Y742" s="136">
        <v>4</v>
      </c>
      <c r="Z742" s="136" t="s">
        <v>20</v>
      </c>
      <c r="AA742" s="136" t="s">
        <v>20</v>
      </c>
      <c r="AB742" s="136" t="s">
        <v>20</v>
      </c>
      <c r="AC742" s="137" t="s">
        <v>21</v>
      </c>
      <c r="AD742" s="137" t="s">
        <v>3263</v>
      </c>
      <c r="AE742" s="136" t="s">
        <v>20</v>
      </c>
      <c r="AF742" s="137" t="s">
        <v>1991</v>
      </c>
      <c r="AG742" s="136" t="s">
        <v>1868</v>
      </c>
      <c r="AH742" s="136">
        <v>3</v>
      </c>
      <c r="AI742" s="139">
        <v>6300</v>
      </c>
      <c r="AJ742" s="140">
        <v>68</v>
      </c>
      <c r="AK742" s="148">
        <v>68</v>
      </c>
      <c r="AL742" s="201">
        <f t="shared" si="11"/>
        <v>4080</v>
      </c>
      <c r="AM742" s="139">
        <v>300000</v>
      </c>
      <c r="AN742" s="204">
        <v>4080000</v>
      </c>
      <c r="AO742" s="204">
        <v>5100000</v>
      </c>
      <c r="AP742" s="139">
        <v>3750000</v>
      </c>
      <c r="AQ742" s="139">
        <v>25704000</v>
      </c>
      <c r="AR742" s="139">
        <v>4500000</v>
      </c>
      <c r="AS742" s="139">
        <v>43134000</v>
      </c>
    </row>
    <row r="743" spans="1:45" s="142" customFormat="1" ht="24.9" hidden="1" customHeight="1" x14ac:dyDescent="0.3">
      <c r="A743" s="136">
        <v>13821</v>
      </c>
      <c r="B743" s="136" t="s">
        <v>29</v>
      </c>
      <c r="C743" s="136" t="s">
        <v>86</v>
      </c>
      <c r="D743" s="136">
        <v>2024</v>
      </c>
      <c r="E743" s="137" t="s">
        <v>1754</v>
      </c>
      <c r="F743" s="136" t="s">
        <v>1862</v>
      </c>
      <c r="G743" s="137" t="s">
        <v>626</v>
      </c>
      <c r="H743" s="137"/>
      <c r="I743" s="137"/>
      <c r="J743" s="137" t="s">
        <v>1370</v>
      </c>
      <c r="K743" s="137" t="s">
        <v>1369</v>
      </c>
      <c r="L743" s="137" t="s">
        <v>408</v>
      </c>
      <c r="M743" s="136" t="s">
        <v>409</v>
      </c>
      <c r="N743" s="136">
        <v>14</v>
      </c>
      <c r="O743" s="138" t="s">
        <v>705</v>
      </c>
      <c r="P743" s="137" t="s">
        <v>1541</v>
      </c>
      <c r="Q743" s="137" t="s">
        <v>624</v>
      </c>
      <c r="R743" s="137" t="s">
        <v>401</v>
      </c>
      <c r="S743" s="137" t="s">
        <v>19</v>
      </c>
      <c r="T743" s="137" t="s">
        <v>399</v>
      </c>
      <c r="U743" s="144">
        <v>15</v>
      </c>
      <c r="V743" s="136">
        <v>256</v>
      </c>
      <c r="W743" s="136">
        <v>12</v>
      </c>
      <c r="X743" s="136">
        <v>268</v>
      </c>
      <c r="Y743" s="136">
        <v>4</v>
      </c>
      <c r="Z743" s="136" t="s">
        <v>20</v>
      </c>
      <c r="AA743" s="136" t="s">
        <v>20</v>
      </c>
      <c r="AB743" s="136" t="s">
        <v>20</v>
      </c>
      <c r="AC743" s="137" t="s">
        <v>21</v>
      </c>
      <c r="AD743" s="137" t="s">
        <v>3264</v>
      </c>
      <c r="AE743" s="136" t="s">
        <v>18</v>
      </c>
      <c r="AF743" s="137" t="s">
        <v>1878</v>
      </c>
      <c r="AG743" s="136" t="s">
        <v>1868</v>
      </c>
      <c r="AH743" s="136">
        <v>2</v>
      </c>
      <c r="AI743" s="139">
        <v>5400</v>
      </c>
      <c r="AJ743" s="140">
        <v>67</v>
      </c>
      <c r="AK743" s="148">
        <v>67</v>
      </c>
      <c r="AL743" s="201">
        <f t="shared" si="11"/>
        <v>4020</v>
      </c>
      <c r="AM743" s="139"/>
      <c r="AN743" s="204">
        <v>4020000</v>
      </c>
      <c r="AO743" s="204">
        <v>5025000</v>
      </c>
      <c r="AP743" s="139">
        <v>3750000</v>
      </c>
      <c r="AQ743" s="139">
        <v>21708000</v>
      </c>
      <c r="AR743" s="139">
        <v>0</v>
      </c>
      <c r="AS743" s="139">
        <v>34503000</v>
      </c>
    </row>
    <row r="744" spans="1:45" s="142" customFormat="1" ht="24.9" hidden="1" customHeight="1" x14ac:dyDescent="0.3">
      <c r="A744" s="136">
        <v>13825</v>
      </c>
      <c r="B744" s="136" t="s">
        <v>2339</v>
      </c>
      <c r="C744" s="136" t="s">
        <v>83</v>
      </c>
      <c r="D744" s="136">
        <v>2024</v>
      </c>
      <c r="E744" s="137" t="s">
        <v>1754</v>
      </c>
      <c r="F744" s="136" t="s">
        <v>1862</v>
      </c>
      <c r="G744" s="137" t="s">
        <v>626</v>
      </c>
      <c r="H744" s="137"/>
      <c r="I744" s="137"/>
      <c r="J744" s="137" t="s">
        <v>1366</v>
      </c>
      <c r="K744" s="137" t="s">
        <v>1365</v>
      </c>
      <c r="L744" s="137" t="s">
        <v>408</v>
      </c>
      <c r="M744" s="136" t="s">
        <v>409</v>
      </c>
      <c r="N744" s="136">
        <v>4</v>
      </c>
      <c r="O744" s="138" t="s">
        <v>687</v>
      </c>
      <c r="P744" s="137" t="s">
        <v>1708</v>
      </c>
      <c r="Q744" s="137" t="s">
        <v>624</v>
      </c>
      <c r="R744" s="137" t="s">
        <v>401</v>
      </c>
      <c r="S744" s="137" t="s">
        <v>19</v>
      </c>
      <c r="T744" s="137" t="s">
        <v>410</v>
      </c>
      <c r="U744" s="144">
        <v>15</v>
      </c>
      <c r="V744" s="136">
        <v>150</v>
      </c>
      <c r="W744" s="136">
        <v>12</v>
      </c>
      <c r="X744" s="136">
        <v>162</v>
      </c>
      <c r="Y744" s="136">
        <v>5</v>
      </c>
      <c r="Z744" s="136" t="s">
        <v>20</v>
      </c>
      <c r="AA744" s="136" t="s">
        <v>20</v>
      </c>
      <c r="AB744" s="136" t="s">
        <v>20</v>
      </c>
      <c r="AC744" s="137" t="s">
        <v>21</v>
      </c>
      <c r="AD744" s="137" t="s">
        <v>3265</v>
      </c>
      <c r="AE744" s="136" t="s">
        <v>18</v>
      </c>
      <c r="AF744" s="137" t="s">
        <v>1878</v>
      </c>
      <c r="AG744" s="136" t="s">
        <v>1868</v>
      </c>
      <c r="AH744" s="136">
        <v>2</v>
      </c>
      <c r="AI744" s="139">
        <v>5400</v>
      </c>
      <c r="AJ744" s="140">
        <v>32.4</v>
      </c>
      <c r="AK744" s="148">
        <v>33</v>
      </c>
      <c r="AL744" s="201">
        <f t="shared" si="11"/>
        <v>2430</v>
      </c>
      <c r="AM744" s="139"/>
      <c r="AN744" s="204">
        <v>1980000</v>
      </c>
      <c r="AO744" s="204">
        <v>2475000</v>
      </c>
      <c r="AP744" s="139">
        <v>3750000</v>
      </c>
      <c r="AQ744" s="139">
        <v>13122000</v>
      </c>
      <c r="AR744" s="139">
        <v>0</v>
      </c>
      <c r="AS744" s="139">
        <v>21327000</v>
      </c>
    </row>
    <row r="745" spans="1:45" s="142" customFormat="1" ht="24.9" hidden="1" customHeight="1" x14ac:dyDescent="0.3">
      <c r="A745" s="136">
        <v>13827</v>
      </c>
      <c r="B745" s="136" t="s">
        <v>2339</v>
      </c>
      <c r="C745" s="136" t="s">
        <v>83</v>
      </c>
      <c r="D745" s="136">
        <v>2024</v>
      </c>
      <c r="E745" s="137" t="s">
        <v>1754</v>
      </c>
      <c r="F745" s="136" t="s">
        <v>1862</v>
      </c>
      <c r="G745" s="137" t="s">
        <v>626</v>
      </c>
      <c r="H745" s="137"/>
      <c r="I745" s="137"/>
      <c r="J745" s="137" t="s">
        <v>685</v>
      </c>
      <c r="K745" s="137" t="s">
        <v>686</v>
      </c>
      <c r="L745" s="137" t="s">
        <v>408</v>
      </c>
      <c r="M745" s="136" t="s">
        <v>409</v>
      </c>
      <c r="N745" s="136">
        <v>4</v>
      </c>
      <c r="O745" s="138" t="s">
        <v>687</v>
      </c>
      <c r="P745" s="137" t="s">
        <v>2037</v>
      </c>
      <c r="Q745" s="137" t="s">
        <v>624</v>
      </c>
      <c r="R745" s="137" t="s">
        <v>401</v>
      </c>
      <c r="S745" s="137" t="s">
        <v>19</v>
      </c>
      <c r="T745" s="137" t="s">
        <v>411</v>
      </c>
      <c r="U745" s="144">
        <v>15</v>
      </c>
      <c r="V745" s="136">
        <v>100</v>
      </c>
      <c r="W745" s="136">
        <v>12</v>
      </c>
      <c r="X745" s="136">
        <v>112</v>
      </c>
      <c r="Y745" s="136">
        <v>5</v>
      </c>
      <c r="Z745" s="136" t="s">
        <v>20</v>
      </c>
      <c r="AA745" s="136" t="s">
        <v>20</v>
      </c>
      <c r="AB745" s="136" t="s">
        <v>20</v>
      </c>
      <c r="AC745" s="137" t="s">
        <v>21</v>
      </c>
      <c r="AD745" s="137" t="s">
        <v>3266</v>
      </c>
      <c r="AE745" s="136" t="s">
        <v>18</v>
      </c>
      <c r="AF745" s="137" t="s">
        <v>1878</v>
      </c>
      <c r="AG745" s="136" t="s">
        <v>1868</v>
      </c>
      <c r="AH745" s="136">
        <v>1</v>
      </c>
      <c r="AI745" s="139">
        <v>4300</v>
      </c>
      <c r="AJ745" s="140">
        <v>22.4</v>
      </c>
      <c r="AK745" s="148">
        <v>23</v>
      </c>
      <c r="AL745" s="201">
        <f t="shared" si="11"/>
        <v>1680</v>
      </c>
      <c r="AM745" s="139"/>
      <c r="AN745" s="204">
        <v>1380000</v>
      </c>
      <c r="AO745" s="204">
        <v>1725000</v>
      </c>
      <c r="AP745" s="139">
        <v>3750000</v>
      </c>
      <c r="AQ745" s="139">
        <v>7224000</v>
      </c>
      <c r="AR745" s="139">
        <v>0</v>
      </c>
      <c r="AS745" s="139">
        <v>14079000</v>
      </c>
    </row>
    <row r="746" spans="1:45" s="142" customFormat="1" ht="24.9" hidden="1" customHeight="1" x14ac:dyDescent="0.3">
      <c r="A746" s="136">
        <v>13828</v>
      </c>
      <c r="B746" s="136" t="s">
        <v>29</v>
      </c>
      <c r="C746" s="136" t="s">
        <v>86</v>
      </c>
      <c r="D746" s="136">
        <v>2024</v>
      </c>
      <c r="E746" s="137" t="s">
        <v>1754</v>
      </c>
      <c r="F746" s="136" t="s">
        <v>1862</v>
      </c>
      <c r="G746" s="137" t="s">
        <v>626</v>
      </c>
      <c r="H746" s="137"/>
      <c r="I746" s="137"/>
      <c r="J746" s="137" t="s">
        <v>1779</v>
      </c>
      <c r="K746" s="137" t="s">
        <v>1784</v>
      </c>
      <c r="L746" s="137" t="s">
        <v>408</v>
      </c>
      <c r="M746" s="136" t="s">
        <v>409</v>
      </c>
      <c r="N746" s="136">
        <v>14</v>
      </c>
      <c r="O746" s="138" t="s">
        <v>705</v>
      </c>
      <c r="P746" s="137" t="s">
        <v>1541</v>
      </c>
      <c r="Q746" s="137" t="s">
        <v>624</v>
      </c>
      <c r="R746" s="137" t="s">
        <v>401</v>
      </c>
      <c r="S746" s="137" t="s">
        <v>19</v>
      </c>
      <c r="T746" s="137" t="s">
        <v>399</v>
      </c>
      <c r="U746" s="144">
        <v>15</v>
      </c>
      <c r="V746" s="136">
        <v>160</v>
      </c>
      <c r="W746" s="136">
        <v>12</v>
      </c>
      <c r="X746" s="136">
        <v>172</v>
      </c>
      <c r="Y746" s="136">
        <v>4</v>
      </c>
      <c r="Z746" s="136" t="s">
        <v>20</v>
      </c>
      <c r="AA746" s="136" t="s">
        <v>20</v>
      </c>
      <c r="AB746" s="136" t="s">
        <v>20</v>
      </c>
      <c r="AC746" s="137" t="s">
        <v>21</v>
      </c>
      <c r="AD746" s="137" t="s">
        <v>3267</v>
      </c>
      <c r="AE746" s="136" t="s">
        <v>18</v>
      </c>
      <c r="AF746" s="137" t="s">
        <v>1878</v>
      </c>
      <c r="AG746" s="136" t="s">
        <v>1868</v>
      </c>
      <c r="AH746" s="136">
        <v>2</v>
      </c>
      <c r="AI746" s="139">
        <v>5400</v>
      </c>
      <c r="AJ746" s="140">
        <v>43</v>
      </c>
      <c r="AK746" s="148">
        <v>43</v>
      </c>
      <c r="AL746" s="201">
        <f t="shared" si="11"/>
        <v>2580</v>
      </c>
      <c r="AM746" s="139"/>
      <c r="AN746" s="204">
        <v>2580000</v>
      </c>
      <c r="AO746" s="204">
        <v>3225000</v>
      </c>
      <c r="AP746" s="139">
        <v>3750000</v>
      </c>
      <c r="AQ746" s="139">
        <v>13932000</v>
      </c>
      <c r="AR746" s="139">
        <v>0</v>
      </c>
      <c r="AS746" s="139">
        <v>23487000</v>
      </c>
    </row>
    <row r="747" spans="1:45" s="142" customFormat="1" ht="24.9" hidden="1" customHeight="1" x14ac:dyDescent="0.3">
      <c r="A747" s="136">
        <v>13842</v>
      </c>
      <c r="B747" s="136" t="s">
        <v>2339</v>
      </c>
      <c r="C747" s="136" t="s">
        <v>83</v>
      </c>
      <c r="D747" s="136">
        <v>2024</v>
      </c>
      <c r="E747" s="137" t="s">
        <v>1754</v>
      </c>
      <c r="F747" s="136" t="s">
        <v>1862</v>
      </c>
      <c r="G747" s="137" t="s">
        <v>626</v>
      </c>
      <c r="H747" s="137"/>
      <c r="I747" s="137"/>
      <c r="J747" s="137" t="s">
        <v>1208</v>
      </c>
      <c r="K747" s="137" t="s">
        <v>1207</v>
      </c>
      <c r="L747" s="137" t="s">
        <v>408</v>
      </c>
      <c r="M747" s="136" t="s">
        <v>409</v>
      </c>
      <c r="N747" s="136">
        <v>10</v>
      </c>
      <c r="O747" s="138" t="s">
        <v>1135</v>
      </c>
      <c r="P747" s="137" t="s">
        <v>1185</v>
      </c>
      <c r="Q747" s="137" t="s">
        <v>624</v>
      </c>
      <c r="R747" s="137" t="s">
        <v>401</v>
      </c>
      <c r="S747" s="137" t="s">
        <v>19</v>
      </c>
      <c r="T747" s="137" t="s">
        <v>411</v>
      </c>
      <c r="U747" s="144">
        <v>20</v>
      </c>
      <c r="V747" s="136">
        <v>240</v>
      </c>
      <c r="W747" s="136">
        <v>12</v>
      </c>
      <c r="X747" s="136">
        <v>252</v>
      </c>
      <c r="Y747" s="136">
        <v>4</v>
      </c>
      <c r="Z747" s="136" t="s">
        <v>20</v>
      </c>
      <c r="AA747" s="136" t="s">
        <v>20</v>
      </c>
      <c r="AB747" s="136" t="s">
        <v>20</v>
      </c>
      <c r="AC747" s="137" t="s">
        <v>21</v>
      </c>
      <c r="AD747" s="137" t="s">
        <v>3258</v>
      </c>
      <c r="AE747" s="136" t="s">
        <v>18</v>
      </c>
      <c r="AF747" s="137" t="s">
        <v>1878</v>
      </c>
      <c r="AG747" s="136" t="s">
        <v>1868</v>
      </c>
      <c r="AH747" s="136">
        <v>2</v>
      </c>
      <c r="AI747" s="139">
        <v>5400</v>
      </c>
      <c r="AJ747" s="140">
        <v>63</v>
      </c>
      <c r="AK747" s="148">
        <v>63</v>
      </c>
      <c r="AL747" s="201">
        <f t="shared" si="11"/>
        <v>5040</v>
      </c>
      <c r="AM747" s="139"/>
      <c r="AN747" s="204">
        <v>5040000</v>
      </c>
      <c r="AO747" s="204">
        <v>6300000</v>
      </c>
      <c r="AP747" s="139">
        <v>5000000</v>
      </c>
      <c r="AQ747" s="139">
        <v>27216000</v>
      </c>
      <c r="AR747" s="139">
        <v>0</v>
      </c>
      <c r="AS747" s="139">
        <v>43556000</v>
      </c>
    </row>
    <row r="748" spans="1:45" s="142" customFormat="1" ht="24.9" hidden="1" customHeight="1" x14ac:dyDescent="0.3">
      <c r="A748" s="136">
        <v>13847</v>
      </c>
      <c r="B748" s="136" t="s">
        <v>2339</v>
      </c>
      <c r="C748" s="136" t="s">
        <v>83</v>
      </c>
      <c r="D748" s="136">
        <v>2024</v>
      </c>
      <c r="E748" s="137" t="s">
        <v>1754</v>
      </c>
      <c r="F748" s="136" t="s">
        <v>1862</v>
      </c>
      <c r="G748" s="137" t="s">
        <v>626</v>
      </c>
      <c r="H748" s="137"/>
      <c r="I748" s="137"/>
      <c r="J748" s="137" t="s">
        <v>1208</v>
      </c>
      <c r="K748" s="137" t="s">
        <v>1207</v>
      </c>
      <c r="L748" s="137" t="s">
        <v>408</v>
      </c>
      <c r="M748" s="136" t="s">
        <v>409</v>
      </c>
      <c r="N748" s="136">
        <v>10</v>
      </c>
      <c r="O748" s="138" t="s">
        <v>1135</v>
      </c>
      <c r="P748" s="137" t="s">
        <v>1662</v>
      </c>
      <c r="Q748" s="137" t="s">
        <v>624</v>
      </c>
      <c r="R748" s="137" t="s">
        <v>401</v>
      </c>
      <c r="S748" s="137" t="s">
        <v>19</v>
      </c>
      <c r="T748" s="137" t="s">
        <v>411</v>
      </c>
      <c r="U748" s="144">
        <v>20</v>
      </c>
      <c r="V748" s="136">
        <v>240</v>
      </c>
      <c r="W748" s="136">
        <v>12</v>
      </c>
      <c r="X748" s="136">
        <v>252</v>
      </c>
      <c r="Y748" s="136">
        <v>4</v>
      </c>
      <c r="Z748" s="136" t="s">
        <v>20</v>
      </c>
      <c r="AA748" s="136" t="s">
        <v>20</v>
      </c>
      <c r="AB748" s="136" t="s">
        <v>20</v>
      </c>
      <c r="AC748" s="137" t="s">
        <v>21</v>
      </c>
      <c r="AD748" s="137" t="s">
        <v>3268</v>
      </c>
      <c r="AE748" s="136" t="s">
        <v>18</v>
      </c>
      <c r="AF748" s="137" t="s">
        <v>1878</v>
      </c>
      <c r="AG748" s="136" t="s">
        <v>1868</v>
      </c>
      <c r="AH748" s="136">
        <v>2</v>
      </c>
      <c r="AI748" s="139">
        <v>5400</v>
      </c>
      <c r="AJ748" s="140">
        <v>63</v>
      </c>
      <c r="AK748" s="148">
        <v>63</v>
      </c>
      <c r="AL748" s="201">
        <f t="shared" si="11"/>
        <v>5040</v>
      </c>
      <c r="AM748" s="139"/>
      <c r="AN748" s="204">
        <v>5040000</v>
      </c>
      <c r="AO748" s="204">
        <v>6300000</v>
      </c>
      <c r="AP748" s="139">
        <v>5000000</v>
      </c>
      <c r="AQ748" s="139">
        <v>27216000</v>
      </c>
      <c r="AR748" s="139">
        <v>0</v>
      </c>
      <c r="AS748" s="139">
        <v>43556000</v>
      </c>
    </row>
    <row r="749" spans="1:45" s="142" customFormat="1" ht="24.9" hidden="1" customHeight="1" x14ac:dyDescent="0.3">
      <c r="A749" s="136">
        <v>13848</v>
      </c>
      <c r="B749" s="136" t="s">
        <v>2339</v>
      </c>
      <c r="C749" s="136" t="s">
        <v>83</v>
      </c>
      <c r="D749" s="136">
        <v>2024</v>
      </c>
      <c r="E749" s="137" t="s">
        <v>1754</v>
      </c>
      <c r="F749" s="136" t="s">
        <v>1862</v>
      </c>
      <c r="G749" s="137" t="s">
        <v>626</v>
      </c>
      <c r="H749" s="137"/>
      <c r="I749" s="137"/>
      <c r="J749" s="137" t="s">
        <v>1287</v>
      </c>
      <c r="K749" s="137" t="s">
        <v>1286</v>
      </c>
      <c r="L749" s="137" t="s">
        <v>408</v>
      </c>
      <c r="M749" s="136" t="s">
        <v>409</v>
      </c>
      <c r="N749" s="136">
        <v>10</v>
      </c>
      <c r="O749" s="138" t="s">
        <v>1135</v>
      </c>
      <c r="P749" s="137" t="s">
        <v>1690</v>
      </c>
      <c r="Q749" s="137" t="s">
        <v>624</v>
      </c>
      <c r="R749" s="137" t="s">
        <v>401</v>
      </c>
      <c r="S749" s="137" t="s">
        <v>19</v>
      </c>
      <c r="T749" s="137" t="s">
        <v>399</v>
      </c>
      <c r="U749" s="144">
        <v>20</v>
      </c>
      <c r="V749" s="136">
        <v>160</v>
      </c>
      <c r="W749" s="136">
        <v>12</v>
      </c>
      <c r="X749" s="136">
        <v>172</v>
      </c>
      <c r="Y749" s="136">
        <v>4</v>
      </c>
      <c r="Z749" s="136" t="s">
        <v>20</v>
      </c>
      <c r="AA749" s="136" t="s">
        <v>20</v>
      </c>
      <c r="AB749" s="136" t="s">
        <v>20</v>
      </c>
      <c r="AC749" s="137" t="s">
        <v>21</v>
      </c>
      <c r="AD749" s="137" t="s">
        <v>3269</v>
      </c>
      <c r="AE749" s="136" t="s">
        <v>18</v>
      </c>
      <c r="AF749" s="137" t="s">
        <v>1878</v>
      </c>
      <c r="AG749" s="136" t="s">
        <v>1868</v>
      </c>
      <c r="AH749" s="136">
        <v>2</v>
      </c>
      <c r="AI749" s="139">
        <v>5400</v>
      </c>
      <c r="AJ749" s="140">
        <v>43</v>
      </c>
      <c r="AK749" s="148">
        <v>43</v>
      </c>
      <c r="AL749" s="201">
        <f t="shared" si="11"/>
        <v>3440</v>
      </c>
      <c r="AM749" s="143"/>
      <c r="AN749" s="204">
        <v>3440000</v>
      </c>
      <c r="AO749" s="204">
        <v>4300000</v>
      </c>
      <c r="AP749" s="139">
        <v>5000000</v>
      </c>
      <c r="AQ749" s="139">
        <v>18576000</v>
      </c>
      <c r="AR749" s="139">
        <v>0</v>
      </c>
      <c r="AS749" s="139">
        <v>31316000</v>
      </c>
    </row>
    <row r="750" spans="1:45" s="142" customFormat="1" ht="24.9" hidden="1" customHeight="1" x14ac:dyDescent="0.3">
      <c r="A750" s="136">
        <v>13852</v>
      </c>
      <c r="B750" s="136" t="s">
        <v>2339</v>
      </c>
      <c r="C750" s="136" t="s">
        <v>83</v>
      </c>
      <c r="D750" s="136">
        <v>2024</v>
      </c>
      <c r="E750" s="137" t="s">
        <v>1754</v>
      </c>
      <c r="F750" s="136" t="s">
        <v>1862</v>
      </c>
      <c r="G750" s="137" t="s">
        <v>626</v>
      </c>
      <c r="H750" s="137"/>
      <c r="I750" s="137"/>
      <c r="J750" s="137" t="s">
        <v>1203</v>
      </c>
      <c r="K750" s="137" t="s">
        <v>1202</v>
      </c>
      <c r="L750" s="137" t="s">
        <v>408</v>
      </c>
      <c r="M750" s="136" t="s">
        <v>409</v>
      </c>
      <c r="N750" s="136">
        <v>10</v>
      </c>
      <c r="O750" s="138" t="s">
        <v>1135</v>
      </c>
      <c r="P750" s="137" t="s">
        <v>1532</v>
      </c>
      <c r="Q750" s="137" t="s">
        <v>624</v>
      </c>
      <c r="R750" s="137" t="s">
        <v>401</v>
      </c>
      <c r="S750" s="137" t="s">
        <v>19</v>
      </c>
      <c r="T750" s="137" t="s">
        <v>410</v>
      </c>
      <c r="U750" s="144">
        <v>20</v>
      </c>
      <c r="V750" s="136">
        <v>260</v>
      </c>
      <c r="W750" s="136">
        <v>12</v>
      </c>
      <c r="X750" s="136">
        <v>272</v>
      </c>
      <c r="Y750" s="136">
        <v>4</v>
      </c>
      <c r="Z750" s="136" t="s">
        <v>20</v>
      </c>
      <c r="AA750" s="136" t="s">
        <v>20</v>
      </c>
      <c r="AB750" s="136" t="s">
        <v>20</v>
      </c>
      <c r="AC750" s="137" t="s">
        <v>21</v>
      </c>
      <c r="AD750" s="137" t="s">
        <v>3270</v>
      </c>
      <c r="AE750" s="136" t="s">
        <v>20</v>
      </c>
      <c r="AF750" s="137" t="s">
        <v>1991</v>
      </c>
      <c r="AG750" s="136" t="s">
        <v>1868</v>
      </c>
      <c r="AH750" s="136">
        <v>3</v>
      </c>
      <c r="AI750" s="139">
        <v>6300</v>
      </c>
      <c r="AJ750" s="140">
        <v>68</v>
      </c>
      <c r="AK750" s="148">
        <v>68</v>
      </c>
      <c r="AL750" s="201">
        <f t="shared" si="11"/>
        <v>5440</v>
      </c>
      <c r="AM750" s="143">
        <v>300000</v>
      </c>
      <c r="AN750" s="204">
        <v>5440000</v>
      </c>
      <c r="AO750" s="204">
        <v>6800000</v>
      </c>
      <c r="AP750" s="139">
        <v>5000000</v>
      </c>
      <c r="AQ750" s="139">
        <v>34272000</v>
      </c>
      <c r="AR750" s="139">
        <v>6000000</v>
      </c>
      <c r="AS750" s="139">
        <v>57512000</v>
      </c>
    </row>
    <row r="751" spans="1:45" s="142" customFormat="1" ht="24.9" hidden="1" customHeight="1" x14ac:dyDescent="0.3">
      <c r="A751" s="136">
        <v>13854</v>
      </c>
      <c r="B751" s="136" t="s">
        <v>2339</v>
      </c>
      <c r="C751" s="136" t="s">
        <v>83</v>
      </c>
      <c r="D751" s="136">
        <v>2024</v>
      </c>
      <c r="E751" s="137" t="s">
        <v>1754</v>
      </c>
      <c r="F751" s="136" t="s">
        <v>1862</v>
      </c>
      <c r="G751" s="137" t="s">
        <v>626</v>
      </c>
      <c r="H751" s="137"/>
      <c r="I751" s="137"/>
      <c r="J751" s="137" t="s">
        <v>1203</v>
      </c>
      <c r="K751" s="137" t="s">
        <v>1202</v>
      </c>
      <c r="L751" s="137" t="s">
        <v>408</v>
      </c>
      <c r="M751" s="136" t="s">
        <v>409</v>
      </c>
      <c r="N751" s="136">
        <v>10</v>
      </c>
      <c r="O751" s="138" t="s">
        <v>1135</v>
      </c>
      <c r="P751" s="137" t="s">
        <v>1695</v>
      </c>
      <c r="Q751" s="137" t="s">
        <v>624</v>
      </c>
      <c r="R751" s="137" t="s">
        <v>401</v>
      </c>
      <c r="S751" s="137" t="s">
        <v>19</v>
      </c>
      <c r="T751" s="137" t="s">
        <v>410</v>
      </c>
      <c r="U751" s="144">
        <v>20</v>
      </c>
      <c r="V751" s="136">
        <v>260</v>
      </c>
      <c r="W751" s="136">
        <v>12</v>
      </c>
      <c r="X751" s="136">
        <v>272</v>
      </c>
      <c r="Y751" s="136">
        <v>4</v>
      </c>
      <c r="Z751" s="136" t="s">
        <v>20</v>
      </c>
      <c r="AA751" s="136" t="s">
        <v>20</v>
      </c>
      <c r="AB751" s="136" t="s">
        <v>20</v>
      </c>
      <c r="AC751" s="137" t="s">
        <v>21</v>
      </c>
      <c r="AD751" s="137" t="s">
        <v>3271</v>
      </c>
      <c r="AE751" s="136" t="s">
        <v>20</v>
      </c>
      <c r="AF751" s="137" t="s">
        <v>1991</v>
      </c>
      <c r="AG751" s="136" t="s">
        <v>1868</v>
      </c>
      <c r="AH751" s="136">
        <v>3</v>
      </c>
      <c r="AI751" s="139">
        <v>6300</v>
      </c>
      <c r="AJ751" s="140">
        <v>68</v>
      </c>
      <c r="AK751" s="148">
        <v>68</v>
      </c>
      <c r="AL751" s="201">
        <f t="shared" si="11"/>
        <v>5440</v>
      </c>
      <c r="AM751" s="139">
        <v>300000</v>
      </c>
      <c r="AN751" s="204">
        <v>5440000</v>
      </c>
      <c r="AO751" s="204">
        <v>6800000</v>
      </c>
      <c r="AP751" s="139">
        <v>5000000</v>
      </c>
      <c r="AQ751" s="139">
        <v>34272000</v>
      </c>
      <c r="AR751" s="139">
        <v>6000000</v>
      </c>
      <c r="AS751" s="139">
        <v>57512000</v>
      </c>
    </row>
    <row r="752" spans="1:45" s="142" customFormat="1" ht="24.9" hidden="1" customHeight="1" x14ac:dyDescent="0.3">
      <c r="A752" s="136">
        <v>13856</v>
      </c>
      <c r="B752" s="136" t="s">
        <v>29</v>
      </c>
      <c r="C752" s="136" t="s">
        <v>86</v>
      </c>
      <c r="D752" s="136">
        <v>2024</v>
      </c>
      <c r="E752" s="137" t="s">
        <v>1754</v>
      </c>
      <c r="F752" s="136" t="s">
        <v>1862</v>
      </c>
      <c r="G752" s="137" t="s">
        <v>626</v>
      </c>
      <c r="H752" s="137"/>
      <c r="I752" s="137"/>
      <c r="J752" s="137" t="s">
        <v>1201</v>
      </c>
      <c r="K752" s="137" t="s">
        <v>1200</v>
      </c>
      <c r="L752" s="137" t="s">
        <v>408</v>
      </c>
      <c r="M752" s="136" t="s">
        <v>409</v>
      </c>
      <c r="N752" s="136">
        <v>15</v>
      </c>
      <c r="O752" s="138" t="s">
        <v>1338</v>
      </c>
      <c r="P752" s="137" t="s">
        <v>1337</v>
      </c>
      <c r="Q752" s="137" t="s">
        <v>624</v>
      </c>
      <c r="R752" s="137" t="s">
        <v>401</v>
      </c>
      <c r="S752" s="137" t="s">
        <v>19</v>
      </c>
      <c r="T752" s="137" t="s">
        <v>410</v>
      </c>
      <c r="U752" s="144">
        <v>20</v>
      </c>
      <c r="V752" s="136">
        <v>150</v>
      </c>
      <c r="W752" s="136">
        <v>12</v>
      </c>
      <c r="X752" s="136">
        <v>162</v>
      </c>
      <c r="Y752" s="136">
        <v>4</v>
      </c>
      <c r="Z752" s="136" t="s">
        <v>20</v>
      </c>
      <c r="AA752" s="136" t="s">
        <v>20</v>
      </c>
      <c r="AB752" s="136" t="s">
        <v>20</v>
      </c>
      <c r="AC752" s="137" t="s">
        <v>21</v>
      </c>
      <c r="AD752" s="137" t="s">
        <v>3272</v>
      </c>
      <c r="AE752" s="136" t="s">
        <v>20</v>
      </c>
      <c r="AF752" s="137" t="s">
        <v>1896</v>
      </c>
      <c r="AG752" s="136" t="s">
        <v>1868</v>
      </c>
      <c r="AH752" s="136">
        <v>3</v>
      </c>
      <c r="AI752" s="139">
        <v>6300</v>
      </c>
      <c r="AJ752" s="140">
        <v>40.5</v>
      </c>
      <c r="AK752" s="148">
        <v>41</v>
      </c>
      <c r="AL752" s="201">
        <f t="shared" si="11"/>
        <v>3240</v>
      </c>
      <c r="AM752" s="143">
        <v>35000</v>
      </c>
      <c r="AN752" s="204">
        <v>3280000</v>
      </c>
      <c r="AO752" s="204">
        <v>4100000</v>
      </c>
      <c r="AP752" s="139">
        <v>5000000</v>
      </c>
      <c r="AQ752" s="139">
        <v>20412000</v>
      </c>
      <c r="AR752" s="139">
        <v>700000</v>
      </c>
      <c r="AS752" s="139">
        <v>33492000</v>
      </c>
    </row>
    <row r="753" spans="1:45" s="142" customFormat="1" ht="24.9" hidden="1" customHeight="1" x14ac:dyDescent="0.3">
      <c r="A753" s="136">
        <v>13860</v>
      </c>
      <c r="B753" s="136" t="s">
        <v>2339</v>
      </c>
      <c r="C753" s="136" t="s">
        <v>83</v>
      </c>
      <c r="D753" s="136">
        <v>2024</v>
      </c>
      <c r="E753" s="137" t="s">
        <v>1754</v>
      </c>
      <c r="F753" s="136" t="s">
        <v>1862</v>
      </c>
      <c r="G753" s="137" t="s">
        <v>626</v>
      </c>
      <c r="H753" s="137"/>
      <c r="I753" s="137"/>
      <c r="J753" s="137" t="s">
        <v>665</v>
      </c>
      <c r="K753" s="137" t="s">
        <v>666</v>
      </c>
      <c r="L753" s="137" t="s">
        <v>408</v>
      </c>
      <c r="M753" s="136" t="s">
        <v>409</v>
      </c>
      <c r="N753" s="136">
        <v>10</v>
      </c>
      <c r="O753" s="138" t="s">
        <v>1135</v>
      </c>
      <c r="P753" s="137" t="s">
        <v>1439</v>
      </c>
      <c r="Q753" s="137" t="s">
        <v>624</v>
      </c>
      <c r="R753" s="137" t="s">
        <v>401</v>
      </c>
      <c r="S753" s="137" t="s">
        <v>19</v>
      </c>
      <c r="T753" s="137" t="s">
        <v>399</v>
      </c>
      <c r="U753" s="144">
        <v>20</v>
      </c>
      <c r="V753" s="136">
        <v>195</v>
      </c>
      <c r="W753" s="136">
        <v>12</v>
      </c>
      <c r="X753" s="136">
        <v>207</v>
      </c>
      <c r="Y753" s="136">
        <v>4</v>
      </c>
      <c r="Z753" s="136" t="s">
        <v>20</v>
      </c>
      <c r="AA753" s="136" t="s">
        <v>20</v>
      </c>
      <c r="AB753" s="136" t="s">
        <v>20</v>
      </c>
      <c r="AC753" s="137" t="s">
        <v>21</v>
      </c>
      <c r="AD753" s="137" t="s">
        <v>3273</v>
      </c>
      <c r="AE753" s="136" t="s">
        <v>18</v>
      </c>
      <c r="AF753" s="137" t="s">
        <v>1878</v>
      </c>
      <c r="AG753" s="136" t="s">
        <v>1868</v>
      </c>
      <c r="AH753" s="136">
        <v>2</v>
      </c>
      <c r="AI753" s="139">
        <v>5400</v>
      </c>
      <c r="AJ753" s="140">
        <v>51.75</v>
      </c>
      <c r="AK753" s="148">
        <v>52</v>
      </c>
      <c r="AL753" s="201">
        <f t="shared" si="11"/>
        <v>4140</v>
      </c>
      <c r="AM753" s="143"/>
      <c r="AN753" s="204">
        <v>4160000</v>
      </c>
      <c r="AO753" s="204">
        <v>5200000</v>
      </c>
      <c r="AP753" s="139">
        <v>5000000</v>
      </c>
      <c r="AQ753" s="139">
        <v>22356000</v>
      </c>
      <c r="AR753" s="139">
        <v>0</v>
      </c>
      <c r="AS753" s="139">
        <v>36716000</v>
      </c>
    </row>
    <row r="754" spans="1:45" s="142" customFormat="1" ht="24.9" hidden="1" customHeight="1" x14ac:dyDescent="0.3">
      <c r="A754" s="136">
        <v>13862</v>
      </c>
      <c r="B754" s="136" t="s">
        <v>2339</v>
      </c>
      <c r="C754" s="136" t="s">
        <v>83</v>
      </c>
      <c r="D754" s="136">
        <v>2024</v>
      </c>
      <c r="E754" s="137" t="s">
        <v>1754</v>
      </c>
      <c r="F754" s="136" t="s">
        <v>1862</v>
      </c>
      <c r="G754" s="137" t="s">
        <v>626</v>
      </c>
      <c r="H754" s="137"/>
      <c r="I754" s="137"/>
      <c r="J754" s="137" t="s">
        <v>665</v>
      </c>
      <c r="K754" s="137" t="s">
        <v>666</v>
      </c>
      <c r="L754" s="137" t="s">
        <v>408</v>
      </c>
      <c r="M754" s="136" t="s">
        <v>409</v>
      </c>
      <c r="N754" s="136">
        <v>10</v>
      </c>
      <c r="O754" s="138" t="s">
        <v>1135</v>
      </c>
      <c r="P754" s="137" t="s">
        <v>1484</v>
      </c>
      <c r="Q754" s="137" t="s">
        <v>624</v>
      </c>
      <c r="R754" s="137" t="s">
        <v>401</v>
      </c>
      <c r="S754" s="137" t="s">
        <v>19</v>
      </c>
      <c r="T754" s="137" t="s">
        <v>399</v>
      </c>
      <c r="U754" s="144">
        <v>20</v>
      </c>
      <c r="V754" s="136">
        <v>195</v>
      </c>
      <c r="W754" s="136">
        <v>12</v>
      </c>
      <c r="X754" s="136">
        <v>207</v>
      </c>
      <c r="Y754" s="136">
        <v>4</v>
      </c>
      <c r="Z754" s="136" t="s">
        <v>20</v>
      </c>
      <c r="AA754" s="136" t="s">
        <v>20</v>
      </c>
      <c r="AB754" s="136" t="s">
        <v>20</v>
      </c>
      <c r="AC754" s="137" t="s">
        <v>21</v>
      </c>
      <c r="AD754" s="137" t="s">
        <v>3274</v>
      </c>
      <c r="AE754" s="136" t="s">
        <v>18</v>
      </c>
      <c r="AF754" s="137" t="s">
        <v>1878</v>
      </c>
      <c r="AG754" s="136" t="s">
        <v>1868</v>
      </c>
      <c r="AH754" s="136">
        <v>2</v>
      </c>
      <c r="AI754" s="139">
        <v>5400</v>
      </c>
      <c r="AJ754" s="140">
        <v>51.75</v>
      </c>
      <c r="AK754" s="148">
        <v>52</v>
      </c>
      <c r="AL754" s="201">
        <f t="shared" si="11"/>
        <v>4140</v>
      </c>
      <c r="AM754" s="143"/>
      <c r="AN754" s="204">
        <v>4160000</v>
      </c>
      <c r="AO754" s="204">
        <v>5200000</v>
      </c>
      <c r="AP754" s="139">
        <v>5000000</v>
      </c>
      <c r="AQ754" s="139">
        <v>22356000</v>
      </c>
      <c r="AR754" s="139">
        <v>0</v>
      </c>
      <c r="AS754" s="139">
        <v>36716000</v>
      </c>
    </row>
    <row r="755" spans="1:45" s="142" customFormat="1" ht="24.9" hidden="1" customHeight="1" x14ac:dyDescent="0.3">
      <c r="A755" s="136">
        <v>13863</v>
      </c>
      <c r="B755" s="136" t="s">
        <v>2339</v>
      </c>
      <c r="C755" s="136" t="s">
        <v>83</v>
      </c>
      <c r="D755" s="136">
        <v>2024</v>
      </c>
      <c r="E755" s="137" t="s">
        <v>1754</v>
      </c>
      <c r="F755" s="136" t="s">
        <v>1862</v>
      </c>
      <c r="G755" s="137" t="s">
        <v>626</v>
      </c>
      <c r="H755" s="137"/>
      <c r="I755" s="137"/>
      <c r="J755" s="137" t="s">
        <v>1722</v>
      </c>
      <c r="K755" s="137" t="s">
        <v>1721</v>
      </c>
      <c r="L755" s="137" t="s">
        <v>408</v>
      </c>
      <c r="M755" s="136" t="s">
        <v>409</v>
      </c>
      <c r="N755" s="136">
        <v>10</v>
      </c>
      <c r="O755" s="138" t="s">
        <v>1135</v>
      </c>
      <c r="P755" s="137" t="s">
        <v>704</v>
      </c>
      <c r="Q755" s="137" t="s">
        <v>624</v>
      </c>
      <c r="R755" s="137" t="s">
        <v>401</v>
      </c>
      <c r="S755" s="137" t="s">
        <v>19</v>
      </c>
      <c r="T755" s="137" t="s">
        <v>399</v>
      </c>
      <c r="U755" s="144">
        <v>20</v>
      </c>
      <c r="V755" s="136">
        <v>135</v>
      </c>
      <c r="W755" s="136">
        <v>12</v>
      </c>
      <c r="X755" s="136">
        <v>147</v>
      </c>
      <c r="Y755" s="136">
        <v>4</v>
      </c>
      <c r="Z755" s="136" t="s">
        <v>20</v>
      </c>
      <c r="AA755" s="136" t="s">
        <v>20</v>
      </c>
      <c r="AB755" s="136" t="s">
        <v>20</v>
      </c>
      <c r="AC755" s="137" t="s">
        <v>21</v>
      </c>
      <c r="AD755" s="137" t="s">
        <v>3258</v>
      </c>
      <c r="AE755" s="136" t="s">
        <v>18</v>
      </c>
      <c r="AF755" s="137" t="s">
        <v>1878</v>
      </c>
      <c r="AG755" s="136" t="s">
        <v>1868</v>
      </c>
      <c r="AH755" s="136">
        <v>3</v>
      </c>
      <c r="AI755" s="139">
        <v>6300</v>
      </c>
      <c r="AJ755" s="140">
        <v>36.75</v>
      </c>
      <c r="AK755" s="148">
        <v>37</v>
      </c>
      <c r="AL755" s="201">
        <f t="shared" si="11"/>
        <v>2940</v>
      </c>
      <c r="AM755" s="139"/>
      <c r="AN755" s="204">
        <v>2960000</v>
      </c>
      <c r="AO755" s="204">
        <v>3700000</v>
      </c>
      <c r="AP755" s="139">
        <v>5000000</v>
      </c>
      <c r="AQ755" s="139">
        <v>18522000</v>
      </c>
      <c r="AR755" s="139">
        <v>0</v>
      </c>
      <c r="AS755" s="139">
        <v>30182000</v>
      </c>
    </row>
    <row r="756" spans="1:45" s="142" customFormat="1" ht="24.9" hidden="1" customHeight="1" x14ac:dyDescent="0.3">
      <c r="A756" s="136">
        <v>13864</v>
      </c>
      <c r="B756" s="136" t="s">
        <v>2339</v>
      </c>
      <c r="C756" s="136" t="s">
        <v>83</v>
      </c>
      <c r="D756" s="136">
        <v>2024</v>
      </c>
      <c r="E756" s="137" t="s">
        <v>1754</v>
      </c>
      <c r="F756" s="136" t="s">
        <v>1862</v>
      </c>
      <c r="G756" s="137" t="s">
        <v>626</v>
      </c>
      <c r="H756" s="137"/>
      <c r="I756" s="137"/>
      <c r="J756" s="137" t="s">
        <v>2848</v>
      </c>
      <c r="K756" s="137" t="s">
        <v>1903</v>
      </c>
      <c r="L756" s="137" t="s">
        <v>408</v>
      </c>
      <c r="M756" s="136" t="s">
        <v>409</v>
      </c>
      <c r="N756" s="136">
        <v>10</v>
      </c>
      <c r="O756" s="138" t="s">
        <v>1135</v>
      </c>
      <c r="P756" s="137" t="s">
        <v>1253</v>
      </c>
      <c r="Q756" s="137" t="s">
        <v>624</v>
      </c>
      <c r="R756" s="137" t="s">
        <v>401</v>
      </c>
      <c r="S756" s="137" t="s">
        <v>19</v>
      </c>
      <c r="T756" s="137" t="s">
        <v>399</v>
      </c>
      <c r="U756" s="144">
        <v>20</v>
      </c>
      <c r="V756" s="136">
        <v>125</v>
      </c>
      <c r="W756" s="136">
        <v>12</v>
      </c>
      <c r="X756" s="136">
        <v>137</v>
      </c>
      <c r="Y756" s="136">
        <v>4</v>
      </c>
      <c r="Z756" s="136" t="s">
        <v>20</v>
      </c>
      <c r="AA756" s="136" t="s">
        <v>20</v>
      </c>
      <c r="AB756" s="136" t="s">
        <v>20</v>
      </c>
      <c r="AC756" s="137" t="s">
        <v>21</v>
      </c>
      <c r="AD756" s="137" t="s">
        <v>3275</v>
      </c>
      <c r="AE756" s="136" t="s">
        <v>18</v>
      </c>
      <c r="AF756" s="137" t="s">
        <v>1878</v>
      </c>
      <c r="AG756" s="136" t="s">
        <v>1868</v>
      </c>
      <c r="AH756" s="136">
        <v>3</v>
      </c>
      <c r="AI756" s="139">
        <v>6300</v>
      </c>
      <c r="AJ756" s="140">
        <v>34.25</v>
      </c>
      <c r="AK756" s="148">
        <v>35</v>
      </c>
      <c r="AL756" s="201">
        <f t="shared" si="11"/>
        <v>2740</v>
      </c>
      <c r="AM756" s="143"/>
      <c r="AN756" s="204">
        <v>2800000</v>
      </c>
      <c r="AO756" s="204">
        <v>3500000</v>
      </c>
      <c r="AP756" s="139">
        <v>5000000</v>
      </c>
      <c r="AQ756" s="139">
        <v>17262000</v>
      </c>
      <c r="AR756" s="139">
        <v>0</v>
      </c>
      <c r="AS756" s="139">
        <v>28562000</v>
      </c>
    </row>
    <row r="757" spans="1:45" s="142" customFormat="1" ht="24.9" hidden="1" customHeight="1" x14ac:dyDescent="0.3">
      <c r="A757" s="136">
        <v>13867</v>
      </c>
      <c r="B757" s="136" t="s">
        <v>2339</v>
      </c>
      <c r="C757" s="136" t="s">
        <v>83</v>
      </c>
      <c r="D757" s="136">
        <v>2024</v>
      </c>
      <c r="E757" s="137" t="s">
        <v>1754</v>
      </c>
      <c r="F757" s="136" t="s">
        <v>1862</v>
      </c>
      <c r="G757" s="137" t="s">
        <v>626</v>
      </c>
      <c r="H757" s="137"/>
      <c r="I757" s="137"/>
      <c r="J757" s="137" t="s">
        <v>3276</v>
      </c>
      <c r="K757" s="137" t="s">
        <v>3277</v>
      </c>
      <c r="L757" s="137" t="s">
        <v>408</v>
      </c>
      <c r="M757" s="136" t="s">
        <v>409</v>
      </c>
      <c r="N757" s="136">
        <v>10</v>
      </c>
      <c r="O757" s="138" t="s">
        <v>1135</v>
      </c>
      <c r="P757" s="137" t="s">
        <v>1448</v>
      </c>
      <c r="Q757" s="137" t="s">
        <v>624</v>
      </c>
      <c r="R757" s="137" t="s">
        <v>401</v>
      </c>
      <c r="S757" s="137" t="s">
        <v>19</v>
      </c>
      <c r="T757" s="137" t="s">
        <v>399</v>
      </c>
      <c r="U757" s="144">
        <v>15</v>
      </c>
      <c r="V757" s="136">
        <v>160</v>
      </c>
      <c r="W757" s="136">
        <v>12</v>
      </c>
      <c r="X757" s="136">
        <v>172</v>
      </c>
      <c r="Y757" s="136">
        <v>4</v>
      </c>
      <c r="Z757" s="136" t="s">
        <v>20</v>
      </c>
      <c r="AA757" s="136" t="s">
        <v>20</v>
      </c>
      <c r="AB757" s="136" t="s">
        <v>20</v>
      </c>
      <c r="AC757" s="137" t="s">
        <v>21</v>
      </c>
      <c r="AD757" s="137" t="s">
        <v>3278</v>
      </c>
      <c r="AE757" s="136" t="s">
        <v>18</v>
      </c>
      <c r="AF757" s="137" t="s">
        <v>1878</v>
      </c>
      <c r="AG757" s="136" t="s">
        <v>1868</v>
      </c>
      <c r="AH757" s="136">
        <v>3</v>
      </c>
      <c r="AI757" s="139">
        <v>6300</v>
      </c>
      <c r="AJ757" s="140">
        <v>43</v>
      </c>
      <c r="AK757" s="148">
        <v>43</v>
      </c>
      <c r="AL757" s="201">
        <f t="shared" si="11"/>
        <v>2580</v>
      </c>
      <c r="AM757" s="143"/>
      <c r="AN757" s="204">
        <v>2580000</v>
      </c>
      <c r="AO757" s="204">
        <v>3225000</v>
      </c>
      <c r="AP757" s="139">
        <v>3750000</v>
      </c>
      <c r="AQ757" s="139">
        <v>16254000</v>
      </c>
      <c r="AR757" s="139">
        <v>0</v>
      </c>
      <c r="AS757" s="139">
        <v>25809000</v>
      </c>
    </row>
    <row r="758" spans="1:45" s="142" customFormat="1" ht="24.9" hidden="1" customHeight="1" x14ac:dyDescent="0.3">
      <c r="A758" s="136">
        <v>13869</v>
      </c>
      <c r="B758" s="136" t="s">
        <v>2339</v>
      </c>
      <c r="C758" s="136" t="s">
        <v>83</v>
      </c>
      <c r="D758" s="136">
        <v>2024</v>
      </c>
      <c r="E758" s="137" t="s">
        <v>1754</v>
      </c>
      <c r="F758" s="136" t="s">
        <v>1862</v>
      </c>
      <c r="G758" s="137" t="s">
        <v>626</v>
      </c>
      <c r="H758" s="137"/>
      <c r="I758" s="137"/>
      <c r="J758" s="137" t="s">
        <v>1593</v>
      </c>
      <c r="K758" s="137" t="s">
        <v>1592</v>
      </c>
      <c r="L758" s="137" t="s">
        <v>408</v>
      </c>
      <c r="M758" s="136" t="s">
        <v>409</v>
      </c>
      <c r="N758" s="136">
        <v>10</v>
      </c>
      <c r="O758" s="138" t="s">
        <v>1135</v>
      </c>
      <c r="P758" s="137" t="s">
        <v>1261</v>
      </c>
      <c r="Q758" s="137" t="s">
        <v>624</v>
      </c>
      <c r="R758" s="137" t="s">
        <v>401</v>
      </c>
      <c r="S758" s="137" t="s">
        <v>19</v>
      </c>
      <c r="T758" s="137" t="s">
        <v>399</v>
      </c>
      <c r="U758" s="144">
        <v>15</v>
      </c>
      <c r="V758" s="136">
        <v>190</v>
      </c>
      <c r="W758" s="136">
        <v>12</v>
      </c>
      <c r="X758" s="136">
        <v>202</v>
      </c>
      <c r="Y758" s="136">
        <v>4</v>
      </c>
      <c r="Z758" s="136" t="s">
        <v>20</v>
      </c>
      <c r="AA758" s="136" t="s">
        <v>20</v>
      </c>
      <c r="AB758" s="136" t="s">
        <v>20</v>
      </c>
      <c r="AC758" s="137" t="s">
        <v>21</v>
      </c>
      <c r="AD758" s="137" t="s">
        <v>3279</v>
      </c>
      <c r="AE758" s="136" t="s">
        <v>20</v>
      </c>
      <c r="AF758" s="137" t="s">
        <v>2136</v>
      </c>
      <c r="AG758" s="136" t="s">
        <v>1868</v>
      </c>
      <c r="AH758" s="136">
        <v>3</v>
      </c>
      <c r="AI758" s="139">
        <v>6300</v>
      </c>
      <c r="AJ758" s="140">
        <v>50.5</v>
      </c>
      <c r="AK758" s="148">
        <v>51</v>
      </c>
      <c r="AL758" s="201">
        <f t="shared" si="11"/>
        <v>3030</v>
      </c>
      <c r="AM758" s="143">
        <v>300000</v>
      </c>
      <c r="AN758" s="204">
        <v>3060000</v>
      </c>
      <c r="AO758" s="204">
        <v>3825000</v>
      </c>
      <c r="AP758" s="139">
        <v>3750000</v>
      </c>
      <c r="AQ758" s="139">
        <v>19089000</v>
      </c>
      <c r="AR758" s="139">
        <v>4500000</v>
      </c>
      <c r="AS758" s="139">
        <v>34224000</v>
      </c>
    </row>
    <row r="759" spans="1:45" s="142" customFormat="1" ht="24.9" hidden="1" customHeight="1" x14ac:dyDescent="0.3">
      <c r="A759" s="136">
        <v>13870</v>
      </c>
      <c r="B759" s="136" t="s">
        <v>2339</v>
      </c>
      <c r="C759" s="136" t="s">
        <v>83</v>
      </c>
      <c r="D759" s="136">
        <v>2024</v>
      </c>
      <c r="E759" s="137" t="s">
        <v>1754</v>
      </c>
      <c r="F759" s="136" t="s">
        <v>1862</v>
      </c>
      <c r="G759" s="137" t="s">
        <v>626</v>
      </c>
      <c r="H759" s="137"/>
      <c r="I759" s="137"/>
      <c r="J759" s="137" t="s">
        <v>1716</v>
      </c>
      <c r="K759" s="137" t="s">
        <v>1715</v>
      </c>
      <c r="L759" s="137" t="s">
        <v>408</v>
      </c>
      <c r="M759" s="136" t="s">
        <v>409</v>
      </c>
      <c r="N759" s="136">
        <v>10</v>
      </c>
      <c r="O759" s="138" t="s">
        <v>1135</v>
      </c>
      <c r="P759" s="137" t="s">
        <v>1558</v>
      </c>
      <c r="Q759" s="137" t="s">
        <v>624</v>
      </c>
      <c r="R759" s="137" t="s">
        <v>401</v>
      </c>
      <c r="S759" s="137" t="s">
        <v>19</v>
      </c>
      <c r="T759" s="137" t="s">
        <v>399</v>
      </c>
      <c r="U759" s="144">
        <v>20</v>
      </c>
      <c r="V759" s="136">
        <v>120</v>
      </c>
      <c r="W759" s="136">
        <v>12</v>
      </c>
      <c r="X759" s="136">
        <v>132</v>
      </c>
      <c r="Y759" s="136">
        <v>4</v>
      </c>
      <c r="Z759" s="136" t="s">
        <v>20</v>
      </c>
      <c r="AA759" s="136" t="s">
        <v>20</v>
      </c>
      <c r="AB759" s="136" t="s">
        <v>20</v>
      </c>
      <c r="AC759" s="137" t="s">
        <v>21</v>
      </c>
      <c r="AD759" s="137" t="s">
        <v>3280</v>
      </c>
      <c r="AE759" s="136" t="s">
        <v>18</v>
      </c>
      <c r="AF759" s="137" t="s">
        <v>1878</v>
      </c>
      <c r="AG759" s="136" t="s">
        <v>1868</v>
      </c>
      <c r="AH759" s="136">
        <v>1</v>
      </c>
      <c r="AI759" s="139">
        <v>4300</v>
      </c>
      <c r="AJ759" s="140">
        <v>33</v>
      </c>
      <c r="AK759" s="148">
        <v>33</v>
      </c>
      <c r="AL759" s="201">
        <f t="shared" si="11"/>
        <v>2640</v>
      </c>
      <c r="AM759" s="143"/>
      <c r="AN759" s="204">
        <v>2640000</v>
      </c>
      <c r="AO759" s="204">
        <v>3300000</v>
      </c>
      <c r="AP759" s="139">
        <v>5000000</v>
      </c>
      <c r="AQ759" s="139">
        <v>11352000</v>
      </c>
      <c r="AR759" s="139">
        <v>0</v>
      </c>
      <c r="AS759" s="139">
        <v>22292000</v>
      </c>
    </row>
    <row r="760" spans="1:45" s="142" customFormat="1" ht="24.9" hidden="1" customHeight="1" x14ac:dyDescent="0.3">
      <c r="A760" s="136">
        <v>13873</v>
      </c>
      <c r="B760" s="136" t="s">
        <v>2339</v>
      </c>
      <c r="C760" s="136" t="s">
        <v>83</v>
      </c>
      <c r="D760" s="136">
        <v>2024</v>
      </c>
      <c r="E760" s="137" t="s">
        <v>1754</v>
      </c>
      <c r="F760" s="136" t="s">
        <v>1862</v>
      </c>
      <c r="G760" s="137" t="s">
        <v>626</v>
      </c>
      <c r="H760" s="137"/>
      <c r="I760" s="137"/>
      <c r="J760" s="137" t="s">
        <v>3281</v>
      </c>
      <c r="K760" s="137" t="s">
        <v>3282</v>
      </c>
      <c r="L760" s="137" t="s">
        <v>408</v>
      </c>
      <c r="M760" s="136" t="s">
        <v>409</v>
      </c>
      <c r="N760" s="136">
        <v>10</v>
      </c>
      <c r="O760" s="138" t="s">
        <v>1135</v>
      </c>
      <c r="P760" s="137" t="s">
        <v>1438</v>
      </c>
      <c r="Q760" s="137" t="s">
        <v>624</v>
      </c>
      <c r="R760" s="137" t="s">
        <v>401</v>
      </c>
      <c r="S760" s="137" t="s">
        <v>19</v>
      </c>
      <c r="T760" s="137" t="s">
        <v>410</v>
      </c>
      <c r="U760" s="144">
        <v>20</v>
      </c>
      <c r="V760" s="136">
        <v>140</v>
      </c>
      <c r="W760" s="136">
        <v>12</v>
      </c>
      <c r="X760" s="136">
        <v>152</v>
      </c>
      <c r="Y760" s="136">
        <v>4</v>
      </c>
      <c r="Z760" s="136" t="s">
        <v>20</v>
      </c>
      <c r="AA760" s="136" t="s">
        <v>20</v>
      </c>
      <c r="AB760" s="136" t="s">
        <v>20</v>
      </c>
      <c r="AC760" s="137" t="s">
        <v>21</v>
      </c>
      <c r="AD760" s="137" t="s">
        <v>3239</v>
      </c>
      <c r="AE760" s="136" t="s">
        <v>18</v>
      </c>
      <c r="AF760" s="137" t="s">
        <v>1878</v>
      </c>
      <c r="AG760" s="136" t="s">
        <v>1868</v>
      </c>
      <c r="AH760" s="136">
        <v>2</v>
      </c>
      <c r="AI760" s="139">
        <v>5400</v>
      </c>
      <c r="AJ760" s="140">
        <v>38</v>
      </c>
      <c r="AK760" s="148">
        <v>38</v>
      </c>
      <c r="AL760" s="201">
        <f t="shared" si="11"/>
        <v>3040</v>
      </c>
      <c r="AM760" s="143"/>
      <c r="AN760" s="204">
        <v>3040000</v>
      </c>
      <c r="AO760" s="204">
        <v>3800000</v>
      </c>
      <c r="AP760" s="139">
        <v>5000000</v>
      </c>
      <c r="AQ760" s="139">
        <v>16416000</v>
      </c>
      <c r="AR760" s="139">
        <v>0</v>
      </c>
      <c r="AS760" s="139">
        <v>28256000</v>
      </c>
    </row>
    <row r="761" spans="1:45" s="142" customFormat="1" ht="24.9" hidden="1" customHeight="1" x14ac:dyDescent="0.3">
      <c r="A761" s="136">
        <v>13874</v>
      </c>
      <c r="B761" s="136" t="s">
        <v>2339</v>
      </c>
      <c r="C761" s="136" t="s">
        <v>83</v>
      </c>
      <c r="D761" s="136">
        <v>2024</v>
      </c>
      <c r="E761" s="137" t="s">
        <v>1754</v>
      </c>
      <c r="F761" s="136" t="s">
        <v>1862</v>
      </c>
      <c r="G761" s="137" t="s">
        <v>626</v>
      </c>
      <c r="H761" s="137"/>
      <c r="I761" s="137"/>
      <c r="J761" s="137" t="s">
        <v>1755</v>
      </c>
      <c r="K761" s="137" t="s">
        <v>1756</v>
      </c>
      <c r="L761" s="137" t="s">
        <v>408</v>
      </c>
      <c r="M761" s="136" t="s">
        <v>409</v>
      </c>
      <c r="N761" s="136">
        <v>10</v>
      </c>
      <c r="O761" s="138" t="s">
        <v>1135</v>
      </c>
      <c r="P761" s="137" t="s">
        <v>1675</v>
      </c>
      <c r="Q761" s="137" t="s">
        <v>624</v>
      </c>
      <c r="R761" s="137" t="s">
        <v>401</v>
      </c>
      <c r="S761" s="137" t="s">
        <v>19</v>
      </c>
      <c r="T761" s="137" t="s">
        <v>399</v>
      </c>
      <c r="U761" s="144">
        <v>15</v>
      </c>
      <c r="V761" s="136">
        <v>160</v>
      </c>
      <c r="W761" s="136">
        <v>12</v>
      </c>
      <c r="X761" s="136">
        <v>172</v>
      </c>
      <c r="Y761" s="136">
        <v>4</v>
      </c>
      <c r="Z761" s="136" t="s">
        <v>20</v>
      </c>
      <c r="AA761" s="136" t="s">
        <v>20</v>
      </c>
      <c r="AB761" s="136" t="s">
        <v>20</v>
      </c>
      <c r="AC761" s="137" t="s">
        <v>21</v>
      </c>
      <c r="AD761" s="137" t="s">
        <v>3283</v>
      </c>
      <c r="AE761" s="136" t="s">
        <v>18</v>
      </c>
      <c r="AF761" s="137" t="s">
        <v>1878</v>
      </c>
      <c r="AG761" s="136" t="s">
        <v>1868</v>
      </c>
      <c r="AH761" s="136">
        <v>2</v>
      </c>
      <c r="AI761" s="139">
        <v>5400</v>
      </c>
      <c r="AJ761" s="140">
        <v>43</v>
      </c>
      <c r="AK761" s="148">
        <v>43</v>
      </c>
      <c r="AL761" s="201">
        <f t="shared" si="11"/>
        <v>2580</v>
      </c>
      <c r="AM761" s="143"/>
      <c r="AN761" s="204">
        <v>2580000</v>
      </c>
      <c r="AO761" s="204">
        <v>3225000</v>
      </c>
      <c r="AP761" s="139">
        <v>3750000</v>
      </c>
      <c r="AQ761" s="139">
        <v>13932000</v>
      </c>
      <c r="AR761" s="139">
        <v>0</v>
      </c>
      <c r="AS761" s="139">
        <v>23487000</v>
      </c>
    </row>
    <row r="762" spans="1:45" s="142" customFormat="1" ht="24.9" hidden="1" customHeight="1" x14ac:dyDescent="0.3">
      <c r="A762" s="136">
        <v>13876</v>
      </c>
      <c r="B762" s="136" t="s">
        <v>2339</v>
      </c>
      <c r="C762" s="136" t="s">
        <v>83</v>
      </c>
      <c r="D762" s="136">
        <v>2024</v>
      </c>
      <c r="E762" s="137" t="s">
        <v>1754</v>
      </c>
      <c r="F762" s="136" t="s">
        <v>1862</v>
      </c>
      <c r="G762" s="137" t="s">
        <v>626</v>
      </c>
      <c r="H762" s="137"/>
      <c r="I762" s="137"/>
      <c r="J762" s="137" t="s">
        <v>1493</v>
      </c>
      <c r="K762" s="137" t="s">
        <v>1492</v>
      </c>
      <c r="L762" s="137" t="s">
        <v>408</v>
      </c>
      <c r="M762" s="136" t="s">
        <v>409</v>
      </c>
      <c r="N762" s="136">
        <v>10</v>
      </c>
      <c r="O762" s="138" t="s">
        <v>1135</v>
      </c>
      <c r="P762" s="137" t="s">
        <v>3237</v>
      </c>
      <c r="Q762" s="137" t="s">
        <v>624</v>
      </c>
      <c r="R762" s="137" t="s">
        <v>401</v>
      </c>
      <c r="S762" s="137" t="s">
        <v>19</v>
      </c>
      <c r="T762" s="137" t="s">
        <v>399</v>
      </c>
      <c r="U762" s="144">
        <v>20</v>
      </c>
      <c r="V762" s="136">
        <v>160</v>
      </c>
      <c r="W762" s="136">
        <v>12</v>
      </c>
      <c r="X762" s="136">
        <v>172</v>
      </c>
      <c r="Y762" s="136">
        <v>4</v>
      </c>
      <c r="Z762" s="136" t="s">
        <v>20</v>
      </c>
      <c r="AA762" s="136" t="s">
        <v>20</v>
      </c>
      <c r="AB762" s="136" t="s">
        <v>20</v>
      </c>
      <c r="AC762" s="137" t="s">
        <v>21</v>
      </c>
      <c r="AD762" s="137" t="s">
        <v>3239</v>
      </c>
      <c r="AE762" s="136" t="s">
        <v>18</v>
      </c>
      <c r="AF762" s="137" t="s">
        <v>1878</v>
      </c>
      <c r="AG762" s="136" t="s">
        <v>1868</v>
      </c>
      <c r="AH762" s="136">
        <v>3</v>
      </c>
      <c r="AI762" s="139">
        <v>6300</v>
      </c>
      <c r="AJ762" s="140">
        <v>43</v>
      </c>
      <c r="AK762" s="148">
        <v>43</v>
      </c>
      <c r="AL762" s="201">
        <f t="shared" si="11"/>
        <v>3440</v>
      </c>
      <c r="AM762" s="143"/>
      <c r="AN762" s="204">
        <v>3440000</v>
      </c>
      <c r="AO762" s="204">
        <v>4300000</v>
      </c>
      <c r="AP762" s="139">
        <v>5000000</v>
      </c>
      <c r="AQ762" s="139">
        <v>21672000</v>
      </c>
      <c r="AR762" s="139">
        <v>0</v>
      </c>
      <c r="AS762" s="139">
        <v>34412000</v>
      </c>
    </row>
    <row r="763" spans="1:45" s="142" customFormat="1" ht="24.9" hidden="1" customHeight="1" x14ac:dyDescent="0.3">
      <c r="A763" s="136">
        <v>13877</v>
      </c>
      <c r="B763" s="136" t="s">
        <v>2339</v>
      </c>
      <c r="C763" s="136" t="s">
        <v>83</v>
      </c>
      <c r="D763" s="136">
        <v>2024</v>
      </c>
      <c r="E763" s="137" t="s">
        <v>1754</v>
      </c>
      <c r="F763" s="136" t="s">
        <v>1862</v>
      </c>
      <c r="G763" s="137" t="s">
        <v>626</v>
      </c>
      <c r="H763" s="137"/>
      <c r="I763" s="137"/>
      <c r="J763" s="137" t="s">
        <v>1593</v>
      </c>
      <c r="K763" s="137" t="s">
        <v>1592</v>
      </c>
      <c r="L763" s="137" t="s">
        <v>408</v>
      </c>
      <c r="M763" s="136" t="s">
        <v>409</v>
      </c>
      <c r="N763" s="136">
        <v>10</v>
      </c>
      <c r="O763" s="138" t="s">
        <v>1135</v>
      </c>
      <c r="P763" s="137" t="s">
        <v>1573</v>
      </c>
      <c r="Q763" s="137" t="s">
        <v>624</v>
      </c>
      <c r="R763" s="137" t="s">
        <v>401</v>
      </c>
      <c r="S763" s="137" t="s">
        <v>19</v>
      </c>
      <c r="T763" s="137" t="s">
        <v>399</v>
      </c>
      <c r="U763" s="144">
        <v>15</v>
      </c>
      <c r="V763" s="136">
        <v>190</v>
      </c>
      <c r="W763" s="136">
        <v>12</v>
      </c>
      <c r="X763" s="136">
        <v>202</v>
      </c>
      <c r="Y763" s="136">
        <v>4</v>
      </c>
      <c r="Z763" s="136" t="s">
        <v>20</v>
      </c>
      <c r="AA763" s="136" t="s">
        <v>20</v>
      </c>
      <c r="AB763" s="136" t="s">
        <v>20</v>
      </c>
      <c r="AC763" s="137" t="s">
        <v>21</v>
      </c>
      <c r="AD763" s="137" t="s">
        <v>3284</v>
      </c>
      <c r="AE763" s="136" t="s">
        <v>20</v>
      </c>
      <c r="AF763" s="137" t="s">
        <v>2136</v>
      </c>
      <c r="AG763" s="136" t="s">
        <v>1868</v>
      </c>
      <c r="AH763" s="136">
        <v>3</v>
      </c>
      <c r="AI763" s="139">
        <v>6300</v>
      </c>
      <c r="AJ763" s="140">
        <v>50.5</v>
      </c>
      <c r="AK763" s="148">
        <v>51</v>
      </c>
      <c r="AL763" s="201">
        <f t="shared" si="11"/>
        <v>3030</v>
      </c>
      <c r="AM763" s="143">
        <v>300000</v>
      </c>
      <c r="AN763" s="204">
        <v>3060000</v>
      </c>
      <c r="AO763" s="204">
        <v>3825000</v>
      </c>
      <c r="AP763" s="139">
        <v>3750000</v>
      </c>
      <c r="AQ763" s="139">
        <v>19089000</v>
      </c>
      <c r="AR763" s="139">
        <v>4500000</v>
      </c>
      <c r="AS763" s="139">
        <v>34224000</v>
      </c>
    </row>
    <row r="764" spans="1:45" s="142" customFormat="1" ht="24.9" hidden="1" customHeight="1" x14ac:dyDescent="0.3">
      <c r="A764" s="136">
        <v>13878</v>
      </c>
      <c r="B764" s="136" t="s">
        <v>2339</v>
      </c>
      <c r="C764" s="136" t="s">
        <v>83</v>
      </c>
      <c r="D764" s="136">
        <v>2024</v>
      </c>
      <c r="E764" s="137" t="s">
        <v>1754</v>
      </c>
      <c r="F764" s="136" t="s">
        <v>1862</v>
      </c>
      <c r="G764" s="137" t="s">
        <v>626</v>
      </c>
      <c r="H764" s="137"/>
      <c r="I764" s="137"/>
      <c r="J764" s="137" t="s">
        <v>682</v>
      </c>
      <c r="K764" s="137" t="s">
        <v>683</v>
      </c>
      <c r="L764" s="137" t="s">
        <v>408</v>
      </c>
      <c r="M764" s="136" t="s">
        <v>409</v>
      </c>
      <c r="N764" s="136">
        <v>10</v>
      </c>
      <c r="O764" s="138" t="s">
        <v>1135</v>
      </c>
      <c r="P764" s="137" t="s">
        <v>3237</v>
      </c>
      <c r="Q764" s="137" t="s">
        <v>624</v>
      </c>
      <c r="R764" s="137" t="s">
        <v>401</v>
      </c>
      <c r="S764" s="137" t="s">
        <v>19</v>
      </c>
      <c r="T764" s="137" t="s">
        <v>399</v>
      </c>
      <c r="U764" s="144">
        <v>15</v>
      </c>
      <c r="V764" s="136">
        <v>260</v>
      </c>
      <c r="W764" s="136">
        <v>12</v>
      </c>
      <c r="X764" s="136">
        <v>272</v>
      </c>
      <c r="Y764" s="136">
        <v>4</v>
      </c>
      <c r="Z764" s="136" t="s">
        <v>20</v>
      </c>
      <c r="AA764" s="136" t="s">
        <v>20</v>
      </c>
      <c r="AB764" s="136" t="s">
        <v>20</v>
      </c>
      <c r="AC764" s="137" t="s">
        <v>21</v>
      </c>
      <c r="AD764" s="137" t="s">
        <v>3285</v>
      </c>
      <c r="AE764" s="136" t="s">
        <v>20</v>
      </c>
      <c r="AF764" s="137" t="s">
        <v>1921</v>
      </c>
      <c r="AG764" s="136" t="s">
        <v>1868</v>
      </c>
      <c r="AH764" s="136">
        <v>3</v>
      </c>
      <c r="AI764" s="139">
        <v>6300</v>
      </c>
      <c r="AJ764" s="140">
        <v>68</v>
      </c>
      <c r="AK764" s="148">
        <v>68</v>
      </c>
      <c r="AL764" s="201">
        <f t="shared" si="11"/>
        <v>4080</v>
      </c>
      <c r="AM764" s="143">
        <v>300000</v>
      </c>
      <c r="AN764" s="204">
        <v>4080000</v>
      </c>
      <c r="AO764" s="204">
        <v>5100000</v>
      </c>
      <c r="AP764" s="139">
        <v>3750000</v>
      </c>
      <c r="AQ764" s="139">
        <v>25704000</v>
      </c>
      <c r="AR764" s="139">
        <v>4500000</v>
      </c>
      <c r="AS764" s="139">
        <v>43134000</v>
      </c>
    </row>
    <row r="765" spans="1:45" s="142" customFormat="1" ht="24.9" hidden="1" customHeight="1" x14ac:dyDescent="0.3">
      <c r="A765" s="136">
        <v>13881</v>
      </c>
      <c r="B765" s="136" t="s">
        <v>2339</v>
      </c>
      <c r="C765" s="136" t="s">
        <v>83</v>
      </c>
      <c r="D765" s="136">
        <v>2024</v>
      </c>
      <c r="E765" s="137" t="s">
        <v>1754</v>
      </c>
      <c r="F765" s="136" t="s">
        <v>1862</v>
      </c>
      <c r="G765" s="137" t="s">
        <v>626</v>
      </c>
      <c r="H765" s="137"/>
      <c r="I765" s="137"/>
      <c r="J765" s="137" t="s">
        <v>3286</v>
      </c>
      <c r="K765" s="137" t="s">
        <v>3287</v>
      </c>
      <c r="L765" s="137" t="s">
        <v>408</v>
      </c>
      <c r="M765" s="136" t="s">
        <v>409</v>
      </c>
      <c r="N765" s="136">
        <v>10</v>
      </c>
      <c r="O765" s="138" t="s">
        <v>1135</v>
      </c>
      <c r="P765" s="137" t="s">
        <v>1180</v>
      </c>
      <c r="Q765" s="137" t="s">
        <v>624</v>
      </c>
      <c r="R765" s="137" t="s">
        <v>401</v>
      </c>
      <c r="S765" s="137" t="s">
        <v>19</v>
      </c>
      <c r="T765" s="137" t="s">
        <v>399</v>
      </c>
      <c r="U765" s="144">
        <v>15</v>
      </c>
      <c r="V765" s="136">
        <v>80</v>
      </c>
      <c r="W765" s="136">
        <v>12</v>
      </c>
      <c r="X765" s="136">
        <v>92</v>
      </c>
      <c r="Y765" s="136">
        <v>4</v>
      </c>
      <c r="Z765" s="136" t="s">
        <v>20</v>
      </c>
      <c r="AA765" s="136" t="s">
        <v>20</v>
      </c>
      <c r="AB765" s="136" t="s">
        <v>20</v>
      </c>
      <c r="AC765" s="137" t="s">
        <v>21</v>
      </c>
      <c r="AD765" s="137" t="s">
        <v>3288</v>
      </c>
      <c r="AE765" s="136" t="s">
        <v>18</v>
      </c>
      <c r="AF765" s="137" t="s">
        <v>1878</v>
      </c>
      <c r="AG765" s="136" t="s">
        <v>1868</v>
      </c>
      <c r="AH765" s="136">
        <v>2</v>
      </c>
      <c r="AI765" s="139">
        <v>5400</v>
      </c>
      <c r="AJ765" s="140">
        <v>23</v>
      </c>
      <c r="AK765" s="148">
        <v>23</v>
      </c>
      <c r="AL765" s="201">
        <f t="shared" si="11"/>
        <v>1380</v>
      </c>
      <c r="AM765" s="143"/>
      <c r="AN765" s="204">
        <v>1380000</v>
      </c>
      <c r="AO765" s="204">
        <v>1725000</v>
      </c>
      <c r="AP765" s="139">
        <v>3750000</v>
      </c>
      <c r="AQ765" s="139">
        <v>7452000</v>
      </c>
      <c r="AR765" s="139">
        <v>0</v>
      </c>
      <c r="AS765" s="139">
        <v>14307000</v>
      </c>
    </row>
    <row r="766" spans="1:45" s="142" customFormat="1" ht="24.9" hidden="1" customHeight="1" x14ac:dyDescent="0.3">
      <c r="A766" s="136">
        <v>13885</v>
      </c>
      <c r="B766" s="136" t="s">
        <v>2339</v>
      </c>
      <c r="C766" s="136" t="s">
        <v>83</v>
      </c>
      <c r="D766" s="136">
        <v>2024</v>
      </c>
      <c r="E766" s="137" t="s">
        <v>1754</v>
      </c>
      <c r="F766" s="136" t="s">
        <v>1862</v>
      </c>
      <c r="G766" s="137" t="s">
        <v>626</v>
      </c>
      <c r="H766" s="137"/>
      <c r="I766" s="137"/>
      <c r="J766" s="137" t="s">
        <v>1280</v>
      </c>
      <c r="K766" s="137" t="s">
        <v>1279</v>
      </c>
      <c r="L766" s="137" t="s">
        <v>408</v>
      </c>
      <c r="M766" s="136" t="s">
        <v>409</v>
      </c>
      <c r="N766" s="136">
        <v>14</v>
      </c>
      <c r="O766" s="138" t="s">
        <v>705</v>
      </c>
      <c r="P766" s="137" t="s">
        <v>1415</v>
      </c>
      <c r="Q766" s="137" t="s">
        <v>624</v>
      </c>
      <c r="R766" s="137" t="s">
        <v>401</v>
      </c>
      <c r="S766" s="137" t="s">
        <v>19</v>
      </c>
      <c r="T766" s="137" t="s">
        <v>399</v>
      </c>
      <c r="U766" s="144">
        <v>15</v>
      </c>
      <c r="V766" s="136">
        <v>115</v>
      </c>
      <c r="W766" s="136">
        <v>12</v>
      </c>
      <c r="X766" s="136">
        <v>127</v>
      </c>
      <c r="Y766" s="136">
        <v>4</v>
      </c>
      <c r="Z766" s="136" t="s">
        <v>20</v>
      </c>
      <c r="AA766" s="136" t="s">
        <v>20</v>
      </c>
      <c r="AB766" s="136" t="s">
        <v>20</v>
      </c>
      <c r="AC766" s="137" t="s">
        <v>21</v>
      </c>
      <c r="AD766" s="137" t="s">
        <v>3289</v>
      </c>
      <c r="AE766" s="136" t="s">
        <v>18</v>
      </c>
      <c r="AF766" s="137" t="s">
        <v>1878</v>
      </c>
      <c r="AG766" s="136" t="s">
        <v>1868</v>
      </c>
      <c r="AH766" s="136">
        <v>2</v>
      </c>
      <c r="AI766" s="139">
        <v>5400</v>
      </c>
      <c r="AJ766" s="140">
        <v>31.75</v>
      </c>
      <c r="AK766" s="148">
        <v>32</v>
      </c>
      <c r="AL766" s="201">
        <f t="shared" si="11"/>
        <v>1905</v>
      </c>
      <c r="AM766" s="139"/>
      <c r="AN766" s="204">
        <v>1920000</v>
      </c>
      <c r="AO766" s="204">
        <v>2400000</v>
      </c>
      <c r="AP766" s="139">
        <v>3750000</v>
      </c>
      <c r="AQ766" s="139">
        <v>10287000</v>
      </c>
      <c r="AR766" s="139">
        <v>0</v>
      </c>
      <c r="AS766" s="139">
        <v>18357000</v>
      </c>
    </row>
    <row r="767" spans="1:45" s="142" customFormat="1" ht="24.9" hidden="1" customHeight="1" x14ac:dyDescent="0.3">
      <c r="A767" s="136">
        <v>13880</v>
      </c>
      <c r="B767" s="136" t="s">
        <v>2339</v>
      </c>
      <c r="C767" s="136" t="s">
        <v>83</v>
      </c>
      <c r="D767" s="136">
        <v>2024</v>
      </c>
      <c r="E767" s="137" t="s">
        <v>1754</v>
      </c>
      <c r="F767" s="136" t="s">
        <v>1862</v>
      </c>
      <c r="G767" s="137" t="s">
        <v>626</v>
      </c>
      <c r="H767" s="137"/>
      <c r="I767" s="137"/>
      <c r="J767" s="137" t="s">
        <v>3290</v>
      </c>
      <c r="K767" s="137" t="s">
        <v>1927</v>
      </c>
      <c r="L767" s="137" t="s">
        <v>408</v>
      </c>
      <c r="M767" s="136" t="s">
        <v>409</v>
      </c>
      <c r="N767" s="136">
        <v>10</v>
      </c>
      <c r="O767" s="138" t="s">
        <v>1135</v>
      </c>
      <c r="P767" s="137" t="s">
        <v>1224</v>
      </c>
      <c r="Q767" s="137" t="s">
        <v>624</v>
      </c>
      <c r="R767" s="137" t="s">
        <v>401</v>
      </c>
      <c r="S767" s="137" t="s">
        <v>19</v>
      </c>
      <c r="T767" s="137" t="s">
        <v>410</v>
      </c>
      <c r="U767" s="144">
        <v>20</v>
      </c>
      <c r="V767" s="136">
        <v>150</v>
      </c>
      <c r="W767" s="136">
        <v>12</v>
      </c>
      <c r="X767" s="136">
        <v>162</v>
      </c>
      <c r="Y767" s="136">
        <v>4</v>
      </c>
      <c r="Z767" s="136" t="s">
        <v>20</v>
      </c>
      <c r="AA767" s="136" t="s">
        <v>20</v>
      </c>
      <c r="AB767" s="136" t="s">
        <v>20</v>
      </c>
      <c r="AC767" s="137" t="s">
        <v>3291</v>
      </c>
      <c r="AD767" s="137" t="s">
        <v>3292</v>
      </c>
      <c r="AE767" s="136" t="s">
        <v>18</v>
      </c>
      <c r="AF767" s="137" t="s">
        <v>1878</v>
      </c>
      <c r="AG767" s="136" t="s">
        <v>1868</v>
      </c>
      <c r="AH767" s="136">
        <v>2</v>
      </c>
      <c r="AI767" s="139">
        <v>5400</v>
      </c>
      <c r="AJ767" s="140">
        <v>40.5</v>
      </c>
      <c r="AK767" s="148">
        <v>41</v>
      </c>
      <c r="AL767" s="201">
        <f t="shared" si="11"/>
        <v>3240</v>
      </c>
      <c r="AM767" s="143"/>
      <c r="AN767" s="204">
        <v>3280000</v>
      </c>
      <c r="AO767" s="204">
        <v>4100000</v>
      </c>
      <c r="AP767" s="139">
        <v>5000000</v>
      </c>
      <c r="AQ767" s="139">
        <v>17496000</v>
      </c>
      <c r="AR767" s="139">
        <v>0</v>
      </c>
      <c r="AS767" s="139">
        <v>29876000</v>
      </c>
    </row>
    <row r="768" spans="1:45" s="142" customFormat="1" ht="24.9" hidden="1" customHeight="1" x14ac:dyDescent="0.3">
      <c r="A768" s="136">
        <v>13731</v>
      </c>
      <c r="B768" s="136" t="s">
        <v>29</v>
      </c>
      <c r="C768" s="136" t="s">
        <v>86</v>
      </c>
      <c r="D768" s="136">
        <v>2024</v>
      </c>
      <c r="E768" s="137" t="s">
        <v>1754</v>
      </c>
      <c r="F768" s="136" t="s">
        <v>1862</v>
      </c>
      <c r="G768" s="137" t="s">
        <v>626</v>
      </c>
      <c r="H768" s="137"/>
      <c r="I768" s="137"/>
      <c r="J768" s="137" t="s">
        <v>3293</v>
      </c>
      <c r="K768" s="137" t="s">
        <v>1927</v>
      </c>
      <c r="L768" s="137" t="s">
        <v>408</v>
      </c>
      <c r="M768" s="136" t="s">
        <v>409</v>
      </c>
      <c r="N768" s="136">
        <v>11</v>
      </c>
      <c r="O768" s="138" t="s">
        <v>722</v>
      </c>
      <c r="P768" s="137" t="s">
        <v>703</v>
      </c>
      <c r="Q768" s="137" t="s">
        <v>624</v>
      </c>
      <c r="R768" s="137" t="s">
        <v>401</v>
      </c>
      <c r="S768" s="137" t="s">
        <v>19</v>
      </c>
      <c r="T768" s="137" t="s">
        <v>410</v>
      </c>
      <c r="U768" s="144">
        <v>20</v>
      </c>
      <c r="V768" s="136">
        <v>150</v>
      </c>
      <c r="W768" s="136">
        <v>12</v>
      </c>
      <c r="X768" s="136">
        <v>162</v>
      </c>
      <c r="Y768" s="136">
        <v>5</v>
      </c>
      <c r="Z768" s="136" t="s">
        <v>20</v>
      </c>
      <c r="AA768" s="136" t="s">
        <v>20</v>
      </c>
      <c r="AB768" s="136" t="s">
        <v>20</v>
      </c>
      <c r="AC768" s="137" t="s">
        <v>3294</v>
      </c>
      <c r="AD768" s="137" t="s">
        <v>3295</v>
      </c>
      <c r="AE768" s="136" t="s">
        <v>18</v>
      </c>
      <c r="AF768" s="137" t="s">
        <v>1878</v>
      </c>
      <c r="AG768" s="136" t="s">
        <v>1868</v>
      </c>
      <c r="AH768" s="136">
        <v>3</v>
      </c>
      <c r="AI768" s="139">
        <v>6300</v>
      </c>
      <c r="AJ768" s="140">
        <v>32.4</v>
      </c>
      <c r="AK768" s="148">
        <v>33</v>
      </c>
      <c r="AL768" s="201">
        <f t="shared" si="11"/>
        <v>3240</v>
      </c>
      <c r="AM768" s="143"/>
      <c r="AN768" s="204">
        <v>2640000</v>
      </c>
      <c r="AO768" s="204">
        <v>3300000</v>
      </c>
      <c r="AP768" s="139">
        <v>5000000</v>
      </c>
      <c r="AQ768" s="139">
        <v>20412000</v>
      </c>
      <c r="AR768" s="139">
        <v>0</v>
      </c>
      <c r="AS768" s="139">
        <v>31352000</v>
      </c>
    </row>
    <row r="769" spans="1:45" s="142" customFormat="1" ht="24.9" hidden="1" customHeight="1" x14ac:dyDescent="0.3">
      <c r="A769" s="136">
        <v>13725</v>
      </c>
      <c r="B769" s="136" t="s">
        <v>29</v>
      </c>
      <c r="C769" s="136" t="s">
        <v>86</v>
      </c>
      <c r="D769" s="136">
        <v>2024</v>
      </c>
      <c r="E769" s="137" t="s">
        <v>1754</v>
      </c>
      <c r="F769" s="136" t="s">
        <v>1862</v>
      </c>
      <c r="G769" s="137" t="s">
        <v>626</v>
      </c>
      <c r="H769" s="137"/>
      <c r="I769" s="137"/>
      <c r="J769" s="137" t="s">
        <v>3296</v>
      </c>
      <c r="K769" s="137" t="s">
        <v>1927</v>
      </c>
      <c r="L769" s="137" t="s">
        <v>408</v>
      </c>
      <c r="M769" s="136" t="s">
        <v>409</v>
      </c>
      <c r="N769" s="136">
        <v>11</v>
      </c>
      <c r="O769" s="138" t="s">
        <v>722</v>
      </c>
      <c r="P769" s="137" t="s">
        <v>1510</v>
      </c>
      <c r="Q769" s="137" t="s">
        <v>624</v>
      </c>
      <c r="R769" s="137" t="s">
        <v>401</v>
      </c>
      <c r="S769" s="137" t="s">
        <v>19</v>
      </c>
      <c r="T769" s="137" t="s">
        <v>410</v>
      </c>
      <c r="U769" s="144">
        <v>20</v>
      </c>
      <c r="V769" s="136">
        <v>100</v>
      </c>
      <c r="W769" s="136">
        <v>12</v>
      </c>
      <c r="X769" s="136">
        <v>112</v>
      </c>
      <c r="Y769" s="136">
        <v>4</v>
      </c>
      <c r="Z769" s="136" t="s">
        <v>20</v>
      </c>
      <c r="AA769" s="136" t="s">
        <v>20</v>
      </c>
      <c r="AB769" s="136" t="s">
        <v>20</v>
      </c>
      <c r="AC769" s="137" t="s">
        <v>3297</v>
      </c>
      <c r="AD769" s="137" t="s">
        <v>3298</v>
      </c>
      <c r="AE769" s="136" t="s">
        <v>18</v>
      </c>
      <c r="AF769" s="137" t="s">
        <v>1878</v>
      </c>
      <c r="AG769" s="136" t="s">
        <v>1868</v>
      </c>
      <c r="AH769" s="136">
        <v>3</v>
      </c>
      <c r="AI769" s="139">
        <v>6300</v>
      </c>
      <c r="AJ769" s="140">
        <v>28</v>
      </c>
      <c r="AK769" s="148">
        <v>28</v>
      </c>
      <c r="AL769" s="201">
        <f t="shared" si="11"/>
        <v>2240</v>
      </c>
      <c r="AM769" s="143"/>
      <c r="AN769" s="204">
        <v>2240000</v>
      </c>
      <c r="AO769" s="204">
        <v>2800000</v>
      </c>
      <c r="AP769" s="139">
        <v>5000000</v>
      </c>
      <c r="AQ769" s="139">
        <v>14112000</v>
      </c>
      <c r="AR769" s="139">
        <v>0</v>
      </c>
      <c r="AS769" s="139">
        <v>24152000</v>
      </c>
    </row>
    <row r="770" spans="1:45" s="142" customFormat="1" ht="24.9" hidden="1" customHeight="1" x14ac:dyDescent="0.3">
      <c r="A770" s="136">
        <v>13651</v>
      </c>
      <c r="B770" s="136" t="s">
        <v>2339</v>
      </c>
      <c r="C770" s="136" t="s">
        <v>83</v>
      </c>
      <c r="D770" s="136">
        <v>2024</v>
      </c>
      <c r="E770" s="137" t="s">
        <v>1754</v>
      </c>
      <c r="F770" s="136" t="s">
        <v>1862</v>
      </c>
      <c r="G770" s="137" t="s">
        <v>626</v>
      </c>
      <c r="H770" s="137"/>
      <c r="I770" s="137"/>
      <c r="J770" s="137" t="s">
        <v>1146</v>
      </c>
      <c r="K770" s="137" t="s">
        <v>1147</v>
      </c>
      <c r="L770" s="137" t="s">
        <v>408</v>
      </c>
      <c r="M770" s="136" t="s">
        <v>409</v>
      </c>
      <c r="N770" s="136">
        <v>16</v>
      </c>
      <c r="O770" s="138" t="s">
        <v>1336</v>
      </c>
      <c r="P770" s="137" t="s">
        <v>1423</v>
      </c>
      <c r="Q770" s="137" t="s">
        <v>688</v>
      </c>
      <c r="R770" s="137" t="s">
        <v>401</v>
      </c>
      <c r="S770" s="137" t="s">
        <v>19</v>
      </c>
      <c r="T770" s="137" t="s">
        <v>399</v>
      </c>
      <c r="U770" s="144">
        <v>15</v>
      </c>
      <c r="V770" s="136">
        <v>160</v>
      </c>
      <c r="W770" s="136">
        <v>12</v>
      </c>
      <c r="X770" s="136">
        <v>172</v>
      </c>
      <c r="Y770" s="136">
        <v>4</v>
      </c>
      <c r="Z770" s="136" t="s">
        <v>20</v>
      </c>
      <c r="AA770" s="136" t="s">
        <v>20</v>
      </c>
      <c r="AB770" s="136" t="s">
        <v>20</v>
      </c>
      <c r="AC770" s="137" t="s">
        <v>21</v>
      </c>
      <c r="AD770" s="137" t="s">
        <v>3299</v>
      </c>
      <c r="AE770" s="136" t="s">
        <v>18</v>
      </c>
      <c r="AF770" s="137" t="s">
        <v>1878</v>
      </c>
      <c r="AG770" s="136" t="s">
        <v>1873</v>
      </c>
      <c r="AH770" s="136">
        <v>2</v>
      </c>
      <c r="AI770" s="139">
        <v>5400</v>
      </c>
      <c r="AJ770" s="140">
        <v>43</v>
      </c>
      <c r="AK770" s="148">
        <v>43</v>
      </c>
      <c r="AL770" s="201">
        <f t="shared" si="11"/>
        <v>2580</v>
      </c>
      <c r="AM770" s="139"/>
      <c r="AN770" s="204">
        <v>2580000</v>
      </c>
      <c r="AO770" s="204">
        <v>3225000</v>
      </c>
      <c r="AP770" s="139">
        <v>3750000</v>
      </c>
      <c r="AQ770" s="139">
        <v>13932000</v>
      </c>
      <c r="AR770" s="139">
        <v>0</v>
      </c>
      <c r="AS770" s="139">
        <v>23487000</v>
      </c>
    </row>
    <row r="771" spans="1:45" s="142" customFormat="1" ht="24.9" hidden="1" customHeight="1" x14ac:dyDescent="0.3">
      <c r="A771" s="136">
        <v>13652</v>
      </c>
      <c r="B771" s="136" t="s">
        <v>2339</v>
      </c>
      <c r="C771" s="136" t="s">
        <v>83</v>
      </c>
      <c r="D771" s="136">
        <v>2024</v>
      </c>
      <c r="E771" s="137" t="s">
        <v>1754</v>
      </c>
      <c r="F771" s="136" t="s">
        <v>1862</v>
      </c>
      <c r="G771" s="137" t="s">
        <v>626</v>
      </c>
      <c r="H771" s="137"/>
      <c r="I771" s="137"/>
      <c r="J771" s="137" t="s">
        <v>1227</v>
      </c>
      <c r="K771" s="137" t="s">
        <v>1226</v>
      </c>
      <c r="L771" s="137" t="s">
        <v>408</v>
      </c>
      <c r="M771" s="136" t="s">
        <v>409</v>
      </c>
      <c r="N771" s="136">
        <v>16</v>
      </c>
      <c r="O771" s="138" t="s">
        <v>1336</v>
      </c>
      <c r="P771" s="137" t="s">
        <v>1623</v>
      </c>
      <c r="Q771" s="137" t="s">
        <v>688</v>
      </c>
      <c r="R771" s="137" t="s">
        <v>401</v>
      </c>
      <c r="S771" s="137" t="s">
        <v>19</v>
      </c>
      <c r="T771" s="137" t="s">
        <v>399</v>
      </c>
      <c r="U771" s="144">
        <v>15</v>
      </c>
      <c r="V771" s="136">
        <v>160</v>
      </c>
      <c r="W771" s="136">
        <v>12</v>
      </c>
      <c r="X771" s="136">
        <v>172</v>
      </c>
      <c r="Y771" s="136">
        <v>4</v>
      </c>
      <c r="Z771" s="136" t="s">
        <v>20</v>
      </c>
      <c r="AA771" s="136" t="s">
        <v>20</v>
      </c>
      <c r="AB771" s="136" t="s">
        <v>20</v>
      </c>
      <c r="AC771" s="137" t="s">
        <v>21</v>
      </c>
      <c r="AD771" s="137" t="s">
        <v>3300</v>
      </c>
      <c r="AE771" s="136" t="s">
        <v>20</v>
      </c>
      <c r="AF771" s="137" t="s">
        <v>2136</v>
      </c>
      <c r="AG771" s="136" t="s">
        <v>1873</v>
      </c>
      <c r="AH771" s="136">
        <v>3</v>
      </c>
      <c r="AI771" s="139">
        <v>6300</v>
      </c>
      <c r="AJ771" s="140">
        <v>43</v>
      </c>
      <c r="AK771" s="148">
        <v>43</v>
      </c>
      <c r="AL771" s="201">
        <f t="shared" ref="AL771:AL834" si="12">+(U771*X771)</f>
        <v>2580</v>
      </c>
      <c r="AM771" s="143">
        <v>300000</v>
      </c>
      <c r="AN771" s="204">
        <v>2580000</v>
      </c>
      <c r="AO771" s="204">
        <v>3225000</v>
      </c>
      <c r="AP771" s="139">
        <v>3750000</v>
      </c>
      <c r="AQ771" s="139">
        <v>16254000</v>
      </c>
      <c r="AR771" s="139">
        <v>4500000</v>
      </c>
      <c r="AS771" s="139">
        <v>30309000</v>
      </c>
    </row>
    <row r="772" spans="1:45" s="142" customFormat="1" ht="24.9" hidden="1" customHeight="1" x14ac:dyDescent="0.3">
      <c r="A772" s="136">
        <v>13655</v>
      </c>
      <c r="B772" s="136" t="s">
        <v>2339</v>
      </c>
      <c r="C772" s="136" t="s">
        <v>83</v>
      </c>
      <c r="D772" s="136">
        <v>2024</v>
      </c>
      <c r="E772" s="137" t="s">
        <v>1754</v>
      </c>
      <c r="F772" s="136" t="s">
        <v>1862</v>
      </c>
      <c r="G772" s="137" t="s">
        <v>626</v>
      </c>
      <c r="H772" s="137"/>
      <c r="I772" s="137"/>
      <c r="J772" s="137" t="s">
        <v>413</v>
      </c>
      <c r="K772" s="137" t="s">
        <v>412</v>
      </c>
      <c r="L772" s="137" t="s">
        <v>408</v>
      </c>
      <c r="M772" s="136" t="s">
        <v>409</v>
      </c>
      <c r="N772" s="136">
        <v>16</v>
      </c>
      <c r="O772" s="138" t="s">
        <v>1336</v>
      </c>
      <c r="P772" s="137" t="s">
        <v>1165</v>
      </c>
      <c r="Q772" s="137" t="s">
        <v>688</v>
      </c>
      <c r="R772" s="137" t="s">
        <v>401</v>
      </c>
      <c r="S772" s="137" t="s">
        <v>19</v>
      </c>
      <c r="T772" s="137" t="s">
        <v>399</v>
      </c>
      <c r="U772" s="144">
        <v>15</v>
      </c>
      <c r="V772" s="136">
        <v>110</v>
      </c>
      <c r="W772" s="136">
        <v>12</v>
      </c>
      <c r="X772" s="136">
        <v>122</v>
      </c>
      <c r="Y772" s="136">
        <v>4</v>
      </c>
      <c r="Z772" s="136" t="s">
        <v>20</v>
      </c>
      <c r="AA772" s="136" t="s">
        <v>20</v>
      </c>
      <c r="AB772" s="136" t="s">
        <v>20</v>
      </c>
      <c r="AC772" s="137" t="s">
        <v>21</v>
      </c>
      <c r="AD772" s="137" t="s">
        <v>3301</v>
      </c>
      <c r="AE772" s="136" t="s">
        <v>18</v>
      </c>
      <c r="AF772" s="137" t="s">
        <v>1878</v>
      </c>
      <c r="AG772" s="136" t="s">
        <v>1873</v>
      </c>
      <c r="AH772" s="136">
        <v>2</v>
      </c>
      <c r="AI772" s="139">
        <v>5400</v>
      </c>
      <c r="AJ772" s="140">
        <v>30.5</v>
      </c>
      <c r="AK772" s="148">
        <v>31</v>
      </c>
      <c r="AL772" s="201">
        <f t="shared" si="12"/>
        <v>1830</v>
      </c>
      <c r="AM772" s="143"/>
      <c r="AN772" s="204">
        <v>1860000</v>
      </c>
      <c r="AO772" s="204">
        <v>2325000</v>
      </c>
      <c r="AP772" s="139">
        <v>3750000</v>
      </c>
      <c r="AQ772" s="139">
        <v>9882000</v>
      </c>
      <c r="AR772" s="139">
        <v>0</v>
      </c>
      <c r="AS772" s="139">
        <v>17817000</v>
      </c>
    </row>
    <row r="773" spans="1:45" s="142" customFormat="1" ht="24.9" hidden="1" customHeight="1" x14ac:dyDescent="0.3">
      <c r="A773" s="136">
        <v>13656</v>
      </c>
      <c r="B773" s="136" t="s">
        <v>2339</v>
      </c>
      <c r="C773" s="136" t="s">
        <v>83</v>
      </c>
      <c r="D773" s="136">
        <v>2024</v>
      </c>
      <c r="E773" s="137" t="s">
        <v>1754</v>
      </c>
      <c r="F773" s="136" t="s">
        <v>1862</v>
      </c>
      <c r="G773" s="137" t="s">
        <v>626</v>
      </c>
      <c r="H773" s="137"/>
      <c r="I773" s="137"/>
      <c r="J773" s="137" t="s">
        <v>643</v>
      </c>
      <c r="K773" s="137" t="s">
        <v>644</v>
      </c>
      <c r="L773" s="137" t="s">
        <v>408</v>
      </c>
      <c r="M773" s="136" t="s">
        <v>409</v>
      </c>
      <c r="N773" s="136">
        <v>16</v>
      </c>
      <c r="O773" s="138" t="s">
        <v>1336</v>
      </c>
      <c r="P773" s="137" t="s">
        <v>1623</v>
      </c>
      <c r="Q773" s="137" t="s">
        <v>688</v>
      </c>
      <c r="R773" s="137" t="s">
        <v>401</v>
      </c>
      <c r="S773" s="137" t="s">
        <v>19</v>
      </c>
      <c r="T773" s="137" t="s">
        <v>399</v>
      </c>
      <c r="U773" s="144">
        <v>15</v>
      </c>
      <c r="V773" s="136">
        <v>214</v>
      </c>
      <c r="W773" s="136">
        <v>12</v>
      </c>
      <c r="X773" s="136">
        <v>226</v>
      </c>
      <c r="Y773" s="136">
        <v>4</v>
      </c>
      <c r="Z773" s="136" t="s">
        <v>20</v>
      </c>
      <c r="AA773" s="136" t="s">
        <v>20</v>
      </c>
      <c r="AB773" s="136" t="s">
        <v>20</v>
      </c>
      <c r="AC773" s="137" t="s">
        <v>21</v>
      </c>
      <c r="AD773" s="137" t="s">
        <v>3302</v>
      </c>
      <c r="AE773" s="136" t="s">
        <v>18</v>
      </c>
      <c r="AF773" s="137" t="s">
        <v>1878</v>
      </c>
      <c r="AG773" s="136" t="s">
        <v>1873</v>
      </c>
      <c r="AH773" s="136">
        <v>2</v>
      </c>
      <c r="AI773" s="139">
        <v>5400</v>
      </c>
      <c r="AJ773" s="140">
        <v>56.5</v>
      </c>
      <c r="AK773" s="148">
        <v>57</v>
      </c>
      <c r="AL773" s="201">
        <f t="shared" si="12"/>
        <v>3390</v>
      </c>
      <c r="AM773" s="143"/>
      <c r="AN773" s="204">
        <v>3420000</v>
      </c>
      <c r="AO773" s="204">
        <v>4275000</v>
      </c>
      <c r="AP773" s="139">
        <v>3750000</v>
      </c>
      <c r="AQ773" s="139">
        <v>18306000</v>
      </c>
      <c r="AR773" s="139">
        <v>0</v>
      </c>
      <c r="AS773" s="139">
        <v>29751000</v>
      </c>
    </row>
    <row r="774" spans="1:45" s="142" customFormat="1" ht="24.9" hidden="1" customHeight="1" x14ac:dyDescent="0.3">
      <c r="A774" s="136">
        <v>13657</v>
      </c>
      <c r="B774" s="136" t="s">
        <v>2339</v>
      </c>
      <c r="C774" s="136" t="s">
        <v>83</v>
      </c>
      <c r="D774" s="136">
        <v>2024</v>
      </c>
      <c r="E774" s="137" t="s">
        <v>1754</v>
      </c>
      <c r="F774" s="136" t="s">
        <v>1862</v>
      </c>
      <c r="G774" s="137" t="s">
        <v>626</v>
      </c>
      <c r="H774" s="137"/>
      <c r="I774" s="137"/>
      <c r="J774" s="137" t="s">
        <v>413</v>
      </c>
      <c r="K774" s="137" t="s">
        <v>412</v>
      </c>
      <c r="L774" s="137" t="s">
        <v>408</v>
      </c>
      <c r="M774" s="136" t="s">
        <v>409</v>
      </c>
      <c r="N774" s="136">
        <v>16</v>
      </c>
      <c r="O774" s="138" t="s">
        <v>1336</v>
      </c>
      <c r="P774" s="137" t="s">
        <v>1504</v>
      </c>
      <c r="Q774" s="137" t="s">
        <v>688</v>
      </c>
      <c r="R774" s="137" t="s">
        <v>401</v>
      </c>
      <c r="S774" s="137" t="s">
        <v>19</v>
      </c>
      <c r="T774" s="137" t="s">
        <v>399</v>
      </c>
      <c r="U774" s="144">
        <v>15</v>
      </c>
      <c r="V774" s="136">
        <v>110</v>
      </c>
      <c r="W774" s="136">
        <v>12</v>
      </c>
      <c r="X774" s="136">
        <v>122</v>
      </c>
      <c r="Y774" s="136">
        <v>4</v>
      </c>
      <c r="Z774" s="136" t="s">
        <v>20</v>
      </c>
      <c r="AA774" s="136" t="s">
        <v>20</v>
      </c>
      <c r="AB774" s="136" t="s">
        <v>20</v>
      </c>
      <c r="AC774" s="137" t="s">
        <v>21</v>
      </c>
      <c r="AD774" s="137" t="s">
        <v>3303</v>
      </c>
      <c r="AE774" s="136" t="s">
        <v>18</v>
      </c>
      <c r="AF774" s="137" t="s">
        <v>1878</v>
      </c>
      <c r="AG774" s="136" t="s">
        <v>1873</v>
      </c>
      <c r="AH774" s="136">
        <v>2</v>
      </c>
      <c r="AI774" s="139">
        <v>5400</v>
      </c>
      <c r="AJ774" s="140">
        <v>30.5</v>
      </c>
      <c r="AK774" s="148">
        <v>31</v>
      </c>
      <c r="AL774" s="201">
        <f t="shared" si="12"/>
        <v>1830</v>
      </c>
      <c r="AM774" s="139"/>
      <c r="AN774" s="204">
        <v>1860000</v>
      </c>
      <c r="AO774" s="204">
        <v>2325000</v>
      </c>
      <c r="AP774" s="139">
        <v>3750000</v>
      </c>
      <c r="AQ774" s="139">
        <v>9882000</v>
      </c>
      <c r="AR774" s="139">
        <v>0</v>
      </c>
      <c r="AS774" s="139">
        <v>17817000</v>
      </c>
    </row>
    <row r="775" spans="1:45" s="142" customFormat="1" ht="24.9" hidden="1" customHeight="1" x14ac:dyDescent="0.3">
      <c r="A775" s="136">
        <v>13658</v>
      </c>
      <c r="B775" s="136" t="s">
        <v>2339</v>
      </c>
      <c r="C775" s="136" t="s">
        <v>83</v>
      </c>
      <c r="D775" s="136">
        <v>2024</v>
      </c>
      <c r="E775" s="137" t="s">
        <v>1754</v>
      </c>
      <c r="F775" s="136" t="s">
        <v>1862</v>
      </c>
      <c r="G775" s="137" t="s">
        <v>626</v>
      </c>
      <c r="H775" s="137"/>
      <c r="I775" s="137"/>
      <c r="J775" s="137" t="s">
        <v>1280</v>
      </c>
      <c r="K775" s="137" t="s">
        <v>1279</v>
      </c>
      <c r="L775" s="137" t="s">
        <v>408</v>
      </c>
      <c r="M775" s="136" t="s">
        <v>409</v>
      </c>
      <c r="N775" s="136">
        <v>16</v>
      </c>
      <c r="O775" s="138" t="s">
        <v>1336</v>
      </c>
      <c r="P775" s="137" t="s">
        <v>1423</v>
      </c>
      <c r="Q775" s="137" t="s">
        <v>688</v>
      </c>
      <c r="R775" s="137" t="s">
        <v>401</v>
      </c>
      <c r="S775" s="137" t="s">
        <v>19</v>
      </c>
      <c r="T775" s="137" t="s">
        <v>399</v>
      </c>
      <c r="U775" s="144">
        <v>15</v>
      </c>
      <c r="V775" s="136">
        <v>115</v>
      </c>
      <c r="W775" s="136">
        <v>12</v>
      </c>
      <c r="X775" s="136">
        <v>127</v>
      </c>
      <c r="Y775" s="136">
        <v>4</v>
      </c>
      <c r="Z775" s="136" t="s">
        <v>20</v>
      </c>
      <c r="AA775" s="136" t="s">
        <v>20</v>
      </c>
      <c r="AB775" s="136" t="s">
        <v>20</v>
      </c>
      <c r="AC775" s="137" t="s">
        <v>21</v>
      </c>
      <c r="AD775" s="137" t="s">
        <v>3304</v>
      </c>
      <c r="AE775" s="136" t="s">
        <v>18</v>
      </c>
      <c r="AF775" s="137" t="s">
        <v>1878</v>
      </c>
      <c r="AG775" s="136" t="s">
        <v>1873</v>
      </c>
      <c r="AH775" s="136">
        <v>2</v>
      </c>
      <c r="AI775" s="139">
        <v>5400</v>
      </c>
      <c r="AJ775" s="140">
        <v>31.75</v>
      </c>
      <c r="AK775" s="148">
        <v>32</v>
      </c>
      <c r="AL775" s="201">
        <f t="shared" si="12"/>
        <v>1905</v>
      </c>
      <c r="AM775" s="139"/>
      <c r="AN775" s="204">
        <v>1920000</v>
      </c>
      <c r="AO775" s="204">
        <v>2400000</v>
      </c>
      <c r="AP775" s="139">
        <v>3750000</v>
      </c>
      <c r="AQ775" s="139">
        <v>10287000</v>
      </c>
      <c r="AR775" s="139">
        <v>0</v>
      </c>
      <c r="AS775" s="139">
        <v>18357000</v>
      </c>
    </row>
    <row r="776" spans="1:45" s="142" customFormat="1" ht="24.9" hidden="1" customHeight="1" x14ac:dyDescent="0.3">
      <c r="A776" s="136">
        <v>13659</v>
      </c>
      <c r="B776" s="136" t="s">
        <v>2339</v>
      </c>
      <c r="C776" s="136" t="s">
        <v>83</v>
      </c>
      <c r="D776" s="136">
        <v>2024</v>
      </c>
      <c r="E776" s="137" t="s">
        <v>1754</v>
      </c>
      <c r="F776" s="136" t="s">
        <v>1862</v>
      </c>
      <c r="G776" s="137" t="s">
        <v>626</v>
      </c>
      <c r="H776" s="137"/>
      <c r="I776" s="137"/>
      <c r="J776" s="137" t="s">
        <v>1208</v>
      </c>
      <c r="K776" s="137" t="s">
        <v>1207</v>
      </c>
      <c r="L776" s="137" t="s">
        <v>408</v>
      </c>
      <c r="M776" s="136" t="s">
        <v>409</v>
      </c>
      <c r="N776" s="136">
        <v>16</v>
      </c>
      <c r="O776" s="138" t="s">
        <v>1336</v>
      </c>
      <c r="P776" s="137" t="s">
        <v>1335</v>
      </c>
      <c r="Q776" s="137" t="s">
        <v>688</v>
      </c>
      <c r="R776" s="137" t="s">
        <v>401</v>
      </c>
      <c r="S776" s="137" t="s">
        <v>19</v>
      </c>
      <c r="T776" s="137" t="s">
        <v>399</v>
      </c>
      <c r="U776" s="144">
        <v>15</v>
      </c>
      <c r="V776" s="136">
        <v>240</v>
      </c>
      <c r="W776" s="136">
        <v>12</v>
      </c>
      <c r="X776" s="136">
        <v>252</v>
      </c>
      <c r="Y776" s="136">
        <v>4</v>
      </c>
      <c r="Z776" s="136" t="s">
        <v>20</v>
      </c>
      <c r="AA776" s="136" t="s">
        <v>20</v>
      </c>
      <c r="AB776" s="136" t="s">
        <v>20</v>
      </c>
      <c r="AC776" s="137" t="s">
        <v>21</v>
      </c>
      <c r="AD776" s="137" t="s">
        <v>3305</v>
      </c>
      <c r="AE776" s="136" t="s">
        <v>18</v>
      </c>
      <c r="AF776" s="137" t="s">
        <v>1878</v>
      </c>
      <c r="AG776" s="136" t="s">
        <v>1873</v>
      </c>
      <c r="AH776" s="136">
        <v>2</v>
      </c>
      <c r="AI776" s="139">
        <v>5400</v>
      </c>
      <c r="AJ776" s="140">
        <v>63</v>
      </c>
      <c r="AK776" s="148">
        <v>63</v>
      </c>
      <c r="AL776" s="201">
        <f t="shared" si="12"/>
        <v>3780</v>
      </c>
      <c r="AM776" s="139"/>
      <c r="AN776" s="204">
        <v>3780000</v>
      </c>
      <c r="AO776" s="204">
        <v>4725000</v>
      </c>
      <c r="AP776" s="139">
        <v>3750000</v>
      </c>
      <c r="AQ776" s="139">
        <v>20412000</v>
      </c>
      <c r="AR776" s="139">
        <v>0</v>
      </c>
      <c r="AS776" s="139">
        <v>32667000</v>
      </c>
    </row>
    <row r="777" spans="1:45" s="142" customFormat="1" ht="24.9" hidden="1" customHeight="1" x14ac:dyDescent="0.3">
      <c r="A777" s="136">
        <v>13660</v>
      </c>
      <c r="B777" s="136" t="s">
        <v>2339</v>
      </c>
      <c r="C777" s="136" t="s">
        <v>83</v>
      </c>
      <c r="D777" s="136">
        <v>2024</v>
      </c>
      <c r="E777" s="137" t="s">
        <v>1754</v>
      </c>
      <c r="F777" s="136" t="s">
        <v>1862</v>
      </c>
      <c r="G777" s="137" t="s">
        <v>626</v>
      </c>
      <c r="H777" s="137"/>
      <c r="I777" s="137"/>
      <c r="J777" s="137" t="s">
        <v>1270</v>
      </c>
      <c r="K777" s="137" t="s">
        <v>1269</v>
      </c>
      <c r="L777" s="137" t="s">
        <v>408</v>
      </c>
      <c r="M777" s="136" t="s">
        <v>409</v>
      </c>
      <c r="N777" s="136">
        <v>16</v>
      </c>
      <c r="O777" s="138" t="s">
        <v>1336</v>
      </c>
      <c r="P777" s="137" t="s">
        <v>739</v>
      </c>
      <c r="Q777" s="137" t="s">
        <v>688</v>
      </c>
      <c r="R777" s="137" t="s">
        <v>401</v>
      </c>
      <c r="S777" s="137" t="s">
        <v>19</v>
      </c>
      <c r="T777" s="137" t="s">
        <v>399</v>
      </c>
      <c r="U777" s="144">
        <v>15</v>
      </c>
      <c r="V777" s="136">
        <v>120</v>
      </c>
      <c r="W777" s="136">
        <v>12</v>
      </c>
      <c r="X777" s="136">
        <v>132</v>
      </c>
      <c r="Y777" s="136">
        <v>4</v>
      </c>
      <c r="Z777" s="136" t="s">
        <v>20</v>
      </c>
      <c r="AA777" s="136" t="s">
        <v>20</v>
      </c>
      <c r="AB777" s="136" t="s">
        <v>20</v>
      </c>
      <c r="AC777" s="137" t="s">
        <v>21</v>
      </c>
      <c r="AD777" s="137" t="s">
        <v>3306</v>
      </c>
      <c r="AE777" s="136" t="s">
        <v>18</v>
      </c>
      <c r="AF777" s="137" t="s">
        <v>1878</v>
      </c>
      <c r="AG777" s="136" t="s">
        <v>1873</v>
      </c>
      <c r="AH777" s="136">
        <v>3</v>
      </c>
      <c r="AI777" s="139">
        <v>6300</v>
      </c>
      <c r="AJ777" s="140">
        <v>33</v>
      </c>
      <c r="AK777" s="148">
        <v>33</v>
      </c>
      <c r="AL777" s="201">
        <f t="shared" si="12"/>
        <v>1980</v>
      </c>
      <c r="AM777" s="143"/>
      <c r="AN777" s="204">
        <v>1980000</v>
      </c>
      <c r="AO777" s="204">
        <v>2475000</v>
      </c>
      <c r="AP777" s="139">
        <v>3750000</v>
      </c>
      <c r="AQ777" s="139">
        <v>12474000</v>
      </c>
      <c r="AR777" s="139">
        <v>0</v>
      </c>
      <c r="AS777" s="139">
        <v>20679000</v>
      </c>
    </row>
    <row r="778" spans="1:45" s="142" customFormat="1" ht="24.9" hidden="1" customHeight="1" x14ac:dyDescent="0.3">
      <c r="A778" s="136">
        <v>13664</v>
      </c>
      <c r="B778" s="136" t="s">
        <v>2339</v>
      </c>
      <c r="C778" s="136" t="s">
        <v>83</v>
      </c>
      <c r="D778" s="136">
        <v>2024</v>
      </c>
      <c r="E778" s="137" t="s">
        <v>1754</v>
      </c>
      <c r="F778" s="136" t="s">
        <v>1862</v>
      </c>
      <c r="G778" s="137" t="s">
        <v>626</v>
      </c>
      <c r="H778" s="137"/>
      <c r="I778" s="137"/>
      <c r="J778" s="137" t="s">
        <v>685</v>
      </c>
      <c r="K778" s="137" t="s">
        <v>686</v>
      </c>
      <c r="L778" s="137" t="s">
        <v>408</v>
      </c>
      <c r="M778" s="136" t="s">
        <v>409</v>
      </c>
      <c r="N778" s="136">
        <v>4</v>
      </c>
      <c r="O778" s="138" t="s">
        <v>687</v>
      </c>
      <c r="P778" s="137" t="s">
        <v>1186</v>
      </c>
      <c r="Q778" s="137" t="s">
        <v>624</v>
      </c>
      <c r="R778" s="137" t="s">
        <v>401</v>
      </c>
      <c r="S778" s="137" t="s">
        <v>19</v>
      </c>
      <c r="T778" s="137" t="s">
        <v>411</v>
      </c>
      <c r="U778" s="144">
        <v>15</v>
      </c>
      <c r="V778" s="136">
        <v>100</v>
      </c>
      <c r="W778" s="136">
        <v>12</v>
      </c>
      <c r="X778" s="136">
        <v>112</v>
      </c>
      <c r="Y778" s="136">
        <v>5</v>
      </c>
      <c r="Z778" s="136" t="s">
        <v>20</v>
      </c>
      <c r="AA778" s="136" t="s">
        <v>20</v>
      </c>
      <c r="AB778" s="136" t="s">
        <v>20</v>
      </c>
      <c r="AC778" s="137" t="s">
        <v>21</v>
      </c>
      <c r="AD778" s="137" t="s">
        <v>3307</v>
      </c>
      <c r="AE778" s="136" t="s">
        <v>18</v>
      </c>
      <c r="AF778" s="137" t="s">
        <v>1878</v>
      </c>
      <c r="AG778" s="136" t="s">
        <v>1873</v>
      </c>
      <c r="AH778" s="136">
        <v>1</v>
      </c>
      <c r="AI778" s="139">
        <v>4300</v>
      </c>
      <c r="AJ778" s="140">
        <v>22.4</v>
      </c>
      <c r="AK778" s="148">
        <v>23</v>
      </c>
      <c r="AL778" s="201">
        <f t="shared" si="12"/>
        <v>1680</v>
      </c>
      <c r="AM778" s="139"/>
      <c r="AN778" s="204">
        <v>1380000</v>
      </c>
      <c r="AO778" s="204">
        <v>1725000</v>
      </c>
      <c r="AP778" s="139">
        <v>3750000</v>
      </c>
      <c r="AQ778" s="139">
        <v>7224000</v>
      </c>
      <c r="AR778" s="139">
        <v>0</v>
      </c>
      <c r="AS778" s="139">
        <v>14079000</v>
      </c>
    </row>
    <row r="779" spans="1:45" s="142" customFormat="1" ht="24.9" hidden="1" customHeight="1" x14ac:dyDescent="0.3">
      <c r="A779" s="136">
        <v>13666</v>
      </c>
      <c r="B779" s="136" t="s">
        <v>2339</v>
      </c>
      <c r="C779" s="136" t="s">
        <v>83</v>
      </c>
      <c r="D779" s="136">
        <v>2024</v>
      </c>
      <c r="E779" s="137" t="s">
        <v>1754</v>
      </c>
      <c r="F779" s="136" t="s">
        <v>1862</v>
      </c>
      <c r="G779" s="137" t="s">
        <v>626</v>
      </c>
      <c r="H779" s="137"/>
      <c r="I779" s="137"/>
      <c r="J779" s="137" t="s">
        <v>1210</v>
      </c>
      <c r="K779" s="137" t="s">
        <v>1209</v>
      </c>
      <c r="L779" s="137" t="s">
        <v>408</v>
      </c>
      <c r="M779" s="136" t="s">
        <v>409</v>
      </c>
      <c r="N779" s="136">
        <v>16</v>
      </c>
      <c r="O779" s="138" t="s">
        <v>1336</v>
      </c>
      <c r="P779" s="137" t="s">
        <v>1423</v>
      </c>
      <c r="Q779" s="137" t="s">
        <v>688</v>
      </c>
      <c r="R779" s="137" t="s">
        <v>401</v>
      </c>
      <c r="S779" s="137" t="s">
        <v>19</v>
      </c>
      <c r="T779" s="137" t="s">
        <v>399</v>
      </c>
      <c r="U779" s="144">
        <v>15</v>
      </c>
      <c r="V779" s="136">
        <v>100</v>
      </c>
      <c r="W779" s="136">
        <v>12</v>
      </c>
      <c r="X779" s="136">
        <v>112</v>
      </c>
      <c r="Y779" s="136">
        <v>4</v>
      </c>
      <c r="Z779" s="136" t="s">
        <v>20</v>
      </c>
      <c r="AA779" s="136" t="s">
        <v>20</v>
      </c>
      <c r="AB779" s="136" t="s">
        <v>20</v>
      </c>
      <c r="AC779" s="137" t="s">
        <v>21</v>
      </c>
      <c r="AD779" s="137" t="s">
        <v>3308</v>
      </c>
      <c r="AE779" s="136" t="s">
        <v>18</v>
      </c>
      <c r="AF779" s="137" t="s">
        <v>1878</v>
      </c>
      <c r="AG779" s="136" t="s">
        <v>1873</v>
      </c>
      <c r="AH779" s="136">
        <v>3</v>
      </c>
      <c r="AI779" s="139">
        <v>6300</v>
      </c>
      <c r="AJ779" s="140">
        <v>28</v>
      </c>
      <c r="AK779" s="148">
        <v>28</v>
      </c>
      <c r="AL779" s="201">
        <f t="shared" si="12"/>
        <v>1680</v>
      </c>
      <c r="AM779" s="139"/>
      <c r="AN779" s="204">
        <v>1680000</v>
      </c>
      <c r="AO779" s="204">
        <v>2100000</v>
      </c>
      <c r="AP779" s="139">
        <v>3750000</v>
      </c>
      <c r="AQ779" s="139">
        <v>10584000</v>
      </c>
      <c r="AR779" s="139">
        <v>0</v>
      </c>
      <c r="AS779" s="139">
        <v>18114000</v>
      </c>
    </row>
    <row r="780" spans="1:45" s="142" customFormat="1" ht="24.9" hidden="1" customHeight="1" x14ac:dyDescent="0.3">
      <c r="A780" s="136">
        <v>13667</v>
      </c>
      <c r="B780" s="136" t="s">
        <v>2339</v>
      </c>
      <c r="C780" s="136" t="s">
        <v>83</v>
      </c>
      <c r="D780" s="136">
        <v>2024</v>
      </c>
      <c r="E780" s="137" t="s">
        <v>1754</v>
      </c>
      <c r="F780" s="136" t="s">
        <v>1862</v>
      </c>
      <c r="G780" s="137" t="s">
        <v>626</v>
      </c>
      <c r="H780" s="137"/>
      <c r="I780" s="137"/>
      <c r="J780" s="137" t="s">
        <v>1514</v>
      </c>
      <c r="K780" s="137" t="s">
        <v>1513</v>
      </c>
      <c r="L780" s="137" t="s">
        <v>408</v>
      </c>
      <c r="M780" s="136" t="s">
        <v>409</v>
      </c>
      <c r="N780" s="136">
        <v>16</v>
      </c>
      <c r="O780" s="138" t="s">
        <v>1336</v>
      </c>
      <c r="P780" s="137" t="s">
        <v>1623</v>
      </c>
      <c r="Q780" s="137" t="s">
        <v>688</v>
      </c>
      <c r="R780" s="137" t="s">
        <v>401</v>
      </c>
      <c r="S780" s="137" t="s">
        <v>19</v>
      </c>
      <c r="T780" s="137" t="s">
        <v>399</v>
      </c>
      <c r="U780" s="144">
        <v>15</v>
      </c>
      <c r="V780" s="136">
        <v>110</v>
      </c>
      <c r="W780" s="136">
        <v>12</v>
      </c>
      <c r="X780" s="136">
        <v>122</v>
      </c>
      <c r="Y780" s="136">
        <v>4</v>
      </c>
      <c r="Z780" s="136" t="s">
        <v>20</v>
      </c>
      <c r="AA780" s="136" t="s">
        <v>20</v>
      </c>
      <c r="AB780" s="136" t="s">
        <v>20</v>
      </c>
      <c r="AC780" s="137" t="s">
        <v>21</v>
      </c>
      <c r="AD780" s="137" t="s">
        <v>3309</v>
      </c>
      <c r="AE780" s="136" t="s">
        <v>18</v>
      </c>
      <c r="AF780" s="137" t="s">
        <v>1878</v>
      </c>
      <c r="AG780" s="136" t="s">
        <v>1873</v>
      </c>
      <c r="AH780" s="136">
        <v>3</v>
      </c>
      <c r="AI780" s="139">
        <v>6300</v>
      </c>
      <c r="AJ780" s="140">
        <v>30.5</v>
      </c>
      <c r="AK780" s="148">
        <v>31</v>
      </c>
      <c r="AL780" s="201">
        <f t="shared" si="12"/>
        <v>1830</v>
      </c>
      <c r="AM780" s="139"/>
      <c r="AN780" s="204">
        <v>1860000</v>
      </c>
      <c r="AO780" s="204">
        <v>2325000</v>
      </c>
      <c r="AP780" s="139">
        <v>3750000</v>
      </c>
      <c r="AQ780" s="139">
        <v>11529000</v>
      </c>
      <c r="AR780" s="139">
        <v>0</v>
      </c>
      <c r="AS780" s="139">
        <v>19464000</v>
      </c>
    </row>
    <row r="781" spans="1:45" s="142" customFormat="1" ht="24.9" hidden="1" customHeight="1" x14ac:dyDescent="0.3">
      <c r="A781" s="136">
        <v>13668</v>
      </c>
      <c r="B781" s="136" t="s">
        <v>2339</v>
      </c>
      <c r="C781" s="136" t="s">
        <v>83</v>
      </c>
      <c r="D781" s="136">
        <v>2024</v>
      </c>
      <c r="E781" s="137" t="s">
        <v>1754</v>
      </c>
      <c r="F781" s="136" t="s">
        <v>1862</v>
      </c>
      <c r="G781" s="137" t="s">
        <v>626</v>
      </c>
      <c r="H781" s="137"/>
      <c r="I781" s="137"/>
      <c r="J781" s="137" t="s">
        <v>1203</v>
      </c>
      <c r="K781" s="137" t="s">
        <v>1202</v>
      </c>
      <c r="L781" s="137" t="s">
        <v>408</v>
      </c>
      <c r="M781" s="136" t="s">
        <v>409</v>
      </c>
      <c r="N781" s="136">
        <v>16</v>
      </c>
      <c r="O781" s="138" t="s">
        <v>1336</v>
      </c>
      <c r="P781" s="137" t="s">
        <v>1504</v>
      </c>
      <c r="Q781" s="137" t="s">
        <v>688</v>
      </c>
      <c r="R781" s="137" t="s">
        <v>401</v>
      </c>
      <c r="S781" s="137" t="s">
        <v>19</v>
      </c>
      <c r="T781" s="137" t="s">
        <v>399</v>
      </c>
      <c r="U781" s="144">
        <v>15</v>
      </c>
      <c r="V781" s="136">
        <v>260</v>
      </c>
      <c r="W781" s="136">
        <v>12</v>
      </c>
      <c r="X781" s="136">
        <v>272</v>
      </c>
      <c r="Y781" s="136">
        <v>4</v>
      </c>
      <c r="Z781" s="136" t="s">
        <v>20</v>
      </c>
      <c r="AA781" s="136" t="s">
        <v>20</v>
      </c>
      <c r="AB781" s="136" t="s">
        <v>20</v>
      </c>
      <c r="AC781" s="137" t="s">
        <v>21</v>
      </c>
      <c r="AD781" s="137" t="s">
        <v>3310</v>
      </c>
      <c r="AE781" s="136" t="s">
        <v>20</v>
      </c>
      <c r="AF781" s="137" t="s">
        <v>1991</v>
      </c>
      <c r="AG781" s="136" t="s">
        <v>1873</v>
      </c>
      <c r="AH781" s="136">
        <v>3</v>
      </c>
      <c r="AI781" s="139">
        <v>6300</v>
      </c>
      <c r="AJ781" s="140">
        <v>68</v>
      </c>
      <c r="AK781" s="148">
        <v>68</v>
      </c>
      <c r="AL781" s="201">
        <f t="shared" si="12"/>
        <v>4080</v>
      </c>
      <c r="AM781" s="139">
        <v>300000</v>
      </c>
      <c r="AN781" s="204">
        <v>4080000</v>
      </c>
      <c r="AO781" s="204">
        <v>5100000</v>
      </c>
      <c r="AP781" s="139">
        <v>3750000</v>
      </c>
      <c r="AQ781" s="139">
        <v>25704000</v>
      </c>
      <c r="AR781" s="139">
        <v>4500000</v>
      </c>
      <c r="AS781" s="139">
        <v>43134000</v>
      </c>
    </row>
    <row r="782" spans="1:45" s="142" customFormat="1" ht="24.9" hidden="1" customHeight="1" x14ac:dyDescent="0.3">
      <c r="A782" s="136">
        <v>13669</v>
      </c>
      <c r="B782" s="136" t="s">
        <v>2339</v>
      </c>
      <c r="C782" s="136" t="s">
        <v>83</v>
      </c>
      <c r="D782" s="136">
        <v>2024</v>
      </c>
      <c r="E782" s="137" t="s">
        <v>1754</v>
      </c>
      <c r="F782" s="136" t="s">
        <v>1862</v>
      </c>
      <c r="G782" s="137" t="s">
        <v>626</v>
      </c>
      <c r="H782" s="137"/>
      <c r="I782" s="137"/>
      <c r="J782" s="137" t="s">
        <v>1680</v>
      </c>
      <c r="K782" s="137" t="s">
        <v>1679</v>
      </c>
      <c r="L782" s="137" t="s">
        <v>408</v>
      </c>
      <c r="M782" s="136" t="s">
        <v>409</v>
      </c>
      <c r="N782" s="136">
        <v>16</v>
      </c>
      <c r="O782" s="138" t="s">
        <v>1336</v>
      </c>
      <c r="P782" s="137" t="s">
        <v>739</v>
      </c>
      <c r="Q782" s="137" t="s">
        <v>642</v>
      </c>
      <c r="R782" s="137" t="s">
        <v>401</v>
      </c>
      <c r="S782" s="137" t="s">
        <v>19</v>
      </c>
      <c r="T782" s="137" t="s">
        <v>399</v>
      </c>
      <c r="U782" s="144">
        <v>15</v>
      </c>
      <c r="V782" s="136">
        <v>150</v>
      </c>
      <c r="W782" s="136">
        <v>12</v>
      </c>
      <c r="X782" s="136">
        <v>162</v>
      </c>
      <c r="Y782" s="136">
        <v>4</v>
      </c>
      <c r="Z782" s="136" t="s">
        <v>20</v>
      </c>
      <c r="AA782" s="136" t="s">
        <v>20</v>
      </c>
      <c r="AB782" s="136" t="s">
        <v>20</v>
      </c>
      <c r="AC782" s="137" t="s">
        <v>21</v>
      </c>
      <c r="AD782" s="137" t="s">
        <v>3311</v>
      </c>
      <c r="AE782" s="136" t="s">
        <v>18</v>
      </c>
      <c r="AF782" s="137" t="s">
        <v>1878</v>
      </c>
      <c r="AG782" s="136" t="s">
        <v>1873</v>
      </c>
      <c r="AH782" s="136">
        <v>2</v>
      </c>
      <c r="AI782" s="139">
        <v>5400</v>
      </c>
      <c r="AJ782" s="140">
        <v>40.5</v>
      </c>
      <c r="AK782" s="148">
        <v>41</v>
      </c>
      <c r="AL782" s="201">
        <f t="shared" si="12"/>
        <v>2430</v>
      </c>
      <c r="AM782" s="143"/>
      <c r="AN782" s="204">
        <v>2460000</v>
      </c>
      <c r="AO782" s="204">
        <v>3075000</v>
      </c>
      <c r="AP782" s="139">
        <v>3750000</v>
      </c>
      <c r="AQ782" s="139">
        <v>13122000</v>
      </c>
      <c r="AR782" s="139">
        <v>0</v>
      </c>
      <c r="AS782" s="139">
        <v>22407000</v>
      </c>
    </row>
    <row r="783" spans="1:45" s="142" customFormat="1" ht="24.9" hidden="1" customHeight="1" x14ac:dyDescent="0.3">
      <c r="A783" s="136">
        <v>13670</v>
      </c>
      <c r="B783" s="136" t="s">
        <v>2339</v>
      </c>
      <c r="C783" s="136" t="s">
        <v>83</v>
      </c>
      <c r="D783" s="136">
        <v>2024</v>
      </c>
      <c r="E783" s="137" t="s">
        <v>1754</v>
      </c>
      <c r="F783" s="136" t="s">
        <v>1862</v>
      </c>
      <c r="G783" s="137" t="s">
        <v>626</v>
      </c>
      <c r="H783" s="137"/>
      <c r="I783" s="137"/>
      <c r="J783" s="137" t="s">
        <v>1959</v>
      </c>
      <c r="K783" s="137" t="s">
        <v>1960</v>
      </c>
      <c r="L783" s="137" t="s">
        <v>408</v>
      </c>
      <c r="M783" s="136" t="s">
        <v>409</v>
      </c>
      <c r="N783" s="136">
        <v>16</v>
      </c>
      <c r="O783" s="138" t="s">
        <v>1336</v>
      </c>
      <c r="P783" s="137" t="s">
        <v>1497</v>
      </c>
      <c r="Q783" s="137" t="s">
        <v>642</v>
      </c>
      <c r="R783" s="137" t="s">
        <v>401</v>
      </c>
      <c r="S783" s="137" t="s">
        <v>19</v>
      </c>
      <c r="T783" s="137" t="s">
        <v>399</v>
      </c>
      <c r="U783" s="144">
        <v>15</v>
      </c>
      <c r="V783" s="136">
        <v>108</v>
      </c>
      <c r="W783" s="136">
        <v>12</v>
      </c>
      <c r="X783" s="136">
        <v>120</v>
      </c>
      <c r="Y783" s="136">
        <v>4</v>
      </c>
      <c r="Z783" s="136" t="s">
        <v>20</v>
      </c>
      <c r="AA783" s="136" t="s">
        <v>20</v>
      </c>
      <c r="AB783" s="136" t="s">
        <v>20</v>
      </c>
      <c r="AC783" s="137" t="s">
        <v>21</v>
      </c>
      <c r="AD783" s="137" t="s">
        <v>3312</v>
      </c>
      <c r="AE783" s="136" t="s">
        <v>18</v>
      </c>
      <c r="AF783" s="137" t="s">
        <v>1878</v>
      </c>
      <c r="AG783" s="136" t="s">
        <v>1873</v>
      </c>
      <c r="AH783" s="136">
        <v>2</v>
      </c>
      <c r="AI783" s="139">
        <v>5400</v>
      </c>
      <c r="AJ783" s="140">
        <v>30</v>
      </c>
      <c r="AK783" s="148">
        <v>30</v>
      </c>
      <c r="AL783" s="201">
        <f t="shared" si="12"/>
        <v>1800</v>
      </c>
      <c r="AM783" s="141"/>
      <c r="AN783" s="204">
        <v>1800000</v>
      </c>
      <c r="AO783" s="204">
        <v>2250000</v>
      </c>
      <c r="AP783" s="139">
        <v>3750000</v>
      </c>
      <c r="AQ783" s="139">
        <v>9720000</v>
      </c>
      <c r="AR783" s="139">
        <v>0</v>
      </c>
      <c r="AS783" s="139">
        <v>17520000</v>
      </c>
    </row>
    <row r="784" spans="1:45" s="142" customFormat="1" ht="24.9" hidden="1" customHeight="1" x14ac:dyDescent="0.3">
      <c r="A784" s="136">
        <v>13671</v>
      </c>
      <c r="B784" s="136" t="s">
        <v>2339</v>
      </c>
      <c r="C784" s="136" t="s">
        <v>83</v>
      </c>
      <c r="D784" s="136">
        <v>2024</v>
      </c>
      <c r="E784" s="137" t="s">
        <v>1754</v>
      </c>
      <c r="F784" s="136" t="s">
        <v>1862</v>
      </c>
      <c r="G784" s="137" t="s">
        <v>626</v>
      </c>
      <c r="H784" s="137"/>
      <c r="I784" s="137"/>
      <c r="J784" s="137" t="s">
        <v>685</v>
      </c>
      <c r="K784" s="137" t="s">
        <v>686</v>
      </c>
      <c r="L784" s="137" t="s">
        <v>408</v>
      </c>
      <c r="M784" s="136" t="s">
        <v>409</v>
      </c>
      <c r="N784" s="136">
        <v>16</v>
      </c>
      <c r="O784" s="138" t="s">
        <v>1336</v>
      </c>
      <c r="P784" s="137" t="s">
        <v>1424</v>
      </c>
      <c r="Q784" s="137" t="s">
        <v>642</v>
      </c>
      <c r="R784" s="137" t="s">
        <v>401</v>
      </c>
      <c r="S784" s="137" t="s">
        <v>19</v>
      </c>
      <c r="T784" s="137" t="s">
        <v>399</v>
      </c>
      <c r="U784" s="144">
        <v>15</v>
      </c>
      <c r="V784" s="136">
        <v>100</v>
      </c>
      <c r="W784" s="136">
        <v>12</v>
      </c>
      <c r="X784" s="136">
        <v>112</v>
      </c>
      <c r="Y784" s="136">
        <v>4</v>
      </c>
      <c r="Z784" s="136" t="s">
        <v>20</v>
      </c>
      <c r="AA784" s="136" t="s">
        <v>20</v>
      </c>
      <c r="AB784" s="136" t="s">
        <v>20</v>
      </c>
      <c r="AC784" s="137" t="s">
        <v>21</v>
      </c>
      <c r="AD784" s="137" t="s">
        <v>3313</v>
      </c>
      <c r="AE784" s="136" t="s">
        <v>18</v>
      </c>
      <c r="AF784" s="137" t="s">
        <v>1878</v>
      </c>
      <c r="AG784" s="136" t="s">
        <v>1873</v>
      </c>
      <c r="AH784" s="136">
        <v>1</v>
      </c>
      <c r="AI784" s="139">
        <v>4300</v>
      </c>
      <c r="AJ784" s="140">
        <v>28</v>
      </c>
      <c r="AK784" s="148">
        <v>28</v>
      </c>
      <c r="AL784" s="201">
        <f t="shared" si="12"/>
        <v>1680</v>
      </c>
      <c r="AM784" s="139"/>
      <c r="AN784" s="204">
        <v>1680000</v>
      </c>
      <c r="AO784" s="204">
        <v>2100000</v>
      </c>
      <c r="AP784" s="139">
        <v>3750000</v>
      </c>
      <c r="AQ784" s="139">
        <v>7224000</v>
      </c>
      <c r="AR784" s="139">
        <v>0</v>
      </c>
      <c r="AS784" s="139">
        <v>14754000</v>
      </c>
    </row>
    <row r="785" spans="1:45" s="142" customFormat="1" ht="24.9" hidden="1" customHeight="1" x14ac:dyDescent="0.3">
      <c r="A785" s="136">
        <v>13672</v>
      </c>
      <c r="B785" s="136" t="s">
        <v>2339</v>
      </c>
      <c r="C785" s="136" t="s">
        <v>83</v>
      </c>
      <c r="D785" s="136">
        <v>2024</v>
      </c>
      <c r="E785" s="137" t="s">
        <v>1754</v>
      </c>
      <c r="F785" s="136" t="s">
        <v>1862</v>
      </c>
      <c r="G785" s="137" t="s">
        <v>626</v>
      </c>
      <c r="H785" s="137"/>
      <c r="I785" s="137"/>
      <c r="J785" s="137" t="s">
        <v>685</v>
      </c>
      <c r="K785" s="137" t="s">
        <v>686</v>
      </c>
      <c r="L785" s="137" t="s">
        <v>408</v>
      </c>
      <c r="M785" s="136" t="s">
        <v>409</v>
      </c>
      <c r="N785" s="136">
        <v>16</v>
      </c>
      <c r="O785" s="138" t="s">
        <v>1336</v>
      </c>
      <c r="P785" s="137" t="s">
        <v>1166</v>
      </c>
      <c r="Q785" s="137" t="s">
        <v>642</v>
      </c>
      <c r="R785" s="137" t="s">
        <v>401</v>
      </c>
      <c r="S785" s="137" t="s">
        <v>19</v>
      </c>
      <c r="T785" s="137" t="s">
        <v>399</v>
      </c>
      <c r="U785" s="144">
        <v>15</v>
      </c>
      <c r="V785" s="136">
        <v>100</v>
      </c>
      <c r="W785" s="136">
        <v>12</v>
      </c>
      <c r="X785" s="136">
        <v>112</v>
      </c>
      <c r="Y785" s="136">
        <v>4</v>
      </c>
      <c r="Z785" s="136" t="s">
        <v>20</v>
      </c>
      <c r="AA785" s="136" t="s">
        <v>20</v>
      </c>
      <c r="AB785" s="136" t="s">
        <v>20</v>
      </c>
      <c r="AC785" s="137" t="s">
        <v>21</v>
      </c>
      <c r="AD785" s="137" t="s">
        <v>3314</v>
      </c>
      <c r="AE785" s="136" t="s">
        <v>18</v>
      </c>
      <c r="AF785" s="137" t="s">
        <v>1878</v>
      </c>
      <c r="AG785" s="136" t="s">
        <v>1873</v>
      </c>
      <c r="AH785" s="136">
        <v>1</v>
      </c>
      <c r="AI785" s="139">
        <v>4300</v>
      </c>
      <c r="AJ785" s="140">
        <v>28</v>
      </c>
      <c r="AK785" s="148">
        <v>28</v>
      </c>
      <c r="AL785" s="201">
        <f t="shared" si="12"/>
        <v>1680</v>
      </c>
      <c r="AM785" s="139"/>
      <c r="AN785" s="204">
        <v>1680000</v>
      </c>
      <c r="AO785" s="204">
        <v>2100000</v>
      </c>
      <c r="AP785" s="139">
        <v>3750000</v>
      </c>
      <c r="AQ785" s="139">
        <v>7224000</v>
      </c>
      <c r="AR785" s="139">
        <v>0</v>
      </c>
      <c r="AS785" s="139">
        <v>14754000</v>
      </c>
    </row>
    <row r="786" spans="1:45" s="142" customFormat="1" ht="24.9" hidden="1" customHeight="1" x14ac:dyDescent="0.3">
      <c r="A786" s="136">
        <v>13673</v>
      </c>
      <c r="B786" s="136" t="s">
        <v>2339</v>
      </c>
      <c r="C786" s="136" t="s">
        <v>83</v>
      </c>
      <c r="D786" s="136">
        <v>2024</v>
      </c>
      <c r="E786" s="137" t="s">
        <v>1754</v>
      </c>
      <c r="F786" s="136" t="s">
        <v>1862</v>
      </c>
      <c r="G786" s="137" t="s">
        <v>626</v>
      </c>
      <c r="H786" s="137"/>
      <c r="I786" s="137"/>
      <c r="J786" s="137" t="s">
        <v>685</v>
      </c>
      <c r="K786" s="137" t="s">
        <v>686</v>
      </c>
      <c r="L786" s="137" t="s">
        <v>408</v>
      </c>
      <c r="M786" s="136" t="s">
        <v>409</v>
      </c>
      <c r="N786" s="136">
        <v>16</v>
      </c>
      <c r="O786" s="138" t="s">
        <v>1336</v>
      </c>
      <c r="P786" s="137" t="s">
        <v>1427</v>
      </c>
      <c r="Q786" s="137" t="s">
        <v>642</v>
      </c>
      <c r="R786" s="137" t="s">
        <v>401</v>
      </c>
      <c r="S786" s="137" t="s">
        <v>19</v>
      </c>
      <c r="T786" s="137" t="s">
        <v>399</v>
      </c>
      <c r="U786" s="144">
        <v>15</v>
      </c>
      <c r="V786" s="136">
        <v>100</v>
      </c>
      <c r="W786" s="136">
        <v>12</v>
      </c>
      <c r="X786" s="136">
        <v>112</v>
      </c>
      <c r="Y786" s="136">
        <v>4</v>
      </c>
      <c r="Z786" s="136" t="s">
        <v>20</v>
      </c>
      <c r="AA786" s="136" t="s">
        <v>20</v>
      </c>
      <c r="AB786" s="136" t="s">
        <v>20</v>
      </c>
      <c r="AC786" s="137" t="s">
        <v>21</v>
      </c>
      <c r="AD786" s="137" t="s">
        <v>3315</v>
      </c>
      <c r="AE786" s="136" t="s">
        <v>18</v>
      </c>
      <c r="AF786" s="137" t="s">
        <v>1878</v>
      </c>
      <c r="AG786" s="136" t="s">
        <v>1873</v>
      </c>
      <c r="AH786" s="136">
        <v>1</v>
      </c>
      <c r="AI786" s="139">
        <v>4300</v>
      </c>
      <c r="AJ786" s="140">
        <v>28</v>
      </c>
      <c r="AK786" s="148">
        <v>28</v>
      </c>
      <c r="AL786" s="201">
        <f t="shared" si="12"/>
        <v>1680</v>
      </c>
      <c r="AM786" s="143"/>
      <c r="AN786" s="204">
        <v>1680000</v>
      </c>
      <c r="AO786" s="204">
        <v>2100000</v>
      </c>
      <c r="AP786" s="139">
        <v>3750000</v>
      </c>
      <c r="AQ786" s="139">
        <v>7224000</v>
      </c>
      <c r="AR786" s="139">
        <v>0</v>
      </c>
      <c r="AS786" s="139">
        <v>14754000</v>
      </c>
    </row>
    <row r="787" spans="1:45" s="142" customFormat="1" ht="24.9" hidden="1" customHeight="1" x14ac:dyDescent="0.3">
      <c r="A787" s="136">
        <v>13674</v>
      </c>
      <c r="B787" s="136" t="s">
        <v>2339</v>
      </c>
      <c r="C787" s="136" t="s">
        <v>83</v>
      </c>
      <c r="D787" s="136">
        <v>2024</v>
      </c>
      <c r="E787" s="137" t="s">
        <v>1754</v>
      </c>
      <c r="F787" s="136" t="s">
        <v>1862</v>
      </c>
      <c r="G787" s="137" t="s">
        <v>626</v>
      </c>
      <c r="H787" s="137"/>
      <c r="I787" s="137"/>
      <c r="J787" s="137" t="s">
        <v>1664</v>
      </c>
      <c r="K787" s="137" t="s">
        <v>1663</v>
      </c>
      <c r="L787" s="137" t="s">
        <v>408</v>
      </c>
      <c r="M787" s="136" t="s">
        <v>409</v>
      </c>
      <c r="N787" s="136">
        <v>16</v>
      </c>
      <c r="O787" s="138" t="s">
        <v>1336</v>
      </c>
      <c r="P787" s="137" t="s">
        <v>1488</v>
      </c>
      <c r="Q787" s="137" t="s">
        <v>688</v>
      </c>
      <c r="R787" s="137" t="s">
        <v>401</v>
      </c>
      <c r="S787" s="137" t="s">
        <v>19</v>
      </c>
      <c r="T787" s="137" t="s">
        <v>399</v>
      </c>
      <c r="U787" s="144">
        <v>15</v>
      </c>
      <c r="V787" s="136">
        <v>88</v>
      </c>
      <c r="W787" s="136">
        <v>12</v>
      </c>
      <c r="X787" s="136">
        <v>100</v>
      </c>
      <c r="Y787" s="136">
        <v>4</v>
      </c>
      <c r="Z787" s="136" t="s">
        <v>20</v>
      </c>
      <c r="AA787" s="136" t="s">
        <v>20</v>
      </c>
      <c r="AB787" s="136" t="s">
        <v>20</v>
      </c>
      <c r="AC787" s="137" t="s">
        <v>21</v>
      </c>
      <c r="AD787" s="137" t="s">
        <v>3316</v>
      </c>
      <c r="AE787" s="136" t="s">
        <v>18</v>
      </c>
      <c r="AF787" s="137" t="s">
        <v>1878</v>
      </c>
      <c r="AG787" s="136" t="s">
        <v>1873</v>
      </c>
      <c r="AH787" s="136">
        <v>2</v>
      </c>
      <c r="AI787" s="139">
        <v>5400</v>
      </c>
      <c r="AJ787" s="140">
        <v>25</v>
      </c>
      <c r="AK787" s="148">
        <v>25</v>
      </c>
      <c r="AL787" s="201">
        <f t="shared" si="12"/>
        <v>1500</v>
      </c>
      <c r="AM787" s="139"/>
      <c r="AN787" s="204">
        <v>1500000</v>
      </c>
      <c r="AO787" s="204">
        <v>1875000</v>
      </c>
      <c r="AP787" s="139">
        <v>3750000</v>
      </c>
      <c r="AQ787" s="139">
        <v>8100000</v>
      </c>
      <c r="AR787" s="139">
        <v>0</v>
      </c>
      <c r="AS787" s="139">
        <v>15225000</v>
      </c>
    </row>
    <row r="788" spans="1:45" s="142" customFormat="1" ht="24.9" hidden="1" customHeight="1" x14ac:dyDescent="0.3">
      <c r="A788" s="136">
        <v>13675</v>
      </c>
      <c r="B788" s="136" t="s">
        <v>2339</v>
      </c>
      <c r="C788" s="136" t="s">
        <v>83</v>
      </c>
      <c r="D788" s="136">
        <v>2024</v>
      </c>
      <c r="E788" s="137" t="s">
        <v>1754</v>
      </c>
      <c r="F788" s="136" t="s">
        <v>1862</v>
      </c>
      <c r="G788" s="137" t="s">
        <v>626</v>
      </c>
      <c r="H788" s="137"/>
      <c r="I788" s="137"/>
      <c r="J788" s="137" t="s">
        <v>1664</v>
      </c>
      <c r="K788" s="137" t="s">
        <v>1663</v>
      </c>
      <c r="L788" s="137" t="s">
        <v>408</v>
      </c>
      <c r="M788" s="136" t="s">
        <v>409</v>
      </c>
      <c r="N788" s="136">
        <v>16</v>
      </c>
      <c r="O788" s="138" t="s">
        <v>1336</v>
      </c>
      <c r="P788" s="137" t="s">
        <v>1423</v>
      </c>
      <c r="Q788" s="137" t="s">
        <v>688</v>
      </c>
      <c r="R788" s="137" t="s">
        <v>401</v>
      </c>
      <c r="S788" s="137" t="s">
        <v>19</v>
      </c>
      <c r="T788" s="137" t="s">
        <v>399</v>
      </c>
      <c r="U788" s="144">
        <v>15</v>
      </c>
      <c r="V788" s="136">
        <v>88</v>
      </c>
      <c r="W788" s="136">
        <v>12</v>
      </c>
      <c r="X788" s="136">
        <v>100</v>
      </c>
      <c r="Y788" s="136">
        <v>4</v>
      </c>
      <c r="Z788" s="136" t="s">
        <v>20</v>
      </c>
      <c r="AA788" s="136" t="s">
        <v>20</v>
      </c>
      <c r="AB788" s="136" t="s">
        <v>20</v>
      </c>
      <c r="AC788" s="137" t="s">
        <v>21</v>
      </c>
      <c r="AD788" s="137" t="s">
        <v>3317</v>
      </c>
      <c r="AE788" s="136" t="s">
        <v>18</v>
      </c>
      <c r="AF788" s="137" t="s">
        <v>1878</v>
      </c>
      <c r="AG788" s="136" t="s">
        <v>1873</v>
      </c>
      <c r="AH788" s="136">
        <v>2</v>
      </c>
      <c r="AI788" s="139">
        <v>5400</v>
      </c>
      <c r="AJ788" s="140">
        <v>25</v>
      </c>
      <c r="AK788" s="148">
        <v>25</v>
      </c>
      <c r="AL788" s="201">
        <f t="shared" si="12"/>
        <v>1500</v>
      </c>
      <c r="AM788" s="139"/>
      <c r="AN788" s="204">
        <v>1500000</v>
      </c>
      <c r="AO788" s="204">
        <v>1875000</v>
      </c>
      <c r="AP788" s="139">
        <v>3750000</v>
      </c>
      <c r="AQ788" s="139">
        <v>8100000</v>
      </c>
      <c r="AR788" s="139">
        <v>0</v>
      </c>
      <c r="AS788" s="139">
        <v>15225000</v>
      </c>
    </row>
    <row r="789" spans="1:45" s="142" customFormat="1" ht="24.9" hidden="1" customHeight="1" x14ac:dyDescent="0.3">
      <c r="A789" s="136">
        <v>13676</v>
      </c>
      <c r="B789" s="136" t="s">
        <v>2339</v>
      </c>
      <c r="C789" s="136" t="s">
        <v>83</v>
      </c>
      <c r="D789" s="136">
        <v>2024</v>
      </c>
      <c r="E789" s="137" t="s">
        <v>1754</v>
      </c>
      <c r="F789" s="136" t="s">
        <v>1862</v>
      </c>
      <c r="G789" s="137" t="s">
        <v>626</v>
      </c>
      <c r="H789" s="137"/>
      <c r="I789" s="137"/>
      <c r="J789" s="137" t="s">
        <v>1208</v>
      </c>
      <c r="K789" s="137" t="s">
        <v>1207</v>
      </c>
      <c r="L789" s="137" t="s">
        <v>408</v>
      </c>
      <c r="M789" s="136" t="s">
        <v>409</v>
      </c>
      <c r="N789" s="136">
        <v>16</v>
      </c>
      <c r="O789" s="138" t="s">
        <v>1336</v>
      </c>
      <c r="P789" s="137" t="s">
        <v>1544</v>
      </c>
      <c r="Q789" s="137" t="s">
        <v>688</v>
      </c>
      <c r="R789" s="137" t="s">
        <v>401</v>
      </c>
      <c r="S789" s="137" t="s">
        <v>19</v>
      </c>
      <c r="T789" s="137" t="s">
        <v>399</v>
      </c>
      <c r="U789" s="144">
        <v>15</v>
      </c>
      <c r="V789" s="136">
        <v>240</v>
      </c>
      <c r="W789" s="136">
        <v>12</v>
      </c>
      <c r="X789" s="136">
        <v>252</v>
      </c>
      <c r="Y789" s="136">
        <v>4</v>
      </c>
      <c r="Z789" s="136" t="s">
        <v>20</v>
      </c>
      <c r="AA789" s="136" t="s">
        <v>20</v>
      </c>
      <c r="AB789" s="136" t="s">
        <v>20</v>
      </c>
      <c r="AC789" s="137" t="s">
        <v>21</v>
      </c>
      <c r="AD789" s="137" t="s">
        <v>3318</v>
      </c>
      <c r="AE789" s="136" t="s">
        <v>18</v>
      </c>
      <c r="AF789" s="137" t="s">
        <v>1878</v>
      </c>
      <c r="AG789" s="136" t="s">
        <v>1873</v>
      </c>
      <c r="AH789" s="136">
        <v>2</v>
      </c>
      <c r="AI789" s="139">
        <v>5400</v>
      </c>
      <c r="AJ789" s="140">
        <v>63</v>
      </c>
      <c r="AK789" s="148">
        <v>63</v>
      </c>
      <c r="AL789" s="201">
        <f t="shared" si="12"/>
        <v>3780</v>
      </c>
      <c r="AM789" s="139"/>
      <c r="AN789" s="204">
        <v>3780000</v>
      </c>
      <c r="AO789" s="204">
        <v>4725000</v>
      </c>
      <c r="AP789" s="139">
        <v>3750000</v>
      </c>
      <c r="AQ789" s="139">
        <v>20412000</v>
      </c>
      <c r="AR789" s="139">
        <v>0</v>
      </c>
      <c r="AS789" s="139">
        <v>32667000</v>
      </c>
    </row>
    <row r="790" spans="1:45" s="142" customFormat="1" ht="24.9" hidden="1" customHeight="1" x14ac:dyDescent="0.3">
      <c r="A790" s="136">
        <v>13714</v>
      </c>
      <c r="B790" s="136" t="s">
        <v>2339</v>
      </c>
      <c r="C790" s="136" t="s">
        <v>83</v>
      </c>
      <c r="D790" s="136">
        <v>2024</v>
      </c>
      <c r="E790" s="137" t="s">
        <v>1754</v>
      </c>
      <c r="F790" s="136" t="s">
        <v>1862</v>
      </c>
      <c r="G790" s="137" t="s">
        <v>626</v>
      </c>
      <c r="H790" s="137"/>
      <c r="I790" s="137"/>
      <c r="J790" s="137" t="s">
        <v>685</v>
      </c>
      <c r="K790" s="137" t="s">
        <v>686</v>
      </c>
      <c r="L790" s="137" t="s">
        <v>408</v>
      </c>
      <c r="M790" s="136" t="s">
        <v>409</v>
      </c>
      <c r="N790" s="136">
        <v>8</v>
      </c>
      <c r="O790" s="138" t="s">
        <v>1144</v>
      </c>
      <c r="P790" s="137" t="s">
        <v>1547</v>
      </c>
      <c r="Q790" s="137" t="s">
        <v>697</v>
      </c>
      <c r="R790" s="137" t="s">
        <v>401</v>
      </c>
      <c r="S790" s="137" t="s">
        <v>19</v>
      </c>
      <c r="T790" s="137" t="s">
        <v>399</v>
      </c>
      <c r="U790" s="144">
        <v>20</v>
      </c>
      <c r="V790" s="136">
        <v>100</v>
      </c>
      <c r="W790" s="136">
        <v>12</v>
      </c>
      <c r="X790" s="136">
        <v>112</v>
      </c>
      <c r="Y790" s="136">
        <v>5</v>
      </c>
      <c r="Z790" s="136" t="s">
        <v>20</v>
      </c>
      <c r="AA790" s="136" t="s">
        <v>20</v>
      </c>
      <c r="AB790" s="136" t="s">
        <v>20</v>
      </c>
      <c r="AC790" s="137" t="s">
        <v>21</v>
      </c>
      <c r="AD790" s="137" t="s">
        <v>3319</v>
      </c>
      <c r="AE790" s="136" t="s">
        <v>18</v>
      </c>
      <c r="AF790" s="137" t="s">
        <v>1878</v>
      </c>
      <c r="AG790" s="136" t="s">
        <v>1873</v>
      </c>
      <c r="AH790" s="136">
        <v>1</v>
      </c>
      <c r="AI790" s="139">
        <v>4300</v>
      </c>
      <c r="AJ790" s="140">
        <v>22.4</v>
      </c>
      <c r="AK790" s="148">
        <v>23</v>
      </c>
      <c r="AL790" s="201">
        <f t="shared" si="12"/>
        <v>2240</v>
      </c>
      <c r="AM790" s="141"/>
      <c r="AN790" s="204">
        <v>1840000</v>
      </c>
      <c r="AO790" s="204">
        <v>2300000</v>
      </c>
      <c r="AP790" s="139">
        <v>5000000</v>
      </c>
      <c r="AQ790" s="139">
        <v>9632000</v>
      </c>
      <c r="AR790" s="139">
        <v>0</v>
      </c>
      <c r="AS790" s="139">
        <v>18772000</v>
      </c>
    </row>
    <row r="791" spans="1:45" s="142" customFormat="1" ht="24.9" hidden="1" customHeight="1" x14ac:dyDescent="0.3">
      <c r="A791" s="136">
        <v>13715</v>
      </c>
      <c r="B791" s="136" t="s">
        <v>2339</v>
      </c>
      <c r="C791" s="136" t="s">
        <v>83</v>
      </c>
      <c r="D791" s="136">
        <v>2024</v>
      </c>
      <c r="E791" s="137" t="s">
        <v>1754</v>
      </c>
      <c r="F791" s="136" t="s">
        <v>1862</v>
      </c>
      <c r="G791" s="137" t="s">
        <v>626</v>
      </c>
      <c r="H791" s="137"/>
      <c r="I791" s="137"/>
      <c r="J791" s="137" t="s">
        <v>685</v>
      </c>
      <c r="K791" s="137" t="s">
        <v>686</v>
      </c>
      <c r="L791" s="137" t="s">
        <v>408</v>
      </c>
      <c r="M791" s="136" t="s">
        <v>409</v>
      </c>
      <c r="N791" s="136">
        <v>8</v>
      </c>
      <c r="O791" s="138" t="s">
        <v>1144</v>
      </c>
      <c r="P791" s="137" t="s">
        <v>1412</v>
      </c>
      <c r="Q791" s="137" t="s">
        <v>688</v>
      </c>
      <c r="R791" s="137" t="s">
        <v>401</v>
      </c>
      <c r="S791" s="137" t="s">
        <v>19</v>
      </c>
      <c r="T791" s="137" t="s">
        <v>399</v>
      </c>
      <c r="U791" s="144">
        <v>15</v>
      </c>
      <c r="V791" s="136">
        <v>100</v>
      </c>
      <c r="W791" s="136">
        <v>12</v>
      </c>
      <c r="X791" s="136">
        <v>112</v>
      </c>
      <c r="Y791" s="136">
        <v>5</v>
      </c>
      <c r="Z791" s="136" t="s">
        <v>20</v>
      </c>
      <c r="AA791" s="136" t="s">
        <v>20</v>
      </c>
      <c r="AB791" s="136" t="s">
        <v>20</v>
      </c>
      <c r="AC791" s="137" t="s">
        <v>21</v>
      </c>
      <c r="AD791" s="137" t="s">
        <v>3320</v>
      </c>
      <c r="AE791" s="136" t="s">
        <v>18</v>
      </c>
      <c r="AF791" s="137" t="s">
        <v>1878</v>
      </c>
      <c r="AG791" s="136" t="s">
        <v>1873</v>
      </c>
      <c r="AH791" s="136">
        <v>1</v>
      </c>
      <c r="AI791" s="139">
        <v>4300</v>
      </c>
      <c r="AJ791" s="140">
        <v>22.4</v>
      </c>
      <c r="AK791" s="148">
        <v>23</v>
      </c>
      <c r="AL791" s="201">
        <f t="shared" si="12"/>
        <v>1680</v>
      </c>
      <c r="AM791" s="143"/>
      <c r="AN791" s="204">
        <v>1380000</v>
      </c>
      <c r="AO791" s="204">
        <v>1725000</v>
      </c>
      <c r="AP791" s="139">
        <v>3750000</v>
      </c>
      <c r="AQ791" s="139">
        <v>7224000</v>
      </c>
      <c r="AR791" s="139">
        <v>0</v>
      </c>
      <c r="AS791" s="139">
        <v>14079000</v>
      </c>
    </row>
    <row r="792" spans="1:45" s="142" customFormat="1" ht="24.9" hidden="1" customHeight="1" x14ac:dyDescent="0.3">
      <c r="A792" s="136">
        <v>13716</v>
      </c>
      <c r="B792" s="136" t="s">
        <v>29</v>
      </c>
      <c r="C792" s="136" t="s">
        <v>86</v>
      </c>
      <c r="D792" s="136">
        <v>2024</v>
      </c>
      <c r="E792" s="137" t="s">
        <v>1754</v>
      </c>
      <c r="F792" s="136" t="s">
        <v>1862</v>
      </c>
      <c r="G792" s="137" t="s">
        <v>626</v>
      </c>
      <c r="H792" s="137"/>
      <c r="I792" s="137"/>
      <c r="J792" s="137" t="s">
        <v>685</v>
      </c>
      <c r="K792" s="137" t="s">
        <v>686</v>
      </c>
      <c r="L792" s="137" t="s">
        <v>408</v>
      </c>
      <c r="M792" s="136" t="s">
        <v>409</v>
      </c>
      <c r="N792" s="136">
        <v>8</v>
      </c>
      <c r="O792" s="138" t="s">
        <v>1144</v>
      </c>
      <c r="P792" s="137" t="s">
        <v>1173</v>
      </c>
      <c r="Q792" s="137" t="s">
        <v>688</v>
      </c>
      <c r="R792" s="137" t="s">
        <v>401</v>
      </c>
      <c r="S792" s="137" t="s">
        <v>19</v>
      </c>
      <c r="T792" s="137" t="s">
        <v>399</v>
      </c>
      <c r="U792" s="144">
        <v>15</v>
      </c>
      <c r="V792" s="136">
        <v>100</v>
      </c>
      <c r="W792" s="136">
        <v>12</v>
      </c>
      <c r="X792" s="136">
        <v>112</v>
      </c>
      <c r="Y792" s="136">
        <v>5</v>
      </c>
      <c r="Z792" s="136" t="s">
        <v>20</v>
      </c>
      <c r="AA792" s="136" t="s">
        <v>20</v>
      </c>
      <c r="AB792" s="136" t="s">
        <v>20</v>
      </c>
      <c r="AC792" s="137" t="s">
        <v>21</v>
      </c>
      <c r="AD792" s="137" t="s">
        <v>3320</v>
      </c>
      <c r="AE792" s="136" t="s">
        <v>18</v>
      </c>
      <c r="AF792" s="137" t="s">
        <v>1878</v>
      </c>
      <c r="AG792" s="136" t="s">
        <v>1873</v>
      </c>
      <c r="AH792" s="136">
        <v>1</v>
      </c>
      <c r="AI792" s="139">
        <v>4300</v>
      </c>
      <c r="AJ792" s="140">
        <v>22.4</v>
      </c>
      <c r="AK792" s="148">
        <v>23</v>
      </c>
      <c r="AL792" s="201">
        <f t="shared" si="12"/>
        <v>1680</v>
      </c>
      <c r="AM792" s="139"/>
      <c r="AN792" s="204">
        <v>1380000</v>
      </c>
      <c r="AO792" s="204">
        <v>1725000</v>
      </c>
      <c r="AP792" s="139">
        <v>3750000</v>
      </c>
      <c r="AQ792" s="139">
        <v>7224000</v>
      </c>
      <c r="AR792" s="139">
        <v>0</v>
      </c>
      <c r="AS792" s="139">
        <v>14079000</v>
      </c>
    </row>
    <row r="793" spans="1:45" s="142" customFormat="1" ht="24.9" hidden="1" customHeight="1" x14ac:dyDescent="0.3">
      <c r="A793" s="136">
        <v>13717</v>
      </c>
      <c r="B793" s="136" t="s">
        <v>29</v>
      </c>
      <c r="C793" s="136" t="s">
        <v>86</v>
      </c>
      <c r="D793" s="136">
        <v>2024</v>
      </c>
      <c r="E793" s="137" t="s">
        <v>1754</v>
      </c>
      <c r="F793" s="136" t="s">
        <v>1862</v>
      </c>
      <c r="G793" s="137" t="s">
        <v>626</v>
      </c>
      <c r="H793" s="137"/>
      <c r="I793" s="137"/>
      <c r="J793" s="137" t="s">
        <v>685</v>
      </c>
      <c r="K793" s="137" t="s">
        <v>686</v>
      </c>
      <c r="L793" s="137" t="s">
        <v>408</v>
      </c>
      <c r="M793" s="136" t="s">
        <v>409</v>
      </c>
      <c r="N793" s="136">
        <v>8</v>
      </c>
      <c r="O793" s="138" t="s">
        <v>1144</v>
      </c>
      <c r="P793" s="137" t="s">
        <v>1412</v>
      </c>
      <c r="Q793" s="137" t="s">
        <v>697</v>
      </c>
      <c r="R793" s="137" t="s">
        <v>401</v>
      </c>
      <c r="S793" s="137" t="s">
        <v>19</v>
      </c>
      <c r="T793" s="137" t="s">
        <v>399</v>
      </c>
      <c r="U793" s="144">
        <v>15</v>
      </c>
      <c r="V793" s="136">
        <v>100</v>
      </c>
      <c r="W793" s="136">
        <v>12</v>
      </c>
      <c r="X793" s="136">
        <v>112</v>
      </c>
      <c r="Y793" s="136">
        <v>5</v>
      </c>
      <c r="Z793" s="136" t="s">
        <v>20</v>
      </c>
      <c r="AA793" s="136" t="s">
        <v>20</v>
      </c>
      <c r="AB793" s="136" t="s">
        <v>20</v>
      </c>
      <c r="AC793" s="137" t="s">
        <v>21</v>
      </c>
      <c r="AD793" s="137" t="s">
        <v>3321</v>
      </c>
      <c r="AE793" s="136" t="s">
        <v>18</v>
      </c>
      <c r="AF793" s="137" t="s">
        <v>1878</v>
      </c>
      <c r="AG793" s="136" t="s">
        <v>1873</v>
      </c>
      <c r="AH793" s="136">
        <v>1</v>
      </c>
      <c r="AI793" s="139">
        <v>4300</v>
      </c>
      <c r="AJ793" s="140">
        <v>22.4</v>
      </c>
      <c r="AK793" s="148">
        <v>23</v>
      </c>
      <c r="AL793" s="201">
        <f t="shared" si="12"/>
        <v>1680</v>
      </c>
      <c r="AM793" s="139"/>
      <c r="AN793" s="204">
        <v>1380000</v>
      </c>
      <c r="AO793" s="204">
        <v>1725000</v>
      </c>
      <c r="AP793" s="139">
        <v>3750000</v>
      </c>
      <c r="AQ793" s="139">
        <v>7224000</v>
      </c>
      <c r="AR793" s="139">
        <v>0</v>
      </c>
      <c r="AS793" s="139">
        <v>14079000</v>
      </c>
    </row>
    <row r="794" spans="1:45" s="142" customFormat="1" ht="24.9" hidden="1" customHeight="1" x14ac:dyDescent="0.3">
      <c r="A794" s="136">
        <v>13718</v>
      </c>
      <c r="B794" s="136" t="s">
        <v>29</v>
      </c>
      <c r="C794" s="136" t="s">
        <v>86</v>
      </c>
      <c r="D794" s="136">
        <v>2024</v>
      </c>
      <c r="E794" s="137" t="s">
        <v>1754</v>
      </c>
      <c r="F794" s="136" t="s">
        <v>1862</v>
      </c>
      <c r="G794" s="137" t="s">
        <v>626</v>
      </c>
      <c r="H794" s="137"/>
      <c r="I794" s="137"/>
      <c r="J794" s="137" t="s">
        <v>685</v>
      </c>
      <c r="K794" s="137" t="s">
        <v>686</v>
      </c>
      <c r="L794" s="137" t="s">
        <v>408</v>
      </c>
      <c r="M794" s="136" t="s">
        <v>409</v>
      </c>
      <c r="N794" s="136">
        <v>8</v>
      </c>
      <c r="O794" s="138" t="s">
        <v>1144</v>
      </c>
      <c r="P794" s="137" t="s">
        <v>1420</v>
      </c>
      <c r="Q794" s="137" t="s">
        <v>624</v>
      </c>
      <c r="R794" s="137" t="s">
        <v>401</v>
      </c>
      <c r="S794" s="137" t="s">
        <v>19</v>
      </c>
      <c r="T794" s="137" t="s">
        <v>399</v>
      </c>
      <c r="U794" s="144">
        <v>15</v>
      </c>
      <c r="V794" s="136">
        <v>100</v>
      </c>
      <c r="W794" s="136">
        <v>12</v>
      </c>
      <c r="X794" s="136">
        <v>112</v>
      </c>
      <c r="Y794" s="136">
        <v>5</v>
      </c>
      <c r="Z794" s="136" t="s">
        <v>20</v>
      </c>
      <c r="AA794" s="136" t="s">
        <v>20</v>
      </c>
      <c r="AB794" s="136" t="s">
        <v>20</v>
      </c>
      <c r="AC794" s="137" t="s">
        <v>21</v>
      </c>
      <c r="AD794" s="137" t="s">
        <v>3322</v>
      </c>
      <c r="AE794" s="136" t="s">
        <v>18</v>
      </c>
      <c r="AF794" s="137" t="s">
        <v>1878</v>
      </c>
      <c r="AG794" s="136" t="s">
        <v>1873</v>
      </c>
      <c r="AH794" s="136">
        <v>1</v>
      </c>
      <c r="AI794" s="139">
        <v>4300</v>
      </c>
      <c r="AJ794" s="140">
        <v>22.4</v>
      </c>
      <c r="AK794" s="148">
        <v>23</v>
      </c>
      <c r="AL794" s="201">
        <f t="shared" si="12"/>
        <v>1680</v>
      </c>
      <c r="AM794" s="139"/>
      <c r="AN794" s="204">
        <v>1380000</v>
      </c>
      <c r="AO794" s="204">
        <v>1725000</v>
      </c>
      <c r="AP794" s="139">
        <v>3750000</v>
      </c>
      <c r="AQ794" s="139">
        <v>7224000</v>
      </c>
      <c r="AR794" s="139">
        <v>0</v>
      </c>
      <c r="AS794" s="139">
        <v>14079000</v>
      </c>
    </row>
    <row r="795" spans="1:45" s="142" customFormat="1" ht="24.9" hidden="1" customHeight="1" x14ac:dyDescent="0.3">
      <c r="A795" s="136">
        <v>13719</v>
      </c>
      <c r="B795" s="136" t="s">
        <v>29</v>
      </c>
      <c r="C795" s="136" t="s">
        <v>86</v>
      </c>
      <c r="D795" s="136">
        <v>2024</v>
      </c>
      <c r="E795" s="137" t="s">
        <v>1754</v>
      </c>
      <c r="F795" s="136" t="s">
        <v>1862</v>
      </c>
      <c r="G795" s="137" t="s">
        <v>626</v>
      </c>
      <c r="H795" s="137"/>
      <c r="I795" s="137"/>
      <c r="J795" s="137" t="s">
        <v>629</v>
      </c>
      <c r="K795" s="137" t="s">
        <v>630</v>
      </c>
      <c r="L795" s="137" t="s">
        <v>408</v>
      </c>
      <c r="M795" s="136" t="s">
        <v>409</v>
      </c>
      <c r="N795" s="136">
        <v>8</v>
      </c>
      <c r="O795" s="138" t="s">
        <v>1144</v>
      </c>
      <c r="P795" s="137" t="s">
        <v>1684</v>
      </c>
      <c r="Q795" s="137" t="s">
        <v>697</v>
      </c>
      <c r="R795" s="137" t="s">
        <v>401</v>
      </c>
      <c r="S795" s="137" t="s">
        <v>19</v>
      </c>
      <c r="T795" s="137" t="s">
        <v>1316</v>
      </c>
      <c r="U795" s="144">
        <v>15</v>
      </c>
      <c r="V795" s="136">
        <v>150</v>
      </c>
      <c r="W795" s="136">
        <v>12</v>
      </c>
      <c r="X795" s="136">
        <v>162</v>
      </c>
      <c r="Y795" s="136">
        <v>5</v>
      </c>
      <c r="Z795" s="136" t="s">
        <v>20</v>
      </c>
      <c r="AA795" s="136" t="s">
        <v>20</v>
      </c>
      <c r="AB795" s="136" t="s">
        <v>20</v>
      </c>
      <c r="AC795" s="137" t="s">
        <v>21</v>
      </c>
      <c r="AD795" s="137" t="s">
        <v>3323</v>
      </c>
      <c r="AE795" s="136" t="s">
        <v>18</v>
      </c>
      <c r="AF795" s="137" t="s">
        <v>1878</v>
      </c>
      <c r="AG795" s="136" t="s">
        <v>1873</v>
      </c>
      <c r="AH795" s="136">
        <v>2</v>
      </c>
      <c r="AI795" s="139">
        <v>5400</v>
      </c>
      <c r="AJ795" s="140">
        <v>32.4</v>
      </c>
      <c r="AK795" s="148">
        <v>33</v>
      </c>
      <c r="AL795" s="201">
        <f t="shared" si="12"/>
        <v>2430</v>
      </c>
      <c r="AM795" s="143"/>
      <c r="AN795" s="204">
        <v>1980000</v>
      </c>
      <c r="AO795" s="204">
        <v>2475000</v>
      </c>
      <c r="AP795" s="139">
        <v>3750000</v>
      </c>
      <c r="AQ795" s="139">
        <v>13122000</v>
      </c>
      <c r="AR795" s="139">
        <v>0</v>
      </c>
      <c r="AS795" s="139">
        <v>21327000</v>
      </c>
    </row>
    <row r="796" spans="1:45" s="142" customFormat="1" ht="24.9" hidden="1" customHeight="1" x14ac:dyDescent="0.3">
      <c r="A796" s="136">
        <v>13720</v>
      </c>
      <c r="B796" s="136" t="s">
        <v>29</v>
      </c>
      <c r="C796" s="136" t="s">
        <v>86</v>
      </c>
      <c r="D796" s="136">
        <v>2024</v>
      </c>
      <c r="E796" s="137" t="s">
        <v>1754</v>
      </c>
      <c r="F796" s="136" t="s">
        <v>1862</v>
      </c>
      <c r="G796" s="137" t="s">
        <v>626</v>
      </c>
      <c r="H796" s="137"/>
      <c r="I796" s="137"/>
      <c r="J796" s="137" t="s">
        <v>629</v>
      </c>
      <c r="K796" s="137" t="s">
        <v>630</v>
      </c>
      <c r="L796" s="137" t="s">
        <v>408</v>
      </c>
      <c r="M796" s="136" t="s">
        <v>409</v>
      </c>
      <c r="N796" s="136">
        <v>8</v>
      </c>
      <c r="O796" s="138" t="s">
        <v>1144</v>
      </c>
      <c r="P796" s="137" t="s">
        <v>1174</v>
      </c>
      <c r="Q796" s="137" t="s">
        <v>688</v>
      </c>
      <c r="R796" s="137" t="s">
        <v>401</v>
      </c>
      <c r="S796" s="137" t="s">
        <v>19</v>
      </c>
      <c r="T796" s="137" t="s">
        <v>399</v>
      </c>
      <c r="U796" s="144">
        <v>15</v>
      </c>
      <c r="V796" s="136">
        <v>150</v>
      </c>
      <c r="W796" s="136">
        <v>12</v>
      </c>
      <c r="X796" s="136">
        <v>162</v>
      </c>
      <c r="Y796" s="136">
        <v>5</v>
      </c>
      <c r="Z796" s="136" t="s">
        <v>20</v>
      </c>
      <c r="AA796" s="136" t="s">
        <v>20</v>
      </c>
      <c r="AB796" s="136" t="s">
        <v>20</v>
      </c>
      <c r="AC796" s="137" t="s">
        <v>21</v>
      </c>
      <c r="AD796" s="137" t="s">
        <v>3324</v>
      </c>
      <c r="AE796" s="136" t="s">
        <v>18</v>
      </c>
      <c r="AF796" s="137" t="s">
        <v>1878</v>
      </c>
      <c r="AG796" s="136" t="s">
        <v>1873</v>
      </c>
      <c r="AH796" s="136">
        <v>2</v>
      </c>
      <c r="AI796" s="139">
        <v>5400</v>
      </c>
      <c r="AJ796" s="140">
        <v>32.4</v>
      </c>
      <c r="AK796" s="148">
        <v>33</v>
      </c>
      <c r="AL796" s="201">
        <f t="shared" si="12"/>
        <v>2430</v>
      </c>
      <c r="AM796" s="143"/>
      <c r="AN796" s="204">
        <v>1980000</v>
      </c>
      <c r="AO796" s="204">
        <v>2475000</v>
      </c>
      <c r="AP796" s="139">
        <v>3750000</v>
      </c>
      <c r="AQ796" s="139">
        <v>13122000</v>
      </c>
      <c r="AR796" s="139">
        <v>0</v>
      </c>
      <c r="AS796" s="139">
        <v>21327000</v>
      </c>
    </row>
    <row r="797" spans="1:45" s="142" customFormat="1" ht="24.9" hidden="1" customHeight="1" x14ac:dyDescent="0.3">
      <c r="A797" s="136">
        <v>13721</v>
      </c>
      <c r="B797" s="136" t="s">
        <v>29</v>
      </c>
      <c r="C797" s="136" t="s">
        <v>86</v>
      </c>
      <c r="D797" s="136">
        <v>2024</v>
      </c>
      <c r="E797" s="137" t="s">
        <v>1754</v>
      </c>
      <c r="F797" s="136" t="s">
        <v>1862</v>
      </c>
      <c r="G797" s="137" t="s">
        <v>626</v>
      </c>
      <c r="H797" s="137"/>
      <c r="I797" s="137"/>
      <c r="J797" s="137" t="s">
        <v>629</v>
      </c>
      <c r="K797" s="137" t="s">
        <v>630</v>
      </c>
      <c r="L797" s="137" t="s">
        <v>408</v>
      </c>
      <c r="M797" s="136" t="s">
        <v>409</v>
      </c>
      <c r="N797" s="136">
        <v>8</v>
      </c>
      <c r="O797" s="138" t="s">
        <v>1144</v>
      </c>
      <c r="P797" s="137" t="s">
        <v>1213</v>
      </c>
      <c r="Q797" s="137" t="s">
        <v>697</v>
      </c>
      <c r="R797" s="137" t="s">
        <v>401</v>
      </c>
      <c r="S797" s="137" t="s">
        <v>19</v>
      </c>
      <c r="T797" s="137" t="s">
        <v>399</v>
      </c>
      <c r="U797" s="144">
        <v>15</v>
      </c>
      <c r="V797" s="136">
        <v>150</v>
      </c>
      <c r="W797" s="136">
        <v>12</v>
      </c>
      <c r="X797" s="136">
        <v>162</v>
      </c>
      <c r="Y797" s="136">
        <v>5</v>
      </c>
      <c r="Z797" s="136" t="s">
        <v>20</v>
      </c>
      <c r="AA797" s="136" t="s">
        <v>20</v>
      </c>
      <c r="AB797" s="136" t="s">
        <v>20</v>
      </c>
      <c r="AC797" s="137" t="s">
        <v>21</v>
      </c>
      <c r="AD797" s="137" t="s">
        <v>3325</v>
      </c>
      <c r="AE797" s="136" t="s">
        <v>18</v>
      </c>
      <c r="AF797" s="137" t="s">
        <v>1878</v>
      </c>
      <c r="AG797" s="136" t="s">
        <v>1873</v>
      </c>
      <c r="AH797" s="136">
        <v>2</v>
      </c>
      <c r="AI797" s="139">
        <v>5400</v>
      </c>
      <c r="AJ797" s="140">
        <v>32.4</v>
      </c>
      <c r="AK797" s="148">
        <v>33</v>
      </c>
      <c r="AL797" s="201">
        <f t="shared" si="12"/>
        <v>2430</v>
      </c>
      <c r="AM797" s="143"/>
      <c r="AN797" s="204">
        <v>1980000</v>
      </c>
      <c r="AO797" s="204">
        <v>2475000</v>
      </c>
      <c r="AP797" s="139">
        <v>3750000</v>
      </c>
      <c r="AQ797" s="139">
        <v>13122000</v>
      </c>
      <c r="AR797" s="139">
        <v>0</v>
      </c>
      <c r="AS797" s="139">
        <v>21327000</v>
      </c>
    </row>
    <row r="798" spans="1:45" s="142" customFormat="1" ht="24.9" hidden="1" customHeight="1" x14ac:dyDescent="0.3">
      <c r="A798" s="136">
        <v>13722</v>
      </c>
      <c r="B798" s="136" t="s">
        <v>29</v>
      </c>
      <c r="C798" s="136" t="s">
        <v>86</v>
      </c>
      <c r="D798" s="136">
        <v>2024</v>
      </c>
      <c r="E798" s="137" t="s">
        <v>1754</v>
      </c>
      <c r="F798" s="136" t="s">
        <v>1862</v>
      </c>
      <c r="G798" s="137" t="s">
        <v>626</v>
      </c>
      <c r="H798" s="137"/>
      <c r="I798" s="137"/>
      <c r="J798" s="137" t="s">
        <v>629</v>
      </c>
      <c r="K798" s="137" t="s">
        <v>630</v>
      </c>
      <c r="L798" s="137" t="s">
        <v>408</v>
      </c>
      <c r="M798" s="136" t="s">
        <v>409</v>
      </c>
      <c r="N798" s="136">
        <v>8</v>
      </c>
      <c r="O798" s="138" t="s">
        <v>1144</v>
      </c>
      <c r="P798" s="137" t="s">
        <v>2939</v>
      </c>
      <c r="Q798" s="137" t="s">
        <v>697</v>
      </c>
      <c r="R798" s="137" t="s">
        <v>401</v>
      </c>
      <c r="S798" s="137" t="s">
        <v>19</v>
      </c>
      <c r="T798" s="137" t="s">
        <v>399</v>
      </c>
      <c r="U798" s="144">
        <v>15</v>
      </c>
      <c r="V798" s="136">
        <v>150</v>
      </c>
      <c r="W798" s="136">
        <v>12</v>
      </c>
      <c r="X798" s="136">
        <v>162</v>
      </c>
      <c r="Y798" s="136">
        <v>5</v>
      </c>
      <c r="Z798" s="136" t="s">
        <v>20</v>
      </c>
      <c r="AA798" s="136" t="s">
        <v>20</v>
      </c>
      <c r="AB798" s="136" t="s">
        <v>20</v>
      </c>
      <c r="AC798" s="137" t="s">
        <v>21</v>
      </c>
      <c r="AD798" s="137" t="s">
        <v>3326</v>
      </c>
      <c r="AE798" s="136" t="s">
        <v>18</v>
      </c>
      <c r="AF798" s="137" t="s">
        <v>1878</v>
      </c>
      <c r="AG798" s="136" t="s">
        <v>1873</v>
      </c>
      <c r="AH798" s="136">
        <v>2</v>
      </c>
      <c r="AI798" s="139">
        <v>5400</v>
      </c>
      <c r="AJ798" s="140">
        <v>32.4</v>
      </c>
      <c r="AK798" s="148">
        <v>33</v>
      </c>
      <c r="AL798" s="201">
        <f t="shared" si="12"/>
        <v>2430</v>
      </c>
      <c r="AM798" s="143"/>
      <c r="AN798" s="204">
        <v>1980000</v>
      </c>
      <c r="AO798" s="204">
        <v>2475000</v>
      </c>
      <c r="AP798" s="139">
        <v>3750000</v>
      </c>
      <c r="AQ798" s="139">
        <v>13122000</v>
      </c>
      <c r="AR798" s="139">
        <v>0</v>
      </c>
      <c r="AS798" s="139">
        <v>21327000</v>
      </c>
    </row>
    <row r="799" spans="1:45" s="142" customFormat="1" ht="24.9" hidden="1" customHeight="1" x14ac:dyDescent="0.3">
      <c r="A799" s="136">
        <v>13723</v>
      </c>
      <c r="B799" s="136" t="s">
        <v>29</v>
      </c>
      <c r="C799" s="136" t="s">
        <v>86</v>
      </c>
      <c r="D799" s="136">
        <v>2024</v>
      </c>
      <c r="E799" s="137" t="s">
        <v>1754</v>
      </c>
      <c r="F799" s="136" t="s">
        <v>1862</v>
      </c>
      <c r="G799" s="137" t="s">
        <v>626</v>
      </c>
      <c r="H799" s="137"/>
      <c r="I799" s="137"/>
      <c r="J799" s="137" t="s">
        <v>629</v>
      </c>
      <c r="K799" s="137" t="s">
        <v>630</v>
      </c>
      <c r="L799" s="137" t="s">
        <v>408</v>
      </c>
      <c r="M799" s="136" t="s">
        <v>409</v>
      </c>
      <c r="N799" s="136">
        <v>8</v>
      </c>
      <c r="O799" s="138" t="s">
        <v>1144</v>
      </c>
      <c r="P799" s="137" t="s">
        <v>1684</v>
      </c>
      <c r="Q799" s="137" t="s">
        <v>697</v>
      </c>
      <c r="R799" s="137" t="s">
        <v>401</v>
      </c>
      <c r="S799" s="137" t="s">
        <v>19</v>
      </c>
      <c r="T799" s="137" t="s">
        <v>399</v>
      </c>
      <c r="U799" s="144">
        <v>15</v>
      </c>
      <c r="V799" s="136">
        <v>150</v>
      </c>
      <c r="W799" s="136">
        <v>12</v>
      </c>
      <c r="X799" s="136">
        <v>162</v>
      </c>
      <c r="Y799" s="136">
        <v>5</v>
      </c>
      <c r="Z799" s="136" t="s">
        <v>20</v>
      </c>
      <c r="AA799" s="136" t="s">
        <v>20</v>
      </c>
      <c r="AB799" s="136" t="s">
        <v>20</v>
      </c>
      <c r="AC799" s="137" t="s">
        <v>21</v>
      </c>
      <c r="AD799" s="137" t="s">
        <v>3327</v>
      </c>
      <c r="AE799" s="136" t="s">
        <v>18</v>
      </c>
      <c r="AF799" s="137" t="s">
        <v>1878</v>
      </c>
      <c r="AG799" s="136" t="s">
        <v>1873</v>
      </c>
      <c r="AH799" s="136">
        <v>2</v>
      </c>
      <c r="AI799" s="139">
        <v>5400</v>
      </c>
      <c r="AJ799" s="140">
        <v>32.4</v>
      </c>
      <c r="AK799" s="148">
        <v>33</v>
      </c>
      <c r="AL799" s="201">
        <f t="shared" si="12"/>
        <v>2430</v>
      </c>
      <c r="AM799" s="139"/>
      <c r="AN799" s="204">
        <v>1980000</v>
      </c>
      <c r="AO799" s="204">
        <v>2475000</v>
      </c>
      <c r="AP799" s="139">
        <v>3750000</v>
      </c>
      <c r="AQ799" s="139">
        <v>13122000</v>
      </c>
      <c r="AR799" s="139">
        <v>0</v>
      </c>
      <c r="AS799" s="139">
        <v>21327000</v>
      </c>
    </row>
    <row r="800" spans="1:45" s="142" customFormat="1" ht="24.9" hidden="1" customHeight="1" x14ac:dyDescent="0.3">
      <c r="A800" s="136">
        <v>13724</v>
      </c>
      <c r="B800" s="136" t="s">
        <v>29</v>
      </c>
      <c r="C800" s="136" t="s">
        <v>86</v>
      </c>
      <c r="D800" s="136">
        <v>2024</v>
      </c>
      <c r="E800" s="137" t="s">
        <v>1754</v>
      </c>
      <c r="F800" s="136" t="s">
        <v>1862</v>
      </c>
      <c r="G800" s="137" t="s">
        <v>626</v>
      </c>
      <c r="H800" s="137"/>
      <c r="I800" s="137"/>
      <c r="J800" s="137" t="s">
        <v>629</v>
      </c>
      <c r="K800" s="137" t="s">
        <v>630</v>
      </c>
      <c r="L800" s="137" t="s">
        <v>408</v>
      </c>
      <c r="M800" s="136" t="s">
        <v>409</v>
      </c>
      <c r="N800" s="136">
        <v>8</v>
      </c>
      <c r="O800" s="138" t="s">
        <v>1144</v>
      </c>
      <c r="P800" s="137" t="s">
        <v>1213</v>
      </c>
      <c r="Q800" s="137" t="s">
        <v>697</v>
      </c>
      <c r="R800" s="137" t="s">
        <v>401</v>
      </c>
      <c r="S800" s="137" t="s">
        <v>19</v>
      </c>
      <c r="T800" s="137" t="s">
        <v>399</v>
      </c>
      <c r="U800" s="144">
        <v>15</v>
      </c>
      <c r="V800" s="136">
        <v>150</v>
      </c>
      <c r="W800" s="136">
        <v>12</v>
      </c>
      <c r="X800" s="136">
        <v>162</v>
      </c>
      <c r="Y800" s="136">
        <v>5</v>
      </c>
      <c r="Z800" s="136" t="s">
        <v>20</v>
      </c>
      <c r="AA800" s="136" t="s">
        <v>20</v>
      </c>
      <c r="AB800" s="136" t="s">
        <v>20</v>
      </c>
      <c r="AC800" s="137" t="s">
        <v>21</v>
      </c>
      <c r="AD800" s="137" t="s">
        <v>3328</v>
      </c>
      <c r="AE800" s="136" t="s">
        <v>18</v>
      </c>
      <c r="AF800" s="137" t="s">
        <v>1878</v>
      </c>
      <c r="AG800" s="136" t="s">
        <v>1873</v>
      </c>
      <c r="AH800" s="136">
        <v>2</v>
      </c>
      <c r="AI800" s="139">
        <v>5400</v>
      </c>
      <c r="AJ800" s="140">
        <v>32.4</v>
      </c>
      <c r="AK800" s="148">
        <v>33</v>
      </c>
      <c r="AL800" s="201">
        <f t="shared" si="12"/>
        <v>2430</v>
      </c>
      <c r="AM800" s="143"/>
      <c r="AN800" s="204">
        <v>1980000</v>
      </c>
      <c r="AO800" s="204">
        <v>2475000</v>
      </c>
      <c r="AP800" s="139">
        <v>3750000</v>
      </c>
      <c r="AQ800" s="139">
        <v>13122000</v>
      </c>
      <c r="AR800" s="139">
        <v>0</v>
      </c>
      <c r="AS800" s="139">
        <v>21327000</v>
      </c>
    </row>
    <row r="801" spans="1:45" s="142" customFormat="1" ht="24.9" hidden="1" customHeight="1" x14ac:dyDescent="0.3">
      <c r="A801" s="136">
        <v>13728</v>
      </c>
      <c r="B801" s="136" t="s">
        <v>29</v>
      </c>
      <c r="C801" s="136" t="s">
        <v>86</v>
      </c>
      <c r="D801" s="136">
        <v>2024</v>
      </c>
      <c r="E801" s="137" t="s">
        <v>1754</v>
      </c>
      <c r="F801" s="136" t="s">
        <v>1862</v>
      </c>
      <c r="G801" s="137" t="s">
        <v>626</v>
      </c>
      <c r="H801" s="137"/>
      <c r="I801" s="137"/>
      <c r="J801" s="137" t="s">
        <v>3329</v>
      </c>
      <c r="K801" s="137" t="s">
        <v>3330</v>
      </c>
      <c r="L801" s="137" t="s">
        <v>408</v>
      </c>
      <c r="M801" s="136" t="s">
        <v>409</v>
      </c>
      <c r="N801" s="136">
        <v>8</v>
      </c>
      <c r="O801" s="138" t="s">
        <v>1144</v>
      </c>
      <c r="P801" s="137" t="s">
        <v>1184</v>
      </c>
      <c r="Q801" s="137" t="s">
        <v>624</v>
      </c>
      <c r="R801" s="137" t="s">
        <v>401</v>
      </c>
      <c r="S801" s="137" t="s">
        <v>19</v>
      </c>
      <c r="T801" s="137" t="s">
        <v>399</v>
      </c>
      <c r="U801" s="144">
        <v>15</v>
      </c>
      <c r="V801" s="136">
        <v>200</v>
      </c>
      <c r="W801" s="136">
        <v>12</v>
      </c>
      <c r="X801" s="136">
        <v>212</v>
      </c>
      <c r="Y801" s="136">
        <v>5</v>
      </c>
      <c r="Z801" s="136" t="s">
        <v>20</v>
      </c>
      <c r="AA801" s="136" t="s">
        <v>20</v>
      </c>
      <c r="AB801" s="136" t="s">
        <v>20</v>
      </c>
      <c r="AC801" s="137" t="s">
        <v>21</v>
      </c>
      <c r="AD801" s="137" t="s">
        <v>3331</v>
      </c>
      <c r="AE801" s="136" t="s">
        <v>18</v>
      </c>
      <c r="AF801" s="137" t="s">
        <v>1878</v>
      </c>
      <c r="AG801" s="136" t="s">
        <v>1873</v>
      </c>
      <c r="AH801" s="136">
        <v>2</v>
      </c>
      <c r="AI801" s="139">
        <v>5400</v>
      </c>
      <c r="AJ801" s="140">
        <v>42.4</v>
      </c>
      <c r="AK801" s="148">
        <v>43</v>
      </c>
      <c r="AL801" s="201">
        <f t="shared" si="12"/>
        <v>3180</v>
      </c>
      <c r="AM801" s="143"/>
      <c r="AN801" s="204">
        <v>2580000</v>
      </c>
      <c r="AO801" s="204">
        <v>3225000</v>
      </c>
      <c r="AP801" s="139">
        <v>3750000</v>
      </c>
      <c r="AQ801" s="139">
        <v>17172000</v>
      </c>
      <c r="AR801" s="139">
        <v>0</v>
      </c>
      <c r="AS801" s="139">
        <v>26727000</v>
      </c>
    </row>
    <row r="802" spans="1:45" s="142" customFormat="1" ht="24.9" hidden="1" customHeight="1" x14ac:dyDescent="0.3">
      <c r="A802" s="136">
        <v>13732</v>
      </c>
      <c r="B802" s="136" t="s">
        <v>29</v>
      </c>
      <c r="C802" s="136" t="s">
        <v>86</v>
      </c>
      <c r="D802" s="136">
        <v>2024</v>
      </c>
      <c r="E802" s="137" t="s">
        <v>1754</v>
      </c>
      <c r="F802" s="136" t="s">
        <v>1862</v>
      </c>
      <c r="G802" s="137" t="s">
        <v>626</v>
      </c>
      <c r="H802" s="137"/>
      <c r="I802" s="137"/>
      <c r="J802" s="137" t="s">
        <v>1203</v>
      </c>
      <c r="K802" s="137" t="s">
        <v>1202</v>
      </c>
      <c r="L802" s="137" t="s">
        <v>408</v>
      </c>
      <c r="M802" s="136" t="s">
        <v>409</v>
      </c>
      <c r="N802" s="136">
        <v>8</v>
      </c>
      <c r="O802" s="138" t="s">
        <v>1144</v>
      </c>
      <c r="P802" s="137" t="s">
        <v>1173</v>
      </c>
      <c r="Q802" s="137" t="s">
        <v>3332</v>
      </c>
      <c r="R802" s="137" t="s">
        <v>401</v>
      </c>
      <c r="S802" s="137" t="s">
        <v>19</v>
      </c>
      <c r="T802" s="137" t="s">
        <v>399</v>
      </c>
      <c r="U802" s="144">
        <v>15</v>
      </c>
      <c r="V802" s="136">
        <v>260</v>
      </c>
      <c r="W802" s="136">
        <v>12</v>
      </c>
      <c r="X802" s="136">
        <v>272</v>
      </c>
      <c r="Y802" s="136">
        <v>5</v>
      </c>
      <c r="Z802" s="136" t="s">
        <v>20</v>
      </c>
      <c r="AA802" s="136" t="s">
        <v>20</v>
      </c>
      <c r="AB802" s="136" t="s">
        <v>20</v>
      </c>
      <c r="AC802" s="137" t="s">
        <v>21</v>
      </c>
      <c r="AD802" s="137" t="s">
        <v>3333</v>
      </c>
      <c r="AE802" s="136" t="s">
        <v>20</v>
      </c>
      <c r="AF802" s="137" t="s">
        <v>1991</v>
      </c>
      <c r="AG802" s="136" t="s">
        <v>1873</v>
      </c>
      <c r="AH802" s="136">
        <v>3</v>
      </c>
      <c r="AI802" s="139">
        <v>6300</v>
      </c>
      <c r="AJ802" s="140">
        <v>54.4</v>
      </c>
      <c r="AK802" s="148">
        <v>55</v>
      </c>
      <c r="AL802" s="201">
        <f t="shared" si="12"/>
        <v>4080</v>
      </c>
      <c r="AM802" s="143">
        <v>300000</v>
      </c>
      <c r="AN802" s="204">
        <v>3300000</v>
      </c>
      <c r="AO802" s="204">
        <v>4125000</v>
      </c>
      <c r="AP802" s="139">
        <v>3750000</v>
      </c>
      <c r="AQ802" s="139">
        <v>25704000</v>
      </c>
      <c r="AR802" s="139">
        <v>4500000</v>
      </c>
      <c r="AS802" s="139">
        <v>41379000</v>
      </c>
    </row>
    <row r="803" spans="1:45" s="142" customFormat="1" ht="24.9" hidden="1" customHeight="1" x14ac:dyDescent="0.3">
      <c r="A803" s="136">
        <v>13754</v>
      </c>
      <c r="B803" s="136" t="s">
        <v>29</v>
      </c>
      <c r="C803" s="136" t="s">
        <v>86</v>
      </c>
      <c r="D803" s="136">
        <v>2024</v>
      </c>
      <c r="E803" s="137" t="s">
        <v>1754</v>
      </c>
      <c r="F803" s="136" t="s">
        <v>1862</v>
      </c>
      <c r="G803" s="137" t="s">
        <v>626</v>
      </c>
      <c r="H803" s="137"/>
      <c r="I803" s="137"/>
      <c r="J803" s="137" t="s">
        <v>629</v>
      </c>
      <c r="K803" s="137" t="s">
        <v>630</v>
      </c>
      <c r="L803" s="137" t="s">
        <v>408</v>
      </c>
      <c r="M803" s="136" t="s">
        <v>409</v>
      </c>
      <c r="N803" s="136">
        <v>8</v>
      </c>
      <c r="O803" s="138" t="s">
        <v>1144</v>
      </c>
      <c r="P803" s="137" t="s">
        <v>1184</v>
      </c>
      <c r="Q803" s="137" t="s">
        <v>3334</v>
      </c>
      <c r="R803" s="137" t="s">
        <v>401</v>
      </c>
      <c r="S803" s="137" t="s">
        <v>19</v>
      </c>
      <c r="T803" s="137" t="s">
        <v>399</v>
      </c>
      <c r="U803" s="144">
        <v>15</v>
      </c>
      <c r="V803" s="136">
        <v>150</v>
      </c>
      <c r="W803" s="136">
        <v>12</v>
      </c>
      <c r="X803" s="136">
        <v>162</v>
      </c>
      <c r="Y803" s="136">
        <v>5</v>
      </c>
      <c r="Z803" s="136" t="s">
        <v>20</v>
      </c>
      <c r="AA803" s="136" t="s">
        <v>20</v>
      </c>
      <c r="AB803" s="136" t="s">
        <v>20</v>
      </c>
      <c r="AC803" s="137" t="s">
        <v>21</v>
      </c>
      <c r="AD803" s="137" t="s">
        <v>3335</v>
      </c>
      <c r="AE803" s="136" t="s">
        <v>18</v>
      </c>
      <c r="AF803" s="137" t="s">
        <v>1878</v>
      </c>
      <c r="AG803" s="136" t="s">
        <v>1873</v>
      </c>
      <c r="AH803" s="136">
        <v>2</v>
      </c>
      <c r="AI803" s="139">
        <v>5400</v>
      </c>
      <c r="AJ803" s="140">
        <v>32.4</v>
      </c>
      <c r="AK803" s="148">
        <v>33</v>
      </c>
      <c r="AL803" s="201">
        <f t="shared" si="12"/>
        <v>2430</v>
      </c>
      <c r="AM803" s="143"/>
      <c r="AN803" s="204">
        <v>1980000</v>
      </c>
      <c r="AO803" s="204">
        <v>2475000</v>
      </c>
      <c r="AP803" s="139">
        <v>3750000</v>
      </c>
      <c r="AQ803" s="139">
        <v>13122000</v>
      </c>
      <c r="AR803" s="139">
        <v>0</v>
      </c>
      <c r="AS803" s="139">
        <v>21327000</v>
      </c>
    </row>
    <row r="804" spans="1:45" s="142" customFormat="1" ht="24.9" hidden="1" customHeight="1" x14ac:dyDescent="0.3">
      <c r="A804" s="136">
        <v>13756</v>
      </c>
      <c r="B804" s="136" t="s">
        <v>29</v>
      </c>
      <c r="C804" s="136" t="s">
        <v>86</v>
      </c>
      <c r="D804" s="136">
        <v>2024</v>
      </c>
      <c r="E804" s="137" t="s">
        <v>1754</v>
      </c>
      <c r="F804" s="136" t="s">
        <v>1862</v>
      </c>
      <c r="G804" s="137" t="s">
        <v>626</v>
      </c>
      <c r="H804" s="137"/>
      <c r="I804" s="137"/>
      <c r="J804" s="137" t="s">
        <v>1203</v>
      </c>
      <c r="K804" s="137" t="s">
        <v>1202</v>
      </c>
      <c r="L804" s="137" t="s">
        <v>408</v>
      </c>
      <c r="M804" s="136" t="s">
        <v>409</v>
      </c>
      <c r="N804" s="136">
        <v>8</v>
      </c>
      <c r="O804" s="138" t="s">
        <v>1144</v>
      </c>
      <c r="P804" s="137" t="s">
        <v>1173</v>
      </c>
      <c r="Q804" s="137" t="s">
        <v>3332</v>
      </c>
      <c r="R804" s="137" t="s">
        <v>401</v>
      </c>
      <c r="S804" s="137" t="s">
        <v>19</v>
      </c>
      <c r="T804" s="137" t="s">
        <v>3336</v>
      </c>
      <c r="U804" s="144">
        <v>15</v>
      </c>
      <c r="V804" s="136">
        <v>260</v>
      </c>
      <c r="W804" s="136">
        <v>12</v>
      </c>
      <c r="X804" s="136">
        <v>272</v>
      </c>
      <c r="Y804" s="136">
        <v>5</v>
      </c>
      <c r="Z804" s="136" t="s">
        <v>20</v>
      </c>
      <c r="AA804" s="136" t="s">
        <v>20</v>
      </c>
      <c r="AB804" s="136" t="s">
        <v>20</v>
      </c>
      <c r="AC804" s="137" t="s">
        <v>21</v>
      </c>
      <c r="AD804" s="137" t="s">
        <v>3337</v>
      </c>
      <c r="AE804" s="136" t="s">
        <v>20</v>
      </c>
      <c r="AF804" s="137" t="s">
        <v>1991</v>
      </c>
      <c r="AG804" s="136" t="s">
        <v>1873</v>
      </c>
      <c r="AH804" s="136">
        <v>3</v>
      </c>
      <c r="AI804" s="139">
        <v>6300</v>
      </c>
      <c r="AJ804" s="140">
        <v>54.4</v>
      </c>
      <c r="AK804" s="148">
        <v>55</v>
      </c>
      <c r="AL804" s="201">
        <f t="shared" si="12"/>
        <v>4080</v>
      </c>
      <c r="AM804" s="143">
        <v>300000</v>
      </c>
      <c r="AN804" s="204">
        <v>3300000</v>
      </c>
      <c r="AO804" s="204">
        <v>4125000</v>
      </c>
      <c r="AP804" s="139">
        <v>3750000</v>
      </c>
      <c r="AQ804" s="139">
        <v>25704000</v>
      </c>
      <c r="AR804" s="139">
        <v>4500000</v>
      </c>
      <c r="AS804" s="139">
        <v>41379000</v>
      </c>
    </row>
    <row r="805" spans="1:45" s="142" customFormat="1" ht="24.9" hidden="1" customHeight="1" x14ac:dyDescent="0.3">
      <c r="A805" s="136">
        <v>13758</v>
      </c>
      <c r="B805" s="136" t="s">
        <v>29</v>
      </c>
      <c r="C805" s="136" t="s">
        <v>86</v>
      </c>
      <c r="D805" s="136">
        <v>2024</v>
      </c>
      <c r="E805" s="137" t="s">
        <v>1754</v>
      </c>
      <c r="F805" s="136" t="s">
        <v>1862</v>
      </c>
      <c r="G805" s="137" t="s">
        <v>626</v>
      </c>
      <c r="H805" s="137"/>
      <c r="I805" s="137"/>
      <c r="J805" s="137" t="s">
        <v>685</v>
      </c>
      <c r="K805" s="137" t="s">
        <v>686</v>
      </c>
      <c r="L805" s="137" t="s">
        <v>408</v>
      </c>
      <c r="M805" s="136" t="s">
        <v>409</v>
      </c>
      <c r="N805" s="136">
        <v>8</v>
      </c>
      <c r="O805" s="138" t="s">
        <v>1144</v>
      </c>
      <c r="P805" s="137" t="s">
        <v>1213</v>
      </c>
      <c r="Q805" s="137" t="s">
        <v>697</v>
      </c>
      <c r="R805" s="137" t="s">
        <v>401</v>
      </c>
      <c r="S805" s="137" t="s">
        <v>19</v>
      </c>
      <c r="T805" s="137" t="s">
        <v>1143</v>
      </c>
      <c r="U805" s="144">
        <v>15</v>
      </c>
      <c r="V805" s="136">
        <v>100</v>
      </c>
      <c r="W805" s="136">
        <v>12</v>
      </c>
      <c r="X805" s="136">
        <v>112</v>
      </c>
      <c r="Y805" s="136">
        <v>5</v>
      </c>
      <c r="Z805" s="136" t="s">
        <v>20</v>
      </c>
      <c r="AA805" s="136" t="s">
        <v>20</v>
      </c>
      <c r="AB805" s="136" t="s">
        <v>20</v>
      </c>
      <c r="AC805" s="137" t="s">
        <v>21</v>
      </c>
      <c r="AD805" s="137" t="s">
        <v>3338</v>
      </c>
      <c r="AE805" s="136" t="s">
        <v>18</v>
      </c>
      <c r="AF805" s="137" t="s">
        <v>1878</v>
      </c>
      <c r="AG805" s="136" t="s">
        <v>1873</v>
      </c>
      <c r="AH805" s="136">
        <v>1</v>
      </c>
      <c r="AI805" s="139">
        <v>4300</v>
      </c>
      <c r="AJ805" s="140">
        <v>22.4</v>
      </c>
      <c r="AK805" s="148">
        <v>23</v>
      </c>
      <c r="AL805" s="201">
        <f t="shared" si="12"/>
        <v>1680</v>
      </c>
      <c r="AM805" s="139"/>
      <c r="AN805" s="204">
        <v>1380000</v>
      </c>
      <c r="AO805" s="204">
        <v>1725000</v>
      </c>
      <c r="AP805" s="139">
        <v>3750000</v>
      </c>
      <c r="AQ805" s="139">
        <v>7224000</v>
      </c>
      <c r="AR805" s="139">
        <v>0</v>
      </c>
      <c r="AS805" s="139">
        <v>14079000</v>
      </c>
    </row>
    <row r="806" spans="1:45" s="142" customFormat="1" ht="24.9" hidden="1" customHeight="1" x14ac:dyDescent="0.3">
      <c r="A806" s="136">
        <v>13805</v>
      </c>
      <c r="B806" s="136" t="s">
        <v>2339</v>
      </c>
      <c r="C806" s="136" t="s">
        <v>83</v>
      </c>
      <c r="D806" s="136">
        <v>2024</v>
      </c>
      <c r="E806" s="137" t="s">
        <v>1754</v>
      </c>
      <c r="F806" s="136" t="s">
        <v>1862</v>
      </c>
      <c r="G806" s="137" t="s">
        <v>626</v>
      </c>
      <c r="H806" s="137"/>
      <c r="I806" s="137"/>
      <c r="J806" s="137" t="s">
        <v>1146</v>
      </c>
      <c r="K806" s="137" t="s">
        <v>1147</v>
      </c>
      <c r="L806" s="137" t="s">
        <v>408</v>
      </c>
      <c r="M806" s="136" t="s">
        <v>409</v>
      </c>
      <c r="N806" s="136">
        <v>1</v>
      </c>
      <c r="O806" s="138" t="s">
        <v>1252</v>
      </c>
      <c r="P806" s="137" t="s">
        <v>1501</v>
      </c>
      <c r="Q806" s="137" t="s">
        <v>642</v>
      </c>
      <c r="R806" s="137" t="s">
        <v>401</v>
      </c>
      <c r="S806" s="137" t="s">
        <v>19</v>
      </c>
      <c r="T806" s="137" t="s">
        <v>399</v>
      </c>
      <c r="U806" s="144">
        <v>20</v>
      </c>
      <c r="V806" s="136">
        <v>160</v>
      </c>
      <c r="W806" s="136">
        <v>12</v>
      </c>
      <c r="X806" s="136">
        <v>172</v>
      </c>
      <c r="Y806" s="136">
        <v>4</v>
      </c>
      <c r="Z806" s="136" t="s">
        <v>20</v>
      </c>
      <c r="AA806" s="136" t="s">
        <v>20</v>
      </c>
      <c r="AB806" s="136" t="s">
        <v>20</v>
      </c>
      <c r="AC806" s="137" t="s">
        <v>21</v>
      </c>
      <c r="AD806" s="137" t="s">
        <v>3339</v>
      </c>
      <c r="AE806" s="136" t="s">
        <v>18</v>
      </c>
      <c r="AF806" s="137" t="s">
        <v>1878</v>
      </c>
      <c r="AG806" s="136" t="s">
        <v>1873</v>
      </c>
      <c r="AH806" s="136">
        <v>2</v>
      </c>
      <c r="AI806" s="139">
        <v>5400</v>
      </c>
      <c r="AJ806" s="140">
        <v>43</v>
      </c>
      <c r="AK806" s="148">
        <v>43</v>
      </c>
      <c r="AL806" s="201">
        <f t="shared" si="12"/>
        <v>3440</v>
      </c>
      <c r="AM806" s="143"/>
      <c r="AN806" s="204">
        <v>3440000</v>
      </c>
      <c r="AO806" s="204">
        <v>4300000</v>
      </c>
      <c r="AP806" s="139">
        <v>5000000</v>
      </c>
      <c r="AQ806" s="139">
        <v>18576000</v>
      </c>
      <c r="AR806" s="139">
        <v>0</v>
      </c>
      <c r="AS806" s="139">
        <v>31316000</v>
      </c>
    </row>
    <row r="807" spans="1:45" s="142" customFormat="1" ht="24.9" hidden="1" customHeight="1" x14ac:dyDescent="0.3">
      <c r="A807" s="136">
        <v>13806</v>
      </c>
      <c r="B807" s="136" t="s">
        <v>2339</v>
      </c>
      <c r="C807" s="136" t="s">
        <v>83</v>
      </c>
      <c r="D807" s="136">
        <v>2024</v>
      </c>
      <c r="E807" s="137" t="s">
        <v>1754</v>
      </c>
      <c r="F807" s="136" t="s">
        <v>1862</v>
      </c>
      <c r="G807" s="137" t="s">
        <v>626</v>
      </c>
      <c r="H807" s="137"/>
      <c r="I807" s="137"/>
      <c r="J807" s="137" t="s">
        <v>1208</v>
      </c>
      <c r="K807" s="137" t="s">
        <v>1207</v>
      </c>
      <c r="L807" s="137" t="s">
        <v>408</v>
      </c>
      <c r="M807" s="136" t="s">
        <v>409</v>
      </c>
      <c r="N807" s="136">
        <v>1</v>
      </c>
      <c r="O807" s="138" t="s">
        <v>1252</v>
      </c>
      <c r="P807" s="137" t="s">
        <v>1501</v>
      </c>
      <c r="Q807" s="137" t="s">
        <v>642</v>
      </c>
      <c r="R807" s="137" t="s">
        <v>401</v>
      </c>
      <c r="S807" s="137" t="s">
        <v>19</v>
      </c>
      <c r="T807" s="137" t="s">
        <v>399</v>
      </c>
      <c r="U807" s="144">
        <v>20</v>
      </c>
      <c r="V807" s="136">
        <v>240</v>
      </c>
      <c r="W807" s="136">
        <v>12</v>
      </c>
      <c r="X807" s="136">
        <v>252</v>
      </c>
      <c r="Y807" s="136">
        <v>4</v>
      </c>
      <c r="Z807" s="136" t="s">
        <v>20</v>
      </c>
      <c r="AA807" s="136" t="s">
        <v>20</v>
      </c>
      <c r="AB807" s="136" t="s">
        <v>20</v>
      </c>
      <c r="AC807" s="137" t="s">
        <v>21</v>
      </c>
      <c r="AD807" s="137" t="s">
        <v>3340</v>
      </c>
      <c r="AE807" s="136" t="s">
        <v>18</v>
      </c>
      <c r="AF807" s="137" t="s">
        <v>1878</v>
      </c>
      <c r="AG807" s="136" t="s">
        <v>1873</v>
      </c>
      <c r="AH807" s="136">
        <v>2</v>
      </c>
      <c r="AI807" s="139">
        <v>5400</v>
      </c>
      <c r="AJ807" s="140">
        <v>63</v>
      </c>
      <c r="AK807" s="148">
        <v>63</v>
      </c>
      <c r="AL807" s="201">
        <f t="shared" si="12"/>
        <v>5040</v>
      </c>
      <c r="AM807" s="143"/>
      <c r="AN807" s="204">
        <v>5040000</v>
      </c>
      <c r="AO807" s="204">
        <v>6300000</v>
      </c>
      <c r="AP807" s="139">
        <v>5000000</v>
      </c>
      <c r="AQ807" s="139">
        <v>27216000</v>
      </c>
      <c r="AR807" s="139">
        <v>0</v>
      </c>
      <c r="AS807" s="139">
        <v>43556000</v>
      </c>
    </row>
    <row r="808" spans="1:45" s="142" customFormat="1" ht="24.9" hidden="1" customHeight="1" x14ac:dyDescent="0.3">
      <c r="A808" s="136">
        <v>13808</v>
      </c>
      <c r="B808" s="136" t="s">
        <v>37</v>
      </c>
      <c r="C808" s="136" t="s">
        <v>94</v>
      </c>
      <c r="D808" s="136">
        <v>2024</v>
      </c>
      <c r="E808" s="137" t="s">
        <v>1754</v>
      </c>
      <c r="F808" s="136" t="s">
        <v>1862</v>
      </c>
      <c r="G808" s="137" t="s">
        <v>626</v>
      </c>
      <c r="H808" s="137"/>
      <c r="I808" s="137"/>
      <c r="J808" s="137" t="s">
        <v>2058</v>
      </c>
      <c r="K808" s="137" t="s">
        <v>2059</v>
      </c>
      <c r="L808" s="137" t="s">
        <v>408</v>
      </c>
      <c r="M808" s="136" t="s">
        <v>409</v>
      </c>
      <c r="N808" s="136">
        <v>6</v>
      </c>
      <c r="O808" s="138" t="s">
        <v>1321</v>
      </c>
      <c r="P808" s="137" t="s">
        <v>1437</v>
      </c>
      <c r="Q808" s="137" t="s">
        <v>659</v>
      </c>
      <c r="R808" s="137" t="s">
        <v>401</v>
      </c>
      <c r="S808" s="137" t="s">
        <v>19</v>
      </c>
      <c r="T808" s="137" t="s">
        <v>399</v>
      </c>
      <c r="U808" s="144">
        <v>11</v>
      </c>
      <c r="V808" s="136">
        <v>84</v>
      </c>
      <c r="W808" s="136">
        <v>12</v>
      </c>
      <c r="X808" s="136">
        <v>96</v>
      </c>
      <c r="Y808" s="136">
        <v>4</v>
      </c>
      <c r="Z808" s="136" t="s">
        <v>20</v>
      </c>
      <c r="AA808" s="136" t="s">
        <v>20</v>
      </c>
      <c r="AB808" s="136" t="s">
        <v>20</v>
      </c>
      <c r="AC808" s="137" t="s">
        <v>21</v>
      </c>
      <c r="AD808" s="137" t="s">
        <v>3341</v>
      </c>
      <c r="AE808" s="136" t="s">
        <v>18</v>
      </c>
      <c r="AF808" s="137" t="s">
        <v>1878</v>
      </c>
      <c r="AG808" s="136" t="s">
        <v>1873</v>
      </c>
      <c r="AH808" s="136">
        <v>2</v>
      </c>
      <c r="AI808" s="139">
        <v>5400</v>
      </c>
      <c r="AJ808" s="140">
        <v>24</v>
      </c>
      <c r="AK808" s="148">
        <v>24</v>
      </c>
      <c r="AL808" s="201">
        <f t="shared" si="12"/>
        <v>1056</v>
      </c>
      <c r="AM808" s="143"/>
      <c r="AN808" s="204">
        <v>1056000</v>
      </c>
      <c r="AO808" s="204">
        <v>1320000</v>
      </c>
      <c r="AP808" s="139">
        <v>2750000</v>
      </c>
      <c r="AQ808" s="139">
        <v>5702400</v>
      </c>
      <c r="AR808" s="139">
        <v>0</v>
      </c>
      <c r="AS808" s="139">
        <v>10828400</v>
      </c>
    </row>
    <row r="809" spans="1:45" s="142" customFormat="1" ht="24.9" hidden="1" customHeight="1" x14ac:dyDescent="0.3">
      <c r="A809" s="136">
        <v>13809</v>
      </c>
      <c r="B809" s="136" t="s">
        <v>2339</v>
      </c>
      <c r="C809" s="136" t="s">
        <v>83</v>
      </c>
      <c r="D809" s="136">
        <v>2024</v>
      </c>
      <c r="E809" s="137" t="s">
        <v>1754</v>
      </c>
      <c r="F809" s="136" t="s">
        <v>1862</v>
      </c>
      <c r="G809" s="137" t="s">
        <v>626</v>
      </c>
      <c r="H809" s="137"/>
      <c r="I809" s="137"/>
      <c r="J809" s="137" t="s">
        <v>1203</v>
      </c>
      <c r="K809" s="137" t="s">
        <v>1202</v>
      </c>
      <c r="L809" s="137" t="s">
        <v>408</v>
      </c>
      <c r="M809" s="136" t="s">
        <v>409</v>
      </c>
      <c r="N809" s="136">
        <v>1</v>
      </c>
      <c r="O809" s="138" t="s">
        <v>1252</v>
      </c>
      <c r="P809" s="137" t="s">
        <v>1501</v>
      </c>
      <c r="Q809" s="137" t="s">
        <v>624</v>
      </c>
      <c r="R809" s="137" t="s">
        <v>401</v>
      </c>
      <c r="S809" s="137" t="s">
        <v>19</v>
      </c>
      <c r="T809" s="137" t="s">
        <v>410</v>
      </c>
      <c r="U809" s="144">
        <v>20</v>
      </c>
      <c r="V809" s="136">
        <v>260</v>
      </c>
      <c r="W809" s="136">
        <v>12</v>
      </c>
      <c r="X809" s="136">
        <v>272</v>
      </c>
      <c r="Y809" s="136">
        <v>4</v>
      </c>
      <c r="Z809" s="136" t="s">
        <v>20</v>
      </c>
      <c r="AA809" s="136" t="s">
        <v>20</v>
      </c>
      <c r="AB809" s="136" t="s">
        <v>20</v>
      </c>
      <c r="AC809" s="137" t="s">
        <v>21</v>
      </c>
      <c r="AD809" s="137" t="s">
        <v>3342</v>
      </c>
      <c r="AE809" s="136" t="s">
        <v>20</v>
      </c>
      <c r="AF809" s="137" t="s">
        <v>1991</v>
      </c>
      <c r="AG809" s="136" t="s">
        <v>1873</v>
      </c>
      <c r="AH809" s="136">
        <v>3</v>
      </c>
      <c r="AI809" s="139">
        <v>6300</v>
      </c>
      <c r="AJ809" s="140">
        <v>68</v>
      </c>
      <c r="AK809" s="148">
        <v>68</v>
      </c>
      <c r="AL809" s="201">
        <f t="shared" si="12"/>
        <v>5440</v>
      </c>
      <c r="AM809" s="139">
        <v>300000</v>
      </c>
      <c r="AN809" s="204">
        <v>5440000</v>
      </c>
      <c r="AO809" s="204">
        <v>6800000</v>
      </c>
      <c r="AP809" s="139">
        <v>5000000</v>
      </c>
      <c r="AQ809" s="139">
        <v>34272000</v>
      </c>
      <c r="AR809" s="139">
        <v>6000000</v>
      </c>
      <c r="AS809" s="139">
        <v>57512000</v>
      </c>
    </row>
    <row r="810" spans="1:45" s="142" customFormat="1" ht="24.9" hidden="1" customHeight="1" x14ac:dyDescent="0.3">
      <c r="A810" s="136">
        <v>13810</v>
      </c>
      <c r="B810" s="136" t="s">
        <v>2339</v>
      </c>
      <c r="C810" s="136" t="s">
        <v>83</v>
      </c>
      <c r="D810" s="136">
        <v>2024</v>
      </c>
      <c r="E810" s="137" t="s">
        <v>1754</v>
      </c>
      <c r="F810" s="136" t="s">
        <v>1862</v>
      </c>
      <c r="G810" s="137" t="s">
        <v>626</v>
      </c>
      <c r="H810" s="137"/>
      <c r="I810" s="137"/>
      <c r="J810" s="137" t="s">
        <v>1283</v>
      </c>
      <c r="K810" s="137" t="s">
        <v>1282</v>
      </c>
      <c r="L810" s="137" t="s">
        <v>408</v>
      </c>
      <c r="M810" s="136" t="s">
        <v>409</v>
      </c>
      <c r="N810" s="136">
        <v>1</v>
      </c>
      <c r="O810" s="138" t="s">
        <v>1252</v>
      </c>
      <c r="P810" s="137" t="s">
        <v>1251</v>
      </c>
      <c r="Q810" s="137" t="s">
        <v>1138</v>
      </c>
      <c r="R810" s="137" t="s">
        <v>401</v>
      </c>
      <c r="S810" s="137" t="s">
        <v>19</v>
      </c>
      <c r="T810" s="137" t="s">
        <v>410</v>
      </c>
      <c r="U810" s="144">
        <v>20</v>
      </c>
      <c r="V810" s="136">
        <v>120</v>
      </c>
      <c r="W810" s="136">
        <v>12</v>
      </c>
      <c r="X810" s="136">
        <v>132</v>
      </c>
      <c r="Y810" s="136">
        <v>4</v>
      </c>
      <c r="Z810" s="136" t="s">
        <v>20</v>
      </c>
      <c r="AA810" s="136" t="s">
        <v>20</v>
      </c>
      <c r="AB810" s="136" t="s">
        <v>20</v>
      </c>
      <c r="AC810" s="137" t="s">
        <v>21</v>
      </c>
      <c r="AD810" s="137" t="s">
        <v>3343</v>
      </c>
      <c r="AE810" s="136" t="s">
        <v>18</v>
      </c>
      <c r="AF810" s="137" t="s">
        <v>1878</v>
      </c>
      <c r="AG810" s="136" t="s">
        <v>1873</v>
      </c>
      <c r="AH810" s="136">
        <v>2</v>
      </c>
      <c r="AI810" s="139">
        <v>5400</v>
      </c>
      <c r="AJ810" s="140">
        <v>33</v>
      </c>
      <c r="AK810" s="148">
        <v>33</v>
      </c>
      <c r="AL810" s="201">
        <f t="shared" si="12"/>
        <v>2640</v>
      </c>
      <c r="AM810" s="143"/>
      <c r="AN810" s="204">
        <v>2640000</v>
      </c>
      <c r="AO810" s="204">
        <v>3300000</v>
      </c>
      <c r="AP810" s="139">
        <v>5000000</v>
      </c>
      <c r="AQ810" s="139">
        <v>14256000</v>
      </c>
      <c r="AR810" s="139">
        <v>0</v>
      </c>
      <c r="AS810" s="139">
        <v>25196000</v>
      </c>
    </row>
    <row r="811" spans="1:45" s="142" customFormat="1" ht="24.9" hidden="1" customHeight="1" x14ac:dyDescent="0.3">
      <c r="A811" s="136">
        <v>13850</v>
      </c>
      <c r="B811" s="136" t="s">
        <v>29</v>
      </c>
      <c r="C811" s="136" t="s">
        <v>86</v>
      </c>
      <c r="D811" s="136">
        <v>2024</v>
      </c>
      <c r="E811" s="137" t="s">
        <v>1754</v>
      </c>
      <c r="F811" s="136" t="s">
        <v>1862</v>
      </c>
      <c r="G811" s="137" t="s">
        <v>626</v>
      </c>
      <c r="H811" s="137"/>
      <c r="I811" s="137"/>
      <c r="J811" s="137" t="s">
        <v>1201</v>
      </c>
      <c r="K811" s="137" t="s">
        <v>1200</v>
      </c>
      <c r="L811" s="137" t="s">
        <v>408</v>
      </c>
      <c r="M811" s="136" t="s">
        <v>409</v>
      </c>
      <c r="N811" s="136">
        <v>15</v>
      </c>
      <c r="O811" s="138" t="s">
        <v>1338</v>
      </c>
      <c r="P811" s="137" t="s">
        <v>1337</v>
      </c>
      <c r="Q811" s="137" t="s">
        <v>1761</v>
      </c>
      <c r="R811" s="137" t="s">
        <v>401</v>
      </c>
      <c r="S811" s="137" t="s">
        <v>19</v>
      </c>
      <c r="T811" s="137" t="s">
        <v>410</v>
      </c>
      <c r="U811" s="144">
        <v>20</v>
      </c>
      <c r="V811" s="136">
        <v>150</v>
      </c>
      <c r="W811" s="136">
        <v>12</v>
      </c>
      <c r="X811" s="136">
        <v>162</v>
      </c>
      <c r="Y811" s="136">
        <v>4</v>
      </c>
      <c r="Z811" s="136" t="s">
        <v>20</v>
      </c>
      <c r="AA811" s="136" t="s">
        <v>20</v>
      </c>
      <c r="AB811" s="136" t="s">
        <v>20</v>
      </c>
      <c r="AC811" s="137" t="s">
        <v>21</v>
      </c>
      <c r="AD811" s="137" t="s">
        <v>3272</v>
      </c>
      <c r="AE811" s="136" t="s">
        <v>20</v>
      </c>
      <c r="AF811" s="137" t="s">
        <v>1896</v>
      </c>
      <c r="AG811" s="136" t="s">
        <v>1873</v>
      </c>
      <c r="AH811" s="136">
        <v>3</v>
      </c>
      <c r="AI811" s="139">
        <v>6300</v>
      </c>
      <c r="AJ811" s="140">
        <v>40.5</v>
      </c>
      <c r="AK811" s="148">
        <v>41</v>
      </c>
      <c r="AL811" s="201">
        <f t="shared" si="12"/>
        <v>3240</v>
      </c>
      <c r="AM811" s="141">
        <v>35000</v>
      </c>
      <c r="AN811" s="204">
        <v>3280000</v>
      </c>
      <c r="AO811" s="204">
        <v>4100000</v>
      </c>
      <c r="AP811" s="139">
        <v>5000000</v>
      </c>
      <c r="AQ811" s="139">
        <v>20412000</v>
      </c>
      <c r="AR811" s="139">
        <v>700000</v>
      </c>
      <c r="AS811" s="139">
        <v>33492000</v>
      </c>
    </row>
    <row r="812" spans="1:45" s="142" customFormat="1" ht="24.9" hidden="1" customHeight="1" x14ac:dyDescent="0.3">
      <c r="A812" s="136">
        <v>13886</v>
      </c>
      <c r="B812" s="136" t="s">
        <v>2339</v>
      </c>
      <c r="C812" s="136" t="s">
        <v>83</v>
      </c>
      <c r="D812" s="136">
        <v>2024</v>
      </c>
      <c r="E812" s="137" t="s">
        <v>1754</v>
      </c>
      <c r="F812" s="136" t="s">
        <v>1862</v>
      </c>
      <c r="G812" s="137" t="s">
        <v>626</v>
      </c>
      <c r="H812" s="137"/>
      <c r="I812" s="137"/>
      <c r="J812" s="137" t="s">
        <v>1283</v>
      </c>
      <c r="K812" s="137" t="s">
        <v>1282</v>
      </c>
      <c r="L812" s="137" t="s">
        <v>408</v>
      </c>
      <c r="M812" s="136" t="s">
        <v>409</v>
      </c>
      <c r="N812" s="136">
        <v>14</v>
      </c>
      <c r="O812" s="138" t="s">
        <v>705</v>
      </c>
      <c r="P812" s="137" t="s">
        <v>1178</v>
      </c>
      <c r="Q812" s="137" t="s">
        <v>624</v>
      </c>
      <c r="R812" s="137" t="s">
        <v>401</v>
      </c>
      <c r="S812" s="137" t="s">
        <v>19</v>
      </c>
      <c r="T812" s="137" t="s">
        <v>399</v>
      </c>
      <c r="U812" s="144">
        <v>15</v>
      </c>
      <c r="V812" s="136">
        <v>120</v>
      </c>
      <c r="W812" s="136">
        <v>12</v>
      </c>
      <c r="X812" s="136">
        <v>132</v>
      </c>
      <c r="Y812" s="136">
        <v>4</v>
      </c>
      <c r="Z812" s="136" t="s">
        <v>20</v>
      </c>
      <c r="AA812" s="136" t="s">
        <v>20</v>
      </c>
      <c r="AB812" s="136" t="s">
        <v>20</v>
      </c>
      <c r="AC812" s="137" t="s">
        <v>21</v>
      </c>
      <c r="AD812" s="137" t="s">
        <v>3344</v>
      </c>
      <c r="AE812" s="136" t="s">
        <v>18</v>
      </c>
      <c r="AF812" s="137" t="s">
        <v>1878</v>
      </c>
      <c r="AG812" s="136" t="s">
        <v>1873</v>
      </c>
      <c r="AH812" s="136">
        <v>2</v>
      </c>
      <c r="AI812" s="139">
        <v>5400</v>
      </c>
      <c r="AJ812" s="140">
        <v>33</v>
      </c>
      <c r="AK812" s="148">
        <v>33</v>
      </c>
      <c r="AL812" s="201">
        <f t="shared" si="12"/>
        <v>1980</v>
      </c>
      <c r="AM812" s="143"/>
      <c r="AN812" s="204">
        <v>1980000</v>
      </c>
      <c r="AO812" s="204">
        <v>2475000</v>
      </c>
      <c r="AP812" s="139">
        <v>3750000</v>
      </c>
      <c r="AQ812" s="139">
        <v>10692000</v>
      </c>
      <c r="AR812" s="139">
        <v>0</v>
      </c>
      <c r="AS812" s="139">
        <v>18897000</v>
      </c>
    </row>
    <row r="813" spans="1:45" s="142" customFormat="1" ht="24.9" hidden="1" customHeight="1" x14ac:dyDescent="0.3">
      <c r="A813" s="136">
        <v>13887</v>
      </c>
      <c r="B813" s="136" t="s">
        <v>2339</v>
      </c>
      <c r="C813" s="136" t="s">
        <v>83</v>
      </c>
      <c r="D813" s="136">
        <v>2024</v>
      </c>
      <c r="E813" s="137" t="s">
        <v>1754</v>
      </c>
      <c r="F813" s="136" t="s">
        <v>1862</v>
      </c>
      <c r="G813" s="137" t="s">
        <v>626</v>
      </c>
      <c r="H813" s="137"/>
      <c r="I813" s="137"/>
      <c r="J813" s="137" t="s">
        <v>1146</v>
      </c>
      <c r="K813" s="137" t="s">
        <v>1147</v>
      </c>
      <c r="L813" s="137" t="s">
        <v>408</v>
      </c>
      <c r="M813" s="136" t="s">
        <v>409</v>
      </c>
      <c r="N813" s="136">
        <v>14</v>
      </c>
      <c r="O813" s="138" t="s">
        <v>705</v>
      </c>
      <c r="P813" s="137" t="s">
        <v>1409</v>
      </c>
      <c r="Q813" s="137" t="s">
        <v>624</v>
      </c>
      <c r="R813" s="137" t="s">
        <v>401</v>
      </c>
      <c r="S813" s="137" t="s">
        <v>19</v>
      </c>
      <c r="T813" s="137" t="s">
        <v>399</v>
      </c>
      <c r="U813" s="144">
        <v>15</v>
      </c>
      <c r="V813" s="136">
        <v>160</v>
      </c>
      <c r="W813" s="136">
        <v>12</v>
      </c>
      <c r="X813" s="136">
        <v>172</v>
      </c>
      <c r="Y813" s="136">
        <v>4</v>
      </c>
      <c r="Z813" s="136" t="s">
        <v>20</v>
      </c>
      <c r="AA813" s="136" t="s">
        <v>20</v>
      </c>
      <c r="AB813" s="136" t="s">
        <v>20</v>
      </c>
      <c r="AC813" s="137" t="s">
        <v>21</v>
      </c>
      <c r="AD813" s="137" t="s">
        <v>3345</v>
      </c>
      <c r="AE813" s="136" t="s">
        <v>18</v>
      </c>
      <c r="AF813" s="137" t="s">
        <v>1878</v>
      </c>
      <c r="AG813" s="136" t="s">
        <v>1873</v>
      </c>
      <c r="AH813" s="136">
        <v>2</v>
      </c>
      <c r="AI813" s="139">
        <v>5400</v>
      </c>
      <c r="AJ813" s="140">
        <v>43</v>
      </c>
      <c r="AK813" s="148">
        <v>43</v>
      </c>
      <c r="AL813" s="201">
        <f t="shared" si="12"/>
        <v>2580</v>
      </c>
      <c r="AM813" s="143"/>
      <c r="AN813" s="204">
        <v>2580000</v>
      </c>
      <c r="AO813" s="204">
        <v>3225000</v>
      </c>
      <c r="AP813" s="139">
        <v>3750000</v>
      </c>
      <c r="AQ813" s="139">
        <v>13932000</v>
      </c>
      <c r="AR813" s="139">
        <v>0</v>
      </c>
      <c r="AS813" s="139">
        <v>23487000</v>
      </c>
    </row>
    <row r="814" spans="1:45" s="142" customFormat="1" ht="24.9" hidden="1" customHeight="1" x14ac:dyDescent="0.3">
      <c r="A814" s="136">
        <v>13755</v>
      </c>
      <c r="B814" s="136" t="s">
        <v>29</v>
      </c>
      <c r="C814" s="136" t="s">
        <v>86</v>
      </c>
      <c r="D814" s="136">
        <v>2024</v>
      </c>
      <c r="E814" s="137" t="s">
        <v>1754</v>
      </c>
      <c r="F814" s="136" t="s">
        <v>1862</v>
      </c>
      <c r="G814" s="137" t="s">
        <v>626</v>
      </c>
      <c r="H814" s="137"/>
      <c r="I814" s="137"/>
      <c r="J814" s="137" t="s">
        <v>3346</v>
      </c>
      <c r="K814" s="137" t="s">
        <v>1927</v>
      </c>
      <c r="L814" s="137" t="s">
        <v>408</v>
      </c>
      <c r="M814" s="136" t="s">
        <v>409</v>
      </c>
      <c r="N814" s="136">
        <v>8</v>
      </c>
      <c r="O814" s="138" t="s">
        <v>1144</v>
      </c>
      <c r="P814" s="137" t="s">
        <v>1689</v>
      </c>
      <c r="Q814" s="137" t="s">
        <v>624</v>
      </c>
      <c r="R814" s="137" t="s">
        <v>401</v>
      </c>
      <c r="S814" s="137" t="s">
        <v>19</v>
      </c>
      <c r="T814" s="137" t="s">
        <v>399</v>
      </c>
      <c r="U814" s="144">
        <v>15</v>
      </c>
      <c r="V814" s="136">
        <v>132</v>
      </c>
      <c r="W814" s="136">
        <v>12</v>
      </c>
      <c r="X814" s="136">
        <v>144</v>
      </c>
      <c r="Y814" s="136">
        <v>5</v>
      </c>
      <c r="Z814" s="136" t="s">
        <v>20</v>
      </c>
      <c r="AA814" s="136" t="s">
        <v>20</v>
      </c>
      <c r="AB814" s="136" t="s">
        <v>20</v>
      </c>
      <c r="AC814" s="137" t="s">
        <v>3347</v>
      </c>
      <c r="AD814" s="137" t="s">
        <v>3348</v>
      </c>
      <c r="AE814" s="136" t="s">
        <v>18</v>
      </c>
      <c r="AF814" s="137" t="s">
        <v>1878</v>
      </c>
      <c r="AG814" s="136" t="s">
        <v>1873</v>
      </c>
      <c r="AH814" s="136">
        <v>1</v>
      </c>
      <c r="AI814" s="139">
        <v>4300</v>
      </c>
      <c r="AJ814" s="140">
        <v>28.8</v>
      </c>
      <c r="AK814" s="148">
        <v>29</v>
      </c>
      <c r="AL814" s="201">
        <f t="shared" si="12"/>
        <v>2160</v>
      </c>
      <c r="AM814" s="143"/>
      <c r="AN814" s="204">
        <v>1740000</v>
      </c>
      <c r="AO814" s="204">
        <v>2175000</v>
      </c>
      <c r="AP814" s="139">
        <v>3750000</v>
      </c>
      <c r="AQ814" s="139">
        <v>9288000</v>
      </c>
      <c r="AR814" s="139">
        <v>0</v>
      </c>
      <c r="AS814" s="139">
        <v>16953000</v>
      </c>
    </row>
    <row r="815" spans="1:45" s="142" customFormat="1" ht="24.9" hidden="1" customHeight="1" x14ac:dyDescent="0.3">
      <c r="A815" s="136">
        <v>13764</v>
      </c>
      <c r="B815" s="136" t="s">
        <v>2339</v>
      </c>
      <c r="C815" s="136" t="s">
        <v>83</v>
      </c>
      <c r="D815" s="136">
        <v>2024</v>
      </c>
      <c r="E815" s="137" t="s">
        <v>1754</v>
      </c>
      <c r="F815" s="136" t="s">
        <v>1862</v>
      </c>
      <c r="G815" s="137" t="s">
        <v>626</v>
      </c>
      <c r="H815" s="137"/>
      <c r="I815" s="137"/>
      <c r="J815" s="137" t="s">
        <v>3349</v>
      </c>
      <c r="K815" s="137" t="s">
        <v>1927</v>
      </c>
      <c r="L815" s="137" t="s">
        <v>408</v>
      </c>
      <c r="M815" s="136" t="s">
        <v>409</v>
      </c>
      <c r="N815" s="136">
        <v>12</v>
      </c>
      <c r="O815" s="138" t="s">
        <v>725</v>
      </c>
      <c r="P815" s="137" t="s">
        <v>700</v>
      </c>
      <c r="Q815" s="137" t="s">
        <v>697</v>
      </c>
      <c r="R815" s="137" t="s">
        <v>401</v>
      </c>
      <c r="S815" s="137" t="s">
        <v>19</v>
      </c>
      <c r="T815" s="137" t="s">
        <v>411</v>
      </c>
      <c r="U815" s="144">
        <v>15</v>
      </c>
      <c r="V815" s="136">
        <v>116</v>
      </c>
      <c r="W815" s="136">
        <v>12</v>
      </c>
      <c r="X815" s="136">
        <v>128</v>
      </c>
      <c r="Y815" s="136">
        <v>4</v>
      </c>
      <c r="Z815" s="136" t="s">
        <v>20</v>
      </c>
      <c r="AA815" s="136" t="s">
        <v>20</v>
      </c>
      <c r="AB815" s="136" t="s">
        <v>20</v>
      </c>
      <c r="AC815" s="137" t="s">
        <v>3350</v>
      </c>
      <c r="AD815" s="137" t="s">
        <v>3351</v>
      </c>
      <c r="AE815" s="136" t="s">
        <v>18</v>
      </c>
      <c r="AF815" s="137" t="s">
        <v>1878</v>
      </c>
      <c r="AG815" s="136" t="s">
        <v>1873</v>
      </c>
      <c r="AH815" s="136">
        <v>2</v>
      </c>
      <c r="AI815" s="139">
        <v>5400</v>
      </c>
      <c r="AJ815" s="140">
        <v>32</v>
      </c>
      <c r="AK815" s="148">
        <v>32</v>
      </c>
      <c r="AL815" s="201">
        <f t="shared" si="12"/>
        <v>1920</v>
      </c>
      <c r="AM815" s="141"/>
      <c r="AN815" s="204">
        <v>1920000</v>
      </c>
      <c r="AO815" s="204">
        <v>2400000</v>
      </c>
      <c r="AP815" s="139">
        <v>3750000</v>
      </c>
      <c r="AQ815" s="139">
        <v>10368000</v>
      </c>
      <c r="AR815" s="139">
        <v>0</v>
      </c>
      <c r="AS815" s="139">
        <v>18438000</v>
      </c>
    </row>
    <row r="816" spans="1:45" s="142" customFormat="1" ht="24.9" hidden="1" customHeight="1" x14ac:dyDescent="0.3">
      <c r="A816" s="136">
        <v>13759</v>
      </c>
      <c r="B816" s="136" t="s">
        <v>29</v>
      </c>
      <c r="C816" s="136" t="s">
        <v>86</v>
      </c>
      <c r="D816" s="136">
        <v>2024</v>
      </c>
      <c r="E816" s="137" t="s">
        <v>1754</v>
      </c>
      <c r="F816" s="136" t="s">
        <v>1862</v>
      </c>
      <c r="G816" s="137" t="s">
        <v>626</v>
      </c>
      <c r="H816" s="137"/>
      <c r="I816" s="137"/>
      <c r="J816" s="137" t="s">
        <v>3352</v>
      </c>
      <c r="K816" s="137" t="s">
        <v>1927</v>
      </c>
      <c r="L816" s="137" t="s">
        <v>408</v>
      </c>
      <c r="M816" s="136" t="s">
        <v>409</v>
      </c>
      <c r="N816" s="136">
        <v>12</v>
      </c>
      <c r="O816" s="138" t="s">
        <v>725</v>
      </c>
      <c r="P816" s="137" t="s">
        <v>700</v>
      </c>
      <c r="Q816" s="137" t="s">
        <v>697</v>
      </c>
      <c r="R816" s="137" t="s">
        <v>401</v>
      </c>
      <c r="S816" s="137" t="s">
        <v>19</v>
      </c>
      <c r="T816" s="137" t="s">
        <v>411</v>
      </c>
      <c r="U816" s="144">
        <v>15</v>
      </c>
      <c r="V816" s="136">
        <v>126</v>
      </c>
      <c r="W816" s="136">
        <v>12</v>
      </c>
      <c r="X816" s="136">
        <v>138</v>
      </c>
      <c r="Y816" s="136">
        <v>4</v>
      </c>
      <c r="Z816" s="136" t="s">
        <v>20</v>
      </c>
      <c r="AA816" s="136" t="s">
        <v>20</v>
      </c>
      <c r="AB816" s="136" t="s">
        <v>20</v>
      </c>
      <c r="AC816" s="137" t="s">
        <v>3353</v>
      </c>
      <c r="AD816" s="137" t="s">
        <v>3354</v>
      </c>
      <c r="AE816" s="136" t="s">
        <v>18</v>
      </c>
      <c r="AF816" s="137" t="s">
        <v>1878</v>
      </c>
      <c r="AG816" s="136" t="s">
        <v>1873</v>
      </c>
      <c r="AH816" s="136">
        <v>3</v>
      </c>
      <c r="AI816" s="139">
        <v>6300</v>
      </c>
      <c r="AJ816" s="140">
        <v>34.5</v>
      </c>
      <c r="AK816" s="148">
        <v>35</v>
      </c>
      <c r="AL816" s="201">
        <f t="shared" si="12"/>
        <v>2070</v>
      </c>
      <c r="AM816" s="143"/>
      <c r="AN816" s="204">
        <v>2100000</v>
      </c>
      <c r="AO816" s="204">
        <v>2625000</v>
      </c>
      <c r="AP816" s="139">
        <v>3750000</v>
      </c>
      <c r="AQ816" s="139">
        <v>13041000</v>
      </c>
      <c r="AR816" s="139">
        <v>0</v>
      </c>
      <c r="AS816" s="139">
        <v>21516000</v>
      </c>
    </row>
    <row r="817" spans="1:45" s="142" customFormat="1" ht="24.9" hidden="1" customHeight="1" x14ac:dyDescent="0.3">
      <c r="A817" s="136">
        <v>13767</v>
      </c>
      <c r="B817" s="136" t="s">
        <v>29</v>
      </c>
      <c r="C817" s="136" t="s">
        <v>86</v>
      </c>
      <c r="D817" s="136">
        <v>2024</v>
      </c>
      <c r="E817" s="137" t="s">
        <v>1754</v>
      </c>
      <c r="F817" s="136" t="s">
        <v>1862</v>
      </c>
      <c r="G817" s="137" t="s">
        <v>626</v>
      </c>
      <c r="H817" s="137"/>
      <c r="I817" s="137"/>
      <c r="J817" s="137" t="s">
        <v>3355</v>
      </c>
      <c r="K817" s="137" t="s">
        <v>1927</v>
      </c>
      <c r="L817" s="137" t="s">
        <v>408</v>
      </c>
      <c r="M817" s="136" t="s">
        <v>409</v>
      </c>
      <c r="N817" s="136">
        <v>12</v>
      </c>
      <c r="O817" s="138" t="s">
        <v>725</v>
      </c>
      <c r="P817" s="137" t="s">
        <v>700</v>
      </c>
      <c r="Q817" s="137" t="s">
        <v>697</v>
      </c>
      <c r="R817" s="137" t="s">
        <v>401</v>
      </c>
      <c r="S817" s="137" t="s">
        <v>19</v>
      </c>
      <c r="T817" s="137" t="s">
        <v>411</v>
      </c>
      <c r="U817" s="144">
        <v>15</v>
      </c>
      <c r="V817" s="136">
        <v>126</v>
      </c>
      <c r="W817" s="136">
        <v>12</v>
      </c>
      <c r="X817" s="136">
        <v>138</v>
      </c>
      <c r="Y817" s="136">
        <v>4</v>
      </c>
      <c r="Z817" s="136" t="s">
        <v>20</v>
      </c>
      <c r="AA817" s="136" t="s">
        <v>20</v>
      </c>
      <c r="AB817" s="136" t="s">
        <v>20</v>
      </c>
      <c r="AC817" s="137" t="s">
        <v>3356</v>
      </c>
      <c r="AD817" s="137" t="s">
        <v>3357</v>
      </c>
      <c r="AE817" s="136" t="s">
        <v>18</v>
      </c>
      <c r="AF817" s="137" t="s">
        <v>1878</v>
      </c>
      <c r="AG817" s="136" t="s">
        <v>1873</v>
      </c>
      <c r="AH817" s="136">
        <v>3</v>
      </c>
      <c r="AI817" s="139">
        <v>6300</v>
      </c>
      <c r="AJ817" s="140">
        <v>34.5</v>
      </c>
      <c r="AK817" s="148">
        <v>35</v>
      </c>
      <c r="AL817" s="201">
        <f t="shared" si="12"/>
        <v>2070</v>
      </c>
      <c r="AM817" s="143"/>
      <c r="AN817" s="204">
        <v>2100000</v>
      </c>
      <c r="AO817" s="204">
        <v>2625000</v>
      </c>
      <c r="AP817" s="139">
        <v>3750000</v>
      </c>
      <c r="AQ817" s="139">
        <v>13041000</v>
      </c>
      <c r="AR817" s="139">
        <v>0</v>
      </c>
      <c r="AS817" s="139">
        <v>21516000</v>
      </c>
    </row>
    <row r="818" spans="1:45" s="142" customFormat="1" ht="24.9" hidden="1" customHeight="1" x14ac:dyDescent="0.3">
      <c r="A818" s="136">
        <v>13760</v>
      </c>
      <c r="B818" s="136" t="s">
        <v>29</v>
      </c>
      <c r="C818" s="136" t="s">
        <v>86</v>
      </c>
      <c r="D818" s="136">
        <v>2024</v>
      </c>
      <c r="E818" s="137" t="s">
        <v>1754</v>
      </c>
      <c r="F818" s="136" t="s">
        <v>1862</v>
      </c>
      <c r="G818" s="137" t="s">
        <v>626</v>
      </c>
      <c r="H818" s="137"/>
      <c r="I818" s="137"/>
      <c r="J818" s="137" t="s">
        <v>3358</v>
      </c>
      <c r="K818" s="137" t="s">
        <v>1927</v>
      </c>
      <c r="L818" s="137" t="s">
        <v>408</v>
      </c>
      <c r="M818" s="136" t="s">
        <v>409</v>
      </c>
      <c r="N818" s="136">
        <v>12</v>
      </c>
      <c r="O818" s="138" t="s">
        <v>725</v>
      </c>
      <c r="P818" s="137" t="s">
        <v>700</v>
      </c>
      <c r="Q818" s="137" t="s">
        <v>697</v>
      </c>
      <c r="R818" s="137" t="s">
        <v>401</v>
      </c>
      <c r="S818" s="137" t="s">
        <v>19</v>
      </c>
      <c r="T818" s="137" t="s">
        <v>411</v>
      </c>
      <c r="U818" s="144">
        <v>15</v>
      </c>
      <c r="V818" s="136">
        <v>116</v>
      </c>
      <c r="W818" s="136">
        <v>12</v>
      </c>
      <c r="X818" s="136">
        <v>128</v>
      </c>
      <c r="Y818" s="136">
        <v>4</v>
      </c>
      <c r="Z818" s="136" t="s">
        <v>20</v>
      </c>
      <c r="AA818" s="136" t="s">
        <v>20</v>
      </c>
      <c r="AB818" s="136" t="s">
        <v>20</v>
      </c>
      <c r="AC818" s="137" t="s">
        <v>3359</v>
      </c>
      <c r="AD818" s="137" t="s">
        <v>3360</v>
      </c>
      <c r="AE818" s="136" t="s">
        <v>18</v>
      </c>
      <c r="AF818" s="137" t="s">
        <v>1878</v>
      </c>
      <c r="AG818" s="136" t="s">
        <v>1873</v>
      </c>
      <c r="AH818" s="136">
        <v>2</v>
      </c>
      <c r="AI818" s="139">
        <v>5400</v>
      </c>
      <c r="AJ818" s="140">
        <v>32</v>
      </c>
      <c r="AK818" s="148">
        <v>32</v>
      </c>
      <c r="AL818" s="201">
        <f t="shared" si="12"/>
        <v>1920</v>
      </c>
      <c r="AM818" s="143"/>
      <c r="AN818" s="204">
        <v>1920000</v>
      </c>
      <c r="AO818" s="204">
        <v>2400000</v>
      </c>
      <c r="AP818" s="139">
        <v>3750000</v>
      </c>
      <c r="AQ818" s="139">
        <v>10368000</v>
      </c>
      <c r="AR818" s="139">
        <v>0</v>
      </c>
      <c r="AS818" s="139">
        <v>18438000</v>
      </c>
    </row>
    <row r="819" spans="1:45" s="142" customFormat="1" ht="24.9" hidden="1" customHeight="1" x14ac:dyDescent="0.3">
      <c r="A819" s="136">
        <v>13766</v>
      </c>
      <c r="B819" s="136" t="s">
        <v>29</v>
      </c>
      <c r="C819" s="136" t="s">
        <v>86</v>
      </c>
      <c r="D819" s="136">
        <v>2024</v>
      </c>
      <c r="E819" s="137" t="s">
        <v>1754</v>
      </c>
      <c r="F819" s="136" t="s">
        <v>1862</v>
      </c>
      <c r="G819" s="137" t="s">
        <v>626</v>
      </c>
      <c r="H819" s="137"/>
      <c r="I819" s="137"/>
      <c r="J819" s="137" t="s">
        <v>3361</v>
      </c>
      <c r="K819" s="137" t="s">
        <v>1927</v>
      </c>
      <c r="L819" s="137" t="s">
        <v>408</v>
      </c>
      <c r="M819" s="136" t="s">
        <v>409</v>
      </c>
      <c r="N819" s="136">
        <v>12</v>
      </c>
      <c r="O819" s="138" t="s">
        <v>725</v>
      </c>
      <c r="P819" s="137" t="s">
        <v>3362</v>
      </c>
      <c r="Q819" s="137" t="s">
        <v>697</v>
      </c>
      <c r="R819" s="137" t="s">
        <v>401</v>
      </c>
      <c r="S819" s="137" t="s">
        <v>19</v>
      </c>
      <c r="T819" s="137" t="s">
        <v>411</v>
      </c>
      <c r="U819" s="144">
        <v>15</v>
      </c>
      <c r="V819" s="136">
        <v>116</v>
      </c>
      <c r="W819" s="136">
        <v>12</v>
      </c>
      <c r="X819" s="136">
        <v>128</v>
      </c>
      <c r="Y819" s="136">
        <v>4</v>
      </c>
      <c r="Z819" s="136" t="s">
        <v>20</v>
      </c>
      <c r="AA819" s="136" t="s">
        <v>20</v>
      </c>
      <c r="AB819" s="136" t="s">
        <v>20</v>
      </c>
      <c r="AC819" s="137" t="s">
        <v>3359</v>
      </c>
      <c r="AD819" s="137" t="s">
        <v>3357</v>
      </c>
      <c r="AE819" s="136" t="s">
        <v>18</v>
      </c>
      <c r="AF819" s="137" t="s">
        <v>1878</v>
      </c>
      <c r="AG819" s="136" t="s">
        <v>1873</v>
      </c>
      <c r="AH819" s="136">
        <v>2</v>
      </c>
      <c r="AI819" s="139">
        <v>5400</v>
      </c>
      <c r="AJ819" s="140">
        <v>32</v>
      </c>
      <c r="AK819" s="148">
        <v>32</v>
      </c>
      <c r="AL819" s="201">
        <f t="shared" si="12"/>
        <v>1920</v>
      </c>
      <c r="AM819" s="139"/>
      <c r="AN819" s="204">
        <v>1920000</v>
      </c>
      <c r="AO819" s="204">
        <v>2400000</v>
      </c>
      <c r="AP819" s="139">
        <v>3750000</v>
      </c>
      <c r="AQ819" s="139">
        <v>10368000</v>
      </c>
      <c r="AR819" s="139">
        <v>0</v>
      </c>
      <c r="AS819" s="139">
        <v>18438000</v>
      </c>
    </row>
    <row r="820" spans="1:45" s="142" customFormat="1" ht="24.9" hidden="1" customHeight="1" x14ac:dyDescent="0.3">
      <c r="A820" s="136">
        <v>13762</v>
      </c>
      <c r="B820" s="136" t="s">
        <v>29</v>
      </c>
      <c r="C820" s="136" t="s">
        <v>86</v>
      </c>
      <c r="D820" s="136">
        <v>2024</v>
      </c>
      <c r="E820" s="137" t="s">
        <v>1754</v>
      </c>
      <c r="F820" s="136" t="s">
        <v>1862</v>
      </c>
      <c r="G820" s="137" t="s">
        <v>626</v>
      </c>
      <c r="H820" s="137"/>
      <c r="I820" s="137"/>
      <c r="J820" s="137" t="s">
        <v>3363</v>
      </c>
      <c r="K820" s="137" t="s">
        <v>1927</v>
      </c>
      <c r="L820" s="137" t="s">
        <v>408</v>
      </c>
      <c r="M820" s="136" t="s">
        <v>409</v>
      </c>
      <c r="N820" s="136">
        <v>12</v>
      </c>
      <c r="O820" s="138" t="s">
        <v>725</v>
      </c>
      <c r="P820" s="137" t="s">
        <v>700</v>
      </c>
      <c r="Q820" s="137" t="s">
        <v>697</v>
      </c>
      <c r="R820" s="137" t="s">
        <v>401</v>
      </c>
      <c r="S820" s="137" t="s">
        <v>19</v>
      </c>
      <c r="T820" s="137" t="s">
        <v>411</v>
      </c>
      <c r="U820" s="144">
        <v>15</v>
      </c>
      <c r="V820" s="136">
        <v>156</v>
      </c>
      <c r="W820" s="136">
        <v>12</v>
      </c>
      <c r="X820" s="136">
        <v>168</v>
      </c>
      <c r="Y820" s="136">
        <v>4</v>
      </c>
      <c r="Z820" s="136" t="s">
        <v>20</v>
      </c>
      <c r="AA820" s="136" t="s">
        <v>20</v>
      </c>
      <c r="AB820" s="136" t="s">
        <v>20</v>
      </c>
      <c r="AC820" s="137" t="s">
        <v>3364</v>
      </c>
      <c r="AD820" s="137" t="s">
        <v>3365</v>
      </c>
      <c r="AE820" s="136" t="s">
        <v>18</v>
      </c>
      <c r="AF820" s="137" t="s">
        <v>1878</v>
      </c>
      <c r="AG820" s="136" t="s">
        <v>1873</v>
      </c>
      <c r="AH820" s="136">
        <v>2</v>
      </c>
      <c r="AI820" s="139">
        <v>5400</v>
      </c>
      <c r="AJ820" s="140">
        <v>42</v>
      </c>
      <c r="AK820" s="148">
        <v>42</v>
      </c>
      <c r="AL820" s="201">
        <f t="shared" si="12"/>
        <v>2520</v>
      </c>
      <c r="AM820" s="139"/>
      <c r="AN820" s="204">
        <v>2520000</v>
      </c>
      <c r="AO820" s="204">
        <v>3150000</v>
      </c>
      <c r="AP820" s="139">
        <v>3750000</v>
      </c>
      <c r="AQ820" s="139">
        <v>13608000</v>
      </c>
      <c r="AR820" s="139">
        <v>0</v>
      </c>
      <c r="AS820" s="139">
        <v>23028000</v>
      </c>
    </row>
    <row r="821" spans="1:45" s="142" customFormat="1" ht="24.9" hidden="1" customHeight="1" x14ac:dyDescent="0.3">
      <c r="A821" s="136">
        <v>13736</v>
      </c>
      <c r="B821" s="136" t="s">
        <v>29</v>
      </c>
      <c r="C821" s="136" t="s">
        <v>86</v>
      </c>
      <c r="D821" s="136">
        <v>2024</v>
      </c>
      <c r="E821" s="137" t="s">
        <v>1754</v>
      </c>
      <c r="F821" s="136" t="s">
        <v>1862</v>
      </c>
      <c r="G821" s="137" t="s">
        <v>626</v>
      </c>
      <c r="H821" s="137"/>
      <c r="I821" s="137"/>
      <c r="J821" s="137" t="s">
        <v>1201</v>
      </c>
      <c r="K821" s="137" t="s">
        <v>1200</v>
      </c>
      <c r="L821" s="137" t="s">
        <v>640</v>
      </c>
      <c r="M821" s="136" t="s">
        <v>641</v>
      </c>
      <c r="N821" s="136">
        <v>11</v>
      </c>
      <c r="O821" s="138" t="s">
        <v>722</v>
      </c>
      <c r="P821" s="137" t="s">
        <v>1596</v>
      </c>
      <c r="Q821" s="137" t="s">
        <v>624</v>
      </c>
      <c r="R821" s="137" t="s">
        <v>401</v>
      </c>
      <c r="S821" s="137" t="s">
        <v>19</v>
      </c>
      <c r="T821" s="137" t="s">
        <v>411</v>
      </c>
      <c r="U821" s="144">
        <v>20</v>
      </c>
      <c r="V821" s="136">
        <v>150</v>
      </c>
      <c r="W821" s="136">
        <v>30</v>
      </c>
      <c r="X821" s="136">
        <v>180</v>
      </c>
      <c r="Y821" s="136">
        <v>5</v>
      </c>
      <c r="Z821" s="136" t="s">
        <v>20</v>
      </c>
      <c r="AA821" s="136" t="s">
        <v>20</v>
      </c>
      <c r="AB821" s="136" t="s">
        <v>21</v>
      </c>
      <c r="AC821" s="137" t="s">
        <v>21</v>
      </c>
      <c r="AD821" s="137" t="s">
        <v>3366</v>
      </c>
      <c r="AE821" s="136" t="s">
        <v>20</v>
      </c>
      <c r="AF821" s="137" t="s">
        <v>1896</v>
      </c>
      <c r="AG821" s="136" t="s">
        <v>1868</v>
      </c>
      <c r="AH821" s="136">
        <v>3</v>
      </c>
      <c r="AI821" s="139">
        <v>6300</v>
      </c>
      <c r="AJ821" s="140">
        <v>36</v>
      </c>
      <c r="AK821" s="148">
        <v>36</v>
      </c>
      <c r="AL821" s="201">
        <f t="shared" si="12"/>
        <v>3600</v>
      </c>
      <c r="AM821" s="143">
        <v>35000</v>
      </c>
      <c r="AN821" s="204">
        <v>2880000</v>
      </c>
      <c r="AO821" s="204">
        <v>3600000</v>
      </c>
      <c r="AP821" s="139">
        <v>0</v>
      </c>
      <c r="AQ821" s="139">
        <v>22680000</v>
      </c>
      <c r="AR821" s="139">
        <v>700000</v>
      </c>
      <c r="AS821" s="139">
        <v>29860000</v>
      </c>
    </row>
    <row r="822" spans="1:45" s="142" customFormat="1" ht="24.9" hidden="1" customHeight="1" x14ac:dyDescent="0.3">
      <c r="A822" s="136">
        <v>13748</v>
      </c>
      <c r="B822" s="136" t="s">
        <v>29</v>
      </c>
      <c r="C822" s="136" t="s">
        <v>86</v>
      </c>
      <c r="D822" s="136">
        <v>2024</v>
      </c>
      <c r="E822" s="137" t="s">
        <v>1754</v>
      </c>
      <c r="F822" s="136" t="s">
        <v>1862</v>
      </c>
      <c r="G822" s="137" t="s">
        <v>626</v>
      </c>
      <c r="H822" s="137"/>
      <c r="I822" s="137"/>
      <c r="J822" s="137" t="s">
        <v>1201</v>
      </c>
      <c r="K822" s="137" t="s">
        <v>1200</v>
      </c>
      <c r="L822" s="137" t="s">
        <v>640</v>
      </c>
      <c r="M822" s="136" t="s">
        <v>641</v>
      </c>
      <c r="N822" s="136">
        <v>11</v>
      </c>
      <c r="O822" s="138" t="s">
        <v>722</v>
      </c>
      <c r="P822" s="137" t="s">
        <v>710</v>
      </c>
      <c r="Q822" s="137" t="s">
        <v>624</v>
      </c>
      <c r="R822" s="137" t="s">
        <v>401</v>
      </c>
      <c r="S822" s="137" t="s">
        <v>19</v>
      </c>
      <c r="T822" s="137" t="s">
        <v>410</v>
      </c>
      <c r="U822" s="144">
        <v>20</v>
      </c>
      <c r="V822" s="136">
        <v>150</v>
      </c>
      <c r="W822" s="136">
        <v>30</v>
      </c>
      <c r="X822" s="136">
        <v>180</v>
      </c>
      <c r="Y822" s="136">
        <v>5</v>
      </c>
      <c r="Z822" s="136" t="s">
        <v>20</v>
      </c>
      <c r="AA822" s="136" t="s">
        <v>20</v>
      </c>
      <c r="AB822" s="136" t="s">
        <v>21</v>
      </c>
      <c r="AC822" s="137" t="s">
        <v>21</v>
      </c>
      <c r="AD822" s="137" t="s">
        <v>3366</v>
      </c>
      <c r="AE822" s="136" t="s">
        <v>20</v>
      </c>
      <c r="AF822" s="137" t="s">
        <v>1896</v>
      </c>
      <c r="AG822" s="136" t="s">
        <v>1868</v>
      </c>
      <c r="AH822" s="136">
        <v>3</v>
      </c>
      <c r="AI822" s="139">
        <v>6300</v>
      </c>
      <c r="AJ822" s="140">
        <v>36</v>
      </c>
      <c r="AK822" s="148">
        <v>36</v>
      </c>
      <c r="AL822" s="201">
        <f t="shared" si="12"/>
        <v>3600</v>
      </c>
      <c r="AM822" s="143">
        <v>35000</v>
      </c>
      <c r="AN822" s="204">
        <v>2880000</v>
      </c>
      <c r="AO822" s="204">
        <v>3600000</v>
      </c>
      <c r="AP822" s="139">
        <v>0</v>
      </c>
      <c r="AQ822" s="139">
        <v>22680000</v>
      </c>
      <c r="AR822" s="139">
        <v>700000</v>
      </c>
      <c r="AS822" s="139">
        <v>29860000</v>
      </c>
    </row>
    <row r="823" spans="1:45" s="142" customFormat="1" ht="24.9" hidden="1" customHeight="1" x14ac:dyDescent="0.3">
      <c r="A823" s="136">
        <v>13677</v>
      </c>
      <c r="B823" s="136" t="s">
        <v>2339</v>
      </c>
      <c r="C823" s="136" t="s">
        <v>83</v>
      </c>
      <c r="D823" s="136">
        <v>2024</v>
      </c>
      <c r="E823" s="137" t="s">
        <v>1754</v>
      </c>
      <c r="F823" s="136" t="s">
        <v>1862</v>
      </c>
      <c r="G823" s="137" t="s">
        <v>626</v>
      </c>
      <c r="H823" s="137"/>
      <c r="I823" s="137"/>
      <c r="J823" s="137" t="s">
        <v>1781</v>
      </c>
      <c r="K823" s="137" t="s">
        <v>2017</v>
      </c>
      <c r="L823" s="137" t="s">
        <v>1188</v>
      </c>
      <c r="M823" s="136" t="s">
        <v>1187</v>
      </c>
      <c r="N823" s="136">
        <v>16</v>
      </c>
      <c r="O823" s="138" t="s">
        <v>1336</v>
      </c>
      <c r="P823" s="137" t="s">
        <v>1519</v>
      </c>
      <c r="Q823" s="137" t="s">
        <v>688</v>
      </c>
      <c r="R823" s="137" t="s">
        <v>401</v>
      </c>
      <c r="S823" s="137" t="s">
        <v>19</v>
      </c>
      <c r="T823" s="137" t="s">
        <v>399</v>
      </c>
      <c r="U823" s="144">
        <v>15</v>
      </c>
      <c r="V823" s="136">
        <v>72</v>
      </c>
      <c r="W823" s="136">
        <v>80</v>
      </c>
      <c r="X823" s="136">
        <v>152</v>
      </c>
      <c r="Y823" s="136">
        <v>4</v>
      </c>
      <c r="Z823" s="136" t="s">
        <v>20</v>
      </c>
      <c r="AA823" s="136" t="s">
        <v>20</v>
      </c>
      <c r="AB823" s="136" t="s">
        <v>21</v>
      </c>
      <c r="AC823" s="137" t="s">
        <v>21</v>
      </c>
      <c r="AD823" s="137" t="s">
        <v>3367</v>
      </c>
      <c r="AE823" s="136" t="s">
        <v>18</v>
      </c>
      <c r="AF823" s="137" t="s">
        <v>1878</v>
      </c>
      <c r="AG823" s="136" t="s">
        <v>1873</v>
      </c>
      <c r="AH823" s="136">
        <v>1</v>
      </c>
      <c r="AI823" s="139">
        <v>4300</v>
      </c>
      <c r="AJ823" s="140">
        <v>38</v>
      </c>
      <c r="AK823" s="148">
        <v>38</v>
      </c>
      <c r="AL823" s="201">
        <f t="shared" si="12"/>
        <v>2280</v>
      </c>
      <c r="AM823" s="139"/>
      <c r="AN823" s="204">
        <v>2280000</v>
      </c>
      <c r="AO823" s="204">
        <v>2850000</v>
      </c>
      <c r="AP823" s="139">
        <v>0</v>
      </c>
      <c r="AQ823" s="139">
        <v>9804000</v>
      </c>
      <c r="AR823" s="139">
        <v>0</v>
      </c>
      <c r="AS823" s="139">
        <v>14934000</v>
      </c>
    </row>
    <row r="824" spans="1:45" s="142" customFormat="1" ht="24.9" hidden="1" customHeight="1" x14ac:dyDescent="0.3">
      <c r="A824" s="136">
        <v>13816</v>
      </c>
      <c r="B824" s="136" t="s">
        <v>2339</v>
      </c>
      <c r="C824" s="136" t="s">
        <v>83</v>
      </c>
      <c r="D824" s="136">
        <v>2024</v>
      </c>
      <c r="E824" s="137" t="s">
        <v>1754</v>
      </c>
      <c r="F824" s="136" t="s">
        <v>1862</v>
      </c>
      <c r="G824" s="137" t="s">
        <v>626</v>
      </c>
      <c r="H824" s="137"/>
      <c r="I824" s="137"/>
      <c r="J824" s="137" t="s">
        <v>1537</v>
      </c>
      <c r="K824" s="137" t="s">
        <v>1536</v>
      </c>
      <c r="L824" s="137" t="s">
        <v>1188</v>
      </c>
      <c r="M824" s="136" t="s">
        <v>1187</v>
      </c>
      <c r="N824" s="136">
        <v>1</v>
      </c>
      <c r="O824" s="138" t="s">
        <v>1252</v>
      </c>
      <c r="P824" s="137" t="s">
        <v>1251</v>
      </c>
      <c r="Q824" s="137" t="s">
        <v>624</v>
      </c>
      <c r="R824" s="137" t="s">
        <v>401</v>
      </c>
      <c r="S824" s="137" t="s">
        <v>19</v>
      </c>
      <c r="T824" s="137" t="s">
        <v>1132</v>
      </c>
      <c r="U824" s="144">
        <v>20</v>
      </c>
      <c r="V824" s="136">
        <v>70</v>
      </c>
      <c r="W824" s="136">
        <v>80</v>
      </c>
      <c r="X824" s="136">
        <v>150</v>
      </c>
      <c r="Y824" s="136">
        <v>4</v>
      </c>
      <c r="Z824" s="136" t="s">
        <v>20</v>
      </c>
      <c r="AA824" s="136" t="s">
        <v>20</v>
      </c>
      <c r="AB824" s="136" t="s">
        <v>21</v>
      </c>
      <c r="AC824" s="137" t="s">
        <v>21</v>
      </c>
      <c r="AD824" s="137" t="s">
        <v>3368</v>
      </c>
      <c r="AE824" s="136" t="s">
        <v>18</v>
      </c>
      <c r="AF824" s="137" t="s">
        <v>1878</v>
      </c>
      <c r="AG824" s="136" t="s">
        <v>1873</v>
      </c>
      <c r="AH824" s="136">
        <v>1</v>
      </c>
      <c r="AI824" s="139">
        <v>4300</v>
      </c>
      <c r="AJ824" s="140">
        <v>37.5</v>
      </c>
      <c r="AK824" s="148">
        <v>38</v>
      </c>
      <c r="AL824" s="201">
        <f t="shared" si="12"/>
        <v>3000</v>
      </c>
      <c r="AM824" s="139"/>
      <c r="AN824" s="204">
        <v>3040000</v>
      </c>
      <c r="AO824" s="204">
        <v>3800000</v>
      </c>
      <c r="AP824" s="139">
        <v>0</v>
      </c>
      <c r="AQ824" s="139">
        <v>12900000</v>
      </c>
      <c r="AR824" s="139">
        <v>0</v>
      </c>
      <c r="AS824" s="139">
        <v>19740000</v>
      </c>
    </row>
    <row r="825" spans="1:45" s="142" customFormat="1" ht="24.9" hidden="1" customHeight="1" x14ac:dyDescent="0.3">
      <c r="A825" s="136">
        <v>13654</v>
      </c>
      <c r="B825" s="136" t="s">
        <v>2339</v>
      </c>
      <c r="C825" s="136" t="s">
        <v>83</v>
      </c>
      <c r="D825" s="136">
        <v>2024</v>
      </c>
      <c r="E825" s="137" t="s">
        <v>1754</v>
      </c>
      <c r="F825" s="136" t="s">
        <v>1862</v>
      </c>
      <c r="G825" s="137" t="s">
        <v>626</v>
      </c>
      <c r="H825" s="137"/>
      <c r="I825" s="137"/>
      <c r="J825" s="137" t="s">
        <v>2022</v>
      </c>
      <c r="K825" s="137" t="s">
        <v>2023</v>
      </c>
      <c r="L825" s="137" t="s">
        <v>1133</v>
      </c>
      <c r="M825" s="136" t="s">
        <v>1134</v>
      </c>
      <c r="N825" s="136">
        <v>16</v>
      </c>
      <c r="O825" s="138" t="s">
        <v>1336</v>
      </c>
      <c r="P825" s="137" t="s">
        <v>1427</v>
      </c>
      <c r="Q825" s="137" t="s">
        <v>642</v>
      </c>
      <c r="R825" s="137" t="s">
        <v>401</v>
      </c>
      <c r="S825" s="137" t="s">
        <v>19</v>
      </c>
      <c r="T825" s="137" t="s">
        <v>399</v>
      </c>
      <c r="U825" s="144">
        <v>15</v>
      </c>
      <c r="V825" s="136">
        <v>100</v>
      </c>
      <c r="W825" s="136">
        <v>90</v>
      </c>
      <c r="X825" s="136">
        <v>190</v>
      </c>
      <c r="Y825" s="136">
        <v>4</v>
      </c>
      <c r="Z825" s="136" t="s">
        <v>20</v>
      </c>
      <c r="AA825" s="136" t="s">
        <v>20</v>
      </c>
      <c r="AB825" s="136" t="s">
        <v>21</v>
      </c>
      <c r="AC825" s="137" t="s">
        <v>21</v>
      </c>
      <c r="AD825" s="137" t="s">
        <v>3369</v>
      </c>
      <c r="AE825" s="136" t="s">
        <v>18</v>
      </c>
      <c r="AF825" s="137" t="s">
        <v>1878</v>
      </c>
      <c r="AG825" s="136" t="s">
        <v>1873</v>
      </c>
      <c r="AH825" s="136">
        <v>1</v>
      </c>
      <c r="AI825" s="139">
        <v>4300</v>
      </c>
      <c r="AJ825" s="140">
        <v>47.5</v>
      </c>
      <c r="AK825" s="148">
        <v>48</v>
      </c>
      <c r="AL825" s="201">
        <f t="shared" si="12"/>
        <v>2850</v>
      </c>
      <c r="AM825" s="143"/>
      <c r="AN825" s="204">
        <v>2880000</v>
      </c>
      <c r="AO825" s="204">
        <v>3600000</v>
      </c>
      <c r="AP825" s="139">
        <v>0</v>
      </c>
      <c r="AQ825" s="139">
        <v>12255000</v>
      </c>
      <c r="AR825" s="139">
        <v>0</v>
      </c>
      <c r="AS825" s="139">
        <v>18735000</v>
      </c>
    </row>
    <row r="826" spans="1:45" s="142" customFormat="1" ht="24.9" hidden="1" customHeight="1" x14ac:dyDescent="0.3">
      <c r="A826" s="136">
        <v>13730</v>
      </c>
      <c r="B826" s="136" t="s">
        <v>29</v>
      </c>
      <c r="C826" s="136" t="s">
        <v>86</v>
      </c>
      <c r="D826" s="136">
        <v>2024</v>
      </c>
      <c r="E826" s="137" t="s">
        <v>1754</v>
      </c>
      <c r="F826" s="136" t="s">
        <v>1862</v>
      </c>
      <c r="G826" s="137" t="s">
        <v>626</v>
      </c>
      <c r="H826" s="137"/>
      <c r="I826" s="137"/>
      <c r="J826" s="137" t="s">
        <v>3370</v>
      </c>
      <c r="K826" s="137" t="s">
        <v>3371</v>
      </c>
      <c r="L826" s="137" t="s">
        <v>663</v>
      </c>
      <c r="M826" s="136" t="s">
        <v>664</v>
      </c>
      <c r="N826" s="136">
        <v>11</v>
      </c>
      <c r="O826" s="138" t="s">
        <v>722</v>
      </c>
      <c r="P826" s="137" t="s">
        <v>1773</v>
      </c>
      <c r="Q826" s="137" t="s">
        <v>624</v>
      </c>
      <c r="R826" s="137" t="s">
        <v>401</v>
      </c>
      <c r="S826" s="137" t="s">
        <v>22</v>
      </c>
      <c r="T826" s="137" t="s">
        <v>399</v>
      </c>
      <c r="U826" s="144">
        <v>20</v>
      </c>
      <c r="V826" s="136">
        <v>176</v>
      </c>
      <c r="W826" s="136">
        <v>8</v>
      </c>
      <c r="X826" s="136">
        <v>184</v>
      </c>
      <c r="Y826" s="136">
        <v>5</v>
      </c>
      <c r="Z826" s="136" t="s">
        <v>20</v>
      </c>
      <c r="AA826" s="136" t="s">
        <v>20</v>
      </c>
      <c r="AB826" s="136" t="s">
        <v>21</v>
      </c>
      <c r="AC826" s="137" t="s">
        <v>21</v>
      </c>
      <c r="AD826" s="137" t="s">
        <v>3372</v>
      </c>
      <c r="AE826" s="136" t="s">
        <v>20</v>
      </c>
      <c r="AF826" s="137" t="s">
        <v>2006</v>
      </c>
      <c r="AG826" s="136" t="s">
        <v>1868</v>
      </c>
      <c r="AH826" s="136">
        <v>3</v>
      </c>
      <c r="AI826" s="139">
        <v>6300</v>
      </c>
      <c r="AJ826" s="140">
        <v>36.799999999999997</v>
      </c>
      <c r="AK826" s="148">
        <v>37</v>
      </c>
      <c r="AL826" s="201">
        <f t="shared" si="12"/>
        <v>3680</v>
      </c>
      <c r="AM826" s="143">
        <v>50000</v>
      </c>
      <c r="AN826" s="204">
        <v>2960000</v>
      </c>
      <c r="AO826" s="204">
        <v>3700000</v>
      </c>
      <c r="AP826" s="139">
        <v>0</v>
      </c>
      <c r="AQ826" s="139">
        <v>23184000</v>
      </c>
      <c r="AR826" s="139">
        <v>1000000</v>
      </c>
      <c r="AS826" s="139">
        <v>30844000</v>
      </c>
    </row>
    <row r="827" spans="1:45" s="142" customFormat="1" ht="24.9" hidden="1" customHeight="1" x14ac:dyDescent="0.3">
      <c r="A827" s="136">
        <v>13769</v>
      </c>
      <c r="B827" s="136" t="s">
        <v>29</v>
      </c>
      <c r="C827" s="136" t="s">
        <v>86</v>
      </c>
      <c r="D827" s="136">
        <v>2024</v>
      </c>
      <c r="E827" s="137" t="s">
        <v>1754</v>
      </c>
      <c r="F827" s="136" t="s">
        <v>1862</v>
      </c>
      <c r="G827" s="137" t="s">
        <v>626</v>
      </c>
      <c r="H827" s="137"/>
      <c r="I827" s="137"/>
      <c r="J827" s="137" t="s">
        <v>2810</v>
      </c>
      <c r="K827" s="137" t="s">
        <v>2811</v>
      </c>
      <c r="L827" s="137" t="s">
        <v>1787</v>
      </c>
      <c r="M827" s="136" t="s">
        <v>1770</v>
      </c>
      <c r="N827" s="136">
        <v>12</v>
      </c>
      <c r="O827" s="138" t="s">
        <v>725</v>
      </c>
      <c r="P827" s="137" t="s">
        <v>700</v>
      </c>
      <c r="Q827" s="137" t="s">
        <v>624</v>
      </c>
      <c r="R827" s="137" t="s">
        <v>401</v>
      </c>
      <c r="S827" s="137" t="s">
        <v>22</v>
      </c>
      <c r="T827" s="137" t="s">
        <v>411</v>
      </c>
      <c r="U827" s="144">
        <v>15</v>
      </c>
      <c r="V827" s="136">
        <v>96</v>
      </c>
      <c r="W827" s="136">
        <v>8</v>
      </c>
      <c r="X827" s="136">
        <v>104</v>
      </c>
      <c r="Y827" s="136">
        <v>4</v>
      </c>
      <c r="Z827" s="136" t="s">
        <v>20</v>
      </c>
      <c r="AA827" s="136" t="s">
        <v>20</v>
      </c>
      <c r="AB827" s="136" t="s">
        <v>21</v>
      </c>
      <c r="AC827" s="137" t="s">
        <v>21</v>
      </c>
      <c r="AD827" s="137" t="s">
        <v>3373</v>
      </c>
      <c r="AE827" s="136" t="s">
        <v>18</v>
      </c>
      <c r="AF827" s="137" t="s">
        <v>1878</v>
      </c>
      <c r="AG827" s="136" t="s">
        <v>1868</v>
      </c>
      <c r="AH827" s="136">
        <v>1</v>
      </c>
      <c r="AI827" s="139">
        <v>4300</v>
      </c>
      <c r="AJ827" s="140">
        <v>26</v>
      </c>
      <c r="AK827" s="148">
        <v>26</v>
      </c>
      <c r="AL827" s="201">
        <f t="shared" si="12"/>
        <v>1560</v>
      </c>
      <c r="AM827" s="139"/>
      <c r="AN827" s="204">
        <v>1560000</v>
      </c>
      <c r="AO827" s="204">
        <v>1950000</v>
      </c>
      <c r="AP827" s="139">
        <v>0</v>
      </c>
      <c r="AQ827" s="139">
        <v>6708000</v>
      </c>
      <c r="AR827" s="139">
        <v>0</v>
      </c>
      <c r="AS827" s="139">
        <v>10218000</v>
      </c>
    </row>
    <row r="828" spans="1:45" s="142" customFormat="1" ht="24.9" hidden="1" customHeight="1" x14ac:dyDescent="0.3">
      <c r="A828" s="136">
        <v>13771</v>
      </c>
      <c r="B828" s="136" t="s">
        <v>29</v>
      </c>
      <c r="C828" s="136" t="s">
        <v>86</v>
      </c>
      <c r="D828" s="136">
        <v>2024</v>
      </c>
      <c r="E828" s="137" t="s">
        <v>1754</v>
      </c>
      <c r="F828" s="136" t="s">
        <v>1862</v>
      </c>
      <c r="G828" s="137" t="s">
        <v>626</v>
      </c>
      <c r="H828" s="137"/>
      <c r="I828" s="137"/>
      <c r="J828" s="137" t="s">
        <v>636</v>
      </c>
      <c r="K828" s="137" t="s">
        <v>637</v>
      </c>
      <c r="L828" s="137" t="s">
        <v>1787</v>
      </c>
      <c r="M828" s="136" t="s">
        <v>1770</v>
      </c>
      <c r="N828" s="136">
        <v>12</v>
      </c>
      <c r="O828" s="138" t="s">
        <v>725</v>
      </c>
      <c r="P828" s="137" t="s">
        <v>700</v>
      </c>
      <c r="Q828" s="137" t="s">
        <v>624</v>
      </c>
      <c r="R828" s="137" t="s">
        <v>401</v>
      </c>
      <c r="S828" s="137" t="s">
        <v>22</v>
      </c>
      <c r="T828" s="137" t="s">
        <v>411</v>
      </c>
      <c r="U828" s="144">
        <v>15</v>
      </c>
      <c r="V828" s="136">
        <v>55</v>
      </c>
      <c r="W828" s="136">
        <v>8</v>
      </c>
      <c r="X828" s="136">
        <v>63</v>
      </c>
      <c r="Y828" s="136">
        <v>4</v>
      </c>
      <c r="Z828" s="136" t="s">
        <v>20</v>
      </c>
      <c r="AA828" s="136" t="s">
        <v>20</v>
      </c>
      <c r="AB828" s="136" t="s">
        <v>21</v>
      </c>
      <c r="AC828" s="137" t="s">
        <v>21</v>
      </c>
      <c r="AD828" s="137" t="s">
        <v>3374</v>
      </c>
      <c r="AE828" s="136" t="s">
        <v>18</v>
      </c>
      <c r="AF828" s="137" t="s">
        <v>1878</v>
      </c>
      <c r="AG828" s="136" t="s">
        <v>1868</v>
      </c>
      <c r="AH828" s="136">
        <v>2</v>
      </c>
      <c r="AI828" s="139">
        <v>5400</v>
      </c>
      <c r="AJ828" s="140">
        <v>15.75</v>
      </c>
      <c r="AK828" s="148">
        <v>16</v>
      </c>
      <c r="AL828" s="201">
        <f t="shared" si="12"/>
        <v>945</v>
      </c>
      <c r="AM828" s="139"/>
      <c r="AN828" s="204">
        <v>960000</v>
      </c>
      <c r="AO828" s="204">
        <v>1200000</v>
      </c>
      <c r="AP828" s="139">
        <v>0</v>
      </c>
      <c r="AQ828" s="139">
        <v>5103000</v>
      </c>
      <c r="AR828" s="139">
        <v>0</v>
      </c>
      <c r="AS828" s="139">
        <v>7263000</v>
      </c>
    </row>
    <row r="829" spans="1:45" s="142" customFormat="1" ht="24.9" hidden="1" customHeight="1" x14ac:dyDescent="0.3">
      <c r="A829" s="136">
        <v>13802</v>
      </c>
      <c r="B829" s="136" t="s">
        <v>2339</v>
      </c>
      <c r="C829" s="136" t="s">
        <v>83</v>
      </c>
      <c r="D829" s="136">
        <v>2024</v>
      </c>
      <c r="E829" s="137" t="s">
        <v>1754</v>
      </c>
      <c r="F829" s="136" t="s">
        <v>1862</v>
      </c>
      <c r="G829" s="137" t="s">
        <v>626</v>
      </c>
      <c r="H829" s="137"/>
      <c r="I829" s="137"/>
      <c r="J829" s="137" t="s">
        <v>1199</v>
      </c>
      <c r="K829" s="137" t="s">
        <v>424</v>
      </c>
      <c r="L829" s="137" t="s">
        <v>1787</v>
      </c>
      <c r="M829" s="136" t="s">
        <v>1770</v>
      </c>
      <c r="N829" s="136">
        <v>10</v>
      </c>
      <c r="O829" s="138" t="s">
        <v>1135</v>
      </c>
      <c r="P829" s="137" t="s">
        <v>1180</v>
      </c>
      <c r="Q829" s="137" t="s">
        <v>624</v>
      </c>
      <c r="R829" s="137" t="s">
        <v>401</v>
      </c>
      <c r="S829" s="137" t="s">
        <v>22</v>
      </c>
      <c r="T829" s="137" t="s">
        <v>411</v>
      </c>
      <c r="U829" s="144">
        <v>20</v>
      </c>
      <c r="V829" s="136">
        <v>90</v>
      </c>
      <c r="W829" s="136">
        <v>8</v>
      </c>
      <c r="X829" s="136">
        <v>98</v>
      </c>
      <c r="Y829" s="136">
        <v>4</v>
      </c>
      <c r="Z829" s="136" t="s">
        <v>20</v>
      </c>
      <c r="AA829" s="136" t="s">
        <v>20</v>
      </c>
      <c r="AB829" s="136" t="s">
        <v>21</v>
      </c>
      <c r="AC829" s="137" t="s">
        <v>21</v>
      </c>
      <c r="AD829" s="137" t="s">
        <v>3375</v>
      </c>
      <c r="AE829" s="136" t="s">
        <v>20</v>
      </c>
      <c r="AF829" s="137" t="s">
        <v>1197</v>
      </c>
      <c r="AG829" s="136" t="s">
        <v>1868</v>
      </c>
      <c r="AH829" s="136">
        <v>1</v>
      </c>
      <c r="AI829" s="139">
        <v>4300</v>
      </c>
      <c r="AJ829" s="140">
        <v>24.5</v>
      </c>
      <c r="AK829" s="148">
        <v>25</v>
      </c>
      <c r="AL829" s="201">
        <f t="shared" si="12"/>
        <v>1960</v>
      </c>
      <c r="AM829" s="139">
        <v>38000</v>
      </c>
      <c r="AN829" s="204">
        <v>2000000</v>
      </c>
      <c r="AO829" s="204">
        <v>2500000</v>
      </c>
      <c r="AP829" s="139">
        <v>0</v>
      </c>
      <c r="AQ829" s="139">
        <v>8428000</v>
      </c>
      <c r="AR829" s="139">
        <v>760000</v>
      </c>
      <c r="AS829" s="139">
        <v>13688000</v>
      </c>
    </row>
    <row r="830" spans="1:45" s="142" customFormat="1" ht="24.9" hidden="1" customHeight="1" x14ac:dyDescent="0.3">
      <c r="A830" s="136">
        <v>13830</v>
      </c>
      <c r="B830" s="136" t="s">
        <v>2339</v>
      </c>
      <c r="C830" s="136" t="s">
        <v>83</v>
      </c>
      <c r="D830" s="136">
        <v>2024</v>
      </c>
      <c r="E830" s="137" t="s">
        <v>1754</v>
      </c>
      <c r="F830" s="136" t="s">
        <v>1862</v>
      </c>
      <c r="G830" s="137" t="s">
        <v>626</v>
      </c>
      <c r="H830" s="137"/>
      <c r="I830" s="137"/>
      <c r="J830" s="137" t="s">
        <v>1199</v>
      </c>
      <c r="K830" s="137" t="s">
        <v>424</v>
      </c>
      <c r="L830" s="137" t="s">
        <v>1787</v>
      </c>
      <c r="M830" s="136" t="s">
        <v>1770</v>
      </c>
      <c r="N830" s="136">
        <v>10</v>
      </c>
      <c r="O830" s="138" t="s">
        <v>1135</v>
      </c>
      <c r="P830" s="137" t="s">
        <v>1616</v>
      </c>
      <c r="Q830" s="137" t="s">
        <v>624</v>
      </c>
      <c r="R830" s="137" t="s">
        <v>401</v>
      </c>
      <c r="S830" s="137" t="s">
        <v>22</v>
      </c>
      <c r="T830" s="137" t="s">
        <v>411</v>
      </c>
      <c r="U830" s="144">
        <v>20</v>
      </c>
      <c r="V830" s="136">
        <v>90</v>
      </c>
      <c r="W830" s="136">
        <v>8</v>
      </c>
      <c r="X830" s="136">
        <v>98</v>
      </c>
      <c r="Y830" s="136">
        <v>4</v>
      </c>
      <c r="Z830" s="136" t="s">
        <v>20</v>
      </c>
      <c r="AA830" s="136" t="s">
        <v>20</v>
      </c>
      <c r="AB830" s="136" t="s">
        <v>21</v>
      </c>
      <c r="AC830" s="137" t="s">
        <v>21</v>
      </c>
      <c r="AD830" s="137" t="s">
        <v>3375</v>
      </c>
      <c r="AE830" s="136" t="s">
        <v>20</v>
      </c>
      <c r="AF830" s="137" t="s">
        <v>1197</v>
      </c>
      <c r="AG830" s="136" t="s">
        <v>1868</v>
      </c>
      <c r="AH830" s="136">
        <v>1</v>
      </c>
      <c r="AI830" s="139">
        <v>4300</v>
      </c>
      <c r="AJ830" s="140">
        <v>24.5</v>
      </c>
      <c r="AK830" s="148">
        <v>25</v>
      </c>
      <c r="AL830" s="201">
        <f t="shared" si="12"/>
        <v>1960</v>
      </c>
      <c r="AM830" s="139">
        <v>38000</v>
      </c>
      <c r="AN830" s="204">
        <v>2000000</v>
      </c>
      <c r="AO830" s="204">
        <v>2500000</v>
      </c>
      <c r="AP830" s="139">
        <v>0</v>
      </c>
      <c r="AQ830" s="139">
        <v>8428000</v>
      </c>
      <c r="AR830" s="139">
        <v>760000</v>
      </c>
      <c r="AS830" s="139">
        <v>13688000</v>
      </c>
    </row>
    <row r="831" spans="1:45" s="142" customFormat="1" ht="24.9" hidden="1" customHeight="1" x14ac:dyDescent="0.3">
      <c r="A831" s="136">
        <v>13835</v>
      </c>
      <c r="B831" s="136" t="s">
        <v>2339</v>
      </c>
      <c r="C831" s="136" t="s">
        <v>83</v>
      </c>
      <c r="D831" s="136">
        <v>2024</v>
      </c>
      <c r="E831" s="137" t="s">
        <v>1754</v>
      </c>
      <c r="F831" s="136" t="s">
        <v>1862</v>
      </c>
      <c r="G831" s="137" t="s">
        <v>626</v>
      </c>
      <c r="H831" s="137"/>
      <c r="I831" s="137"/>
      <c r="J831" s="137" t="s">
        <v>1199</v>
      </c>
      <c r="K831" s="137" t="s">
        <v>424</v>
      </c>
      <c r="L831" s="137" t="s">
        <v>1787</v>
      </c>
      <c r="M831" s="136" t="s">
        <v>1770</v>
      </c>
      <c r="N831" s="136">
        <v>10</v>
      </c>
      <c r="O831" s="138" t="s">
        <v>1135</v>
      </c>
      <c r="P831" s="137" t="s">
        <v>1681</v>
      </c>
      <c r="Q831" s="137" t="s">
        <v>624</v>
      </c>
      <c r="R831" s="137" t="s">
        <v>401</v>
      </c>
      <c r="S831" s="137" t="s">
        <v>22</v>
      </c>
      <c r="T831" s="137" t="s">
        <v>411</v>
      </c>
      <c r="U831" s="144">
        <v>20</v>
      </c>
      <c r="V831" s="136">
        <v>90</v>
      </c>
      <c r="W831" s="136">
        <v>8</v>
      </c>
      <c r="X831" s="136">
        <v>98</v>
      </c>
      <c r="Y831" s="136">
        <v>4</v>
      </c>
      <c r="Z831" s="136" t="s">
        <v>20</v>
      </c>
      <c r="AA831" s="136" t="s">
        <v>20</v>
      </c>
      <c r="AB831" s="136" t="s">
        <v>21</v>
      </c>
      <c r="AC831" s="137" t="s">
        <v>21</v>
      </c>
      <c r="AD831" s="137" t="s">
        <v>3375</v>
      </c>
      <c r="AE831" s="136" t="s">
        <v>20</v>
      </c>
      <c r="AF831" s="137" t="s">
        <v>1197</v>
      </c>
      <c r="AG831" s="136" t="s">
        <v>1868</v>
      </c>
      <c r="AH831" s="136">
        <v>1</v>
      </c>
      <c r="AI831" s="139">
        <v>4300</v>
      </c>
      <c r="AJ831" s="140">
        <v>24.5</v>
      </c>
      <c r="AK831" s="148">
        <v>25</v>
      </c>
      <c r="AL831" s="201">
        <f t="shared" si="12"/>
        <v>1960</v>
      </c>
      <c r="AM831" s="143">
        <v>38000</v>
      </c>
      <c r="AN831" s="204">
        <v>2000000</v>
      </c>
      <c r="AO831" s="204">
        <v>2500000</v>
      </c>
      <c r="AP831" s="139">
        <v>0</v>
      </c>
      <c r="AQ831" s="139">
        <v>8428000</v>
      </c>
      <c r="AR831" s="139">
        <v>760000</v>
      </c>
      <c r="AS831" s="139">
        <v>13688000</v>
      </c>
    </row>
    <row r="832" spans="1:45" s="142" customFormat="1" ht="24.9" hidden="1" customHeight="1" x14ac:dyDescent="0.3">
      <c r="A832" s="136">
        <v>13838</v>
      </c>
      <c r="B832" s="136" t="s">
        <v>2339</v>
      </c>
      <c r="C832" s="136" t="s">
        <v>83</v>
      </c>
      <c r="D832" s="136">
        <v>2024</v>
      </c>
      <c r="E832" s="137" t="s">
        <v>1754</v>
      </c>
      <c r="F832" s="136" t="s">
        <v>1862</v>
      </c>
      <c r="G832" s="137" t="s">
        <v>626</v>
      </c>
      <c r="H832" s="137"/>
      <c r="I832" s="137"/>
      <c r="J832" s="137" t="s">
        <v>1199</v>
      </c>
      <c r="K832" s="137" t="s">
        <v>424</v>
      </c>
      <c r="L832" s="137" t="s">
        <v>1787</v>
      </c>
      <c r="M832" s="136" t="s">
        <v>1770</v>
      </c>
      <c r="N832" s="136">
        <v>10</v>
      </c>
      <c r="O832" s="138" t="s">
        <v>1135</v>
      </c>
      <c r="P832" s="137" t="s">
        <v>2243</v>
      </c>
      <c r="Q832" s="137" t="s">
        <v>624</v>
      </c>
      <c r="R832" s="137" t="s">
        <v>401</v>
      </c>
      <c r="S832" s="137" t="s">
        <v>22</v>
      </c>
      <c r="T832" s="137" t="s">
        <v>411</v>
      </c>
      <c r="U832" s="144">
        <v>20</v>
      </c>
      <c r="V832" s="136">
        <v>90</v>
      </c>
      <c r="W832" s="136">
        <v>8</v>
      </c>
      <c r="X832" s="136">
        <v>98</v>
      </c>
      <c r="Y832" s="136">
        <v>4</v>
      </c>
      <c r="Z832" s="136" t="s">
        <v>20</v>
      </c>
      <c r="AA832" s="136" t="s">
        <v>20</v>
      </c>
      <c r="AB832" s="136" t="s">
        <v>21</v>
      </c>
      <c r="AC832" s="137" t="s">
        <v>21</v>
      </c>
      <c r="AD832" s="137" t="s">
        <v>3375</v>
      </c>
      <c r="AE832" s="136" t="s">
        <v>20</v>
      </c>
      <c r="AF832" s="137" t="s">
        <v>1197</v>
      </c>
      <c r="AG832" s="136" t="s">
        <v>1868</v>
      </c>
      <c r="AH832" s="136">
        <v>1</v>
      </c>
      <c r="AI832" s="139">
        <v>4300</v>
      </c>
      <c r="AJ832" s="140">
        <v>24.5</v>
      </c>
      <c r="AK832" s="148">
        <v>25</v>
      </c>
      <c r="AL832" s="201">
        <f t="shared" si="12"/>
        <v>1960</v>
      </c>
      <c r="AM832" s="143">
        <v>38000</v>
      </c>
      <c r="AN832" s="204">
        <v>2000000</v>
      </c>
      <c r="AO832" s="204">
        <v>2500000</v>
      </c>
      <c r="AP832" s="139">
        <v>0</v>
      </c>
      <c r="AQ832" s="139">
        <v>8428000</v>
      </c>
      <c r="AR832" s="139">
        <v>760000</v>
      </c>
      <c r="AS832" s="139">
        <v>13688000</v>
      </c>
    </row>
    <row r="833" spans="1:45" s="142" customFormat="1" ht="24.9" hidden="1" customHeight="1" x14ac:dyDescent="0.3">
      <c r="A833" s="136">
        <v>13840</v>
      </c>
      <c r="B833" s="136" t="s">
        <v>2339</v>
      </c>
      <c r="C833" s="136" t="s">
        <v>83</v>
      </c>
      <c r="D833" s="136">
        <v>2024</v>
      </c>
      <c r="E833" s="137" t="s">
        <v>1754</v>
      </c>
      <c r="F833" s="136" t="s">
        <v>1862</v>
      </c>
      <c r="G833" s="137" t="s">
        <v>626</v>
      </c>
      <c r="H833" s="137"/>
      <c r="I833" s="137"/>
      <c r="J833" s="137" t="s">
        <v>1199</v>
      </c>
      <c r="K833" s="137" t="s">
        <v>424</v>
      </c>
      <c r="L833" s="137" t="s">
        <v>1787</v>
      </c>
      <c r="M833" s="136" t="s">
        <v>1770</v>
      </c>
      <c r="N833" s="136">
        <v>10</v>
      </c>
      <c r="O833" s="138" t="s">
        <v>1135</v>
      </c>
      <c r="P833" s="137" t="s">
        <v>1258</v>
      </c>
      <c r="Q833" s="137" t="s">
        <v>624</v>
      </c>
      <c r="R833" s="137" t="s">
        <v>401</v>
      </c>
      <c r="S833" s="137" t="s">
        <v>22</v>
      </c>
      <c r="T833" s="137" t="s">
        <v>411</v>
      </c>
      <c r="U833" s="144">
        <v>20</v>
      </c>
      <c r="V833" s="136">
        <v>90</v>
      </c>
      <c r="W833" s="136">
        <v>8</v>
      </c>
      <c r="X833" s="136">
        <v>98</v>
      </c>
      <c r="Y833" s="136">
        <v>4</v>
      </c>
      <c r="Z833" s="136" t="s">
        <v>20</v>
      </c>
      <c r="AA833" s="136" t="s">
        <v>20</v>
      </c>
      <c r="AB833" s="136" t="s">
        <v>21</v>
      </c>
      <c r="AC833" s="137" t="s">
        <v>21</v>
      </c>
      <c r="AD833" s="137" t="s">
        <v>3375</v>
      </c>
      <c r="AE833" s="136" t="s">
        <v>20</v>
      </c>
      <c r="AF833" s="137" t="s">
        <v>1197</v>
      </c>
      <c r="AG833" s="136" t="s">
        <v>1868</v>
      </c>
      <c r="AH833" s="136">
        <v>1</v>
      </c>
      <c r="AI833" s="139">
        <v>4300</v>
      </c>
      <c r="AJ833" s="140">
        <v>24.5</v>
      </c>
      <c r="AK833" s="148">
        <v>25</v>
      </c>
      <c r="AL833" s="201">
        <f t="shared" si="12"/>
        <v>1960</v>
      </c>
      <c r="AM833" s="139">
        <v>38000</v>
      </c>
      <c r="AN833" s="204">
        <v>2000000</v>
      </c>
      <c r="AO833" s="204">
        <v>2500000</v>
      </c>
      <c r="AP833" s="139">
        <v>0</v>
      </c>
      <c r="AQ833" s="139">
        <v>8428000</v>
      </c>
      <c r="AR833" s="139">
        <v>760000</v>
      </c>
      <c r="AS833" s="139">
        <v>13688000</v>
      </c>
    </row>
    <row r="834" spans="1:45" s="142" customFormat="1" ht="24.9" hidden="1" customHeight="1" x14ac:dyDescent="0.3">
      <c r="A834" s="136">
        <v>13841</v>
      </c>
      <c r="B834" s="136" t="s">
        <v>2339</v>
      </c>
      <c r="C834" s="136" t="s">
        <v>83</v>
      </c>
      <c r="D834" s="136">
        <v>2024</v>
      </c>
      <c r="E834" s="137" t="s">
        <v>1754</v>
      </c>
      <c r="F834" s="136" t="s">
        <v>1862</v>
      </c>
      <c r="G834" s="137" t="s">
        <v>626</v>
      </c>
      <c r="H834" s="137"/>
      <c r="I834" s="137"/>
      <c r="J834" s="137" t="s">
        <v>1199</v>
      </c>
      <c r="K834" s="137" t="s">
        <v>424</v>
      </c>
      <c r="L834" s="137" t="s">
        <v>1787</v>
      </c>
      <c r="M834" s="136" t="s">
        <v>1770</v>
      </c>
      <c r="N834" s="136">
        <v>10</v>
      </c>
      <c r="O834" s="138" t="s">
        <v>1135</v>
      </c>
      <c r="P834" s="137" t="s">
        <v>1445</v>
      </c>
      <c r="Q834" s="137" t="s">
        <v>624</v>
      </c>
      <c r="R834" s="137" t="s">
        <v>401</v>
      </c>
      <c r="S834" s="137" t="s">
        <v>22</v>
      </c>
      <c r="T834" s="137" t="s">
        <v>411</v>
      </c>
      <c r="U834" s="144">
        <v>20</v>
      </c>
      <c r="V834" s="136">
        <v>90</v>
      </c>
      <c r="W834" s="136">
        <v>8</v>
      </c>
      <c r="X834" s="136">
        <v>98</v>
      </c>
      <c r="Y834" s="136">
        <v>4</v>
      </c>
      <c r="Z834" s="136" t="s">
        <v>20</v>
      </c>
      <c r="AA834" s="136" t="s">
        <v>20</v>
      </c>
      <c r="AB834" s="136" t="s">
        <v>21</v>
      </c>
      <c r="AC834" s="137" t="s">
        <v>21</v>
      </c>
      <c r="AD834" s="137" t="s">
        <v>3375</v>
      </c>
      <c r="AE834" s="136" t="s">
        <v>20</v>
      </c>
      <c r="AF834" s="137" t="s">
        <v>1197</v>
      </c>
      <c r="AG834" s="136" t="s">
        <v>1868</v>
      </c>
      <c r="AH834" s="136">
        <v>1</v>
      </c>
      <c r="AI834" s="139">
        <v>4300</v>
      </c>
      <c r="AJ834" s="140">
        <v>24.5</v>
      </c>
      <c r="AK834" s="148">
        <v>25</v>
      </c>
      <c r="AL834" s="201">
        <f t="shared" si="12"/>
        <v>1960</v>
      </c>
      <c r="AM834" s="139">
        <v>38000</v>
      </c>
      <c r="AN834" s="204">
        <v>2000000</v>
      </c>
      <c r="AO834" s="204">
        <v>2500000</v>
      </c>
      <c r="AP834" s="139">
        <v>0</v>
      </c>
      <c r="AQ834" s="139">
        <v>8428000</v>
      </c>
      <c r="AR834" s="139">
        <v>760000</v>
      </c>
      <c r="AS834" s="139">
        <v>13688000</v>
      </c>
    </row>
    <row r="835" spans="1:45" s="142" customFormat="1" ht="24.9" hidden="1" customHeight="1" x14ac:dyDescent="0.3">
      <c r="A835" s="136">
        <v>13844</v>
      </c>
      <c r="B835" s="136" t="s">
        <v>2339</v>
      </c>
      <c r="C835" s="136" t="s">
        <v>83</v>
      </c>
      <c r="D835" s="136">
        <v>2024</v>
      </c>
      <c r="E835" s="137" t="s">
        <v>1754</v>
      </c>
      <c r="F835" s="136" t="s">
        <v>1862</v>
      </c>
      <c r="G835" s="137" t="s">
        <v>626</v>
      </c>
      <c r="H835" s="137"/>
      <c r="I835" s="137"/>
      <c r="J835" s="137" t="s">
        <v>1199</v>
      </c>
      <c r="K835" s="137" t="s">
        <v>424</v>
      </c>
      <c r="L835" s="137" t="s">
        <v>1787</v>
      </c>
      <c r="M835" s="136" t="s">
        <v>1770</v>
      </c>
      <c r="N835" s="136">
        <v>10</v>
      </c>
      <c r="O835" s="138" t="s">
        <v>1135</v>
      </c>
      <c r="P835" s="137" t="s">
        <v>1483</v>
      </c>
      <c r="Q835" s="137" t="s">
        <v>624</v>
      </c>
      <c r="R835" s="137" t="s">
        <v>401</v>
      </c>
      <c r="S835" s="137" t="s">
        <v>22</v>
      </c>
      <c r="T835" s="137" t="s">
        <v>411</v>
      </c>
      <c r="U835" s="144">
        <v>20</v>
      </c>
      <c r="V835" s="136">
        <v>90</v>
      </c>
      <c r="W835" s="136">
        <v>8</v>
      </c>
      <c r="X835" s="136">
        <v>98</v>
      </c>
      <c r="Y835" s="136">
        <v>4</v>
      </c>
      <c r="Z835" s="136" t="s">
        <v>20</v>
      </c>
      <c r="AA835" s="136" t="s">
        <v>20</v>
      </c>
      <c r="AB835" s="136" t="s">
        <v>21</v>
      </c>
      <c r="AC835" s="137" t="s">
        <v>21</v>
      </c>
      <c r="AD835" s="137" t="s">
        <v>3375</v>
      </c>
      <c r="AE835" s="136" t="s">
        <v>20</v>
      </c>
      <c r="AF835" s="137" t="s">
        <v>1197</v>
      </c>
      <c r="AG835" s="136" t="s">
        <v>1868</v>
      </c>
      <c r="AH835" s="136">
        <v>1</v>
      </c>
      <c r="AI835" s="139">
        <v>4300</v>
      </c>
      <c r="AJ835" s="140">
        <v>24.5</v>
      </c>
      <c r="AK835" s="148">
        <v>25</v>
      </c>
      <c r="AL835" s="201">
        <f t="shared" ref="AL835:AL898" si="13">+(U835*X835)</f>
        <v>1960</v>
      </c>
      <c r="AM835" s="139">
        <v>38000</v>
      </c>
      <c r="AN835" s="204">
        <v>2000000</v>
      </c>
      <c r="AO835" s="204">
        <v>2500000</v>
      </c>
      <c r="AP835" s="139">
        <v>0</v>
      </c>
      <c r="AQ835" s="139">
        <v>8428000</v>
      </c>
      <c r="AR835" s="139">
        <v>760000</v>
      </c>
      <c r="AS835" s="139">
        <v>13688000</v>
      </c>
    </row>
    <row r="836" spans="1:45" s="142" customFormat="1" ht="24.9" hidden="1" customHeight="1" x14ac:dyDescent="0.3">
      <c r="A836" s="136">
        <v>13845</v>
      </c>
      <c r="B836" s="136" t="s">
        <v>2339</v>
      </c>
      <c r="C836" s="136" t="s">
        <v>83</v>
      </c>
      <c r="D836" s="136">
        <v>2024</v>
      </c>
      <c r="E836" s="137" t="s">
        <v>1754</v>
      </c>
      <c r="F836" s="136" t="s">
        <v>1862</v>
      </c>
      <c r="G836" s="137" t="s">
        <v>626</v>
      </c>
      <c r="H836" s="137"/>
      <c r="I836" s="137"/>
      <c r="J836" s="137" t="s">
        <v>1199</v>
      </c>
      <c r="K836" s="137" t="s">
        <v>424</v>
      </c>
      <c r="L836" s="137" t="s">
        <v>1787</v>
      </c>
      <c r="M836" s="136" t="s">
        <v>1770</v>
      </c>
      <c r="N836" s="136">
        <v>10</v>
      </c>
      <c r="O836" s="138" t="s">
        <v>1135</v>
      </c>
      <c r="P836" s="137" t="s">
        <v>1610</v>
      </c>
      <c r="Q836" s="137" t="s">
        <v>624</v>
      </c>
      <c r="R836" s="137" t="s">
        <v>401</v>
      </c>
      <c r="S836" s="137" t="s">
        <v>22</v>
      </c>
      <c r="T836" s="137" t="s">
        <v>411</v>
      </c>
      <c r="U836" s="144">
        <v>20</v>
      </c>
      <c r="V836" s="136">
        <v>90</v>
      </c>
      <c r="W836" s="136">
        <v>8</v>
      </c>
      <c r="X836" s="136">
        <v>98</v>
      </c>
      <c r="Y836" s="136">
        <v>4</v>
      </c>
      <c r="Z836" s="136" t="s">
        <v>20</v>
      </c>
      <c r="AA836" s="136" t="s">
        <v>20</v>
      </c>
      <c r="AB836" s="136" t="s">
        <v>21</v>
      </c>
      <c r="AC836" s="137" t="s">
        <v>21</v>
      </c>
      <c r="AD836" s="137" t="s">
        <v>3375</v>
      </c>
      <c r="AE836" s="136" t="s">
        <v>20</v>
      </c>
      <c r="AF836" s="137" t="s">
        <v>1197</v>
      </c>
      <c r="AG836" s="136" t="s">
        <v>1868</v>
      </c>
      <c r="AH836" s="136">
        <v>1</v>
      </c>
      <c r="AI836" s="139">
        <v>4300</v>
      </c>
      <c r="AJ836" s="140">
        <v>24.5</v>
      </c>
      <c r="AK836" s="148">
        <v>25</v>
      </c>
      <c r="AL836" s="201">
        <f t="shared" si="13"/>
        <v>1960</v>
      </c>
      <c r="AM836" s="143">
        <v>38000</v>
      </c>
      <c r="AN836" s="204">
        <v>2000000</v>
      </c>
      <c r="AO836" s="204">
        <v>2500000</v>
      </c>
      <c r="AP836" s="139">
        <v>0</v>
      </c>
      <c r="AQ836" s="139">
        <v>8428000</v>
      </c>
      <c r="AR836" s="139">
        <v>760000</v>
      </c>
      <c r="AS836" s="139">
        <v>13688000</v>
      </c>
    </row>
    <row r="837" spans="1:45" s="142" customFormat="1" ht="24.9" hidden="1" customHeight="1" x14ac:dyDescent="0.3">
      <c r="A837" s="136">
        <v>13846</v>
      </c>
      <c r="B837" s="136" t="s">
        <v>2339</v>
      </c>
      <c r="C837" s="136" t="s">
        <v>83</v>
      </c>
      <c r="D837" s="136">
        <v>2024</v>
      </c>
      <c r="E837" s="137" t="s">
        <v>1754</v>
      </c>
      <c r="F837" s="136" t="s">
        <v>1862</v>
      </c>
      <c r="G837" s="137" t="s">
        <v>626</v>
      </c>
      <c r="H837" s="137"/>
      <c r="I837" s="137"/>
      <c r="J837" s="137" t="s">
        <v>1199</v>
      </c>
      <c r="K837" s="137" t="s">
        <v>424</v>
      </c>
      <c r="L837" s="137" t="s">
        <v>1787</v>
      </c>
      <c r="M837" s="136" t="s">
        <v>1770</v>
      </c>
      <c r="N837" s="136">
        <v>10</v>
      </c>
      <c r="O837" s="138" t="s">
        <v>1135</v>
      </c>
      <c r="P837" s="137" t="s">
        <v>1411</v>
      </c>
      <c r="Q837" s="137" t="s">
        <v>624</v>
      </c>
      <c r="R837" s="137" t="s">
        <v>401</v>
      </c>
      <c r="S837" s="137" t="s">
        <v>22</v>
      </c>
      <c r="T837" s="137" t="s">
        <v>411</v>
      </c>
      <c r="U837" s="144">
        <v>20</v>
      </c>
      <c r="V837" s="136">
        <v>90</v>
      </c>
      <c r="W837" s="136">
        <v>8</v>
      </c>
      <c r="X837" s="136">
        <v>98</v>
      </c>
      <c r="Y837" s="136">
        <v>4</v>
      </c>
      <c r="Z837" s="136" t="s">
        <v>20</v>
      </c>
      <c r="AA837" s="136" t="s">
        <v>20</v>
      </c>
      <c r="AB837" s="136" t="s">
        <v>21</v>
      </c>
      <c r="AC837" s="137" t="s">
        <v>21</v>
      </c>
      <c r="AD837" s="137" t="s">
        <v>3376</v>
      </c>
      <c r="AE837" s="136" t="s">
        <v>20</v>
      </c>
      <c r="AF837" s="137" t="s">
        <v>1197</v>
      </c>
      <c r="AG837" s="136" t="s">
        <v>1868</v>
      </c>
      <c r="AH837" s="136">
        <v>1</v>
      </c>
      <c r="AI837" s="139">
        <v>4300</v>
      </c>
      <c r="AJ837" s="140">
        <v>24.5</v>
      </c>
      <c r="AK837" s="148">
        <v>25</v>
      </c>
      <c r="AL837" s="201">
        <f t="shared" si="13"/>
        <v>1960</v>
      </c>
      <c r="AM837" s="143">
        <v>38000</v>
      </c>
      <c r="AN837" s="204">
        <v>2000000</v>
      </c>
      <c r="AO837" s="204">
        <v>2500000</v>
      </c>
      <c r="AP837" s="139">
        <v>0</v>
      </c>
      <c r="AQ837" s="139">
        <v>8428000</v>
      </c>
      <c r="AR837" s="139">
        <v>760000</v>
      </c>
      <c r="AS837" s="139">
        <v>13688000</v>
      </c>
    </row>
    <row r="838" spans="1:45" s="142" customFormat="1" ht="24.9" hidden="1" customHeight="1" x14ac:dyDescent="0.3">
      <c r="A838" s="136">
        <v>13849</v>
      </c>
      <c r="B838" s="136" t="s">
        <v>29</v>
      </c>
      <c r="C838" s="136" t="s">
        <v>86</v>
      </c>
      <c r="D838" s="136">
        <v>2024</v>
      </c>
      <c r="E838" s="137" t="s">
        <v>1754</v>
      </c>
      <c r="F838" s="136" t="s">
        <v>1862</v>
      </c>
      <c r="G838" s="137" t="s">
        <v>626</v>
      </c>
      <c r="H838" s="137"/>
      <c r="I838" s="137"/>
      <c r="J838" s="137" t="s">
        <v>682</v>
      </c>
      <c r="K838" s="137" t="s">
        <v>683</v>
      </c>
      <c r="L838" s="137" t="s">
        <v>1787</v>
      </c>
      <c r="M838" s="136" t="s">
        <v>1770</v>
      </c>
      <c r="N838" s="136">
        <v>12</v>
      </c>
      <c r="O838" s="138" t="s">
        <v>725</v>
      </c>
      <c r="P838" s="137" t="s">
        <v>700</v>
      </c>
      <c r="Q838" s="137" t="s">
        <v>624</v>
      </c>
      <c r="R838" s="137" t="s">
        <v>401</v>
      </c>
      <c r="S838" s="137" t="s">
        <v>22</v>
      </c>
      <c r="T838" s="137" t="s">
        <v>411</v>
      </c>
      <c r="U838" s="144">
        <v>15</v>
      </c>
      <c r="V838" s="136">
        <v>260</v>
      </c>
      <c r="W838" s="136">
        <v>8</v>
      </c>
      <c r="X838" s="136">
        <v>268</v>
      </c>
      <c r="Y838" s="136">
        <v>4</v>
      </c>
      <c r="Z838" s="136" t="s">
        <v>20</v>
      </c>
      <c r="AA838" s="136" t="s">
        <v>20</v>
      </c>
      <c r="AB838" s="136" t="s">
        <v>21</v>
      </c>
      <c r="AC838" s="137" t="s">
        <v>21</v>
      </c>
      <c r="AD838" s="137" t="s">
        <v>3377</v>
      </c>
      <c r="AE838" s="136" t="s">
        <v>20</v>
      </c>
      <c r="AF838" s="137" t="s">
        <v>1921</v>
      </c>
      <c r="AG838" s="136" t="s">
        <v>1868</v>
      </c>
      <c r="AH838" s="136">
        <v>3</v>
      </c>
      <c r="AI838" s="139">
        <v>6300</v>
      </c>
      <c r="AJ838" s="140">
        <v>67</v>
      </c>
      <c r="AK838" s="148">
        <v>67</v>
      </c>
      <c r="AL838" s="201">
        <f t="shared" si="13"/>
        <v>4020</v>
      </c>
      <c r="AM838" s="139">
        <v>300000</v>
      </c>
      <c r="AN838" s="204">
        <v>4020000</v>
      </c>
      <c r="AO838" s="204">
        <v>5025000</v>
      </c>
      <c r="AP838" s="139">
        <v>0</v>
      </c>
      <c r="AQ838" s="139">
        <v>25326000</v>
      </c>
      <c r="AR838" s="139">
        <v>4500000</v>
      </c>
      <c r="AS838" s="139">
        <v>38871000</v>
      </c>
    </row>
    <row r="839" spans="1:45" s="142" customFormat="1" ht="24.9" hidden="1" customHeight="1" x14ac:dyDescent="0.3">
      <c r="A839" s="136">
        <v>13861</v>
      </c>
      <c r="B839" s="136" t="s">
        <v>2339</v>
      </c>
      <c r="C839" s="136" t="s">
        <v>83</v>
      </c>
      <c r="D839" s="136">
        <v>2024</v>
      </c>
      <c r="E839" s="137" t="s">
        <v>1754</v>
      </c>
      <c r="F839" s="136" t="s">
        <v>1862</v>
      </c>
      <c r="G839" s="137" t="s">
        <v>626</v>
      </c>
      <c r="H839" s="137"/>
      <c r="I839" s="137"/>
      <c r="J839" s="137" t="s">
        <v>1767</v>
      </c>
      <c r="K839" s="137" t="s">
        <v>1788</v>
      </c>
      <c r="L839" s="137" t="s">
        <v>1787</v>
      </c>
      <c r="M839" s="136" t="s">
        <v>1770</v>
      </c>
      <c r="N839" s="136">
        <v>10</v>
      </c>
      <c r="O839" s="138" t="s">
        <v>1135</v>
      </c>
      <c r="P839" s="137" t="s">
        <v>1224</v>
      </c>
      <c r="Q839" s="137" t="s">
        <v>624</v>
      </c>
      <c r="R839" s="137" t="s">
        <v>401</v>
      </c>
      <c r="S839" s="137" t="s">
        <v>22</v>
      </c>
      <c r="T839" s="137" t="s">
        <v>410</v>
      </c>
      <c r="U839" s="144">
        <v>15</v>
      </c>
      <c r="V839" s="136">
        <v>200</v>
      </c>
      <c r="W839" s="136">
        <v>8</v>
      </c>
      <c r="X839" s="136">
        <v>208</v>
      </c>
      <c r="Y839" s="136">
        <v>4</v>
      </c>
      <c r="Z839" s="136" t="s">
        <v>20</v>
      </c>
      <c r="AA839" s="136" t="s">
        <v>20</v>
      </c>
      <c r="AB839" s="136" t="s">
        <v>21</v>
      </c>
      <c r="AC839" s="137" t="s">
        <v>21</v>
      </c>
      <c r="AD839" s="137" t="s">
        <v>3378</v>
      </c>
      <c r="AE839" s="136" t="s">
        <v>20</v>
      </c>
      <c r="AF839" s="137" t="s">
        <v>3379</v>
      </c>
      <c r="AG839" s="136" t="s">
        <v>1868</v>
      </c>
      <c r="AH839" s="136">
        <v>3</v>
      </c>
      <c r="AI839" s="139">
        <v>6300</v>
      </c>
      <c r="AJ839" s="140">
        <v>52</v>
      </c>
      <c r="AK839" s="148">
        <v>52</v>
      </c>
      <c r="AL839" s="201">
        <f t="shared" si="13"/>
        <v>3120</v>
      </c>
      <c r="AM839" s="139">
        <v>5000</v>
      </c>
      <c r="AN839" s="204">
        <v>3120000</v>
      </c>
      <c r="AO839" s="204">
        <v>3900000</v>
      </c>
      <c r="AP839" s="139">
        <v>0</v>
      </c>
      <c r="AQ839" s="139">
        <v>19656000</v>
      </c>
      <c r="AR839" s="139">
        <v>75000</v>
      </c>
      <c r="AS839" s="139">
        <v>26751000</v>
      </c>
    </row>
    <row r="840" spans="1:45" s="142" customFormat="1" ht="24.9" hidden="1" customHeight="1" x14ac:dyDescent="0.3">
      <c r="A840" s="136">
        <v>13865</v>
      </c>
      <c r="B840" s="136" t="s">
        <v>2339</v>
      </c>
      <c r="C840" s="136" t="s">
        <v>83</v>
      </c>
      <c r="D840" s="136">
        <v>2024</v>
      </c>
      <c r="E840" s="137" t="s">
        <v>1754</v>
      </c>
      <c r="F840" s="136" t="s">
        <v>1862</v>
      </c>
      <c r="G840" s="137" t="s">
        <v>626</v>
      </c>
      <c r="H840" s="137"/>
      <c r="I840" s="137"/>
      <c r="J840" s="137" t="s">
        <v>1767</v>
      </c>
      <c r="K840" s="137" t="s">
        <v>1788</v>
      </c>
      <c r="L840" s="137" t="s">
        <v>1787</v>
      </c>
      <c r="M840" s="136" t="s">
        <v>1770</v>
      </c>
      <c r="N840" s="136">
        <v>10</v>
      </c>
      <c r="O840" s="138" t="s">
        <v>1135</v>
      </c>
      <c r="P840" s="137" t="s">
        <v>1224</v>
      </c>
      <c r="Q840" s="137" t="s">
        <v>624</v>
      </c>
      <c r="R840" s="137" t="s">
        <v>401</v>
      </c>
      <c r="S840" s="137" t="s">
        <v>22</v>
      </c>
      <c r="T840" s="137" t="s">
        <v>399</v>
      </c>
      <c r="U840" s="144">
        <v>15</v>
      </c>
      <c r="V840" s="136">
        <v>200</v>
      </c>
      <c r="W840" s="136">
        <v>8</v>
      </c>
      <c r="X840" s="136">
        <v>208</v>
      </c>
      <c r="Y840" s="136">
        <v>4</v>
      </c>
      <c r="Z840" s="136" t="s">
        <v>20</v>
      </c>
      <c r="AA840" s="136" t="s">
        <v>20</v>
      </c>
      <c r="AB840" s="136" t="s">
        <v>21</v>
      </c>
      <c r="AC840" s="137" t="s">
        <v>21</v>
      </c>
      <c r="AD840" s="137" t="s">
        <v>3380</v>
      </c>
      <c r="AE840" s="136" t="s">
        <v>20</v>
      </c>
      <c r="AF840" s="137" t="s">
        <v>3379</v>
      </c>
      <c r="AG840" s="136" t="s">
        <v>1868</v>
      </c>
      <c r="AH840" s="136">
        <v>3</v>
      </c>
      <c r="AI840" s="139">
        <v>6300</v>
      </c>
      <c r="AJ840" s="140">
        <v>52</v>
      </c>
      <c r="AK840" s="148">
        <v>52</v>
      </c>
      <c r="AL840" s="201">
        <f t="shared" si="13"/>
        <v>3120</v>
      </c>
      <c r="AM840" s="139">
        <v>5000</v>
      </c>
      <c r="AN840" s="204">
        <v>3120000</v>
      </c>
      <c r="AO840" s="204">
        <v>3900000</v>
      </c>
      <c r="AP840" s="139">
        <v>0</v>
      </c>
      <c r="AQ840" s="139">
        <v>19656000</v>
      </c>
      <c r="AR840" s="139">
        <v>75000</v>
      </c>
      <c r="AS840" s="139">
        <v>26751000</v>
      </c>
    </row>
    <row r="841" spans="1:45" s="142" customFormat="1" ht="24.9" hidden="1" customHeight="1" x14ac:dyDescent="0.3">
      <c r="A841" s="136">
        <v>13866</v>
      </c>
      <c r="B841" s="136" t="s">
        <v>2339</v>
      </c>
      <c r="C841" s="136" t="s">
        <v>83</v>
      </c>
      <c r="D841" s="136">
        <v>2024</v>
      </c>
      <c r="E841" s="137" t="s">
        <v>1754</v>
      </c>
      <c r="F841" s="136" t="s">
        <v>1862</v>
      </c>
      <c r="G841" s="137" t="s">
        <v>626</v>
      </c>
      <c r="H841" s="137"/>
      <c r="I841" s="137"/>
      <c r="J841" s="137" t="s">
        <v>1793</v>
      </c>
      <c r="K841" s="137" t="s">
        <v>1794</v>
      </c>
      <c r="L841" s="137" t="s">
        <v>1787</v>
      </c>
      <c r="M841" s="136" t="s">
        <v>1770</v>
      </c>
      <c r="N841" s="136">
        <v>10</v>
      </c>
      <c r="O841" s="138" t="s">
        <v>1135</v>
      </c>
      <c r="P841" s="137" t="s">
        <v>1261</v>
      </c>
      <c r="Q841" s="137" t="s">
        <v>624</v>
      </c>
      <c r="R841" s="137" t="s">
        <v>401</v>
      </c>
      <c r="S841" s="137" t="s">
        <v>22</v>
      </c>
      <c r="T841" s="137" t="s">
        <v>410</v>
      </c>
      <c r="U841" s="144">
        <v>15</v>
      </c>
      <c r="V841" s="136">
        <v>76</v>
      </c>
      <c r="W841" s="136">
        <v>8</v>
      </c>
      <c r="X841" s="136">
        <v>84</v>
      </c>
      <c r="Y841" s="136">
        <v>4</v>
      </c>
      <c r="Z841" s="136" t="s">
        <v>20</v>
      </c>
      <c r="AA841" s="136" t="s">
        <v>20</v>
      </c>
      <c r="AB841" s="136" t="s">
        <v>21</v>
      </c>
      <c r="AC841" s="137" t="s">
        <v>21</v>
      </c>
      <c r="AD841" s="137" t="s">
        <v>3381</v>
      </c>
      <c r="AE841" s="136" t="s">
        <v>18</v>
      </c>
      <c r="AF841" s="137" t="s">
        <v>1878</v>
      </c>
      <c r="AG841" s="136" t="s">
        <v>1868</v>
      </c>
      <c r="AH841" s="136">
        <v>3</v>
      </c>
      <c r="AI841" s="139">
        <v>6300</v>
      </c>
      <c r="AJ841" s="140">
        <v>21</v>
      </c>
      <c r="AK841" s="148">
        <v>21</v>
      </c>
      <c r="AL841" s="201">
        <f t="shared" si="13"/>
        <v>1260</v>
      </c>
      <c r="AM841" s="139"/>
      <c r="AN841" s="204">
        <v>1260000</v>
      </c>
      <c r="AO841" s="204">
        <v>1575000</v>
      </c>
      <c r="AP841" s="139">
        <v>0</v>
      </c>
      <c r="AQ841" s="139">
        <v>7938000</v>
      </c>
      <c r="AR841" s="139">
        <v>0</v>
      </c>
      <c r="AS841" s="139">
        <v>10773000</v>
      </c>
    </row>
    <row r="842" spans="1:45" s="142" customFormat="1" ht="24.9" hidden="1" customHeight="1" x14ac:dyDescent="0.3">
      <c r="A842" s="136">
        <v>13879</v>
      </c>
      <c r="B842" s="136" t="s">
        <v>2339</v>
      </c>
      <c r="C842" s="136" t="s">
        <v>83</v>
      </c>
      <c r="D842" s="136">
        <v>2024</v>
      </c>
      <c r="E842" s="137" t="s">
        <v>1754</v>
      </c>
      <c r="F842" s="136" t="s">
        <v>1862</v>
      </c>
      <c r="G842" s="137" t="s">
        <v>626</v>
      </c>
      <c r="H842" s="137"/>
      <c r="I842" s="137"/>
      <c r="J842" s="137" t="s">
        <v>2125</v>
      </c>
      <c r="K842" s="137" t="s">
        <v>2126</v>
      </c>
      <c r="L842" s="137" t="s">
        <v>1787</v>
      </c>
      <c r="M842" s="136" t="s">
        <v>1770</v>
      </c>
      <c r="N842" s="136">
        <v>10</v>
      </c>
      <c r="O842" s="138" t="s">
        <v>1135</v>
      </c>
      <c r="P842" s="137" t="s">
        <v>1438</v>
      </c>
      <c r="Q842" s="137" t="s">
        <v>624</v>
      </c>
      <c r="R842" s="137" t="s">
        <v>401</v>
      </c>
      <c r="S842" s="137" t="s">
        <v>22</v>
      </c>
      <c r="T842" s="137" t="s">
        <v>3382</v>
      </c>
      <c r="U842" s="144">
        <v>20</v>
      </c>
      <c r="V842" s="136">
        <v>124</v>
      </c>
      <c r="W842" s="136">
        <v>8</v>
      </c>
      <c r="X842" s="136">
        <v>132</v>
      </c>
      <c r="Y842" s="136">
        <v>4</v>
      </c>
      <c r="Z842" s="136" t="s">
        <v>20</v>
      </c>
      <c r="AA842" s="136" t="s">
        <v>20</v>
      </c>
      <c r="AB842" s="136" t="s">
        <v>21</v>
      </c>
      <c r="AC842" s="137" t="s">
        <v>21</v>
      </c>
      <c r="AD842" s="137" t="s">
        <v>3239</v>
      </c>
      <c r="AE842" s="136" t="s">
        <v>18</v>
      </c>
      <c r="AF842" s="137" t="s">
        <v>1878</v>
      </c>
      <c r="AG842" s="136" t="s">
        <v>1868</v>
      </c>
      <c r="AH842" s="136">
        <v>2</v>
      </c>
      <c r="AI842" s="139">
        <v>5400</v>
      </c>
      <c r="AJ842" s="140">
        <v>33</v>
      </c>
      <c r="AK842" s="148">
        <v>33</v>
      </c>
      <c r="AL842" s="201">
        <f t="shared" si="13"/>
        <v>2640</v>
      </c>
      <c r="AM842" s="139"/>
      <c r="AN842" s="204">
        <v>2640000</v>
      </c>
      <c r="AO842" s="204">
        <v>3300000</v>
      </c>
      <c r="AP842" s="139">
        <v>0</v>
      </c>
      <c r="AQ842" s="139">
        <v>14256000</v>
      </c>
      <c r="AR842" s="139">
        <v>0</v>
      </c>
      <c r="AS842" s="139">
        <v>20196000</v>
      </c>
    </row>
    <row r="843" spans="1:45" s="142" customFormat="1" ht="24.9" hidden="1" customHeight="1" x14ac:dyDescent="0.3">
      <c r="A843" s="136">
        <v>13738</v>
      </c>
      <c r="B843" s="136" t="s">
        <v>29</v>
      </c>
      <c r="C843" s="136" t="s">
        <v>86</v>
      </c>
      <c r="D843" s="136">
        <v>2024</v>
      </c>
      <c r="E843" s="137" t="s">
        <v>1754</v>
      </c>
      <c r="F843" s="136" t="s">
        <v>1862</v>
      </c>
      <c r="G843" s="137" t="s">
        <v>626</v>
      </c>
      <c r="H843" s="137"/>
      <c r="I843" s="137"/>
      <c r="J843" s="137" t="s">
        <v>3383</v>
      </c>
      <c r="K843" s="137" t="s">
        <v>3384</v>
      </c>
      <c r="L843" s="137" t="s">
        <v>1234</v>
      </c>
      <c r="M843" s="136" t="s">
        <v>1233</v>
      </c>
      <c r="N843" s="136">
        <v>15</v>
      </c>
      <c r="O843" s="138" t="s">
        <v>1338</v>
      </c>
      <c r="P843" s="137" t="s">
        <v>1337</v>
      </c>
      <c r="Q843" s="137" t="s">
        <v>624</v>
      </c>
      <c r="R843" s="137" t="s">
        <v>401</v>
      </c>
      <c r="S843" s="137" t="s">
        <v>22</v>
      </c>
      <c r="T843" s="137" t="s">
        <v>410</v>
      </c>
      <c r="U843" s="144">
        <v>20</v>
      </c>
      <c r="V843" s="136">
        <v>72</v>
      </c>
      <c r="W843" s="136">
        <v>8</v>
      </c>
      <c r="X843" s="136">
        <v>80</v>
      </c>
      <c r="Y843" s="136">
        <v>4</v>
      </c>
      <c r="Z843" s="136" t="s">
        <v>20</v>
      </c>
      <c r="AA843" s="136" t="s">
        <v>20</v>
      </c>
      <c r="AB843" s="136" t="s">
        <v>21</v>
      </c>
      <c r="AC843" s="137" t="s">
        <v>21</v>
      </c>
      <c r="AD843" s="137" t="s">
        <v>3385</v>
      </c>
      <c r="AE843" s="136" t="s">
        <v>18</v>
      </c>
      <c r="AF843" s="137" t="s">
        <v>1878</v>
      </c>
      <c r="AG843" s="136" t="s">
        <v>1868</v>
      </c>
      <c r="AH843" s="136">
        <v>1</v>
      </c>
      <c r="AI843" s="139">
        <v>4300</v>
      </c>
      <c r="AJ843" s="140">
        <v>20</v>
      </c>
      <c r="AK843" s="148">
        <v>20</v>
      </c>
      <c r="AL843" s="201">
        <f t="shared" si="13"/>
        <v>1600</v>
      </c>
      <c r="AM843" s="139"/>
      <c r="AN843" s="204">
        <v>1600000</v>
      </c>
      <c r="AO843" s="204">
        <v>2000000</v>
      </c>
      <c r="AP843" s="139">
        <v>0</v>
      </c>
      <c r="AQ843" s="139">
        <v>6880000</v>
      </c>
      <c r="AR843" s="139">
        <v>0</v>
      </c>
      <c r="AS843" s="139">
        <v>10480000</v>
      </c>
    </row>
    <row r="844" spans="1:45" s="142" customFormat="1" ht="24.9" hidden="1" customHeight="1" x14ac:dyDescent="0.3">
      <c r="A844" s="136">
        <v>13761</v>
      </c>
      <c r="B844" s="136" t="s">
        <v>29</v>
      </c>
      <c r="C844" s="136" t="s">
        <v>86</v>
      </c>
      <c r="D844" s="136">
        <v>2024</v>
      </c>
      <c r="E844" s="137" t="s">
        <v>1754</v>
      </c>
      <c r="F844" s="136" t="s">
        <v>1862</v>
      </c>
      <c r="G844" s="137" t="s">
        <v>626</v>
      </c>
      <c r="H844" s="137"/>
      <c r="I844" s="137"/>
      <c r="J844" s="137" t="s">
        <v>682</v>
      </c>
      <c r="K844" s="137" t="s">
        <v>683</v>
      </c>
      <c r="L844" s="137" t="s">
        <v>1787</v>
      </c>
      <c r="M844" s="136" t="s">
        <v>1770</v>
      </c>
      <c r="N844" s="136">
        <v>12</v>
      </c>
      <c r="O844" s="138" t="s">
        <v>725</v>
      </c>
      <c r="P844" s="137" t="s">
        <v>1776</v>
      </c>
      <c r="Q844" s="137" t="s">
        <v>697</v>
      </c>
      <c r="R844" s="137" t="s">
        <v>401</v>
      </c>
      <c r="S844" s="137" t="s">
        <v>22</v>
      </c>
      <c r="T844" s="137" t="s">
        <v>411</v>
      </c>
      <c r="U844" s="144">
        <v>15</v>
      </c>
      <c r="V844" s="136">
        <v>260</v>
      </c>
      <c r="W844" s="136">
        <v>8</v>
      </c>
      <c r="X844" s="136">
        <v>268</v>
      </c>
      <c r="Y844" s="136">
        <v>4</v>
      </c>
      <c r="Z844" s="136" t="s">
        <v>20</v>
      </c>
      <c r="AA844" s="136" t="s">
        <v>20</v>
      </c>
      <c r="AB844" s="136" t="s">
        <v>21</v>
      </c>
      <c r="AC844" s="137" t="s">
        <v>21</v>
      </c>
      <c r="AD844" s="137" t="s">
        <v>3386</v>
      </c>
      <c r="AE844" s="136" t="s">
        <v>20</v>
      </c>
      <c r="AF844" s="137" t="s">
        <v>1921</v>
      </c>
      <c r="AG844" s="136" t="s">
        <v>1873</v>
      </c>
      <c r="AH844" s="136">
        <v>3</v>
      </c>
      <c r="AI844" s="139">
        <v>6300</v>
      </c>
      <c r="AJ844" s="140">
        <v>67</v>
      </c>
      <c r="AK844" s="148">
        <v>67</v>
      </c>
      <c r="AL844" s="201">
        <f t="shared" si="13"/>
        <v>4020</v>
      </c>
      <c r="AM844" s="139">
        <v>300000</v>
      </c>
      <c r="AN844" s="204">
        <v>4020000</v>
      </c>
      <c r="AO844" s="204">
        <v>5025000</v>
      </c>
      <c r="AP844" s="139">
        <v>0</v>
      </c>
      <c r="AQ844" s="139">
        <v>25326000</v>
      </c>
      <c r="AR844" s="139">
        <v>4500000</v>
      </c>
      <c r="AS844" s="139">
        <v>38871000</v>
      </c>
    </row>
    <row r="845" spans="1:45" s="142" customFormat="1" ht="24.9" hidden="1" customHeight="1" x14ac:dyDescent="0.3">
      <c r="A845" s="136">
        <v>13733</v>
      </c>
      <c r="B845" s="136" t="s">
        <v>29</v>
      </c>
      <c r="C845" s="136" t="s">
        <v>86</v>
      </c>
      <c r="D845" s="136">
        <v>2024</v>
      </c>
      <c r="E845" s="137" t="s">
        <v>1754</v>
      </c>
      <c r="F845" s="136" t="s">
        <v>1862</v>
      </c>
      <c r="G845" s="137" t="s">
        <v>626</v>
      </c>
      <c r="H845" s="137"/>
      <c r="I845" s="137"/>
      <c r="J845" s="137" t="s">
        <v>1767</v>
      </c>
      <c r="K845" s="137" t="s">
        <v>1788</v>
      </c>
      <c r="L845" s="137" t="s">
        <v>1459</v>
      </c>
      <c r="M845" s="136" t="s">
        <v>1458</v>
      </c>
      <c r="N845" s="136">
        <v>11</v>
      </c>
      <c r="O845" s="138" t="s">
        <v>722</v>
      </c>
      <c r="P845" s="137" t="s">
        <v>699</v>
      </c>
      <c r="Q845" s="137" t="s">
        <v>624</v>
      </c>
      <c r="R845" s="137" t="s">
        <v>401</v>
      </c>
      <c r="S845" s="137" t="s">
        <v>22</v>
      </c>
      <c r="T845" s="137" t="s">
        <v>410</v>
      </c>
      <c r="U845" s="144">
        <v>20</v>
      </c>
      <c r="V845" s="136">
        <v>200</v>
      </c>
      <c r="W845" s="136">
        <v>10</v>
      </c>
      <c r="X845" s="136">
        <v>210</v>
      </c>
      <c r="Y845" s="136">
        <v>5</v>
      </c>
      <c r="Z845" s="136" t="s">
        <v>20</v>
      </c>
      <c r="AA845" s="136" t="s">
        <v>20</v>
      </c>
      <c r="AB845" s="136" t="s">
        <v>21</v>
      </c>
      <c r="AC845" s="137" t="s">
        <v>21</v>
      </c>
      <c r="AD845" s="137" t="s">
        <v>3387</v>
      </c>
      <c r="AE845" s="136" t="s">
        <v>20</v>
      </c>
      <c r="AF845" s="137" t="s">
        <v>3379</v>
      </c>
      <c r="AG845" s="136" t="s">
        <v>1868</v>
      </c>
      <c r="AH845" s="136">
        <v>3</v>
      </c>
      <c r="AI845" s="139">
        <v>6300</v>
      </c>
      <c r="AJ845" s="140">
        <v>42</v>
      </c>
      <c r="AK845" s="148">
        <v>42</v>
      </c>
      <c r="AL845" s="201">
        <f t="shared" si="13"/>
        <v>4200</v>
      </c>
      <c r="AM845" s="139">
        <v>5000</v>
      </c>
      <c r="AN845" s="204">
        <v>3360000</v>
      </c>
      <c r="AO845" s="204">
        <v>4200000</v>
      </c>
      <c r="AP845" s="139">
        <v>0</v>
      </c>
      <c r="AQ845" s="139">
        <v>26460000</v>
      </c>
      <c r="AR845" s="139">
        <v>100000</v>
      </c>
      <c r="AS845" s="139">
        <v>34120000</v>
      </c>
    </row>
    <row r="846" spans="1:45" s="142" customFormat="1" ht="24.9" hidden="1" customHeight="1" x14ac:dyDescent="0.3">
      <c r="A846" s="136">
        <v>13813</v>
      </c>
      <c r="B846" s="136" t="s">
        <v>37</v>
      </c>
      <c r="C846" s="136" t="s">
        <v>94</v>
      </c>
      <c r="D846" s="136">
        <v>2024</v>
      </c>
      <c r="E846" s="137" t="s">
        <v>1754</v>
      </c>
      <c r="F846" s="136" t="s">
        <v>1862</v>
      </c>
      <c r="G846" s="137" t="s">
        <v>626</v>
      </c>
      <c r="H846" s="137"/>
      <c r="I846" s="137"/>
      <c r="J846" s="137" t="s">
        <v>3388</v>
      </c>
      <c r="K846" s="137" t="s">
        <v>3389</v>
      </c>
      <c r="L846" s="137" t="s">
        <v>645</v>
      </c>
      <c r="M846" s="136" t="s">
        <v>646</v>
      </c>
      <c r="N846" s="136">
        <v>6</v>
      </c>
      <c r="O846" s="138" t="s">
        <v>1321</v>
      </c>
      <c r="P846" s="137" t="s">
        <v>1374</v>
      </c>
      <c r="Q846" s="137" t="s">
        <v>1761</v>
      </c>
      <c r="R846" s="137" t="s">
        <v>401</v>
      </c>
      <c r="S846" s="137" t="s">
        <v>22</v>
      </c>
      <c r="T846" s="137" t="s">
        <v>648</v>
      </c>
      <c r="U846" s="144">
        <v>20</v>
      </c>
      <c r="V846" s="136">
        <v>80</v>
      </c>
      <c r="W846" s="136">
        <v>10</v>
      </c>
      <c r="X846" s="136">
        <v>90</v>
      </c>
      <c r="Y846" s="136">
        <v>3</v>
      </c>
      <c r="Z846" s="136" t="s">
        <v>20</v>
      </c>
      <c r="AA846" s="136" t="s">
        <v>20</v>
      </c>
      <c r="AB846" s="136" t="s">
        <v>21</v>
      </c>
      <c r="AC846" s="137" t="s">
        <v>21</v>
      </c>
      <c r="AD846" s="137" t="s">
        <v>3390</v>
      </c>
      <c r="AE846" s="136" t="s">
        <v>20</v>
      </c>
      <c r="AF846" s="137" t="s">
        <v>3391</v>
      </c>
      <c r="AG846" s="136" t="s">
        <v>1873</v>
      </c>
      <c r="AH846" s="136">
        <v>3</v>
      </c>
      <c r="AI846" s="139">
        <v>6300</v>
      </c>
      <c r="AJ846" s="140">
        <v>30</v>
      </c>
      <c r="AK846" s="148">
        <v>30</v>
      </c>
      <c r="AL846" s="201">
        <f t="shared" si="13"/>
        <v>1800</v>
      </c>
      <c r="AM846" s="143"/>
      <c r="AN846" s="204">
        <v>2400000</v>
      </c>
      <c r="AO846" s="204">
        <v>3000000</v>
      </c>
      <c r="AP846" s="139">
        <v>0</v>
      </c>
      <c r="AQ846" s="139">
        <v>11340000</v>
      </c>
      <c r="AR846" s="139">
        <v>0</v>
      </c>
      <c r="AS846" s="139">
        <v>16740000</v>
      </c>
    </row>
    <row r="847" spans="1:45" s="142" customFormat="1" ht="24.9" hidden="1" customHeight="1" x14ac:dyDescent="0.3">
      <c r="A847" s="136">
        <v>13868</v>
      </c>
      <c r="B847" s="136" t="s">
        <v>29</v>
      </c>
      <c r="C847" s="136" t="s">
        <v>86</v>
      </c>
      <c r="D847" s="136">
        <v>2024</v>
      </c>
      <c r="E847" s="137" t="s">
        <v>1754</v>
      </c>
      <c r="F847" s="136" t="s">
        <v>1862</v>
      </c>
      <c r="G847" s="137" t="s">
        <v>626</v>
      </c>
      <c r="H847" s="137"/>
      <c r="I847" s="137"/>
      <c r="J847" s="137" t="s">
        <v>3392</v>
      </c>
      <c r="K847" s="137" t="s">
        <v>1927</v>
      </c>
      <c r="L847" s="137" t="s">
        <v>679</v>
      </c>
      <c r="M847" s="136" t="s">
        <v>680</v>
      </c>
      <c r="N847" s="136">
        <v>15</v>
      </c>
      <c r="O847" s="138" t="s">
        <v>1338</v>
      </c>
      <c r="P847" s="137" t="s">
        <v>1337</v>
      </c>
      <c r="Q847" s="137" t="s">
        <v>624</v>
      </c>
      <c r="R847" s="137" t="s">
        <v>401</v>
      </c>
      <c r="S847" s="137" t="s">
        <v>22</v>
      </c>
      <c r="T847" s="137" t="s">
        <v>410</v>
      </c>
      <c r="U847" s="144">
        <v>20</v>
      </c>
      <c r="V847" s="136">
        <v>132</v>
      </c>
      <c r="W847" s="136">
        <v>12</v>
      </c>
      <c r="X847" s="136">
        <v>144</v>
      </c>
      <c r="Y847" s="136">
        <v>4</v>
      </c>
      <c r="Z847" s="136" t="s">
        <v>20</v>
      </c>
      <c r="AA847" s="136" t="s">
        <v>20</v>
      </c>
      <c r="AB847" s="136" t="s">
        <v>21</v>
      </c>
      <c r="AC847" s="137" t="s">
        <v>3393</v>
      </c>
      <c r="AD847" s="137" t="s">
        <v>3394</v>
      </c>
      <c r="AE847" s="136" t="s">
        <v>18</v>
      </c>
      <c r="AF847" s="137" t="s">
        <v>1878</v>
      </c>
      <c r="AG847" s="136" t="s">
        <v>1868</v>
      </c>
      <c r="AH847" s="136">
        <v>1</v>
      </c>
      <c r="AI847" s="139">
        <v>4300</v>
      </c>
      <c r="AJ847" s="140">
        <v>36</v>
      </c>
      <c r="AK847" s="148">
        <v>36</v>
      </c>
      <c r="AL847" s="201">
        <f t="shared" si="13"/>
        <v>2880</v>
      </c>
      <c r="AM847" s="139"/>
      <c r="AN847" s="204">
        <v>2880000</v>
      </c>
      <c r="AO847" s="204">
        <v>3600000</v>
      </c>
      <c r="AP847" s="139">
        <v>0</v>
      </c>
      <c r="AQ847" s="139">
        <v>12384000</v>
      </c>
      <c r="AR847" s="139">
        <v>0</v>
      </c>
      <c r="AS847" s="139">
        <v>18864000</v>
      </c>
    </row>
    <row r="848" spans="1:45" s="142" customFormat="1" ht="24.9" hidden="1" customHeight="1" x14ac:dyDescent="0.3">
      <c r="A848" s="136">
        <v>13688</v>
      </c>
      <c r="B848" s="136" t="s">
        <v>2339</v>
      </c>
      <c r="C848" s="136" t="s">
        <v>83</v>
      </c>
      <c r="D848" s="136">
        <v>2024</v>
      </c>
      <c r="E848" s="137" t="s">
        <v>1754</v>
      </c>
      <c r="F848" s="136" t="s">
        <v>1862</v>
      </c>
      <c r="G848" s="137" t="s">
        <v>626</v>
      </c>
      <c r="H848" s="137"/>
      <c r="I848" s="137"/>
      <c r="J848" s="137" t="s">
        <v>1426</v>
      </c>
      <c r="K848" s="137" t="s">
        <v>1425</v>
      </c>
      <c r="L848" s="137" t="s">
        <v>1627</v>
      </c>
      <c r="M848" s="136" t="s">
        <v>1626</v>
      </c>
      <c r="N848" s="136">
        <v>4</v>
      </c>
      <c r="O848" s="138" t="s">
        <v>687</v>
      </c>
      <c r="P848" s="137" t="s">
        <v>1700</v>
      </c>
      <c r="Q848" s="137" t="s">
        <v>624</v>
      </c>
      <c r="R848" s="137" t="s">
        <v>401</v>
      </c>
      <c r="S848" s="137" t="s">
        <v>22</v>
      </c>
      <c r="T848" s="137" t="s">
        <v>410</v>
      </c>
      <c r="U848" s="144">
        <v>15</v>
      </c>
      <c r="V848" s="136">
        <v>176</v>
      </c>
      <c r="W848" s="136">
        <v>12</v>
      </c>
      <c r="X848" s="136">
        <v>188</v>
      </c>
      <c r="Y848" s="136">
        <v>5</v>
      </c>
      <c r="Z848" s="136" t="s">
        <v>20</v>
      </c>
      <c r="AA848" s="136" t="s">
        <v>20</v>
      </c>
      <c r="AB848" s="136" t="s">
        <v>21</v>
      </c>
      <c r="AC848" s="137" t="s">
        <v>21</v>
      </c>
      <c r="AD848" s="137" t="s">
        <v>3395</v>
      </c>
      <c r="AE848" s="136" t="s">
        <v>20</v>
      </c>
      <c r="AF848" s="137" t="s">
        <v>2006</v>
      </c>
      <c r="AG848" s="136" t="s">
        <v>1868</v>
      </c>
      <c r="AH848" s="136">
        <v>3</v>
      </c>
      <c r="AI848" s="139">
        <v>6300</v>
      </c>
      <c r="AJ848" s="140">
        <v>37.6</v>
      </c>
      <c r="AK848" s="148">
        <v>38</v>
      </c>
      <c r="AL848" s="201">
        <f t="shared" si="13"/>
        <v>2820</v>
      </c>
      <c r="AM848" s="143">
        <v>50000</v>
      </c>
      <c r="AN848" s="204">
        <v>2280000</v>
      </c>
      <c r="AO848" s="204">
        <v>2850000</v>
      </c>
      <c r="AP848" s="139">
        <v>0</v>
      </c>
      <c r="AQ848" s="139">
        <v>17766000</v>
      </c>
      <c r="AR848" s="139">
        <v>750000</v>
      </c>
      <c r="AS848" s="139">
        <v>23646000</v>
      </c>
    </row>
    <row r="849" spans="1:45" s="142" customFormat="1" ht="24.9" hidden="1" customHeight="1" x14ac:dyDescent="0.3">
      <c r="A849" s="136">
        <v>13693</v>
      </c>
      <c r="B849" s="136" t="s">
        <v>2339</v>
      </c>
      <c r="C849" s="136" t="s">
        <v>83</v>
      </c>
      <c r="D849" s="136">
        <v>2024</v>
      </c>
      <c r="E849" s="137" t="s">
        <v>1754</v>
      </c>
      <c r="F849" s="136" t="s">
        <v>1862</v>
      </c>
      <c r="G849" s="137" t="s">
        <v>626</v>
      </c>
      <c r="H849" s="137"/>
      <c r="I849" s="137"/>
      <c r="J849" s="137" t="s">
        <v>1593</v>
      </c>
      <c r="K849" s="137" t="s">
        <v>1592</v>
      </c>
      <c r="L849" s="137" t="s">
        <v>1627</v>
      </c>
      <c r="M849" s="136" t="s">
        <v>1626</v>
      </c>
      <c r="N849" s="136">
        <v>4</v>
      </c>
      <c r="O849" s="138" t="s">
        <v>687</v>
      </c>
      <c r="P849" s="137" t="s">
        <v>1351</v>
      </c>
      <c r="Q849" s="137" t="s">
        <v>624</v>
      </c>
      <c r="R849" s="137" t="s">
        <v>401</v>
      </c>
      <c r="S849" s="137" t="s">
        <v>22</v>
      </c>
      <c r="T849" s="137" t="s">
        <v>410</v>
      </c>
      <c r="U849" s="144">
        <v>15</v>
      </c>
      <c r="V849" s="136">
        <v>190</v>
      </c>
      <c r="W849" s="136">
        <v>12</v>
      </c>
      <c r="X849" s="136">
        <v>202</v>
      </c>
      <c r="Y849" s="136">
        <v>5</v>
      </c>
      <c r="Z849" s="136" t="s">
        <v>20</v>
      </c>
      <c r="AA849" s="136" t="s">
        <v>20</v>
      </c>
      <c r="AB849" s="136" t="s">
        <v>21</v>
      </c>
      <c r="AC849" s="137" t="s">
        <v>21</v>
      </c>
      <c r="AD849" s="137" t="s">
        <v>3396</v>
      </c>
      <c r="AE849" s="136" t="s">
        <v>20</v>
      </c>
      <c r="AF849" s="137" t="s">
        <v>2136</v>
      </c>
      <c r="AG849" s="136" t="s">
        <v>1868</v>
      </c>
      <c r="AH849" s="136">
        <v>3</v>
      </c>
      <c r="AI849" s="139">
        <v>6300</v>
      </c>
      <c r="AJ849" s="140">
        <v>40.4</v>
      </c>
      <c r="AK849" s="148">
        <v>41</v>
      </c>
      <c r="AL849" s="201">
        <f t="shared" si="13"/>
        <v>3030</v>
      </c>
      <c r="AM849" s="143">
        <v>300000</v>
      </c>
      <c r="AN849" s="204">
        <v>2460000</v>
      </c>
      <c r="AO849" s="204">
        <v>3075000</v>
      </c>
      <c r="AP849" s="139">
        <v>0</v>
      </c>
      <c r="AQ849" s="139">
        <v>19089000</v>
      </c>
      <c r="AR849" s="139">
        <v>4500000</v>
      </c>
      <c r="AS849" s="139">
        <v>29124000</v>
      </c>
    </row>
    <row r="850" spans="1:45" s="142" customFormat="1" ht="24.9" hidden="1" customHeight="1" x14ac:dyDescent="0.3">
      <c r="A850" s="136">
        <v>13804</v>
      </c>
      <c r="B850" s="136" t="s">
        <v>2339</v>
      </c>
      <c r="C850" s="136" t="s">
        <v>83</v>
      </c>
      <c r="D850" s="136">
        <v>2024</v>
      </c>
      <c r="E850" s="137" t="s">
        <v>1754</v>
      </c>
      <c r="F850" s="136" t="s">
        <v>1862</v>
      </c>
      <c r="G850" s="137" t="s">
        <v>626</v>
      </c>
      <c r="H850" s="137"/>
      <c r="I850" s="137"/>
      <c r="J850" s="137" t="s">
        <v>1757</v>
      </c>
      <c r="K850" s="137" t="s">
        <v>1758</v>
      </c>
      <c r="L850" s="137" t="s">
        <v>1285</v>
      </c>
      <c r="M850" s="136" t="s">
        <v>1284</v>
      </c>
      <c r="N850" s="136">
        <v>1</v>
      </c>
      <c r="O850" s="138" t="s">
        <v>1252</v>
      </c>
      <c r="P850" s="137" t="s">
        <v>1251</v>
      </c>
      <c r="Q850" s="137" t="s">
        <v>688</v>
      </c>
      <c r="R850" s="137" t="s">
        <v>401</v>
      </c>
      <c r="S850" s="137" t="s">
        <v>22</v>
      </c>
      <c r="T850" s="137" t="s">
        <v>410</v>
      </c>
      <c r="U850" s="144">
        <v>20</v>
      </c>
      <c r="V850" s="136">
        <v>116</v>
      </c>
      <c r="W850" s="136">
        <v>20</v>
      </c>
      <c r="X850" s="136">
        <v>136</v>
      </c>
      <c r="Y850" s="136">
        <v>4</v>
      </c>
      <c r="Z850" s="136" t="s">
        <v>20</v>
      </c>
      <c r="AA850" s="136" t="s">
        <v>20</v>
      </c>
      <c r="AB850" s="136" t="s">
        <v>21</v>
      </c>
      <c r="AC850" s="137" t="s">
        <v>21</v>
      </c>
      <c r="AD850" s="137" t="s">
        <v>3397</v>
      </c>
      <c r="AE850" s="136" t="s">
        <v>20</v>
      </c>
      <c r="AF850" s="137" t="s">
        <v>2006</v>
      </c>
      <c r="AG850" s="136" t="s">
        <v>1868</v>
      </c>
      <c r="AH850" s="136">
        <v>3</v>
      </c>
      <c r="AI850" s="139">
        <v>6300</v>
      </c>
      <c r="AJ850" s="140">
        <v>34</v>
      </c>
      <c r="AK850" s="148">
        <v>34</v>
      </c>
      <c r="AL850" s="201">
        <f t="shared" si="13"/>
        <v>2720</v>
      </c>
      <c r="AM850" s="143">
        <v>50000</v>
      </c>
      <c r="AN850" s="204">
        <v>2720000</v>
      </c>
      <c r="AO850" s="204">
        <v>3400000</v>
      </c>
      <c r="AP850" s="139">
        <v>0</v>
      </c>
      <c r="AQ850" s="139">
        <v>17136000</v>
      </c>
      <c r="AR850" s="139">
        <v>1000000</v>
      </c>
      <c r="AS850" s="139">
        <v>24256000</v>
      </c>
    </row>
    <row r="851" spans="1:45" s="142" customFormat="1" ht="24.9" hidden="1" customHeight="1" x14ac:dyDescent="0.3">
      <c r="A851" s="136">
        <v>13799</v>
      </c>
      <c r="B851" s="136" t="s">
        <v>2339</v>
      </c>
      <c r="C851" s="136" t="s">
        <v>83</v>
      </c>
      <c r="D851" s="136">
        <v>2024</v>
      </c>
      <c r="E851" s="137" t="s">
        <v>1754</v>
      </c>
      <c r="F851" s="136" t="s">
        <v>1862</v>
      </c>
      <c r="G851" s="137" t="s">
        <v>626</v>
      </c>
      <c r="H851" s="137"/>
      <c r="I851" s="137"/>
      <c r="J851" s="137" t="s">
        <v>638</v>
      </c>
      <c r="K851" s="137" t="s">
        <v>1863</v>
      </c>
      <c r="L851" s="137" t="s">
        <v>1285</v>
      </c>
      <c r="M851" s="136" t="s">
        <v>1284</v>
      </c>
      <c r="N851" s="136">
        <v>1</v>
      </c>
      <c r="O851" s="138" t="s">
        <v>1252</v>
      </c>
      <c r="P851" s="137" t="s">
        <v>1251</v>
      </c>
      <c r="Q851" s="137" t="s">
        <v>1239</v>
      </c>
      <c r="R851" s="137" t="s">
        <v>401</v>
      </c>
      <c r="S851" s="137" t="s">
        <v>22</v>
      </c>
      <c r="T851" s="137" t="s">
        <v>410</v>
      </c>
      <c r="U851" s="144">
        <v>20</v>
      </c>
      <c r="V851" s="136">
        <v>24</v>
      </c>
      <c r="W851" s="136">
        <v>20</v>
      </c>
      <c r="X851" s="136">
        <v>44</v>
      </c>
      <c r="Y851" s="136">
        <v>4</v>
      </c>
      <c r="Z851" s="136" t="s">
        <v>20</v>
      </c>
      <c r="AA851" s="136" t="s">
        <v>20</v>
      </c>
      <c r="AB851" s="136" t="s">
        <v>21</v>
      </c>
      <c r="AC851" s="137" t="s">
        <v>21</v>
      </c>
      <c r="AD851" s="137" t="s">
        <v>3398</v>
      </c>
      <c r="AE851" s="136" t="s">
        <v>20</v>
      </c>
      <c r="AF851" s="137" t="s">
        <v>1867</v>
      </c>
      <c r="AG851" s="136" t="s">
        <v>1873</v>
      </c>
      <c r="AH851" s="136">
        <v>2</v>
      </c>
      <c r="AI851" s="139">
        <v>5400</v>
      </c>
      <c r="AJ851" s="140">
        <v>11</v>
      </c>
      <c r="AK851" s="148">
        <v>11</v>
      </c>
      <c r="AL851" s="201">
        <f t="shared" si="13"/>
        <v>880</v>
      </c>
      <c r="AM851" s="143">
        <v>40000</v>
      </c>
      <c r="AN851" s="204">
        <v>880000</v>
      </c>
      <c r="AO851" s="204">
        <v>1100000</v>
      </c>
      <c r="AP851" s="139">
        <v>0</v>
      </c>
      <c r="AQ851" s="139">
        <v>4752000</v>
      </c>
      <c r="AR851" s="139">
        <v>800000</v>
      </c>
      <c r="AS851" s="139">
        <v>7532000</v>
      </c>
    </row>
    <row r="852" spans="1:45" s="142" customFormat="1" ht="24.9" hidden="1" customHeight="1" x14ac:dyDescent="0.3">
      <c r="A852" s="136">
        <v>13801</v>
      </c>
      <c r="B852" s="136" t="s">
        <v>2339</v>
      </c>
      <c r="C852" s="136" t="s">
        <v>83</v>
      </c>
      <c r="D852" s="136">
        <v>2024</v>
      </c>
      <c r="E852" s="137" t="s">
        <v>1754</v>
      </c>
      <c r="F852" s="136" t="s">
        <v>1862</v>
      </c>
      <c r="G852" s="137" t="s">
        <v>626</v>
      </c>
      <c r="H852" s="137"/>
      <c r="I852" s="137"/>
      <c r="J852" s="137" t="s">
        <v>1196</v>
      </c>
      <c r="K852" s="137" t="s">
        <v>1195</v>
      </c>
      <c r="L852" s="137" t="s">
        <v>1285</v>
      </c>
      <c r="M852" s="136" t="s">
        <v>1284</v>
      </c>
      <c r="N852" s="136">
        <v>1</v>
      </c>
      <c r="O852" s="138" t="s">
        <v>1252</v>
      </c>
      <c r="P852" s="137" t="s">
        <v>1268</v>
      </c>
      <c r="Q852" s="137" t="s">
        <v>681</v>
      </c>
      <c r="R852" s="137" t="s">
        <v>401</v>
      </c>
      <c r="S852" s="137" t="s">
        <v>22</v>
      </c>
      <c r="T852" s="137" t="s">
        <v>411</v>
      </c>
      <c r="U852" s="144">
        <v>20</v>
      </c>
      <c r="V852" s="136">
        <v>160</v>
      </c>
      <c r="W852" s="136">
        <v>20</v>
      </c>
      <c r="X852" s="136">
        <v>180</v>
      </c>
      <c r="Y852" s="136">
        <v>4</v>
      </c>
      <c r="Z852" s="136" t="s">
        <v>20</v>
      </c>
      <c r="AA852" s="136" t="s">
        <v>20</v>
      </c>
      <c r="AB852" s="136" t="s">
        <v>21</v>
      </c>
      <c r="AC852" s="137" t="s">
        <v>21</v>
      </c>
      <c r="AD852" s="137" t="s">
        <v>3399</v>
      </c>
      <c r="AE852" s="136" t="s">
        <v>20</v>
      </c>
      <c r="AF852" s="137" t="s">
        <v>2006</v>
      </c>
      <c r="AG852" s="136" t="s">
        <v>1873</v>
      </c>
      <c r="AH852" s="136">
        <v>3</v>
      </c>
      <c r="AI852" s="139">
        <v>6300</v>
      </c>
      <c r="AJ852" s="140">
        <v>45</v>
      </c>
      <c r="AK852" s="148">
        <v>45</v>
      </c>
      <c r="AL852" s="201">
        <f t="shared" si="13"/>
        <v>3600</v>
      </c>
      <c r="AM852" s="143">
        <v>50000</v>
      </c>
      <c r="AN852" s="204">
        <v>3600000</v>
      </c>
      <c r="AO852" s="204">
        <v>4500000</v>
      </c>
      <c r="AP852" s="139">
        <v>0</v>
      </c>
      <c r="AQ852" s="139">
        <v>22680000</v>
      </c>
      <c r="AR852" s="139">
        <v>1000000</v>
      </c>
      <c r="AS852" s="139">
        <v>31780000</v>
      </c>
    </row>
    <row r="853" spans="1:45" s="142" customFormat="1" ht="24.9" hidden="1" customHeight="1" x14ac:dyDescent="0.3">
      <c r="A853" s="136">
        <v>13695</v>
      </c>
      <c r="B853" s="136" t="s">
        <v>29</v>
      </c>
      <c r="C853" s="136" t="s">
        <v>86</v>
      </c>
      <c r="D853" s="136">
        <v>2024</v>
      </c>
      <c r="E853" s="137" t="s">
        <v>1754</v>
      </c>
      <c r="F853" s="136" t="s">
        <v>1862</v>
      </c>
      <c r="G853" s="137" t="s">
        <v>626</v>
      </c>
      <c r="H853" s="137"/>
      <c r="I853" s="137"/>
      <c r="J853" s="137" t="s">
        <v>1959</v>
      </c>
      <c r="K853" s="137" t="s">
        <v>1960</v>
      </c>
      <c r="L853" s="137" t="s">
        <v>1615</v>
      </c>
      <c r="M853" s="136" t="s">
        <v>1614</v>
      </c>
      <c r="N853" s="136">
        <v>11</v>
      </c>
      <c r="O853" s="138" t="s">
        <v>722</v>
      </c>
      <c r="P853" s="137" t="s">
        <v>1773</v>
      </c>
      <c r="Q853" s="137" t="s">
        <v>624</v>
      </c>
      <c r="R853" s="137" t="s">
        <v>401</v>
      </c>
      <c r="S853" s="137" t="s">
        <v>22</v>
      </c>
      <c r="T853" s="137" t="s">
        <v>410</v>
      </c>
      <c r="U853" s="144">
        <v>20</v>
      </c>
      <c r="V853" s="136">
        <v>108</v>
      </c>
      <c r="W853" s="136">
        <v>24</v>
      </c>
      <c r="X853" s="136">
        <v>132</v>
      </c>
      <c r="Y853" s="136">
        <v>4</v>
      </c>
      <c r="Z853" s="136" t="s">
        <v>20</v>
      </c>
      <c r="AA853" s="136" t="s">
        <v>20</v>
      </c>
      <c r="AB853" s="136" t="s">
        <v>21</v>
      </c>
      <c r="AC853" s="137" t="s">
        <v>21</v>
      </c>
      <c r="AD853" s="137" t="s">
        <v>3400</v>
      </c>
      <c r="AE853" s="136" t="s">
        <v>18</v>
      </c>
      <c r="AF853" s="137" t="s">
        <v>1878</v>
      </c>
      <c r="AG853" s="136" t="s">
        <v>1868</v>
      </c>
      <c r="AH853" s="136">
        <v>2</v>
      </c>
      <c r="AI853" s="139">
        <v>5400</v>
      </c>
      <c r="AJ853" s="140">
        <v>33</v>
      </c>
      <c r="AK853" s="148">
        <v>33</v>
      </c>
      <c r="AL853" s="201">
        <f t="shared" si="13"/>
        <v>2640</v>
      </c>
      <c r="AM853" s="143"/>
      <c r="AN853" s="204">
        <v>2640000</v>
      </c>
      <c r="AO853" s="204">
        <v>3300000</v>
      </c>
      <c r="AP853" s="139">
        <v>0</v>
      </c>
      <c r="AQ853" s="139">
        <v>14256000</v>
      </c>
      <c r="AR853" s="139">
        <v>0</v>
      </c>
      <c r="AS853" s="139">
        <v>20196000</v>
      </c>
    </row>
    <row r="854" spans="1:45" s="142" customFormat="1" ht="24.9" hidden="1" customHeight="1" x14ac:dyDescent="0.3">
      <c r="A854" s="136">
        <v>13734</v>
      </c>
      <c r="B854" s="136" t="s">
        <v>29</v>
      </c>
      <c r="C854" s="136" t="s">
        <v>86</v>
      </c>
      <c r="D854" s="136">
        <v>2024</v>
      </c>
      <c r="E854" s="137" t="s">
        <v>1754</v>
      </c>
      <c r="F854" s="136" t="s">
        <v>1862</v>
      </c>
      <c r="G854" s="137" t="s">
        <v>626</v>
      </c>
      <c r="H854" s="137"/>
      <c r="I854" s="137"/>
      <c r="J854" s="137" t="s">
        <v>715</v>
      </c>
      <c r="K854" s="137" t="s">
        <v>716</v>
      </c>
      <c r="L854" s="137" t="s">
        <v>640</v>
      </c>
      <c r="M854" s="136" t="s">
        <v>641</v>
      </c>
      <c r="N854" s="136">
        <v>11</v>
      </c>
      <c r="O854" s="138" t="s">
        <v>722</v>
      </c>
      <c r="P854" s="137" t="s">
        <v>703</v>
      </c>
      <c r="Q854" s="137" t="s">
        <v>624</v>
      </c>
      <c r="R854" s="137" t="s">
        <v>401</v>
      </c>
      <c r="S854" s="137" t="s">
        <v>22</v>
      </c>
      <c r="T854" s="137" t="s">
        <v>411</v>
      </c>
      <c r="U854" s="144">
        <v>20</v>
      </c>
      <c r="V854" s="136">
        <v>200</v>
      </c>
      <c r="W854" s="136">
        <v>30</v>
      </c>
      <c r="X854" s="136">
        <v>230</v>
      </c>
      <c r="Y854" s="136">
        <v>5</v>
      </c>
      <c r="Z854" s="136" t="s">
        <v>20</v>
      </c>
      <c r="AA854" s="136" t="s">
        <v>20</v>
      </c>
      <c r="AB854" s="136" t="s">
        <v>21</v>
      </c>
      <c r="AC854" s="137" t="s">
        <v>21</v>
      </c>
      <c r="AD854" s="137" t="s">
        <v>3401</v>
      </c>
      <c r="AE854" s="136" t="s">
        <v>20</v>
      </c>
      <c r="AF854" s="137" t="s">
        <v>2074</v>
      </c>
      <c r="AG854" s="136" t="s">
        <v>1868</v>
      </c>
      <c r="AH854" s="136">
        <v>3</v>
      </c>
      <c r="AI854" s="139">
        <v>6300</v>
      </c>
      <c r="AJ854" s="140">
        <v>65.599999999999994</v>
      </c>
      <c r="AK854" s="148">
        <v>66</v>
      </c>
      <c r="AL854" s="201">
        <f t="shared" si="13"/>
        <v>4600</v>
      </c>
      <c r="AM854" s="143">
        <v>35000</v>
      </c>
      <c r="AN854" s="204">
        <v>5280000</v>
      </c>
      <c r="AO854" s="204">
        <v>6600000</v>
      </c>
      <c r="AP854" s="139">
        <v>0</v>
      </c>
      <c r="AQ854" s="139">
        <v>28980000</v>
      </c>
      <c r="AR854" s="139">
        <v>700000</v>
      </c>
      <c r="AS854" s="139">
        <v>41560000</v>
      </c>
    </row>
    <row r="855" spans="1:45" s="142" customFormat="1" ht="24.9" hidden="1" customHeight="1" x14ac:dyDescent="0.3">
      <c r="A855" s="136">
        <v>13749</v>
      </c>
      <c r="B855" s="136" t="s">
        <v>29</v>
      </c>
      <c r="C855" s="136" t="s">
        <v>86</v>
      </c>
      <c r="D855" s="136">
        <v>2024</v>
      </c>
      <c r="E855" s="137" t="s">
        <v>1754</v>
      </c>
      <c r="F855" s="136" t="s">
        <v>1862</v>
      </c>
      <c r="G855" s="137" t="s">
        <v>626</v>
      </c>
      <c r="H855" s="137"/>
      <c r="I855" s="137"/>
      <c r="J855" s="137" t="s">
        <v>715</v>
      </c>
      <c r="K855" s="137" t="s">
        <v>716</v>
      </c>
      <c r="L855" s="137" t="s">
        <v>640</v>
      </c>
      <c r="M855" s="136" t="s">
        <v>641</v>
      </c>
      <c r="N855" s="136">
        <v>11</v>
      </c>
      <c r="O855" s="138" t="s">
        <v>722</v>
      </c>
      <c r="P855" s="137" t="s">
        <v>703</v>
      </c>
      <c r="Q855" s="137" t="s">
        <v>624</v>
      </c>
      <c r="R855" s="137" t="s">
        <v>401</v>
      </c>
      <c r="S855" s="137" t="s">
        <v>22</v>
      </c>
      <c r="T855" s="137" t="s">
        <v>411</v>
      </c>
      <c r="U855" s="144">
        <v>20</v>
      </c>
      <c r="V855" s="136">
        <v>200</v>
      </c>
      <c r="W855" s="136">
        <v>30</v>
      </c>
      <c r="X855" s="136">
        <v>230</v>
      </c>
      <c r="Y855" s="136">
        <v>5</v>
      </c>
      <c r="Z855" s="136" t="s">
        <v>20</v>
      </c>
      <c r="AA855" s="136" t="s">
        <v>20</v>
      </c>
      <c r="AB855" s="136" t="s">
        <v>21</v>
      </c>
      <c r="AC855" s="137" t="s">
        <v>21</v>
      </c>
      <c r="AD855" s="137" t="s">
        <v>3402</v>
      </c>
      <c r="AE855" s="136" t="s">
        <v>20</v>
      </c>
      <c r="AF855" s="137" t="s">
        <v>2074</v>
      </c>
      <c r="AG855" s="136" t="s">
        <v>1868</v>
      </c>
      <c r="AH855" s="136">
        <v>3</v>
      </c>
      <c r="AI855" s="139">
        <v>6300</v>
      </c>
      <c r="AJ855" s="140">
        <v>65.599999999999994</v>
      </c>
      <c r="AK855" s="148">
        <v>66</v>
      </c>
      <c r="AL855" s="201">
        <f t="shared" si="13"/>
        <v>4600</v>
      </c>
      <c r="AM855" s="143">
        <v>35000</v>
      </c>
      <c r="AN855" s="204">
        <v>5280000</v>
      </c>
      <c r="AO855" s="204">
        <v>6600000</v>
      </c>
      <c r="AP855" s="139">
        <v>0</v>
      </c>
      <c r="AQ855" s="139">
        <v>28980000</v>
      </c>
      <c r="AR855" s="139">
        <v>700000</v>
      </c>
      <c r="AS855" s="139">
        <v>41560000</v>
      </c>
    </row>
    <row r="856" spans="1:45" s="142" customFormat="1" ht="24.9" hidden="1" customHeight="1" x14ac:dyDescent="0.3">
      <c r="A856" s="136">
        <v>13750</v>
      </c>
      <c r="B856" s="136" t="s">
        <v>29</v>
      </c>
      <c r="C856" s="136" t="s">
        <v>86</v>
      </c>
      <c r="D856" s="136">
        <v>2024</v>
      </c>
      <c r="E856" s="137" t="s">
        <v>1754</v>
      </c>
      <c r="F856" s="136" t="s">
        <v>1862</v>
      </c>
      <c r="G856" s="137" t="s">
        <v>626</v>
      </c>
      <c r="H856" s="137"/>
      <c r="I856" s="137"/>
      <c r="J856" s="137" t="s">
        <v>715</v>
      </c>
      <c r="K856" s="137" t="s">
        <v>716</v>
      </c>
      <c r="L856" s="137" t="s">
        <v>640</v>
      </c>
      <c r="M856" s="136" t="s">
        <v>641</v>
      </c>
      <c r="N856" s="136">
        <v>11</v>
      </c>
      <c r="O856" s="138" t="s">
        <v>722</v>
      </c>
      <c r="P856" s="137" t="s">
        <v>703</v>
      </c>
      <c r="Q856" s="137" t="s">
        <v>624</v>
      </c>
      <c r="R856" s="137" t="s">
        <v>401</v>
      </c>
      <c r="S856" s="137" t="s">
        <v>22</v>
      </c>
      <c r="T856" s="137" t="s">
        <v>411</v>
      </c>
      <c r="U856" s="144">
        <v>20</v>
      </c>
      <c r="V856" s="136">
        <v>200</v>
      </c>
      <c r="W856" s="136">
        <v>30</v>
      </c>
      <c r="X856" s="136">
        <v>230</v>
      </c>
      <c r="Y856" s="136">
        <v>5</v>
      </c>
      <c r="Z856" s="136" t="s">
        <v>20</v>
      </c>
      <c r="AA856" s="136" t="s">
        <v>20</v>
      </c>
      <c r="AB856" s="136" t="s">
        <v>21</v>
      </c>
      <c r="AC856" s="137" t="s">
        <v>21</v>
      </c>
      <c r="AD856" s="137" t="s">
        <v>3366</v>
      </c>
      <c r="AE856" s="136" t="s">
        <v>20</v>
      </c>
      <c r="AF856" s="137" t="s">
        <v>2074</v>
      </c>
      <c r="AG856" s="136" t="s">
        <v>1868</v>
      </c>
      <c r="AH856" s="136">
        <v>3</v>
      </c>
      <c r="AI856" s="139">
        <v>6300</v>
      </c>
      <c r="AJ856" s="140">
        <v>65.599999999999994</v>
      </c>
      <c r="AK856" s="148">
        <v>66</v>
      </c>
      <c r="AL856" s="201">
        <f t="shared" si="13"/>
        <v>4600</v>
      </c>
      <c r="AM856" s="143">
        <v>35000</v>
      </c>
      <c r="AN856" s="204">
        <v>5280000</v>
      </c>
      <c r="AO856" s="204">
        <v>6600000</v>
      </c>
      <c r="AP856" s="139">
        <v>0</v>
      </c>
      <c r="AQ856" s="139">
        <v>28980000</v>
      </c>
      <c r="AR856" s="139">
        <v>700000</v>
      </c>
      <c r="AS856" s="139">
        <v>41560000</v>
      </c>
    </row>
    <row r="857" spans="1:45" s="142" customFormat="1" ht="24.9" hidden="1" customHeight="1" x14ac:dyDescent="0.3">
      <c r="A857" s="136">
        <v>13751</v>
      </c>
      <c r="B857" s="136" t="s">
        <v>29</v>
      </c>
      <c r="C857" s="136" t="s">
        <v>86</v>
      </c>
      <c r="D857" s="136">
        <v>2024</v>
      </c>
      <c r="E857" s="137" t="s">
        <v>1754</v>
      </c>
      <c r="F857" s="136" t="s">
        <v>1862</v>
      </c>
      <c r="G857" s="137" t="s">
        <v>626</v>
      </c>
      <c r="H857" s="137"/>
      <c r="I857" s="137"/>
      <c r="J857" s="137" t="s">
        <v>715</v>
      </c>
      <c r="K857" s="137" t="s">
        <v>716</v>
      </c>
      <c r="L857" s="137" t="s">
        <v>640</v>
      </c>
      <c r="M857" s="136" t="s">
        <v>641</v>
      </c>
      <c r="N857" s="136">
        <v>11</v>
      </c>
      <c r="O857" s="138" t="s">
        <v>722</v>
      </c>
      <c r="P857" s="137" t="s">
        <v>703</v>
      </c>
      <c r="Q857" s="137" t="s">
        <v>624</v>
      </c>
      <c r="R857" s="137" t="s">
        <v>401</v>
      </c>
      <c r="S857" s="137" t="s">
        <v>22</v>
      </c>
      <c r="T857" s="137" t="s">
        <v>411</v>
      </c>
      <c r="U857" s="144">
        <v>20</v>
      </c>
      <c r="V857" s="136">
        <v>200</v>
      </c>
      <c r="W857" s="136">
        <v>30</v>
      </c>
      <c r="X857" s="136">
        <v>230</v>
      </c>
      <c r="Y857" s="136">
        <v>5</v>
      </c>
      <c r="Z857" s="136" t="s">
        <v>20</v>
      </c>
      <c r="AA857" s="136" t="s">
        <v>20</v>
      </c>
      <c r="AB857" s="136" t="s">
        <v>21</v>
      </c>
      <c r="AC857" s="137" t="s">
        <v>21</v>
      </c>
      <c r="AD857" s="137" t="s">
        <v>3366</v>
      </c>
      <c r="AE857" s="136" t="s">
        <v>20</v>
      </c>
      <c r="AF857" s="137" t="s">
        <v>2074</v>
      </c>
      <c r="AG857" s="136" t="s">
        <v>1868</v>
      </c>
      <c r="AH857" s="136">
        <v>3</v>
      </c>
      <c r="AI857" s="139">
        <v>6300</v>
      </c>
      <c r="AJ857" s="140">
        <v>65.599999999999994</v>
      </c>
      <c r="AK857" s="148">
        <v>66</v>
      </c>
      <c r="AL857" s="201">
        <f t="shared" si="13"/>
        <v>4600</v>
      </c>
      <c r="AM857" s="139">
        <v>35000</v>
      </c>
      <c r="AN857" s="204">
        <v>5280000</v>
      </c>
      <c r="AO857" s="204">
        <v>6600000</v>
      </c>
      <c r="AP857" s="139">
        <v>0</v>
      </c>
      <c r="AQ857" s="139">
        <v>28980000</v>
      </c>
      <c r="AR857" s="139">
        <v>700000</v>
      </c>
      <c r="AS857" s="139">
        <v>41560000</v>
      </c>
    </row>
    <row r="858" spans="1:45" s="142" customFormat="1" ht="24.9" hidden="1" customHeight="1" x14ac:dyDescent="0.3">
      <c r="A858" s="136">
        <v>13726</v>
      </c>
      <c r="B858" s="136" t="s">
        <v>29</v>
      </c>
      <c r="C858" s="136" t="s">
        <v>86</v>
      </c>
      <c r="D858" s="136">
        <v>2024</v>
      </c>
      <c r="E858" s="137" t="s">
        <v>1754</v>
      </c>
      <c r="F858" s="136" t="s">
        <v>1862</v>
      </c>
      <c r="G858" s="137" t="s">
        <v>626</v>
      </c>
      <c r="H858" s="137"/>
      <c r="I858" s="137"/>
      <c r="J858" s="137" t="s">
        <v>3403</v>
      </c>
      <c r="K858" s="137" t="s">
        <v>1927</v>
      </c>
      <c r="L858" s="137" t="s">
        <v>640</v>
      </c>
      <c r="M858" s="136" t="s">
        <v>641</v>
      </c>
      <c r="N858" s="136">
        <v>11</v>
      </c>
      <c r="O858" s="138" t="s">
        <v>722</v>
      </c>
      <c r="P858" s="137" t="s">
        <v>699</v>
      </c>
      <c r="Q858" s="137" t="s">
        <v>624</v>
      </c>
      <c r="R858" s="137" t="s">
        <v>401</v>
      </c>
      <c r="S858" s="137" t="s">
        <v>22</v>
      </c>
      <c r="T858" s="137" t="s">
        <v>399</v>
      </c>
      <c r="U858" s="144">
        <v>20</v>
      </c>
      <c r="V858" s="136">
        <v>80</v>
      </c>
      <c r="W858" s="136">
        <v>30</v>
      </c>
      <c r="X858" s="136">
        <v>110</v>
      </c>
      <c r="Y858" s="136">
        <v>4</v>
      </c>
      <c r="Z858" s="136" t="s">
        <v>20</v>
      </c>
      <c r="AA858" s="136" t="s">
        <v>20</v>
      </c>
      <c r="AB858" s="136" t="s">
        <v>21</v>
      </c>
      <c r="AC858" s="137" t="s">
        <v>3404</v>
      </c>
      <c r="AD858" s="137" t="s">
        <v>3405</v>
      </c>
      <c r="AE858" s="136" t="s">
        <v>18</v>
      </c>
      <c r="AF858" s="137" t="s">
        <v>1878</v>
      </c>
      <c r="AG858" s="136" t="s">
        <v>1868</v>
      </c>
      <c r="AH858" s="136">
        <v>3</v>
      </c>
      <c r="AI858" s="139">
        <v>6300</v>
      </c>
      <c r="AJ858" s="140">
        <v>27.5</v>
      </c>
      <c r="AK858" s="148">
        <v>28</v>
      </c>
      <c r="AL858" s="201">
        <f t="shared" si="13"/>
        <v>2200</v>
      </c>
      <c r="AM858" s="143"/>
      <c r="AN858" s="204">
        <v>2240000</v>
      </c>
      <c r="AO858" s="204">
        <v>2800000</v>
      </c>
      <c r="AP858" s="139">
        <v>0</v>
      </c>
      <c r="AQ858" s="139">
        <v>13860000</v>
      </c>
      <c r="AR858" s="139">
        <v>0</v>
      </c>
      <c r="AS858" s="139">
        <v>18900000</v>
      </c>
    </row>
    <row r="859" spans="1:45" s="142" customFormat="1" ht="24.9" hidden="1" customHeight="1" x14ac:dyDescent="0.3">
      <c r="A859" s="136">
        <v>13697</v>
      </c>
      <c r="B859" s="136" t="s">
        <v>29</v>
      </c>
      <c r="C859" s="136" t="s">
        <v>86</v>
      </c>
      <c r="D859" s="136">
        <v>2024</v>
      </c>
      <c r="E859" s="137" t="s">
        <v>1754</v>
      </c>
      <c r="F859" s="136" t="s">
        <v>1862</v>
      </c>
      <c r="G859" s="137" t="s">
        <v>626</v>
      </c>
      <c r="H859" s="137"/>
      <c r="I859" s="137"/>
      <c r="J859" s="137" t="s">
        <v>3406</v>
      </c>
      <c r="K859" s="137" t="s">
        <v>1927</v>
      </c>
      <c r="L859" s="137" t="s">
        <v>640</v>
      </c>
      <c r="M859" s="136" t="s">
        <v>641</v>
      </c>
      <c r="N859" s="136">
        <v>11</v>
      </c>
      <c r="O859" s="138" t="s">
        <v>722</v>
      </c>
      <c r="P859" s="137" t="s">
        <v>699</v>
      </c>
      <c r="Q859" s="137" t="s">
        <v>624</v>
      </c>
      <c r="R859" s="137" t="s">
        <v>401</v>
      </c>
      <c r="S859" s="137" t="s">
        <v>22</v>
      </c>
      <c r="T859" s="137" t="s">
        <v>399</v>
      </c>
      <c r="U859" s="144">
        <v>19</v>
      </c>
      <c r="V859" s="136">
        <v>80</v>
      </c>
      <c r="W859" s="136">
        <v>30</v>
      </c>
      <c r="X859" s="136">
        <v>110</v>
      </c>
      <c r="Y859" s="136">
        <v>4</v>
      </c>
      <c r="Z859" s="136" t="s">
        <v>20</v>
      </c>
      <c r="AA859" s="136" t="s">
        <v>20</v>
      </c>
      <c r="AB859" s="136" t="s">
        <v>21</v>
      </c>
      <c r="AC859" s="137" t="s">
        <v>3404</v>
      </c>
      <c r="AD859" s="137" t="s">
        <v>3407</v>
      </c>
      <c r="AE859" s="136" t="s">
        <v>18</v>
      </c>
      <c r="AF859" s="137" t="s">
        <v>1878</v>
      </c>
      <c r="AG859" s="136" t="s">
        <v>1868</v>
      </c>
      <c r="AH859" s="136">
        <v>3</v>
      </c>
      <c r="AI859" s="139">
        <v>6300</v>
      </c>
      <c r="AJ859" s="140">
        <v>27.5</v>
      </c>
      <c r="AK859" s="148">
        <v>28</v>
      </c>
      <c r="AL859" s="201">
        <f t="shared" si="13"/>
        <v>2090</v>
      </c>
      <c r="AM859" s="139"/>
      <c r="AN859" s="204">
        <v>2128000</v>
      </c>
      <c r="AO859" s="204">
        <v>2660000</v>
      </c>
      <c r="AP859" s="139">
        <v>0</v>
      </c>
      <c r="AQ859" s="139">
        <v>13167000</v>
      </c>
      <c r="AR859" s="139">
        <v>0</v>
      </c>
      <c r="AS859" s="139">
        <v>17955000</v>
      </c>
    </row>
    <row r="860" spans="1:45" s="142" customFormat="1" ht="24.9" hidden="1" customHeight="1" x14ac:dyDescent="0.3">
      <c r="A860" s="136">
        <v>13649</v>
      </c>
      <c r="B860" s="136" t="s">
        <v>29</v>
      </c>
      <c r="C860" s="136" t="s">
        <v>86</v>
      </c>
      <c r="D860" s="136">
        <v>2024</v>
      </c>
      <c r="E860" s="137" t="s">
        <v>1754</v>
      </c>
      <c r="F860" s="136" t="s">
        <v>1862</v>
      </c>
      <c r="G860" s="137" t="s">
        <v>626</v>
      </c>
      <c r="H860" s="137"/>
      <c r="I860" s="137"/>
      <c r="J860" s="137" t="s">
        <v>1203</v>
      </c>
      <c r="K860" s="137" t="s">
        <v>1202</v>
      </c>
      <c r="L860" s="137"/>
      <c r="M860" s="136"/>
      <c r="N860" s="136">
        <v>3</v>
      </c>
      <c r="O860" s="138" t="s">
        <v>1219</v>
      </c>
      <c r="P860" s="137" t="s">
        <v>1128</v>
      </c>
      <c r="Q860" s="137" t="s">
        <v>624</v>
      </c>
      <c r="R860" s="137" t="s">
        <v>401</v>
      </c>
      <c r="S860" s="137" t="s">
        <v>22</v>
      </c>
      <c r="T860" s="137" t="s">
        <v>410</v>
      </c>
      <c r="U860" s="144">
        <v>20</v>
      </c>
      <c r="V860" s="136">
        <v>260</v>
      </c>
      <c r="W860" s="136">
        <v>0</v>
      </c>
      <c r="X860" s="136">
        <v>260</v>
      </c>
      <c r="Y860" s="136">
        <v>4</v>
      </c>
      <c r="Z860" s="136" t="s">
        <v>20</v>
      </c>
      <c r="AA860" s="136" t="s">
        <v>20</v>
      </c>
      <c r="AB860" s="136" t="s">
        <v>21</v>
      </c>
      <c r="AC860" s="137" t="s">
        <v>21</v>
      </c>
      <c r="AD860" s="137" t="s">
        <v>3408</v>
      </c>
      <c r="AE860" s="136" t="s">
        <v>20</v>
      </c>
      <c r="AF860" s="137" t="s">
        <v>1991</v>
      </c>
      <c r="AG860" s="136" t="s">
        <v>1868</v>
      </c>
      <c r="AH860" s="136">
        <v>3</v>
      </c>
      <c r="AI860" s="139">
        <v>6300</v>
      </c>
      <c r="AJ860" s="140">
        <v>65</v>
      </c>
      <c r="AK860" s="148">
        <v>65</v>
      </c>
      <c r="AL860" s="201">
        <f t="shared" si="13"/>
        <v>5200</v>
      </c>
      <c r="AM860" s="143">
        <v>300000</v>
      </c>
      <c r="AN860" s="204">
        <v>5200000</v>
      </c>
      <c r="AO860" s="204">
        <v>6500000</v>
      </c>
      <c r="AP860" s="139">
        <v>0</v>
      </c>
      <c r="AQ860" s="139">
        <v>32760000</v>
      </c>
      <c r="AR860" s="139">
        <v>6000000</v>
      </c>
      <c r="AS860" s="139">
        <v>50460000</v>
      </c>
    </row>
    <row r="861" spans="1:45" s="142" customFormat="1" ht="24.9" hidden="1" customHeight="1" x14ac:dyDescent="0.3">
      <c r="A861" s="136">
        <v>13661</v>
      </c>
      <c r="B861" s="136" t="s">
        <v>29</v>
      </c>
      <c r="C861" s="136" t="s">
        <v>86</v>
      </c>
      <c r="D861" s="136">
        <v>2024</v>
      </c>
      <c r="E861" s="137" t="s">
        <v>1754</v>
      </c>
      <c r="F861" s="136" t="s">
        <v>1862</v>
      </c>
      <c r="G861" s="137" t="s">
        <v>626</v>
      </c>
      <c r="H861" s="137"/>
      <c r="I861" s="137"/>
      <c r="J861" s="137" t="s">
        <v>682</v>
      </c>
      <c r="K861" s="137" t="s">
        <v>683</v>
      </c>
      <c r="L861" s="137"/>
      <c r="M861" s="136"/>
      <c r="N861" s="136">
        <v>3</v>
      </c>
      <c r="O861" s="138" t="s">
        <v>1219</v>
      </c>
      <c r="P861" s="137" t="s">
        <v>1334</v>
      </c>
      <c r="Q861" s="137" t="s">
        <v>624</v>
      </c>
      <c r="R861" s="137" t="s">
        <v>401</v>
      </c>
      <c r="S861" s="137" t="s">
        <v>22</v>
      </c>
      <c r="T861" s="137" t="s">
        <v>410</v>
      </c>
      <c r="U861" s="144">
        <v>20</v>
      </c>
      <c r="V861" s="136">
        <v>260</v>
      </c>
      <c r="W861" s="136">
        <v>0</v>
      </c>
      <c r="X861" s="136">
        <v>260</v>
      </c>
      <c r="Y861" s="136">
        <v>4</v>
      </c>
      <c r="Z861" s="136" t="s">
        <v>20</v>
      </c>
      <c r="AA861" s="136" t="s">
        <v>20</v>
      </c>
      <c r="AB861" s="136" t="s">
        <v>21</v>
      </c>
      <c r="AC861" s="137" t="s">
        <v>21</v>
      </c>
      <c r="AD861" s="137" t="s">
        <v>3409</v>
      </c>
      <c r="AE861" s="136" t="s">
        <v>20</v>
      </c>
      <c r="AF861" s="137" t="s">
        <v>1921</v>
      </c>
      <c r="AG861" s="136" t="s">
        <v>1868</v>
      </c>
      <c r="AH861" s="136">
        <v>3</v>
      </c>
      <c r="AI861" s="139">
        <v>6300</v>
      </c>
      <c r="AJ861" s="140">
        <v>65</v>
      </c>
      <c r="AK861" s="148">
        <v>65</v>
      </c>
      <c r="AL861" s="201">
        <f t="shared" si="13"/>
        <v>5200</v>
      </c>
      <c r="AM861" s="143">
        <v>300000</v>
      </c>
      <c r="AN861" s="204">
        <v>5200000</v>
      </c>
      <c r="AO861" s="204">
        <v>6500000</v>
      </c>
      <c r="AP861" s="139">
        <v>0</v>
      </c>
      <c r="AQ861" s="139">
        <v>32760000</v>
      </c>
      <c r="AR861" s="139">
        <v>6000000</v>
      </c>
      <c r="AS861" s="139">
        <v>50460000</v>
      </c>
    </row>
    <row r="862" spans="1:45" s="142" customFormat="1" ht="24.9" hidden="1" customHeight="1" x14ac:dyDescent="0.3">
      <c r="A862" s="136">
        <v>13679</v>
      </c>
      <c r="B862" s="136" t="s">
        <v>2339</v>
      </c>
      <c r="C862" s="136" t="s">
        <v>83</v>
      </c>
      <c r="D862" s="136">
        <v>2024</v>
      </c>
      <c r="E862" s="137" t="s">
        <v>1754</v>
      </c>
      <c r="F862" s="136" t="s">
        <v>1862</v>
      </c>
      <c r="G862" s="137" t="s">
        <v>626</v>
      </c>
      <c r="H862" s="137"/>
      <c r="I862" s="137"/>
      <c r="J862" s="137" t="s">
        <v>1793</v>
      </c>
      <c r="K862" s="137" t="s">
        <v>1794</v>
      </c>
      <c r="L862" s="137"/>
      <c r="M862" s="136"/>
      <c r="N862" s="136">
        <v>14</v>
      </c>
      <c r="O862" s="138" t="s">
        <v>705</v>
      </c>
      <c r="P862" s="137" t="s">
        <v>1418</v>
      </c>
      <c r="Q862" s="137" t="s">
        <v>624</v>
      </c>
      <c r="R862" s="137" t="s">
        <v>401</v>
      </c>
      <c r="S862" s="137" t="s">
        <v>22</v>
      </c>
      <c r="T862" s="137" t="s">
        <v>399</v>
      </c>
      <c r="U862" s="144">
        <v>15</v>
      </c>
      <c r="V862" s="136">
        <v>76</v>
      </c>
      <c r="W862" s="136">
        <v>0</v>
      </c>
      <c r="X862" s="136">
        <v>76</v>
      </c>
      <c r="Y862" s="136">
        <v>4</v>
      </c>
      <c r="Z862" s="136" t="s">
        <v>20</v>
      </c>
      <c r="AA862" s="136" t="s">
        <v>20</v>
      </c>
      <c r="AB862" s="136" t="s">
        <v>21</v>
      </c>
      <c r="AC862" s="137" t="s">
        <v>21</v>
      </c>
      <c r="AD862" s="137" t="s">
        <v>3410</v>
      </c>
      <c r="AE862" s="136" t="s">
        <v>18</v>
      </c>
      <c r="AF862" s="137" t="s">
        <v>1878</v>
      </c>
      <c r="AG862" s="136" t="s">
        <v>1868</v>
      </c>
      <c r="AH862" s="136">
        <v>3</v>
      </c>
      <c r="AI862" s="139">
        <v>6300</v>
      </c>
      <c r="AJ862" s="140">
        <v>19</v>
      </c>
      <c r="AK862" s="148">
        <v>19</v>
      </c>
      <c r="AL862" s="201">
        <f t="shared" si="13"/>
        <v>1140</v>
      </c>
      <c r="AM862" s="143"/>
      <c r="AN862" s="204">
        <v>1140000</v>
      </c>
      <c r="AO862" s="204">
        <v>1425000</v>
      </c>
      <c r="AP862" s="139">
        <v>0</v>
      </c>
      <c r="AQ862" s="139">
        <v>7182000</v>
      </c>
      <c r="AR862" s="139">
        <v>0</v>
      </c>
      <c r="AS862" s="139">
        <v>9747000</v>
      </c>
    </row>
    <row r="863" spans="1:45" s="142" customFormat="1" ht="24.9" hidden="1" customHeight="1" x14ac:dyDescent="0.3">
      <c r="A863" s="136">
        <v>13680</v>
      </c>
      <c r="B863" s="136" t="s">
        <v>2339</v>
      </c>
      <c r="C863" s="136" t="s">
        <v>83</v>
      </c>
      <c r="D863" s="136">
        <v>2024</v>
      </c>
      <c r="E863" s="137" t="s">
        <v>1754</v>
      </c>
      <c r="F863" s="136" t="s">
        <v>1862</v>
      </c>
      <c r="G863" s="137" t="s">
        <v>626</v>
      </c>
      <c r="H863" s="137"/>
      <c r="I863" s="137"/>
      <c r="J863" s="137" t="s">
        <v>1199</v>
      </c>
      <c r="K863" s="137" t="s">
        <v>424</v>
      </c>
      <c r="L863" s="137"/>
      <c r="M863" s="136"/>
      <c r="N863" s="136">
        <v>4</v>
      </c>
      <c r="O863" s="138" t="s">
        <v>687</v>
      </c>
      <c r="P863" s="137" t="s">
        <v>726</v>
      </c>
      <c r="Q863" s="137" t="s">
        <v>624</v>
      </c>
      <c r="R863" s="137" t="s">
        <v>401</v>
      </c>
      <c r="S863" s="137" t="s">
        <v>22</v>
      </c>
      <c r="T863" s="137" t="s">
        <v>410</v>
      </c>
      <c r="U863" s="144">
        <v>15</v>
      </c>
      <c r="V863" s="136">
        <v>90</v>
      </c>
      <c r="W863" s="136">
        <v>0</v>
      </c>
      <c r="X863" s="136">
        <v>90</v>
      </c>
      <c r="Y863" s="136">
        <v>5</v>
      </c>
      <c r="Z863" s="136" t="s">
        <v>20</v>
      </c>
      <c r="AA863" s="136" t="s">
        <v>20</v>
      </c>
      <c r="AB863" s="136" t="s">
        <v>21</v>
      </c>
      <c r="AC863" s="137" t="s">
        <v>21</v>
      </c>
      <c r="AD863" s="137" t="s">
        <v>3411</v>
      </c>
      <c r="AE863" s="136" t="s">
        <v>20</v>
      </c>
      <c r="AF863" s="137" t="s">
        <v>1197</v>
      </c>
      <c r="AG863" s="136" t="s">
        <v>1868</v>
      </c>
      <c r="AH863" s="136">
        <v>1</v>
      </c>
      <c r="AI863" s="139">
        <v>4300</v>
      </c>
      <c r="AJ863" s="140">
        <v>18</v>
      </c>
      <c r="AK863" s="148">
        <v>18</v>
      </c>
      <c r="AL863" s="201">
        <f t="shared" si="13"/>
        <v>1350</v>
      </c>
      <c r="AM863" s="143">
        <v>38000</v>
      </c>
      <c r="AN863" s="204">
        <v>1080000</v>
      </c>
      <c r="AO863" s="204">
        <v>1350000</v>
      </c>
      <c r="AP863" s="139">
        <v>0</v>
      </c>
      <c r="AQ863" s="139">
        <v>5805000</v>
      </c>
      <c r="AR863" s="139">
        <v>570000</v>
      </c>
      <c r="AS863" s="139">
        <v>8805000</v>
      </c>
    </row>
    <row r="864" spans="1:45" s="142" customFormat="1" ht="24.9" hidden="1" customHeight="1" x14ac:dyDescent="0.3">
      <c r="A864" s="136">
        <v>13681</v>
      </c>
      <c r="B864" s="136" t="s">
        <v>2339</v>
      </c>
      <c r="C864" s="136" t="s">
        <v>83</v>
      </c>
      <c r="D864" s="136">
        <v>2024</v>
      </c>
      <c r="E864" s="137" t="s">
        <v>1754</v>
      </c>
      <c r="F864" s="136" t="s">
        <v>1862</v>
      </c>
      <c r="G864" s="137" t="s">
        <v>626</v>
      </c>
      <c r="H864" s="137"/>
      <c r="I864" s="137"/>
      <c r="J864" s="137" t="s">
        <v>1199</v>
      </c>
      <c r="K864" s="137" t="s">
        <v>424</v>
      </c>
      <c r="L864" s="137"/>
      <c r="M864" s="136"/>
      <c r="N864" s="136">
        <v>4</v>
      </c>
      <c r="O864" s="138" t="s">
        <v>687</v>
      </c>
      <c r="P864" s="137" t="s">
        <v>1351</v>
      </c>
      <c r="Q864" s="137" t="s">
        <v>624</v>
      </c>
      <c r="R864" s="137" t="s">
        <v>401</v>
      </c>
      <c r="S864" s="137" t="s">
        <v>22</v>
      </c>
      <c r="T864" s="137" t="s">
        <v>410</v>
      </c>
      <c r="U864" s="144">
        <v>15</v>
      </c>
      <c r="V864" s="136">
        <v>90</v>
      </c>
      <c r="W864" s="136">
        <v>0</v>
      </c>
      <c r="X864" s="136">
        <v>90</v>
      </c>
      <c r="Y864" s="136">
        <v>5</v>
      </c>
      <c r="Z864" s="136" t="s">
        <v>20</v>
      </c>
      <c r="AA864" s="136" t="s">
        <v>20</v>
      </c>
      <c r="AB864" s="136" t="s">
        <v>21</v>
      </c>
      <c r="AC864" s="137" t="s">
        <v>21</v>
      </c>
      <c r="AD864" s="137" t="s">
        <v>3411</v>
      </c>
      <c r="AE864" s="136" t="s">
        <v>20</v>
      </c>
      <c r="AF864" s="137" t="s">
        <v>1197</v>
      </c>
      <c r="AG864" s="136" t="s">
        <v>1868</v>
      </c>
      <c r="AH864" s="136">
        <v>1</v>
      </c>
      <c r="AI864" s="139">
        <v>4300</v>
      </c>
      <c r="AJ864" s="140">
        <v>18</v>
      </c>
      <c r="AK864" s="148">
        <v>18</v>
      </c>
      <c r="AL864" s="201">
        <f t="shared" si="13"/>
        <v>1350</v>
      </c>
      <c r="AM864" s="143">
        <v>38000</v>
      </c>
      <c r="AN864" s="204">
        <v>1080000</v>
      </c>
      <c r="AO864" s="204">
        <v>1350000</v>
      </c>
      <c r="AP864" s="139">
        <v>0</v>
      </c>
      <c r="AQ864" s="139">
        <v>5805000</v>
      </c>
      <c r="AR864" s="139">
        <v>570000</v>
      </c>
      <c r="AS864" s="139">
        <v>8805000</v>
      </c>
    </row>
    <row r="865" spans="1:47" s="142" customFormat="1" ht="24.9" hidden="1" customHeight="1" x14ac:dyDescent="0.3">
      <c r="A865" s="136">
        <v>13682</v>
      </c>
      <c r="B865" s="136" t="s">
        <v>2339</v>
      </c>
      <c r="C865" s="136" t="s">
        <v>83</v>
      </c>
      <c r="D865" s="136">
        <v>2024</v>
      </c>
      <c r="E865" s="137" t="s">
        <v>1754</v>
      </c>
      <c r="F865" s="136" t="s">
        <v>1862</v>
      </c>
      <c r="G865" s="137" t="s">
        <v>626</v>
      </c>
      <c r="H865" s="137"/>
      <c r="I865" s="137"/>
      <c r="J865" s="137" t="s">
        <v>1199</v>
      </c>
      <c r="K865" s="137" t="s">
        <v>424</v>
      </c>
      <c r="L865" s="137"/>
      <c r="M865" s="136"/>
      <c r="N865" s="136">
        <v>4</v>
      </c>
      <c r="O865" s="138" t="s">
        <v>687</v>
      </c>
      <c r="P865" s="137" t="s">
        <v>1186</v>
      </c>
      <c r="Q865" s="137" t="s">
        <v>624</v>
      </c>
      <c r="R865" s="137" t="s">
        <v>401</v>
      </c>
      <c r="S865" s="137" t="s">
        <v>22</v>
      </c>
      <c r="T865" s="137" t="s">
        <v>410</v>
      </c>
      <c r="U865" s="144">
        <v>15</v>
      </c>
      <c r="V865" s="136">
        <v>90</v>
      </c>
      <c r="W865" s="136">
        <v>0</v>
      </c>
      <c r="X865" s="136">
        <v>90</v>
      </c>
      <c r="Y865" s="136">
        <v>5</v>
      </c>
      <c r="Z865" s="136" t="s">
        <v>20</v>
      </c>
      <c r="AA865" s="136" t="s">
        <v>20</v>
      </c>
      <c r="AB865" s="136" t="s">
        <v>21</v>
      </c>
      <c r="AC865" s="137" t="s">
        <v>21</v>
      </c>
      <c r="AD865" s="137" t="s">
        <v>3412</v>
      </c>
      <c r="AE865" s="136" t="s">
        <v>20</v>
      </c>
      <c r="AF865" s="137" t="s">
        <v>1197</v>
      </c>
      <c r="AG865" s="136" t="s">
        <v>1868</v>
      </c>
      <c r="AH865" s="136">
        <v>1</v>
      </c>
      <c r="AI865" s="139">
        <v>4300</v>
      </c>
      <c r="AJ865" s="140">
        <v>18</v>
      </c>
      <c r="AK865" s="148">
        <v>18</v>
      </c>
      <c r="AL865" s="201">
        <f t="shared" si="13"/>
        <v>1350</v>
      </c>
      <c r="AM865" s="139">
        <v>38000</v>
      </c>
      <c r="AN865" s="204">
        <v>1080000</v>
      </c>
      <c r="AO865" s="204">
        <v>1350000</v>
      </c>
      <c r="AP865" s="139">
        <v>0</v>
      </c>
      <c r="AQ865" s="139">
        <v>5805000</v>
      </c>
      <c r="AR865" s="139">
        <v>570000</v>
      </c>
      <c r="AS865" s="139">
        <v>8805000</v>
      </c>
    </row>
    <row r="866" spans="1:47" s="142" customFormat="1" ht="24.9" hidden="1" customHeight="1" x14ac:dyDescent="0.3">
      <c r="A866" s="136">
        <v>13683</v>
      </c>
      <c r="B866" s="136" t="s">
        <v>2339</v>
      </c>
      <c r="C866" s="136" t="s">
        <v>83</v>
      </c>
      <c r="D866" s="136">
        <v>2024</v>
      </c>
      <c r="E866" s="137" t="s">
        <v>1754</v>
      </c>
      <c r="F866" s="136" t="s">
        <v>1862</v>
      </c>
      <c r="G866" s="137" t="s">
        <v>626</v>
      </c>
      <c r="H866" s="137"/>
      <c r="I866" s="137"/>
      <c r="J866" s="137" t="s">
        <v>1210</v>
      </c>
      <c r="K866" s="137" t="s">
        <v>1209</v>
      </c>
      <c r="L866" s="137"/>
      <c r="M866" s="136"/>
      <c r="N866" s="136">
        <v>4</v>
      </c>
      <c r="O866" s="138" t="s">
        <v>687</v>
      </c>
      <c r="P866" s="137" t="s">
        <v>1351</v>
      </c>
      <c r="Q866" s="137" t="s">
        <v>624</v>
      </c>
      <c r="R866" s="137" t="s">
        <v>401</v>
      </c>
      <c r="S866" s="137" t="s">
        <v>22</v>
      </c>
      <c r="T866" s="137" t="s">
        <v>410</v>
      </c>
      <c r="U866" s="144">
        <v>15</v>
      </c>
      <c r="V866" s="136">
        <v>100</v>
      </c>
      <c r="W866" s="136">
        <v>0</v>
      </c>
      <c r="X866" s="136">
        <v>100</v>
      </c>
      <c r="Y866" s="136">
        <v>5</v>
      </c>
      <c r="Z866" s="136" t="s">
        <v>20</v>
      </c>
      <c r="AA866" s="136" t="s">
        <v>20</v>
      </c>
      <c r="AB866" s="136" t="s">
        <v>21</v>
      </c>
      <c r="AC866" s="137" t="s">
        <v>21</v>
      </c>
      <c r="AD866" s="137" t="s">
        <v>3413</v>
      </c>
      <c r="AE866" s="136" t="s">
        <v>18</v>
      </c>
      <c r="AF866" s="137" t="s">
        <v>1878</v>
      </c>
      <c r="AG866" s="136" t="s">
        <v>1868</v>
      </c>
      <c r="AH866" s="136">
        <v>3</v>
      </c>
      <c r="AI866" s="139">
        <v>6300</v>
      </c>
      <c r="AJ866" s="140">
        <v>20</v>
      </c>
      <c r="AK866" s="148">
        <v>20</v>
      </c>
      <c r="AL866" s="201">
        <f t="shared" si="13"/>
        <v>1500</v>
      </c>
      <c r="AM866" s="139"/>
      <c r="AN866" s="204">
        <v>1200000</v>
      </c>
      <c r="AO866" s="204">
        <v>1500000</v>
      </c>
      <c r="AP866" s="139">
        <v>0</v>
      </c>
      <c r="AQ866" s="139">
        <v>9450000</v>
      </c>
      <c r="AR866" s="139">
        <v>0</v>
      </c>
      <c r="AS866" s="139">
        <v>12150000</v>
      </c>
    </row>
    <row r="867" spans="1:47" s="142" customFormat="1" ht="24.9" hidden="1" customHeight="1" x14ac:dyDescent="0.3">
      <c r="A867" s="136">
        <v>13689</v>
      </c>
      <c r="B867" s="136" t="s">
        <v>2339</v>
      </c>
      <c r="C867" s="136" t="s">
        <v>83</v>
      </c>
      <c r="D867" s="136">
        <v>2024</v>
      </c>
      <c r="E867" s="137" t="s">
        <v>1754</v>
      </c>
      <c r="F867" s="136" t="s">
        <v>1862</v>
      </c>
      <c r="G867" s="137" t="s">
        <v>626</v>
      </c>
      <c r="H867" s="137"/>
      <c r="I867" s="137"/>
      <c r="J867" s="137" t="s">
        <v>1767</v>
      </c>
      <c r="K867" s="137" t="s">
        <v>1788</v>
      </c>
      <c r="L867" s="137"/>
      <c r="M867" s="136"/>
      <c r="N867" s="136">
        <v>4</v>
      </c>
      <c r="O867" s="138" t="s">
        <v>687</v>
      </c>
      <c r="P867" s="137" t="s">
        <v>1351</v>
      </c>
      <c r="Q867" s="137" t="s">
        <v>624</v>
      </c>
      <c r="R867" s="137" t="s">
        <v>401</v>
      </c>
      <c r="S867" s="137" t="s">
        <v>22</v>
      </c>
      <c r="T867" s="137" t="s">
        <v>410</v>
      </c>
      <c r="U867" s="144">
        <v>15</v>
      </c>
      <c r="V867" s="136">
        <v>200</v>
      </c>
      <c r="W867" s="136">
        <v>0</v>
      </c>
      <c r="X867" s="136">
        <v>200</v>
      </c>
      <c r="Y867" s="136">
        <v>5</v>
      </c>
      <c r="Z867" s="136" t="s">
        <v>20</v>
      </c>
      <c r="AA867" s="136" t="s">
        <v>20</v>
      </c>
      <c r="AB867" s="136" t="s">
        <v>21</v>
      </c>
      <c r="AC867" s="137" t="s">
        <v>21</v>
      </c>
      <c r="AD867" s="137" t="s">
        <v>3414</v>
      </c>
      <c r="AE867" s="136" t="s">
        <v>20</v>
      </c>
      <c r="AF867" s="137" t="s">
        <v>3379</v>
      </c>
      <c r="AG867" s="136" t="s">
        <v>1868</v>
      </c>
      <c r="AH867" s="136">
        <v>3</v>
      </c>
      <c r="AI867" s="139">
        <v>6300</v>
      </c>
      <c r="AJ867" s="140">
        <v>40</v>
      </c>
      <c r="AK867" s="148">
        <v>40</v>
      </c>
      <c r="AL867" s="201">
        <f t="shared" si="13"/>
        <v>3000</v>
      </c>
      <c r="AM867" s="143">
        <v>5000</v>
      </c>
      <c r="AN867" s="204">
        <v>2400000</v>
      </c>
      <c r="AO867" s="204">
        <v>3000000</v>
      </c>
      <c r="AP867" s="139">
        <v>0</v>
      </c>
      <c r="AQ867" s="139">
        <v>18900000</v>
      </c>
      <c r="AR867" s="139">
        <v>75000</v>
      </c>
      <c r="AS867" s="139">
        <v>24375000</v>
      </c>
    </row>
    <row r="868" spans="1:47" s="142" customFormat="1" ht="24.9" hidden="1" customHeight="1" x14ac:dyDescent="0.3">
      <c r="A868" s="136">
        <v>13691</v>
      </c>
      <c r="B868" s="136" t="s">
        <v>2339</v>
      </c>
      <c r="C868" s="136" t="s">
        <v>83</v>
      </c>
      <c r="D868" s="136">
        <v>2024</v>
      </c>
      <c r="E868" s="137" t="s">
        <v>1754</v>
      </c>
      <c r="F868" s="136" t="s">
        <v>1862</v>
      </c>
      <c r="G868" s="137" t="s">
        <v>626</v>
      </c>
      <c r="H868" s="137"/>
      <c r="I868" s="137"/>
      <c r="J868" s="137" t="s">
        <v>1609</v>
      </c>
      <c r="K868" s="137" t="s">
        <v>1608</v>
      </c>
      <c r="L868" s="137"/>
      <c r="M868" s="136"/>
      <c r="N868" s="136">
        <v>4</v>
      </c>
      <c r="O868" s="138" t="s">
        <v>687</v>
      </c>
      <c r="P868" s="137" t="s">
        <v>726</v>
      </c>
      <c r="Q868" s="137" t="s">
        <v>624</v>
      </c>
      <c r="R868" s="137" t="s">
        <v>401</v>
      </c>
      <c r="S868" s="137" t="s">
        <v>22</v>
      </c>
      <c r="T868" s="137" t="s">
        <v>411</v>
      </c>
      <c r="U868" s="144">
        <v>15</v>
      </c>
      <c r="V868" s="136">
        <v>176</v>
      </c>
      <c r="W868" s="136">
        <v>0</v>
      </c>
      <c r="X868" s="136">
        <v>176</v>
      </c>
      <c r="Y868" s="136">
        <v>5</v>
      </c>
      <c r="Z868" s="136" t="s">
        <v>20</v>
      </c>
      <c r="AA868" s="136" t="s">
        <v>20</v>
      </c>
      <c r="AB868" s="136" t="s">
        <v>21</v>
      </c>
      <c r="AC868" s="137" t="s">
        <v>21</v>
      </c>
      <c r="AD868" s="137" t="s">
        <v>3415</v>
      </c>
      <c r="AE868" s="136" t="s">
        <v>20</v>
      </c>
      <c r="AF868" s="137" t="s">
        <v>1991</v>
      </c>
      <c r="AG868" s="136" t="s">
        <v>1868</v>
      </c>
      <c r="AH868" s="136">
        <v>3</v>
      </c>
      <c r="AI868" s="139">
        <v>6300</v>
      </c>
      <c r="AJ868" s="140">
        <v>35.200000000000003</v>
      </c>
      <c r="AK868" s="148">
        <v>36</v>
      </c>
      <c r="AL868" s="201">
        <f t="shared" si="13"/>
        <v>2640</v>
      </c>
      <c r="AM868" s="143">
        <v>300000</v>
      </c>
      <c r="AN868" s="204">
        <v>2160000</v>
      </c>
      <c r="AO868" s="204">
        <v>2700000</v>
      </c>
      <c r="AP868" s="139">
        <v>0</v>
      </c>
      <c r="AQ868" s="139">
        <v>16632000</v>
      </c>
      <c r="AR868" s="139">
        <v>4500000</v>
      </c>
      <c r="AS868" s="139">
        <v>25992000</v>
      </c>
    </row>
    <row r="869" spans="1:47" s="142" customFormat="1" ht="24.9" hidden="1" customHeight="1" x14ac:dyDescent="0.3">
      <c r="A869" s="136">
        <v>13692</v>
      </c>
      <c r="B869" s="136" t="s">
        <v>2339</v>
      </c>
      <c r="C869" s="136" t="s">
        <v>83</v>
      </c>
      <c r="D869" s="136">
        <v>2024</v>
      </c>
      <c r="E869" s="137" t="s">
        <v>1754</v>
      </c>
      <c r="F869" s="136" t="s">
        <v>1862</v>
      </c>
      <c r="G869" s="137" t="s">
        <v>626</v>
      </c>
      <c r="H869" s="137"/>
      <c r="I869" s="137"/>
      <c r="J869" s="137" t="s">
        <v>1265</v>
      </c>
      <c r="K869" s="137" t="s">
        <v>1264</v>
      </c>
      <c r="L869" s="137"/>
      <c r="M869" s="136"/>
      <c r="N869" s="136">
        <v>4</v>
      </c>
      <c r="O869" s="138" t="s">
        <v>687</v>
      </c>
      <c r="P869" s="137" t="s">
        <v>726</v>
      </c>
      <c r="Q869" s="137" t="s">
        <v>624</v>
      </c>
      <c r="R869" s="137" t="s">
        <v>401</v>
      </c>
      <c r="S869" s="137" t="s">
        <v>22</v>
      </c>
      <c r="T869" s="137" t="s">
        <v>411</v>
      </c>
      <c r="U869" s="144">
        <v>15</v>
      </c>
      <c r="V869" s="136">
        <v>40</v>
      </c>
      <c r="W869" s="136">
        <v>0</v>
      </c>
      <c r="X869" s="136">
        <v>40</v>
      </c>
      <c r="Y869" s="136">
        <v>5</v>
      </c>
      <c r="Z869" s="136" t="s">
        <v>20</v>
      </c>
      <c r="AA869" s="136" t="s">
        <v>20</v>
      </c>
      <c r="AB869" s="136" t="s">
        <v>21</v>
      </c>
      <c r="AC869" s="137" t="s">
        <v>21</v>
      </c>
      <c r="AD869" s="137" t="s">
        <v>3416</v>
      </c>
      <c r="AE869" s="136" t="s">
        <v>18</v>
      </c>
      <c r="AF869" s="137" t="s">
        <v>1878</v>
      </c>
      <c r="AG869" s="136" t="s">
        <v>1868</v>
      </c>
      <c r="AH869" s="136">
        <v>2</v>
      </c>
      <c r="AI869" s="139">
        <v>5400</v>
      </c>
      <c r="AJ869" s="140">
        <v>8</v>
      </c>
      <c r="AK869" s="148">
        <v>8</v>
      </c>
      <c r="AL869" s="201">
        <f t="shared" si="13"/>
        <v>600</v>
      </c>
      <c r="AM869" s="143"/>
      <c r="AN869" s="204">
        <v>480000</v>
      </c>
      <c r="AO869" s="204">
        <v>600000</v>
      </c>
      <c r="AP869" s="139">
        <v>0</v>
      </c>
      <c r="AQ869" s="139">
        <v>3240000</v>
      </c>
      <c r="AR869" s="139">
        <v>0</v>
      </c>
      <c r="AS869" s="139">
        <v>4320000</v>
      </c>
    </row>
    <row r="870" spans="1:47" s="142" customFormat="1" ht="24.9" hidden="1" customHeight="1" x14ac:dyDescent="0.3">
      <c r="A870" s="136">
        <v>13698</v>
      </c>
      <c r="B870" s="136" t="s">
        <v>2339</v>
      </c>
      <c r="C870" s="136" t="s">
        <v>83</v>
      </c>
      <c r="D870" s="136">
        <v>2024</v>
      </c>
      <c r="E870" s="137" t="s">
        <v>1754</v>
      </c>
      <c r="F870" s="136" t="s">
        <v>1862</v>
      </c>
      <c r="G870" s="137" t="s">
        <v>626</v>
      </c>
      <c r="H870" s="137"/>
      <c r="I870" s="137"/>
      <c r="J870" s="137" t="s">
        <v>736</v>
      </c>
      <c r="K870" s="137" t="s">
        <v>1181</v>
      </c>
      <c r="L870" s="137"/>
      <c r="M870" s="136"/>
      <c r="N870" s="136">
        <v>3</v>
      </c>
      <c r="O870" s="138" t="s">
        <v>1219</v>
      </c>
      <c r="P870" s="137" t="s">
        <v>1334</v>
      </c>
      <c r="Q870" s="137" t="s">
        <v>624</v>
      </c>
      <c r="R870" s="137" t="s">
        <v>401</v>
      </c>
      <c r="S870" s="137" t="s">
        <v>22</v>
      </c>
      <c r="T870" s="137" t="s">
        <v>410</v>
      </c>
      <c r="U870" s="144">
        <v>20</v>
      </c>
      <c r="V870" s="136">
        <v>120</v>
      </c>
      <c r="W870" s="136">
        <v>0</v>
      </c>
      <c r="X870" s="136">
        <v>120</v>
      </c>
      <c r="Y870" s="136">
        <v>4</v>
      </c>
      <c r="Z870" s="136" t="s">
        <v>20</v>
      </c>
      <c r="AA870" s="136" t="s">
        <v>20</v>
      </c>
      <c r="AB870" s="136" t="s">
        <v>21</v>
      </c>
      <c r="AC870" s="137" t="s">
        <v>21</v>
      </c>
      <c r="AD870" s="137" t="s">
        <v>3417</v>
      </c>
      <c r="AE870" s="136" t="s">
        <v>18</v>
      </c>
      <c r="AF870" s="137" t="s">
        <v>1878</v>
      </c>
      <c r="AG870" s="136" t="s">
        <v>1868</v>
      </c>
      <c r="AH870" s="136">
        <v>1</v>
      </c>
      <c r="AI870" s="139">
        <v>4300</v>
      </c>
      <c r="AJ870" s="140">
        <v>30</v>
      </c>
      <c r="AK870" s="148">
        <v>30</v>
      </c>
      <c r="AL870" s="201">
        <f t="shared" si="13"/>
        <v>2400</v>
      </c>
      <c r="AM870" s="139"/>
      <c r="AN870" s="204">
        <v>2400000</v>
      </c>
      <c r="AO870" s="204">
        <v>3000000</v>
      </c>
      <c r="AP870" s="139">
        <v>0</v>
      </c>
      <c r="AQ870" s="139">
        <v>10320000</v>
      </c>
      <c r="AR870" s="139">
        <v>0</v>
      </c>
      <c r="AS870" s="139">
        <v>15720000</v>
      </c>
    </row>
    <row r="871" spans="1:47" s="142" customFormat="1" ht="24.9" hidden="1" customHeight="1" x14ac:dyDescent="0.3">
      <c r="A871" s="136">
        <v>13699</v>
      </c>
      <c r="B871" s="136" t="s">
        <v>2339</v>
      </c>
      <c r="C871" s="136" t="s">
        <v>83</v>
      </c>
      <c r="D871" s="136">
        <v>2024</v>
      </c>
      <c r="E871" s="137" t="s">
        <v>1754</v>
      </c>
      <c r="F871" s="136" t="s">
        <v>1862</v>
      </c>
      <c r="G871" s="137" t="s">
        <v>626</v>
      </c>
      <c r="H871" s="137"/>
      <c r="I871" s="137"/>
      <c r="J871" s="137" t="s">
        <v>736</v>
      </c>
      <c r="K871" s="137" t="s">
        <v>1181</v>
      </c>
      <c r="L871" s="137"/>
      <c r="M871" s="136"/>
      <c r="N871" s="136">
        <v>3</v>
      </c>
      <c r="O871" s="138" t="s">
        <v>1219</v>
      </c>
      <c r="P871" s="137" t="s">
        <v>1454</v>
      </c>
      <c r="Q871" s="137" t="s">
        <v>624</v>
      </c>
      <c r="R871" s="137" t="s">
        <v>401</v>
      </c>
      <c r="S871" s="137" t="s">
        <v>22</v>
      </c>
      <c r="T871" s="137" t="s">
        <v>410</v>
      </c>
      <c r="U871" s="144">
        <v>19</v>
      </c>
      <c r="V871" s="136">
        <v>120</v>
      </c>
      <c r="W871" s="136">
        <v>0</v>
      </c>
      <c r="X871" s="136">
        <v>120</v>
      </c>
      <c r="Y871" s="136">
        <v>4</v>
      </c>
      <c r="Z871" s="136" t="s">
        <v>20</v>
      </c>
      <c r="AA871" s="136" t="s">
        <v>20</v>
      </c>
      <c r="AB871" s="136" t="s">
        <v>21</v>
      </c>
      <c r="AC871" s="137" t="s">
        <v>21</v>
      </c>
      <c r="AD871" s="137" t="s">
        <v>3417</v>
      </c>
      <c r="AE871" s="136" t="s">
        <v>18</v>
      </c>
      <c r="AF871" s="137" t="s">
        <v>1878</v>
      </c>
      <c r="AG871" s="136" t="s">
        <v>1868</v>
      </c>
      <c r="AH871" s="136">
        <v>1</v>
      </c>
      <c r="AI871" s="139">
        <v>4300</v>
      </c>
      <c r="AJ871" s="140">
        <v>30</v>
      </c>
      <c r="AK871" s="148">
        <v>30</v>
      </c>
      <c r="AL871" s="201">
        <f t="shared" si="13"/>
        <v>2280</v>
      </c>
      <c r="AM871" s="143"/>
      <c r="AN871" s="204">
        <v>2280000</v>
      </c>
      <c r="AO871" s="204">
        <v>2850000</v>
      </c>
      <c r="AP871" s="139">
        <v>0</v>
      </c>
      <c r="AQ871" s="139">
        <v>9804000</v>
      </c>
      <c r="AR871" s="139">
        <v>0</v>
      </c>
      <c r="AS871" s="139">
        <v>14934000</v>
      </c>
    </row>
    <row r="872" spans="1:47" s="142" customFormat="1" ht="24.9" hidden="1" customHeight="1" x14ac:dyDescent="0.3">
      <c r="A872" s="136">
        <v>13700</v>
      </c>
      <c r="B872" s="136" t="s">
        <v>2339</v>
      </c>
      <c r="C872" s="136" t="s">
        <v>83</v>
      </c>
      <c r="D872" s="136">
        <v>2024</v>
      </c>
      <c r="E872" s="137" t="s">
        <v>1754</v>
      </c>
      <c r="F872" s="136" t="s">
        <v>1862</v>
      </c>
      <c r="G872" s="137" t="s">
        <v>626</v>
      </c>
      <c r="H872" s="137"/>
      <c r="I872" s="137"/>
      <c r="J872" s="137" t="s">
        <v>1199</v>
      </c>
      <c r="K872" s="137" t="s">
        <v>424</v>
      </c>
      <c r="L872" s="137"/>
      <c r="M872" s="136"/>
      <c r="N872" s="136">
        <v>3</v>
      </c>
      <c r="O872" s="138" t="s">
        <v>1219</v>
      </c>
      <c r="P872" s="137" t="s">
        <v>1473</v>
      </c>
      <c r="Q872" s="137" t="s">
        <v>624</v>
      </c>
      <c r="R872" s="137" t="s">
        <v>401</v>
      </c>
      <c r="S872" s="137" t="s">
        <v>22</v>
      </c>
      <c r="T872" s="137" t="s">
        <v>410</v>
      </c>
      <c r="U872" s="144">
        <v>20</v>
      </c>
      <c r="V872" s="136">
        <v>90</v>
      </c>
      <c r="W872" s="136">
        <v>0</v>
      </c>
      <c r="X872" s="136">
        <v>90</v>
      </c>
      <c r="Y872" s="136">
        <v>4</v>
      </c>
      <c r="Z872" s="136" t="s">
        <v>20</v>
      </c>
      <c r="AA872" s="136" t="s">
        <v>20</v>
      </c>
      <c r="AB872" s="136" t="s">
        <v>21</v>
      </c>
      <c r="AC872" s="137" t="s">
        <v>21</v>
      </c>
      <c r="AD872" s="137" t="s">
        <v>3418</v>
      </c>
      <c r="AE872" s="136" t="s">
        <v>20</v>
      </c>
      <c r="AF872" s="137" t="s">
        <v>1197</v>
      </c>
      <c r="AG872" s="136" t="s">
        <v>1868</v>
      </c>
      <c r="AH872" s="136">
        <v>1</v>
      </c>
      <c r="AI872" s="139">
        <v>4300</v>
      </c>
      <c r="AJ872" s="140">
        <v>22.5</v>
      </c>
      <c r="AK872" s="148">
        <v>23</v>
      </c>
      <c r="AL872" s="201">
        <f t="shared" si="13"/>
        <v>1800</v>
      </c>
      <c r="AM872" s="143">
        <v>38000</v>
      </c>
      <c r="AN872" s="204">
        <v>1840000</v>
      </c>
      <c r="AO872" s="204">
        <v>2300000</v>
      </c>
      <c r="AP872" s="139">
        <v>0</v>
      </c>
      <c r="AQ872" s="139">
        <v>7740000</v>
      </c>
      <c r="AR872" s="139">
        <v>760000</v>
      </c>
      <c r="AS872" s="139">
        <v>12640000</v>
      </c>
    </row>
    <row r="873" spans="1:47" s="142" customFormat="1" ht="24.9" hidden="1" customHeight="1" x14ac:dyDescent="0.3">
      <c r="A873" s="136">
        <v>13701</v>
      </c>
      <c r="B873" s="136" t="s">
        <v>2339</v>
      </c>
      <c r="C873" s="136" t="s">
        <v>83</v>
      </c>
      <c r="D873" s="136">
        <v>2024</v>
      </c>
      <c r="E873" s="137" t="s">
        <v>1754</v>
      </c>
      <c r="F873" s="136" t="s">
        <v>1862</v>
      </c>
      <c r="G873" s="137" t="s">
        <v>626</v>
      </c>
      <c r="H873" s="137"/>
      <c r="I873" s="137"/>
      <c r="J873" s="137" t="s">
        <v>1199</v>
      </c>
      <c r="K873" s="137" t="s">
        <v>424</v>
      </c>
      <c r="L873" s="137"/>
      <c r="M873" s="136"/>
      <c r="N873" s="136">
        <v>3</v>
      </c>
      <c r="O873" s="138" t="s">
        <v>1219</v>
      </c>
      <c r="P873" s="137" t="s">
        <v>1473</v>
      </c>
      <c r="Q873" s="137" t="s">
        <v>624</v>
      </c>
      <c r="R873" s="137" t="s">
        <v>401</v>
      </c>
      <c r="S873" s="137" t="s">
        <v>22</v>
      </c>
      <c r="T873" s="137" t="s">
        <v>410</v>
      </c>
      <c r="U873" s="144">
        <v>20</v>
      </c>
      <c r="V873" s="136">
        <v>90</v>
      </c>
      <c r="W873" s="136">
        <v>0</v>
      </c>
      <c r="X873" s="136">
        <v>90</v>
      </c>
      <c r="Y873" s="136">
        <v>4</v>
      </c>
      <c r="Z873" s="136" t="s">
        <v>20</v>
      </c>
      <c r="AA873" s="136" t="s">
        <v>20</v>
      </c>
      <c r="AB873" s="136" t="s">
        <v>21</v>
      </c>
      <c r="AC873" s="137" t="s">
        <v>21</v>
      </c>
      <c r="AD873" s="137" t="s">
        <v>3418</v>
      </c>
      <c r="AE873" s="136" t="s">
        <v>20</v>
      </c>
      <c r="AF873" s="137" t="s">
        <v>1197</v>
      </c>
      <c r="AG873" s="136" t="s">
        <v>1868</v>
      </c>
      <c r="AH873" s="136">
        <v>1</v>
      </c>
      <c r="AI873" s="139">
        <v>4300</v>
      </c>
      <c r="AJ873" s="140">
        <v>22.5</v>
      </c>
      <c r="AK873" s="148">
        <v>23</v>
      </c>
      <c r="AL873" s="201">
        <f t="shared" si="13"/>
        <v>1800</v>
      </c>
      <c r="AM873" s="143">
        <v>38000</v>
      </c>
      <c r="AN873" s="204">
        <v>1840000</v>
      </c>
      <c r="AO873" s="204">
        <v>2300000</v>
      </c>
      <c r="AP873" s="139">
        <v>0</v>
      </c>
      <c r="AQ873" s="139">
        <v>7740000</v>
      </c>
      <c r="AR873" s="139">
        <v>760000</v>
      </c>
      <c r="AS873" s="139">
        <v>12640000</v>
      </c>
    </row>
    <row r="874" spans="1:47" s="142" customFormat="1" ht="24.9" hidden="1" customHeight="1" x14ac:dyDescent="0.3">
      <c r="A874" s="136">
        <v>13702</v>
      </c>
      <c r="B874" s="136" t="s">
        <v>2339</v>
      </c>
      <c r="C874" s="136" t="s">
        <v>83</v>
      </c>
      <c r="D874" s="136">
        <v>2024</v>
      </c>
      <c r="E874" s="137" t="s">
        <v>1754</v>
      </c>
      <c r="F874" s="136" t="s">
        <v>1862</v>
      </c>
      <c r="G874" s="137" t="s">
        <v>626</v>
      </c>
      <c r="H874" s="137"/>
      <c r="I874" s="137"/>
      <c r="J874" s="137" t="s">
        <v>1426</v>
      </c>
      <c r="K874" s="137" t="s">
        <v>1425</v>
      </c>
      <c r="L874" s="137"/>
      <c r="M874" s="136"/>
      <c r="N874" s="136">
        <v>3</v>
      </c>
      <c r="O874" s="138" t="s">
        <v>1219</v>
      </c>
      <c r="P874" s="137" t="s">
        <v>1368</v>
      </c>
      <c r="Q874" s="137" t="s">
        <v>624</v>
      </c>
      <c r="R874" s="137" t="s">
        <v>401</v>
      </c>
      <c r="S874" s="137" t="s">
        <v>22</v>
      </c>
      <c r="T874" s="137" t="s">
        <v>410</v>
      </c>
      <c r="U874" s="144">
        <v>20</v>
      </c>
      <c r="V874" s="136">
        <v>176</v>
      </c>
      <c r="W874" s="136">
        <v>0</v>
      </c>
      <c r="X874" s="136">
        <v>176</v>
      </c>
      <c r="Y874" s="136">
        <v>4</v>
      </c>
      <c r="Z874" s="136" t="s">
        <v>20</v>
      </c>
      <c r="AA874" s="136" t="s">
        <v>20</v>
      </c>
      <c r="AB874" s="136" t="s">
        <v>21</v>
      </c>
      <c r="AC874" s="137" t="s">
        <v>21</v>
      </c>
      <c r="AD874" s="137" t="s">
        <v>3419</v>
      </c>
      <c r="AE874" s="136" t="s">
        <v>20</v>
      </c>
      <c r="AF874" s="137" t="s">
        <v>2006</v>
      </c>
      <c r="AG874" s="136" t="s">
        <v>1868</v>
      </c>
      <c r="AH874" s="136">
        <v>3</v>
      </c>
      <c r="AI874" s="139">
        <v>6300</v>
      </c>
      <c r="AJ874" s="140">
        <v>44</v>
      </c>
      <c r="AK874" s="148">
        <v>44</v>
      </c>
      <c r="AL874" s="201">
        <f t="shared" si="13"/>
        <v>3520</v>
      </c>
      <c r="AM874" s="143">
        <v>50000</v>
      </c>
      <c r="AN874" s="204">
        <v>3520000</v>
      </c>
      <c r="AO874" s="204">
        <v>4400000</v>
      </c>
      <c r="AP874" s="139">
        <v>0</v>
      </c>
      <c r="AQ874" s="139">
        <v>22176000</v>
      </c>
      <c r="AR874" s="139">
        <v>1000000</v>
      </c>
      <c r="AS874" s="139">
        <v>31096000</v>
      </c>
    </row>
    <row r="875" spans="1:47" s="142" customFormat="1" ht="24.9" hidden="1" customHeight="1" x14ac:dyDescent="0.3">
      <c r="A875" s="136">
        <v>13703</v>
      </c>
      <c r="B875" s="136" t="s">
        <v>2339</v>
      </c>
      <c r="C875" s="136" t="s">
        <v>83</v>
      </c>
      <c r="D875" s="136">
        <v>2024</v>
      </c>
      <c r="E875" s="137" t="s">
        <v>1754</v>
      </c>
      <c r="F875" s="136" t="s">
        <v>1862</v>
      </c>
      <c r="G875" s="137" t="s">
        <v>626</v>
      </c>
      <c r="H875" s="137"/>
      <c r="I875" s="137"/>
      <c r="J875" s="137" t="s">
        <v>1426</v>
      </c>
      <c r="K875" s="137" t="s">
        <v>1425</v>
      </c>
      <c r="L875" s="137"/>
      <c r="M875" s="136"/>
      <c r="N875" s="136">
        <v>3</v>
      </c>
      <c r="O875" s="138" t="s">
        <v>1219</v>
      </c>
      <c r="P875" s="137" t="s">
        <v>1457</v>
      </c>
      <c r="Q875" s="137" t="s">
        <v>624</v>
      </c>
      <c r="R875" s="137" t="s">
        <v>401</v>
      </c>
      <c r="S875" s="137" t="s">
        <v>22</v>
      </c>
      <c r="T875" s="137" t="s">
        <v>410</v>
      </c>
      <c r="U875" s="144">
        <v>20</v>
      </c>
      <c r="V875" s="136">
        <v>176</v>
      </c>
      <c r="W875" s="136">
        <v>0</v>
      </c>
      <c r="X875" s="136">
        <v>176</v>
      </c>
      <c r="Y875" s="136">
        <v>4</v>
      </c>
      <c r="Z875" s="136" t="s">
        <v>20</v>
      </c>
      <c r="AA875" s="136" t="s">
        <v>20</v>
      </c>
      <c r="AB875" s="136" t="s">
        <v>21</v>
      </c>
      <c r="AC875" s="137" t="s">
        <v>21</v>
      </c>
      <c r="AD875" s="137" t="s">
        <v>3420</v>
      </c>
      <c r="AE875" s="136" t="s">
        <v>20</v>
      </c>
      <c r="AF875" s="137" t="s">
        <v>2006</v>
      </c>
      <c r="AG875" s="136" t="s">
        <v>1868</v>
      </c>
      <c r="AH875" s="136">
        <v>3</v>
      </c>
      <c r="AI875" s="139">
        <v>6300</v>
      </c>
      <c r="AJ875" s="140">
        <v>44</v>
      </c>
      <c r="AK875" s="148">
        <v>44</v>
      </c>
      <c r="AL875" s="201">
        <f t="shared" si="13"/>
        <v>3520</v>
      </c>
      <c r="AM875" s="143">
        <v>50000</v>
      </c>
      <c r="AN875" s="204">
        <v>3520000</v>
      </c>
      <c r="AO875" s="204">
        <v>4400000</v>
      </c>
      <c r="AP875" s="139">
        <v>0</v>
      </c>
      <c r="AQ875" s="139">
        <v>22176000</v>
      </c>
      <c r="AR875" s="139">
        <v>1000000</v>
      </c>
      <c r="AS875" s="139">
        <v>31096000</v>
      </c>
    </row>
    <row r="876" spans="1:47" s="142" customFormat="1" ht="24.9" hidden="1" customHeight="1" x14ac:dyDescent="0.3">
      <c r="A876" s="136">
        <v>13704</v>
      </c>
      <c r="B876" s="136" t="s">
        <v>2339</v>
      </c>
      <c r="C876" s="136" t="s">
        <v>83</v>
      </c>
      <c r="D876" s="136">
        <v>2024</v>
      </c>
      <c r="E876" s="137" t="s">
        <v>1754</v>
      </c>
      <c r="F876" s="136" t="s">
        <v>1862</v>
      </c>
      <c r="G876" s="137" t="s">
        <v>626</v>
      </c>
      <c r="H876" s="137"/>
      <c r="I876" s="137"/>
      <c r="J876" s="137" t="s">
        <v>1203</v>
      </c>
      <c r="K876" s="137" t="s">
        <v>1202</v>
      </c>
      <c r="L876" s="137"/>
      <c r="M876" s="136"/>
      <c r="N876" s="136">
        <v>3</v>
      </c>
      <c r="O876" s="138" t="s">
        <v>1219</v>
      </c>
      <c r="P876" s="137" t="s">
        <v>1457</v>
      </c>
      <c r="Q876" s="137" t="s">
        <v>624</v>
      </c>
      <c r="R876" s="137" t="s">
        <v>401</v>
      </c>
      <c r="S876" s="137" t="s">
        <v>22</v>
      </c>
      <c r="T876" s="137" t="s">
        <v>410</v>
      </c>
      <c r="U876" s="144">
        <v>20</v>
      </c>
      <c r="V876" s="136">
        <v>260</v>
      </c>
      <c r="W876" s="136">
        <v>0</v>
      </c>
      <c r="X876" s="136">
        <v>260</v>
      </c>
      <c r="Y876" s="136">
        <v>4</v>
      </c>
      <c r="Z876" s="136" t="s">
        <v>20</v>
      </c>
      <c r="AA876" s="136" t="s">
        <v>20</v>
      </c>
      <c r="AB876" s="136" t="s">
        <v>21</v>
      </c>
      <c r="AC876" s="137" t="s">
        <v>21</v>
      </c>
      <c r="AD876" s="137" t="s">
        <v>3421</v>
      </c>
      <c r="AE876" s="136" t="s">
        <v>20</v>
      </c>
      <c r="AF876" s="137" t="s">
        <v>1991</v>
      </c>
      <c r="AG876" s="136" t="s">
        <v>1868</v>
      </c>
      <c r="AH876" s="136">
        <v>3</v>
      </c>
      <c r="AI876" s="139">
        <v>6300</v>
      </c>
      <c r="AJ876" s="140">
        <v>65</v>
      </c>
      <c r="AK876" s="148">
        <v>65</v>
      </c>
      <c r="AL876" s="201">
        <f t="shared" si="13"/>
        <v>5200</v>
      </c>
      <c r="AM876" s="143">
        <v>300000</v>
      </c>
      <c r="AN876" s="204">
        <v>5200000</v>
      </c>
      <c r="AO876" s="204">
        <v>6500000</v>
      </c>
      <c r="AP876" s="139">
        <v>0</v>
      </c>
      <c r="AQ876" s="139">
        <v>32760000</v>
      </c>
      <c r="AR876" s="139">
        <v>6000000</v>
      </c>
      <c r="AS876" s="139">
        <v>50460000</v>
      </c>
    </row>
    <row r="877" spans="1:47" s="142" customFormat="1" ht="24.9" hidden="1" customHeight="1" x14ac:dyDescent="0.3">
      <c r="A877" s="136">
        <v>13705</v>
      </c>
      <c r="B877" s="136" t="s">
        <v>2339</v>
      </c>
      <c r="C877" s="136" t="s">
        <v>83</v>
      </c>
      <c r="D877" s="136">
        <v>2024</v>
      </c>
      <c r="E877" s="137" t="s">
        <v>1754</v>
      </c>
      <c r="F877" s="136" t="s">
        <v>1862</v>
      </c>
      <c r="G877" s="137" t="s">
        <v>626</v>
      </c>
      <c r="H877" s="137"/>
      <c r="I877" s="137"/>
      <c r="J877" s="137" t="s">
        <v>1203</v>
      </c>
      <c r="K877" s="137" t="s">
        <v>1202</v>
      </c>
      <c r="L877" s="137"/>
      <c r="M877" s="136"/>
      <c r="N877" s="136">
        <v>3</v>
      </c>
      <c r="O877" s="138" t="s">
        <v>1219</v>
      </c>
      <c r="P877" s="137" t="s">
        <v>1368</v>
      </c>
      <c r="Q877" s="137" t="s">
        <v>624</v>
      </c>
      <c r="R877" s="137" t="s">
        <v>401</v>
      </c>
      <c r="S877" s="137" t="s">
        <v>22</v>
      </c>
      <c r="T877" s="137" t="s">
        <v>410</v>
      </c>
      <c r="U877" s="144">
        <v>20</v>
      </c>
      <c r="V877" s="136">
        <v>260</v>
      </c>
      <c r="W877" s="136">
        <v>0</v>
      </c>
      <c r="X877" s="136">
        <v>260</v>
      </c>
      <c r="Y877" s="136">
        <v>4</v>
      </c>
      <c r="Z877" s="136" t="s">
        <v>20</v>
      </c>
      <c r="AA877" s="136" t="s">
        <v>20</v>
      </c>
      <c r="AB877" s="136" t="s">
        <v>21</v>
      </c>
      <c r="AC877" s="137" t="s">
        <v>21</v>
      </c>
      <c r="AD877" s="137" t="s">
        <v>3422</v>
      </c>
      <c r="AE877" s="136" t="s">
        <v>20</v>
      </c>
      <c r="AF877" s="137" t="s">
        <v>1991</v>
      </c>
      <c r="AG877" s="136" t="s">
        <v>1868</v>
      </c>
      <c r="AH877" s="136">
        <v>3</v>
      </c>
      <c r="AI877" s="139">
        <v>6300</v>
      </c>
      <c r="AJ877" s="140">
        <v>65</v>
      </c>
      <c r="AK877" s="148">
        <v>65</v>
      </c>
      <c r="AL877" s="201">
        <f t="shared" si="13"/>
        <v>5200</v>
      </c>
      <c r="AM877" s="139">
        <v>300000</v>
      </c>
      <c r="AN877" s="204">
        <v>5200000</v>
      </c>
      <c r="AO877" s="204">
        <v>6500000</v>
      </c>
      <c r="AP877" s="139">
        <v>0</v>
      </c>
      <c r="AQ877" s="139">
        <v>32760000</v>
      </c>
      <c r="AR877" s="139">
        <v>6000000</v>
      </c>
      <c r="AS877" s="139">
        <v>50460000</v>
      </c>
    </row>
    <row r="878" spans="1:47" s="142" customFormat="1" ht="24.9" hidden="1" customHeight="1" x14ac:dyDescent="0.3">
      <c r="A878" s="136">
        <v>13706</v>
      </c>
      <c r="B878" s="136" t="s">
        <v>2339</v>
      </c>
      <c r="C878" s="136" t="s">
        <v>83</v>
      </c>
      <c r="D878" s="136">
        <v>2024</v>
      </c>
      <c r="E878" s="137" t="s">
        <v>1754</v>
      </c>
      <c r="F878" s="136" t="s">
        <v>1862</v>
      </c>
      <c r="G878" s="137" t="s">
        <v>626</v>
      </c>
      <c r="H878" s="137"/>
      <c r="I878" s="137"/>
      <c r="J878" s="137" t="s">
        <v>1203</v>
      </c>
      <c r="K878" s="137" t="s">
        <v>1202</v>
      </c>
      <c r="L878" s="137"/>
      <c r="M878" s="136"/>
      <c r="N878" s="136">
        <v>3</v>
      </c>
      <c r="O878" s="138" t="s">
        <v>1219</v>
      </c>
      <c r="P878" s="137" t="s">
        <v>1128</v>
      </c>
      <c r="Q878" s="137" t="s">
        <v>624</v>
      </c>
      <c r="R878" s="137" t="s">
        <v>401</v>
      </c>
      <c r="S878" s="137" t="s">
        <v>22</v>
      </c>
      <c r="T878" s="137" t="s">
        <v>410</v>
      </c>
      <c r="U878" s="144">
        <v>20</v>
      </c>
      <c r="V878" s="136">
        <v>260</v>
      </c>
      <c r="W878" s="136">
        <v>0</v>
      </c>
      <c r="X878" s="136">
        <v>260</v>
      </c>
      <c r="Y878" s="136">
        <v>4</v>
      </c>
      <c r="Z878" s="136" t="s">
        <v>20</v>
      </c>
      <c r="AA878" s="136" t="s">
        <v>20</v>
      </c>
      <c r="AB878" s="136" t="s">
        <v>21</v>
      </c>
      <c r="AC878" s="137" t="s">
        <v>21</v>
      </c>
      <c r="AD878" s="137" t="s">
        <v>3423</v>
      </c>
      <c r="AE878" s="136" t="s">
        <v>20</v>
      </c>
      <c r="AF878" s="137" t="s">
        <v>1991</v>
      </c>
      <c r="AG878" s="136" t="s">
        <v>1868</v>
      </c>
      <c r="AH878" s="136">
        <v>3</v>
      </c>
      <c r="AI878" s="139">
        <v>6300</v>
      </c>
      <c r="AJ878" s="140">
        <v>65</v>
      </c>
      <c r="AK878" s="148">
        <v>65</v>
      </c>
      <c r="AL878" s="201">
        <f t="shared" si="13"/>
        <v>5200</v>
      </c>
      <c r="AM878" s="143">
        <v>300000</v>
      </c>
      <c r="AN878" s="204">
        <v>5200000</v>
      </c>
      <c r="AO878" s="204">
        <v>6500000</v>
      </c>
      <c r="AP878" s="139">
        <v>0</v>
      </c>
      <c r="AQ878" s="139">
        <v>32760000</v>
      </c>
      <c r="AR878" s="139">
        <v>6000000</v>
      </c>
      <c r="AS878" s="139">
        <v>50460000</v>
      </c>
    </row>
    <row r="879" spans="1:47" s="142" customFormat="1" ht="24.9" hidden="1" customHeight="1" x14ac:dyDescent="0.3">
      <c r="A879" s="136">
        <v>13707</v>
      </c>
      <c r="B879" s="136" t="s">
        <v>2339</v>
      </c>
      <c r="C879" s="136" t="s">
        <v>83</v>
      </c>
      <c r="D879" s="136">
        <v>2024</v>
      </c>
      <c r="E879" s="137" t="s">
        <v>1754</v>
      </c>
      <c r="F879" s="136" t="s">
        <v>1862</v>
      </c>
      <c r="G879" s="137" t="s">
        <v>626</v>
      </c>
      <c r="H879" s="137"/>
      <c r="I879" s="137"/>
      <c r="J879" s="137" t="s">
        <v>3329</v>
      </c>
      <c r="K879" s="137" t="s">
        <v>3330</v>
      </c>
      <c r="L879" s="137"/>
      <c r="M879" s="136"/>
      <c r="N879" s="136">
        <v>3</v>
      </c>
      <c r="O879" s="138" t="s">
        <v>1219</v>
      </c>
      <c r="P879" s="137" t="s">
        <v>1128</v>
      </c>
      <c r="Q879" s="137" t="s">
        <v>624</v>
      </c>
      <c r="R879" s="137" t="s">
        <v>401</v>
      </c>
      <c r="S879" s="137" t="s">
        <v>22</v>
      </c>
      <c r="T879" s="137" t="s">
        <v>410</v>
      </c>
      <c r="U879" s="144">
        <v>20</v>
      </c>
      <c r="V879" s="136">
        <v>200</v>
      </c>
      <c r="W879" s="136">
        <v>0</v>
      </c>
      <c r="X879" s="136">
        <v>200</v>
      </c>
      <c r="Y879" s="136">
        <v>4</v>
      </c>
      <c r="Z879" s="136" t="s">
        <v>20</v>
      </c>
      <c r="AA879" s="136" t="s">
        <v>20</v>
      </c>
      <c r="AB879" s="136" t="s">
        <v>21</v>
      </c>
      <c r="AC879" s="137" t="s">
        <v>21</v>
      </c>
      <c r="AD879" s="137" t="s">
        <v>3424</v>
      </c>
      <c r="AE879" s="136" t="s">
        <v>18</v>
      </c>
      <c r="AF879" s="137" t="s">
        <v>1878</v>
      </c>
      <c r="AG879" s="136" t="s">
        <v>1868</v>
      </c>
      <c r="AH879" s="136">
        <v>2</v>
      </c>
      <c r="AI879" s="139">
        <v>5400</v>
      </c>
      <c r="AJ879" s="140">
        <v>50</v>
      </c>
      <c r="AK879" s="148">
        <v>50</v>
      </c>
      <c r="AL879" s="201">
        <f t="shared" si="13"/>
        <v>4000</v>
      </c>
      <c r="AM879" s="139"/>
      <c r="AN879" s="204">
        <v>4000000</v>
      </c>
      <c r="AO879" s="204">
        <v>5000000</v>
      </c>
      <c r="AP879" s="139">
        <v>0</v>
      </c>
      <c r="AQ879" s="139">
        <v>21600000</v>
      </c>
      <c r="AR879" s="139">
        <v>0</v>
      </c>
      <c r="AS879" s="139">
        <v>30600000</v>
      </c>
      <c r="AT879" s="140"/>
      <c r="AU879" s="136"/>
    </row>
    <row r="880" spans="1:47" s="142" customFormat="1" ht="24.9" hidden="1" customHeight="1" x14ac:dyDescent="0.3">
      <c r="A880" s="136">
        <v>13708</v>
      </c>
      <c r="B880" s="136" t="s">
        <v>2339</v>
      </c>
      <c r="C880" s="136" t="s">
        <v>83</v>
      </c>
      <c r="D880" s="136">
        <v>2024</v>
      </c>
      <c r="E880" s="137" t="s">
        <v>1754</v>
      </c>
      <c r="F880" s="136" t="s">
        <v>1862</v>
      </c>
      <c r="G880" s="137" t="s">
        <v>626</v>
      </c>
      <c r="H880" s="137"/>
      <c r="I880" s="137"/>
      <c r="J880" s="137" t="s">
        <v>1959</v>
      </c>
      <c r="K880" s="137" t="s">
        <v>1960</v>
      </c>
      <c r="L880" s="137"/>
      <c r="M880" s="136"/>
      <c r="N880" s="136">
        <v>3</v>
      </c>
      <c r="O880" s="138" t="s">
        <v>1219</v>
      </c>
      <c r="P880" s="137" t="s">
        <v>1473</v>
      </c>
      <c r="Q880" s="137" t="s">
        <v>624</v>
      </c>
      <c r="R880" s="137" t="s">
        <v>401</v>
      </c>
      <c r="S880" s="137" t="s">
        <v>22</v>
      </c>
      <c r="T880" s="137" t="s">
        <v>410</v>
      </c>
      <c r="U880" s="144">
        <v>20</v>
      </c>
      <c r="V880" s="136">
        <v>108</v>
      </c>
      <c r="W880" s="136">
        <v>0</v>
      </c>
      <c r="X880" s="136">
        <v>108</v>
      </c>
      <c r="Y880" s="136">
        <v>4</v>
      </c>
      <c r="Z880" s="136" t="s">
        <v>20</v>
      </c>
      <c r="AA880" s="136" t="s">
        <v>20</v>
      </c>
      <c r="AB880" s="136" t="s">
        <v>21</v>
      </c>
      <c r="AC880" s="137" t="s">
        <v>21</v>
      </c>
      <c r="AD880" s="137" t="s">
        <v>3425</v>
      </c>
      <c r="AE880" s="136" t="s">
        <v>18</v>
      </c>
      <c r="AF880" s="137" t="s">
        <v>1878</v>
      </c>
      <c r="AG880" s="136" t="s">
        <v>1868</v>
      </c>
      <c r="AH880" s="136">
        <v>2</v>
      </c>
      <c r="AI880" s="139">
        <v>5400</v>
      </c>
      <c r="AJ880" s="140">
        <v>27</v>
      </c>
      <c r="AK880" s="148">
        <v>27</v>
      </c>
      <c r="AL880" s="201">
        <f t="shared" si="13"/>
        <v>2160</v>
      </c>
      <c r="AM880" s="139"/>
      <c r="AN880" s="204">
        <v>2160000</v>
      </c>
      <c r="AO880" s="204">
        <v>2700000</v>
      </c>
      <c r="AP880" s="139">
        <v>0</v>
      </c>
      <c r="AQ880" s="139">
        <v>11664000</v>
      </c>
      <c r="AR880" s="139">
        <v>0</v>
      </c>
      <c r="AS880" s="139">
        <v>16524000</v>
      </c>
      <c r="AT880" s="140"/>
      <c r="AU880" s="140"/>
    </row>
    <row r="881" spans="1:47" s="142" customFormat="1" ht="24.9" hidden="1" customHeight="1" x14ac:dyDescent="0.3">
      <c r="A881" s="136">
        <v>13727</v>
      </c>
      <c r="B881" s="136" t="s">
        <v>2339</v>
      </c>
      <c r="C881" s="136" t="s">
        <v>83</v>
      </c>
      <c r="D881" s="136">
        <v>2024</v>
      </c>
      <c r="E881" s="137" t="s">
        <v>1754</v>
      </c>
      <c r="F881" s="136" t="s">
        <v>1862</v>
      </c>
      <c r="G881" s="137" t="s">
        <v>626</v>
      </c>
      <c r="H881" s="137"/>
      <c r="I881" s="137"/>
      <c r="J881" s="137" t="s">
        <v>1199</v>
      </c>
      <c r="K881" s="137" t="s">
        <v>424</v>
      </c>
      <c r="L881" s="137"/>
      <c r="M881" s="136"/>
      <c r="N881" s="136">
        <v>2</v>
      </c>
      <c r="O881" s="138" t="s">
        <v>1325</v>
      </c>
      <c r="P881" s="137" t="s">
        <v>1324</v>
      </c>
      <c r="Q881" s="137" t="s">
        <v>681</v>
      </c>
      <c r="R881" s="137" t="s">
        <v>401</v>
      </c>
      <c r="S881" s="137" t="s">
        <v>22</v>
      </c>
      <c r="T881" s="137" t="s">
        <v>411</v>
      </c>
      <c r="U881" s="144">
        <v>20</v>
      </c>
      <c r="V881" s="136">
        <v>90</v>
      </c>
      <c r="W881" s="136">
        <v>0</v>
      </c>
      <c r="X881" s="136">
        <v>90</v>
      </c>
      <c r="Y881" s="136">
        <v>4</v>
      </c>
      <c r="Z881" s="136" t="s">
        <v>20</v>
      </c>
      <c r="AA881" s="136" t="s">
        <v>20</v>
      </c>
      <c r="AB881" s="136" t="s">
        <v>21</v>
      </c>
      <c r="AC881" s="137" t="s">
        <v>21</v>
      </c>
      <c r="AD881" s="137" t="s">
        <v>3426</v>
      </c>
      <c r="AE881" s="136" t="s">
        <v>20</v>
      </c>
      <c r="AF881" s="137" t="s">
        <v>1197</v>
      </c>
      <c r="AG881" s="136" t="s">
        <v>1868</v>
      </c>
      <c r="AH881" s="136">
        <v>1</v>
      </c>
      <c r="AI881" s="139">
        <v>4300</v>
      </c>
      <c r="AJ881" s="140">
        <v>22.5</v>
      </c>
      <c r="AK881" s="148">
        <v>23</v>
      </c>
      <c r="AL881" s="201">
        <f t="shared" si="13"/>
        <v>1800</v>
      </c>
      <c r="AM881" s="139">
        <v>38000</v>
      </c>
      <c r="AN881" s="204">
        <v>1840000</v>
      </c>
      <c r="AO881" s="204">
        <v>2300000</v>
      </c>
      <c r="AP881" s="139">
        <v>0</v>
      </c>
      <c r="AQ881" s="139">
        <v>7740000</v>
      </c>
      <c r="AR881" s="139">
        <v>760000</v>
      </c>
      <c r="AS881" s="139">
        <v>12640000</v>
      </c>
      <c r="AT881" s="140"/>
      <c r="AU881" s="140"/>
    </row>
    <row r="882" spans="1:47" s="142" customFormat="1" ht="24.9" hidden="1" customHeight="1" x14ac:dyDescent="0.3">
      <c r="A882" s="136">
        <v>13737</v>
      </c>
      <c r="B882" s="136" t="s">
        <v>2339</v>
      </c>
      <c r="C882" s="136" t="s">
        <v>83</v>
      </c>
      <c r="D882" s="136">
        <v>2024</v>
      </c>
      <c r="E882" s="137" t="s">
        <v>1754</v>
      </c>
      <c r="F882" s="136" t="s">
        <v>1862</v>
      </c>
      <c r="G882" s="137" t="s">
        <v>626</v>
      </c>
      <c r="H882" s="137"/>
      <c r="I882" s="137"/>
      <c r="J882" s="137" t="s">
        <v>1199</v>
      </c>
      <c r="K882" s="137" t="s">
        <v>424</v>
      </c>
      <c r="L882" s="137"/>
      <c r="M882" s="136"/>
      <c r="N882" s="136">
        <v>2</v>
      </c>
      <c r="O882" s="138" t="s">
        <v>1325</v>
      </c>
      <c r="P882" s="137" t="s">
        <v>1324</v>
      </c>
      <c r="Q882" s="137" t="s">
        <v>688</v>
      </c>
      <c r="R882" s="137" t="s">
        <v>401</v>
      </c>
      <c r="S882" s="137" t="s">
        <v>22</v>
      </c>
      <c r="T882" s="137" t="s">
        <v>411</v>
      </c>
      <c r="U882" s="144">
        <v>20</v>
      </c>
      <c r="V882" s="136">
        <v>90</v>
      </c>
      <c r="W882" s="136">
        <v>0</v>
      </c>
      <c r="X882" s="136">
        <v>90</v>
      </c>
      <c r="Y882" s="136">
        <v>4</v>
      </c>
      <c r="Z882" s="136" t="s">
        <v>20</v>
      </c>
      <c r="AA882" s="136" t="s">
        <v>20</v>
      </c>
      <c r="AB882" s="136" t="s">
        <v>21</v>
      </c>
      <c r="AC882" s="137" t="s">
        <v>21</v>
      </c>
      <c r="AD882" s="137" t="s">
        <v>3426</v>
      </c>
      <c r="AE882" s="136" t="s">
        <v>20</v>
      </c>
      <c r="AF882" s="137" t="s">
        <v>1197</v>
      </c>
      <c r="AG882" s="136" t="s">
        <v>1868</v>
      </c>
      <c r="AH882" s="136">
        <v>1</v>
      </c>
      <c r="AI882" s="139">
        <v>4300</v>
      </c>
      <c r="AJ882" s="140">
        <v>22.5</v>
      </c>
      <c r="AK882" s="148">
        <v>23</v>
      </c>
      <c r="AL882" s="201">
        <f t="shared" si="13"/>
        <v>1800</v>
      </c>
      <c r="AM882" s="141">
        <v>38000</v>
      </c>
      <c r="AN882" s="204">
        <v>1840000</v>
      </c>
      <c r="AO882" s="204">
        <v>2300000</v>
      </c>
      <c r="AP882" s="139">
        <v>0</v>
      </c>
      <c r="AQ882" s="139">
        <v>7740000</v>
      </c>
      <c r="AR882" s="139">
        <v>760000</v>
      </c>
      <c r="AS882" s="139">
        <v>12640000</v>
      </c>
      <c r="AT882" s="140"/>
      <c r="AU882" s="140"/>
    </row>
    <row r="883" spans="1:47" s="142" customFormat="1" ht="24.9" hidden="1" customHeight="1" x14ac:dyDescent="0.3">
      <c r="A883" s="136">
        <v>13739</v>
      </c>
      <c r="B883" s="136" t="s">
        <v>2339</v>
      </c>
      <c r="C883" s="136" t="s">
        <v>83</v>
      </c>
      <c r="D883" s="136">
        <v>2024</v>
      </c>
      <c r="E883" s="137" t="s">
        <v>1754</v>
      </c>
      <c r="F883" s="136" t="s">
        <v>1862</v>
      </c>
      <c r="G883" s="137" t="s">
        <v>626</v>
      </c>
      <c r="H883" s="137"/>
      <c r="I883" s="137"/>
      <c r="J883" s="137" t="s">
        <v>1199</v>
      </c>
      <c r="K883" s="137" t="s">
        <v>424</v>
      </c>
      <c r="L883" s="137"/>
      <c r="M883" s="136"/>
      <c r="N883" s="136">
        <v>2</v>
      </c>
      <c r="O883" s="138" t="s">
        <v>1325</v>
      </c>
      <c r="P883" s="137" t="s">
        <v>1324</v>
      </c>
      <c r="Q883" s="137" t="s">
        <v>624</v>
      </c>
      <c r="R883" s="137" t="s">
        <v>401</v>
      </c>
      <c r="S883" s="137" t="s">
        <v>22</v>
      </c>
      <c r="T883" s="137" t="s">
        <v>399</v>
      </c>
      <c r="U883" s="144">
        <v>20</v>
      </c>
      <c r="V883" s="136">
        <v>90</v>
      </c>
      <c r="W883" s="136">
        <v>0</v>
      </c>
      <c r="X883" s="136">
        <v>90</v>
      </c>
      <c r="Y883" s="136">
        <v>4</v>
      </c>
      <c r="Z883" s="136" t="s">
        <v>20</v>
      </c>
      <c r="AA883" s="136" t="s">
        <v>20</v>
      </c>
      <c r="AB883" s="136" t="s">
        <v>21</v>
      </c>
      <c r="AC883" s="137" t="s">
        <v>21</v>
      </c>
      <c r="AD883" s="137" t="s">
        <v>3426</v>
      </c>
      <c r="AE883" s="136" t="s">
        <v>20</v>
      </c>
      <c r="AF883" s="137" t="s">
        <v>1197</v>
      </c>
      <c r="AG883" s="136" t="s">
        <v>1868</v>
      </c>
      <c r="AH883" s="136">
        <v>1</v>
      </c>
      <c r="AI883" s="139">
        <v>4300</v>
      </c>
      <c r="AJ883" s="140">
        <v>22.5</v>
      </c>
      <c r="AK883" s="148">
        <v>23</v>
      </c>
      <c r="AL883" s="201">
        <f t="shared" si="13"/>
        <v>1800</v>
      </c>
      <c r="AM883" s="141">
        <v>38000</v>
      </c>
      <c r="AN883" s="204">
        <v>1840000</v>
      </c>
      <c r="AO883" s="204">
        <v>2300000</v>
      </c>
      <c r="AP883" s="139">
        <v>0</v>
      </c>
      <c r="AQ883" s="139">
        <v>7740000</v>
      </c>
      <c r="AR883" s="139">
        <v>760000</v>
      </c>
      <c r="AS883" s="139">
        <v>12640000</v>
      </c>
      <c r="AT883" s="140"/>
      <c r="AU883" s="140"/>
    </row>
    <row r="884" spans="1:47" s="142" customFormat="1" ht="24.9" hidden="1" customHeight="1" x14ac:dyDescent="0.3">
      <c r="A884" s="136">
        <v>13740</v>
      </c>
      <c r="B884" s="136" t="s">
        <v>2339</v>
      </c>
      <c r="C884" s="136" t="s">
        <v>83</v>
      </c>
      <c r="D884" s="136">
        <v>2024</v>
      </c>
      <c r="E884" s="137" t="s">
        <v>1754</v>
      </c>
      <c r="F884" s="136" t="s">
        <v>1862</v>
      </c>
      <c r="G884" s="137" t="s">
        <v>626</v>
      </c>
      <c r="H884" s="137"/>
      <c r="I884" s="137"/>
      <c r="J884" s="137" t="s">
        <v>1199</v>
      </c>
      <c r="K884" s="137" t="s">
        <v>424</v>
      </c>
      <c r="L884" s="137"/>
      <c r="M884" s="136"/>
      <c r="N884" s="136">
        <v>2</v>
      </c>
      <c r="O884" s="138" t="s">
        <v>1325</v>
      </c>
      <c r="P884" s="137" t="s">
        <v>1324</v>
      </c>
      <c r="Q884" s="137" t="s">
        <v>624</v>
      </c>
      <c r="R884" s="137" t="s">
        <v>401</v>
      </c>
      <c r="S884" s="137" t="s">
        <v>22</v>
      </c>
      <c r="T884" s="137" t="s">
        <v>399</v>
      </c>
      <c r="U884" s="144">
        <v>20</v>
      </c>
      <c r="V884" s="136">
        <v>90</v>
      </c>
      <c r="W884" s="136">
        <v>0</v>
      </c>
      <c r="X884" s="136">
        <v>90</v>
      </c>
      <c r="Y884" s="136">
        <v>4</v>
      </c>
      <c r="Z884" s="136" t="s">
        <v>20</v>
      </c>
      <c r="AA884" s="136" t="s">
        <v>20</v>
      </c>
      <c r="AB884" s="136" t="s">
        <v>21</v>
      </c>
      <c r="AC884" s="137" t="s">
        <v>21</v>
      </c>
      <c r="AD884" s="137" t="s">
        <v>3426</v>
      </c>
      <c r="AE884" s="136" t="s">
        <v>20</v>
      </c>
      <c r="AF884" s="137" t="s">
        <v>1197</v>
      </c>
      <c r="AG884" s="136" t="s">
        <v>1868</v>
      </c>
      <c r="AH884" s="136">
        <v>1</v>
      </c>
      <c r="AI884" s="139">
        <v>4300</v>
      </c>
      <c r="AJ884" s="140">
        <v>22.5</v>
      </c>
      <c r="AK884" s="148">
        <v>23</v>
      </c>
      <c r="AL884" s="201">
        <f t="shared" si="13"/>
        <v>1800</v>
      </c>
      <c r="AM884" s="141">
        <v>38000</v>
      </c>
      <c r="AN884" s="204">
        <v>1840000</v>
      </c>
      <c r="AO884" s="204">
        <v>2300000</v>
      </c>
      <c r="AP884" s="139">
        <v>0</v>
      </c>
      <c r="AQ884" s="139">
        <v>7740000</v>
      </c>
      <c r="AR884" s="139">
        <v>760000</v>
      </c>
      <c r="AS884" s="139">
        <v>12640000</v>
      </c>
      <c r="AT884" s="140"/>
      <c r="AU884" s="140"/>
    </row>
    <row r="885" spans="1:47" s="142" customFormat="1" ht="24.9" hidden="1" customHeight="1" x14ac:dyDescent="0.3">
      <c r="A885" s="136">
        <v>13741</v>
      </c>
      <c r="B885" s="136" t="s">
        <v>2339</v>
      </c>
      <c r="C885" s="136" t="s">
        <v>83</v>
      </c>
      <c r="D885" s="136">
        <v>2024</v>
      </c>
      <c r="E885" s="137" t="s">
        <v>1754</v>
      </c>
      <c r="F885" s="136" t="s">
        <v>1862</v>
      </c>
      <c r="G885" s="137" t="s">
        <v>626</v>
      </c>
      <c r="H885" s="137"/>
      <c r="I885" s="137"/>
      <c r="J885" s="137" t="s">
        <v>3427</v>
      </c>
      <c r="K885" s="137" t="s">
        <v>3428</v>
      </c>
      <c r="L885" s="137"/>
      <c r="M885" s="136"/>
      <c r="N885" s="136">
        <v>2</v>
      </c>
      <c r="O885" s="138" t="s">
        <v>1325</v>
      </c>
      <c r="P885" s="137" t="s">
        <v>1324</v>
      </c>
      <c r="Q885" s="137" t="s">
        <v>681</v>
      </c>
      <c r="R885" s="137" t="s">
        <v>401</v>
      </c>
      <c r="S885" s="137" t="s">
        <v>22</v>
      </c>
      <c r="T885" s="137" t="s">
        <v>411</v>
      </c>
      <c r="U885" s="144">
        <v>20</v>
      </c>
      <c r="V885" s="136">
        <v>120</v>
      </c>
      <c r="W885" s="136">
        <v>0</v>
      </c>
      <c r="X885" s="136">
        <v>120</v>
      </c>
      <c r="Y885" s="136">
        <v>4</v>
      </c>
      <c r="Z885" s="136" t="s">
        <v>20</v>
      </c>
      <c r="AA885" s="136" t="s">
        <v>20</v>
      </c>
      <c r="AB885" s="136" t="s">
        <v>21</v>
      </c>
      <c r="AC885" s="137" t="s">
        <v>21</v>
      </c>
      <c r="AD885" s="137" t="s">
        <v>3429</v>
      </c>
      <c r="AE885" s="136" t="s">
        <v>18</v>
      </c>
      <c r="AF885" s="137" t="s">
        <v>1878</v>
      </c>
      <c r="AG885" s="136" t="s">
        <v>1868</v>
      </c>
      <c r="AH885" s="136">
        <v>2</v>
      </c>
      <c r="AI885" s="139">
        <v>5400</v>
      </c>
      <c r="AJ885" s="140">
        <v>30</v>
      </c>
      <c r="AK885" s="148">
        <v>30</v>
      </c>
      <c r="AL885" s="201">
        <f t="shared" si="13"/>
        <v>2400</v>
      </c>
      <c r="AM885" s="139"/>
      <c r="AN885" s="204">
        <v>2400000</v>
      </c>
      <c r="AO885" s="204">
        <v>3000000</v>
      </c>
      <c r="AP885" s="139">
        <v>0</v>
      </c>
      <c r="AQ885" s="139">
        <v>12960000</v>
      </c>
      <c r="AR885" s="139">
        <v>0</v>
      </c>
      <c r="AS885" s="139">
        <v>18360000</v>
      </c>
      <c r="AT885" s="140"/>
      <c r="AU885" s="140"/>
    </row>
    <row r="886" spans="1:47" s="142" customFormat="1" ht="24.9" hidden="1" customHeight="1" x14ac:dyDescent="0.3">
      <c r="A886" s="136">
        <v>13742</v>
      </c>
      <c r="B886" s="136" t="s">
        <v>2339</v>
      </c>
      <c r="C886" s="136" t="s">
        <v>83</v>
      </c>
      <c r="D886" s="136">
        <v>2024</v>
      </c>
      <c r="E886" s="137" t="s">
        <v>1754</v>
      </c>
      <c r="F886" s="136" t="s">
        <v>1862</v>
      </c>
      <c r="G886" s="137" t="s">
        <v>626</v>
      </c>
      <c r="H886" s="137"/>
      <c r="I886" s="137"/>
      <c r="J886" s="137" t="s">
        <v>682</v>
      </c>
      <c r="K886" s="137" t="s">
        <v>683</v>
      </c>
      <c r="L886" s="137"/>
      <c r="M886" s="136"/>
      <c r="N886" s="136">
        <v>2</v>
      </c>
      <c r="O886" s="138" t="s">
        <v>1325</v>
      </c>
      <c r="P886" s="137" t="s">
        <v>1795</v>
      </c>
      <c r="Q886" s="137" t="s">
        <v>624</v>
      </c>
      <c r="R886" s="137" t="s">
        <v>401</v>
      </c>
      <c r="S886" s="137" t="s">
        <v>22</v>
      </c>
      <c r="T886" s="137" t="s">
        <v>410</v>
      </c>
      <c r="U886" s="144">
        <v>20</v>
      </c>
      <c r="V886" s="136">
        <v>260</v>
      </c>
      <c r="W886" s="136">
        <v>0</v>
      </c>
      <c r="X886" s="136">
        <v>260</v>
      </c>
      <c r="Y886" s="136">
        <v>4</v>
      </c>
      <c r="Z886" s="136" t="s">
        <v>20</v>
      </c>
      <c r="AA886" s="136" t="s">
        <v>20</v>
      </c>
      <c r="AB886" s="136" t="s">
        <v>21</v>
      </c>
      <c r="AC886" s="137" t="s">
        <v>21</v>
      </c>
      <c r="AD886" s="137" t="s">
        <v>3430</v>
      </c>
      <c r="AE886" s="136" t="s">
        <v>20</v>
      </c>
      <c r="AF886" s="137" t="s">
        <v>1921</v>
      </c>
      <c r="AG886" s="136" t="s">
        <v>1868</v>
      </c>
      <c r="AH886" s="136">
        <v>3</v>
      </c>
      <c r="AI886" s="139">
        <v>6300</v>
      </c>
      <c r="AJ886" s="140">
        <v>65</v>
      </c>
      <c r="AK886" s="148">
        <v>65</v>
      </c>
      <c r="AL886" s="201">
        <f t="shared" si="13"/>
        <v>5200</v>
      </c>
      <c r="AM886" s="139">
        <v>300000</v>
      </c>
      <c r="AN886" s="204">
        <v>5200000</v>
      </c>
      <c r="AO886" s="204">
        <v>6500000</v>
      </c>
      <c r="AP886" s="139">
        <v>0</v>
      </c>
      <c r="AQ886" s="139">
        <v>32760000</v>
      </c>
      <c r="AR886" s="139">
        <v>6000000</v>
      </c>
      <c r="AS886" s="139">
        <v>50460000</v>
      </c>
      <c r="AT886" s="140"/>
      <c r="AU886" s="140"/>
    </row>
    <row r="887" spans="1:47" s="142" customFormat="1" ht="24.9" hidden="1" customHeight="1" x14ac:dyDescent="0.3">
      <c r="A887" s="136">
        <v>13743</v>
      </c>
      <c r="B887" s="136" t="s">
        <v>2339</v>
      </c>
      <c r="C887" s="136" t="s">
        <v>83</v>
      </c>
      <c r="D887" s="136">
        <v>2024</v>
      </c>
      <c r="E887" s="137" t="s">
        <v>1754</v>
      </c>
      <c r="F887" s="136" t="s">
        <v>1862</v>
      </c>
      <c r="G887" s="137" t="s">
        <v>626</v>
      </c>
      <c r="H887" s="137"/>
      <c r="I887" s="137"/>
      <c r="J887" s="137" t="s">
        <v>1199</v>
      </c>
      <c r="K887" s="137" t="s">
        <v>424</v>
      </c>
      <c r="L887" s="137"/>
      <c r="M887" s="136"/>
      <c r="N887" s="136">
        <v>2</v>
      </c>
      <c r="O887" s="138" t="s">
        <v>1325</v>
      </c>
      <c r="P887" s="137" t="s">
        <v>1765</v>
      </c>
      <c r="Q887" s="137" t="s">
        <v>624</v>
      </c>
      <c r="R887" s="137" t="s">
        <v>401</v>
      </c>
      <c r="S887" s="137" t="s">
        <v>22</v>
      </c>
      <c r="T887" s="137" t="s">
        <v>399</v>
      </c>
      <c r="U887" s="144">
        <v>20</v>
      </c>
      <c r="V887" s="136">
        <v>90</v>
      </c>
      <c r="W887" s="136">
        <v>0</v>
      </c>
      <c r="X887" s="136">
        <v>90</v>
      </c>
      <c r="Y887" s="136">
        <v>4</v>
      </c>
      <c r="Z887" s="136" t="s">
        <v>20</v>
      </c>
      <c r="AA887" s="136" t="s">
        <v>20</v>
      </c>
      <c r="AB887" s="136" t="s">
        <v>21</v>
      </c>
      <c r="AC887" s="137" t="s">
        <v>21</v>
      </c>
      <c r="AD887" s="137" t="s">
        <v>3426</v>
      </c>
      <c r="AE887" s="136" t="s">
        <v>20</v>
      </c>
      <c r="AF887" s="137" t="s">
        <v>1197</v>
      </c>
      <c r="AG887" s="136" t="s">
        <v>1868</v>
      </c>
      <c r="AH887" s="136">
        <v>1</v>
      </c>
      <c r="AI887" s="139">
        <v>4300</v>
      </c>
      <c r="AJ887" s="140">
        <v>22.5</v>
      </c>
      <c r="AK887" s="148">
        <v>23</v>
      </c>
      <c r="AL887" s="201">
        <f t="shared" si="13"/>
        <v>1800</v>
      </c>
      <c r="AM887" s="139">
        <v>38000</v>
      </c>
      <c r="AN887" s="204">
        <v>1840000</v>
      </c>
      <c r="AO887" s="204">
        <v>2300000</v>
      </c>
      <c r="AP887" s="139">
        <v>0</v>
      </c>
      <c r="AQ887" s="139">
        <v>7740000</v>
      </c>
      <c r="AR887" s="139">
        <v>760000</v>
      </c>
      <c r="AS887" s="139">
        <v>12640000</v>
      </c>
      <c r="AT887" s="140"/>
      <c r="AU887" s="140"/>
    </row>
    <row r="888" spans="1:47" s="142" customFormat="1" ht="24.9" hidden="1" customHeight="1" x14ac:dyDescent="0.3">
      <c r="A888" s="136">
        <v>13744</v>
      </c>
      <c r="B888" s="136" t="s">
        <v>2339</v>
      </c>
      <c r="C888" s="136" t="s">
        <v>83</v>
      </c>
      <c r="D888" s="136">
        <v>2024</v>
      </c>
      <c r="E888" s="137" t="s">
        <v>1754</v>
      </c>
      <c r="F888" s="136" t="s">
        <v>1862</v>
      </c>
      <c r="G888" s="137" t="s">
        <v>626</v>
      </c>
      <c r="H888" s="137"/>
      <c r="I888" s="137"/>
      <c r="J888" s="137" t="s">
        <v>1199</v>
      </c>
      <c r="K888" s="137" t="s">
        <v>424</v>
      </c>
      <c r="L888" s="137"/>
      <c r="M888" s="136"/>
      <c r="N888" s="136">
        <v>2</v>
      </c>
      <c r="O888" s="138" t="s">
        <v>1325</v>
      </c>
      <c r="P888" s="137" t="s">
        <v>1766</v>
      </c>
      <c r="Q888" s="137" t="s">
        <v>688</v>
      </c>
      <c r="R888" s="137" t="s">
        <v>401</v>
      </c>
      <c r="S888" s="137" t="s">
        <v>22</v>
      </c>
      <c r="T888" s="137" t="s">
        <v>411</v>
      </c>
      <c r="U888" s="144">
        <v>20</v>
      </c>
      <c r="V888" s="136">
        <v>90</v>
      </c>
      <c r="W888" s="136">
        <v>0</v>
      </c>
      <c r="X888" s="136">
        <v>90</v>
      </c>
      <c r="Y888" s="136">
        <v>4</v>
      </c>
      <c r="Z888" s="136" t="s">
        <v>20</v>
      </c>
      <c r="AA888" s="136" t="s">
        <v>20</v>
      </c>
      <c r="AB888" s="136" t="s">
        <v>21</v>
      </c>
      <c r="AC888" s="137" t="s">
        <v>21</v>
      </c>
      <c r="AD888" s="137" t="s">
        <v>3431</v>
      </c>
      <c r="AE888" s="136" t="s">
        <v>20</v>
      </c>
      <c r="AF888" s="137" t="s">
        <v>1197</v>
      </c>
      <c r="AG888" s="136" t="s">
        <v>1868</v>
      </c>
      <c r="AH888" s="136">
        <v>1</v>
      </c>
      <c r="AI888" s="139">
        <v>4300</v>
      </c>
      <c r="AJ888" s="140">
        <v>22.5</v>
      </c>
      <c r="AK888" s="148">
        <v>23</v>
      </c>
      <c r="AL888" s="201">
        <f t="shared" si="13"/>
        <v>1800</v>
      </c>
      <c r="AM888" s="139">
        <v>38000</v>
      </c>
      <c r="AN888" s="204">
        <v>1840000</v>
      </c>
      <c r="AO888" s="204">
        <v>2300000</v>
      </c>
      <c r="AP888" s="139">
        <v>0</v>
      </c>
      <c r="AQ888" s="139">
        <v>7740000</v>
      </c>
      <c r="AR888" s="139">
        <v>760000</v>
      </c>
      <c r="AS888" s="139">
        <v>12640000</v>
      </c>
      <c r="AT888" s="140"/>
      <c r="AU888" s="140"/>
    </row>
    <row r="889" spans="1:47" s="142" customFormat="1" ht="24.9" hidden="1" customHeight="1" x14ac:dyDescent="0.3">
      <c r="A889" s="136">
        <v>13745</v>
      </c>
      <c r="B889" s="136" t="s">
        <v>2339</v>
      </c>
      <c r="C889" s="136" t="s">
        <v>83</v>
      </c>
      <c r="D889" s="136">
        <v>2024</v>
      </c>
      <c r="E889" s="137" t="s">
        <v>1754</v>
      </c>
      <c r="F889" s="136" t="s">
        <v>1862</v>
      </c>
      <c r="G889" s="137" t="s">
        <v>626</v>
      </c>
      <c r="H889" s="137"/>
      <c r="I889" s="137"/>
      <c r="J889" s="137" t="s">
        <v>1199</v>
      </c>
      <c r="K889" s="137" t="s">
        <v>424</v>
      </c>
      <c r="L889" s="137"/>
      <c r="M889" s="136"/>
      <c r="N889" s="136">
        <v>2</v>
      </c>
      <c r="O889" s="138" t="s">
        <v>1325</v>
      </c>
      <c r="P889" s="137" t="s">
        <v>1766</v>
      </c>
      <c r="Q889" s="137" t="s">
        <v>624</v>
      </c>
      <c r="R889" s="137" t="s">
        <v>401</v>
      </c>
      <c r="S889" s="137" t="s">
        <v>22</v>
      </c>
      <c r="T889" s="137" t="s">
        <v>399</v>
      </c>
      <c r="U889" s="144">
        <v>20</v>
      </c>
      <c r="V889" s="136">
        <v>90</v>
      </c>
      <c r="W889" s="136">
        <v>0</v>
      </c>
      <c r="X889" s="136">
        <v>90</v>
      </c>
      <c r="Y889" s="136">
        <v>4</v>
      </c>
      <c r="Z889" s="136" t="s">
        <v>20</v>
      </c>
      <c r="AA889" s="136" t="s">
        <v>20</v>
      </c>
      <c r="AB889" s="136" t="s">
        <v>21</v>
      </c>
      <c r="AC889" s="137" t="s">
        <v>21</v>
      </c>
      <c r="AD889" s="137" t="s">
        <v>3432</v>
      </c>
      <c r="AE889" s="136" t="s">
        <v>20</v>
      </c>
      <c r="AF889" s="137" t="s">
        <v>1197</v>
      </c>
      <c r="AG889" s="136" t="s">
        <v>1868</v>
      </c>
      <c r="AH889" s="136">
        <v>1</v>
      </c>
      <c r="AI889" s="139">
        <v>4300</v>
      </c>
      <c r="AJ889" s="140">
        <v>22.5</v>
      </c>
      <c r="AK889" s="148">
        <v>23</v>
      </c>
      <c r="AL889" s="201">
        <f t="shared" si="13"/>
        <v>1800</v>
      </c>
      <c r="AM889" s="139">
        <v>38000</v>
      </c>
      <c r="AN889" s="204">
        <v>1840000</v>
      </c>
      <c r="AO889" s="204">
        <v>2300000</v>
      </c>
      <c r="AP889" s="139">
        <v>0</v>
      </c>
      <c r="AQ889" s="139">
        <v>7740000</v>
      </c>
      <c r="AR889" s="139">
        <v>760000</v>
      </c>
      <c r="AS889" s="139">
        <v>12640000</v>
      </c>
      <c r="AT889" s="140"/>
      <c r="AU889" s="140"/>
    </row>
    <row r="890" spans="1:47" s="142" customFormat="1" ht="24.9" hidden="1" customHeight="1" x14ac:dyDescent="0.3">
      <c r="A890" s="136">
        <v>13746</v>
      </c>
      <c r="B890" s="136" t="s">
        <v>2339</v>
      </c>
      <c r="C890" s="136" t="s">
        <v>83</v>
      </c>
      <c r="D890" s="136">
        <v>2024</v>
      </c>
      <c r="E890" s="137" t="s">
        <v>1754</v>
      </c>
      <c r="F890" s="136" t="s">
        <v>1862</v>
      </c>
      <c r="G890" s="137" t="s">
        <v>626</v>
      </c>
      <c r="H890" s="137"/>
      <c r="I890" s="137"/>
      <c r="J890" s="137" t="s">
        <v>1199</v>
      </c>
      <c r="K890" s="137" t="s">
        <v>424</v>
      </c>
      <c r="L890" s="137"/>
      <c r="M890" s="136"/>
      <c r="N890" s="136">
        <v>2</v>
      </c>
      <c r="O890" s="138" t="s">
        <v>1325</v>
      </c>
      <c r="P890" s="137" t="s">
        <v>1701</v>
      </c>
      <c r="Q890" s="137" t="s">
        <v>681</v>
      </c>
      <c r="R890" s="137" t="s">
        <v>401</v>
      </c>
      <c r="S890" s="137" t="s">
        <v>22</v>
      </c>
      <c r="T890" s="137" t="s">
        <v>411</v>
      </c>
      <c r="U890" s="144">
        <v>20</v>
      </c>
      <c r="V890" s="136">
        <v>90</v>
      </c>
      <c r="W890" s="136">
        <v>0</v>
      </c>
      <c r="X890" s="136">
        <v>90</v>
      </c>
      <c r="Y890" s="136">
        <v>4</v>
      </c>
      <c r="Z890" s="136" t="s">
        <v>20</v>
      </c>
      <c r="AA890" s="136" t="s">
        <v>20</v>
      </c>
      <c r="AB890" s="136" t="s">
        <v>21</v>
      </c>
      <c r="AC890" s="137" t="s">
        <v>21</v>
      </c>
      <c r="AD890" s="137" t="s">
        <v>3432</v>
      </c>
      <c r="AE890" s="136" t="s">
        <v>20</v>
      </c>
      <c r="AF890" s="137" t="s">
        <v>1197</v>
      </c>
      <c r="AG890" s="136" t="s">
        <v>1868</v>
      </c>
      <c r="AH890" s="136">
        <v>1</v>
      </c>
      <c r="AI890" s="139">
        <v>4300</v>
      </c>
      <c r="AJ890" s="140">
        <v>22.5</v>
      </c>
      <c r="AK890" s="148">
        <v>23</v>
      </c>
      <c r="AL890" s="201">
        <f t="shared" si="13"/>
        <v>1800</v>
      </c>
      <c r="AM890" s="139">
        <v>38000</v>
      </c>
      <c r="AN890" s="204">
        <v>1840000</v>
      </c>
      <c r="AO890" s="204">
        <v>2300000</v>
      </c>
      <c r="AP890" s="139">
        <v>0</v>
      </c>
      <c r="AQ890" s="139">
        <v>7740000</v>
      </c>
      <c r="AR890" s="139">
        <v>760000</v>
      </c>
      <c r="AS890" s="139">
        <v>12640000</v>
      </c>
      <c r="AT890" s="140"/>
      <c r="AU890" s="140"/>
    </row>
    <row r="891" spans="1:47" s="142" customFormat="1" ht="24.9" hidden="1" customHeight="1" x14ac:dyDescent="0.3">
      <c r="A891" s="136">
        <v>13747</v>
      </c>
      <c r="B891" s="136" t="s">
        <v>2339</v>
      </c>
      <c r="C891" s="136" t="s">
        <v>83</v>
      </c>
      <c r="D891" s="136">
        <v>2024</v>
      </c>
      <c r="E891" s="137" t="s">
        <v>1754</v>
      </c>
      <c r="F891" s="136" t="s">
        <v>1862</v>
      </c>
      <c r="G891" s="137" t="s">
        <v>626</v>
      </c>
      <c r="H891" s="137"/>
      <c r="I891" s="137"/>
      <c r="J891" s="137" t="s">
        <v>1199</v>
      </c>
      <c r="K891" s="137" t="s">
        <v>424</v>
      </c>
      <c r="L891" s="137"/>
      <c r="M891" s="136"/>
      <c r="N891" s="136">
        <v>2</v>
      </c>
      <c r="O891" s="138" t="s">
        <v>1325</v>
      </c>
      <c r="P891" s="137" t="s">
        <v>1701</v>
      </c>
      <c r="Q891" s="137" t="s">
        <v>624</v>
      </c>
      <c r="R891" s="137" t="s">
        <v>401</v>
      </c>
      <c r="S891" s="137" t="s">
        <v>22</v>
      </c>
      <c r="T891" s="137" t="s">
        <v>399</v>
      </c>
      <c r="U891" s="144">
        <v>20</v>
      </c>
      <c r="V891" s="136">
        <v>90</v>
      </c>
      <c r="W891" s="136">
        <v>0</v>
      </c>
      <c r="X891" s="136">
        <v>90</v>
      </c>
      <c r="Y891" s="136">
        <v>4</v>
      </c>
      <c r="Z891" s="136" t="s">
        <v>20</v>
      </c>
      <c r="AA891" s="136" t="s">
        <v>20</v>
      </c>
      <c r="AB891" s="136" t="s">
        <v>21</v>
      </c>
      <c r="AC891" s="137" t="s">
        <v>21</v>
      </c>
      <c r="AD891" s="137" t="s">
        <v>3432</v>
      </c>
      <c r="AE891" s="136" t="s">
        <v>20</v>
      </c>
      <c r="AF891" s="137" t="s">
        <v>1197</v>
      </c>
      <c r="AG891" s="136" t="s">
        <v>1868</v>
      </c>
      <c r="AH891" s="136">
        <v>1</v>
      </c>
      <c r="AI891" s="139">
        <v>4300</v>
      </c>
      <c r="AJ891" s="140">
        <v>22.5</v>
      </c>
      <c r="AK891" s="148">
        <v>23</v>
      </c>
      <c r="AL891" s="201">
        <f t="shared" si="13"/>
        <v>1800</v>
      </c>
      <c r="AM891" s="139">
        <v>38000</v>
      </c>
      <c r="AN891" s="204">
        <v>1840000</v>
      </c>
      <c r="AO891" s="204">
        <v>2300000</v>
      </c>
      <c r="AP891" s="139">
        <v>0</v>
      </c>
      <c r="AQ891" s="139">
        <v>7740000</v>
      </c>
      <c r="AR891" s="139">
        <v>760000</v>
      </c>
      <c r="AS891" s="139">
        <v>12640000</v>
      </c>
      <c r="AT891" s="140"/>
      <c r="AU891" s="140"/>
    </row>
    <row r="892" spans="1:47" s="142" customFormat="1" ht="24.9" hidden="1" customHeight="1" x14ac:dyDescent="0.3">
      <c r="A892" s="136">
        <v>13772</v>
      </c>
      <c r="B892" s="136" t="s">
        <v>2339</v>
      </c>
      <c r="C892" s="136" t="s">
        <v>83</v>
      </c>
      <c r="D892" s="136">
        <v>2024</v>
      </c>
      <c r="E892" s="137" t="s">
        <v>1754</v>
      </c>
      <c r="F892" s="136" t="s">
        <v>1862</v>
      </c>
      <c r="G892" s="137" t="s">
        <v>626</v>
      </c>
      <c r="H892" s="137"/>
      <c r="I892" s="137"/>
      <c r="J892" s="137" t="s">
        <v>3433</v>
      </c>
      <c r="K892" s="137" t="s">
        <v>3434</v>
      </c>
      <c r="L892" s="137"/>
      <c r="M892" s="136"/>
      <c r="N892" s="136">
        <v>14</v>
      </c>
      <c r="O892" s="138" t="s">
        <v>705</v>
      </c>
      <c r="P892" s="137" t="s">
        <v>1345</v>
      </c>
      <c r="Q892" s="137" t="s">
        <v>624</v>
      </c>
      <c r="R892" s="137" t="s">
        <v>401</v>
      </c>
      <c r="S892" s="137" t="s">
        <v>22</v>
      </c>
      <c r="T892" s="137" t="s">
        <v>399</v>
      </c>
      <c r="U892" s="144">
        <v>15</v>
      </c>
      <c r="V892" s="136">
        <v>80</v>
      </c>
      <c r="W892" s="136">
        <v>0</v>
      </c>
      <c r="X892" s="136">
        <v>80</v>
      </c>
      <c r="Y892" s="136">
        <v>4</v>
      </c>
      <c r="Z892" s="136" t="s">
        <v>20</v>
      </c>
      <c r="AA892" s="136" t="s">
        <v>20</v>
      </c>
      <c r="AB892" s="136" t="s">
        <v>21</v>
      </c>
      <c r="AC892" s="137" t="s">
        <v>21</v>
      </c>
      <c r="AD892" s="137" t="s">
        <v>3435</v>
      </c>
      <c r="AE892" s="136" t="s">
        <v>18</v>
      </c>
      <c r="AF892" s="137" t="s">
        <v>1878</v>
      </c>
      <c r="AG892" s="136" t="s">
        <v>1868</v>
      </c>
      <c r="AH892" s="136">
        <v>2</v>
      </c>
      <c r="AI892" s="139">
        <v>5400</v>
      </c>
      <c r="AJ892" s="140">
        <v>20</v>
      </c>
      <c r="AK892" s="148">
        <v>20</v>
      </c>
      <c r="AL892" s="201">
        <f t="shared" si="13"/>
        <v>1200</v>
      </c>
      <c r="AM892" s="139"/>
      <c r="AN892" s="204">
        <v>1200000</v>
      </c>
      <c r="AO892" s="204">
        <v>1500000</v>
      </c>
      <c r="AP892" s="139">
        <v>0</v>
      </c>
      <c r="AQ892" s="139">
        <v>6480000</v>
      </c>
      <c r="AR892" s="139">
        <v>0</v>
      </c>
      <c r="AS892" s="139">
        <v>9180000</v>
      </c>
      <c r="AT892" s="140"/>
      <c r="AU892" s="140"/>
    </row>
    <row r="893" spans="1:47" s="142" customFormat="1" ht="24.9" hidden="1" customHeight="1" x14ac:dyDescent="0.3">
      <c r="A893" s="136">
        <v>13773</v>
      </c>
      <c r="B893" s="136" t="s">
        <v>2339</v>
      </c>
      <c r="C893" s="136" t="s">
        <v>83</v>
      </c>
      <c r="D893" s="136">
        <v>2024</v>
      </c>
      <c r="E893" s="137" t="s">
        <v>1754</v>
      </c>
      <c r="F893" s="136" t="s">
        <v>1862</v>
      </c>
      <c r="G893" s="137" t="s">
        <v>626</v>
      </c>
      <c r="H893" s="137"/>
      <c r="I893" s="137"/>
      <c r="J893" s="137" t="s">
        <v>1716</v>
      </c>
      <c r="K893" s="137" t="s">
        <v>1715</v>
      </c>
      <c r="L893" s="137"/>
      <c r="M893" s="136"/>
      <c r="N893" s="136">
        <v>14</v>
      </c>
      <c r="O893" s="138" t="s">
        <v>705</v>
      </c>
      <c r="P893" s="137" t="s">
        <v>1345</v>
      </c>
      <c r="Q893" s="137" t="s">
        <v>624</v>
      </c>
      <c r="R893" s="137" t="s">
        <v>401</v>
      </c>
      <c r="S893" s="137" t="s">
        <v>22</v>
      </c>
      <c r="T893" s="137" t="s">
        <v>399</v>
      </c>
      <c r="U893" s="144">
        <v>15</v>
      </c>
      <c r="V893" s="136">
        <v>120</v>
      </c>
      <c r="W893" s="136">
        <v>0</v>
      </c>
      <c r="X893" s="136">
        <v>120</v>
      </c>
      <c r="Y893" s="136">
        <v>4</v>
      </c>
      <c r="Z893" s="136" t="s">
        <v>20</v>
      </c>
      <c r="AA893" s="136" t="s">
        <v>20</v>
      </c>
      <c r="AB893" s="136" t="s">
        <v>21</v>
      </c>
      <c r="AC893" s="137" t="s">
        <v>21</v>
      </c>
      <c r="AD893" s="137" t="s">
        <v>3436</v>
      </c>
      <c r="AE893" s="136" t="s">
        <v>18</v>
      </c>
      <c r="AF893" s="137" t="s">
        <v>1878</v>
      </c>
      <c r="AG893" s="136" t="s">
        <v>1868</v>
      </c>
      <c r="AH893" s="136">
        <v>1</v>
      </c>
      <c r="AI893" s="139">
        <v>4300</v>
      </c>
      <c r="AJ893" s="140">
        <v>30</v>
      </c>
      <c r="AK893" s="148">
        <v>30</v>
      </c>
      <c r="AL893" s="201">
        <f t="shared" si="13"/>
        <v>1800</v>
      </c>
      <c r="AM893" s="139"/>
      <c r="AN893" s="204">
        <v>1800000</v>
      </c>
      <c r="AO893" s="204">
        <v>2250000</v>
      </c>
      <c r="AP893" s="139">
        <v>0</v>
      </c>
      <c r="AQ893" s="139">
        <v>7740000</v>
      </c>
      <c r="AR893" s="139">
        <v>0</v>
      </c>
      <c r="AS893" s="139">
        <v>11790000</v>
      </c>
      <c r="AT893" s="140"/>
      <c r="AU893" s="140"/>
    </row>
    <row r="894" spans="1:47" s="142" customFormat="1" ht="24.9" hidden="1" customHeight="1" x14ac:dyDescent="0.3">
      <c r="A894" s="136">
        <v>13776</v>
      </c>
      <c r="B894" s="136" t="s">
        <v>29</v>
      </c>
      <c r="C894" s="136" t="s">
        <v>86</v>
      </c>
      <c r="D894" s="136">
        <v>2024</v>
      </c>
      <c r="E894" s="137" t="s">
        <v>1754</v>
      </c>
      <c r="F894" s="136" t="s">
        <v>1862</v>
      </c>
      <c r="G894" s="137" t="s">
        <v>626</v>
      </c>
      <c r="H894" s="137"/>
      <c r="I894" s="137"/>
      <c r="J894" s="137" t="s">
        <v>3433</v>
      </c>
      <c r="K894" s="137" t="s">
        <v>3434</v>
      </c>
      <c r="L894" s="137"/>
      <c r="M894" s="136"/>
      <c r="N894" s="136">
        <v>14</v>
      </c>
      <c r="O894" s="138" t="s">
        <v>705</v>
      </c>
      <c r="P894" s="137" t="s">
        <v>1661</v>
      </c>
      <c r="Q894" s="137" t="s">
        <v>624</v>
      </c>
      <c r="R894" s="137" t="s">
        <v>401</v>
      </c>
      <c r="S894" s="137" t="s">
        <v>22</v>
      </c>
      <c r="T894" s="137" t="s">
        <v>1317</v>
      </c>
      <c r="U894" s="144">
        <v>15</v>
      </c>
      <c r="V894" s="136">
        <v>80</v>
      </c>
      <c r="W894" s="136">
        <v>0</v>
      </c>
      <c r="X894" s="136">
        <v>80</v>
      </c>
      <c r="Y894" s="136">
        <v>4</v>
      </c>
      <c r="Z894" s="136" t="s">
        <v>20</v>
      </c>
      <c r="AA894" s="136" t="s">
        <v>20</v>
      </c>
      <c r="AB894" s="136" t="s">
        <v>21</v>
      </c>
      <c r="AC894" s="137" t="s">
        <v>21</v>
      </c>
      <c r="AD894" s="137" t="s">
        <v>3437</v>
      </c>
      <c r="AE894" s="136" t="s">
        <v>18</v>
      </c>
      <c r="AF894" s="137" t="s">
        <v>1878</v>
      </c>
      <c r="AG894" s="136" t="s">
        <v>1868</v>
      </c>
      <c r="AH894" s="136">
        <v>2</v>
      </c>
      <c r="AI894" s="139">
        <v>5400</v>
      </c>
      <c r="AJ894" s="140">
        <v>20</v>
      </c>
      <c r="AK894" s="148">
        <v>20</v>
      </c>
      <c r="AL894" s="201">
        <f t="shared" si="13"/>
        <v>1200</v>
      </c>
      <c r="AM894" s="139"/>
      <c r="AN894" s="204">
        <v>1200000</v>
      </c>
      <c r="AO894" s="204">
        <v>1500000</v>
      </c>
      <c r="AP894" s="139">
        <v>0</v>
      </c>
      <c r="AQ894" s="139">
        <v>6480000</v>
      </c>
      <c r="AR894" s="139">
        <v>0</v>
      </c>
      <c r="AS894" s="139">
        <v>9180000</v>
      </c>
      <c r="AT894" s="140"/>
      <c r="AU894" s="140"/>
    </row>
    <row r="895" spans="1:47" s="142" customFormat="1" ht="24.9" hidden="1" customHeight="1" x14ac:dyDescent="0.3">
      <c r="A895" s="136">
        <v>13777</v>
      </c>
      <c r="B895" s="136" t="s">
        <v>29</v>
      </c>
      <c r="C895" s="136" t="s">
        <v>86</v>
      </c>
      <c r="D895" s="136">
        <v>2024</v>
      </c>
      <c r="E895" s="137" t="s">
        <v>1754</v>
      </c>
      <c r="F895" s="136" t="s">
        <v>1862</v>
      </c>
      <c r="G895" s="137" t="s">
        <v>626</v>
      </c>
      <c r="H895" s="137"/>
      <c r="I895" s="137"/>
      <c r="J895" s="137" t="s">
        <v>1959</v>
      </c>
      <c r="K895" s="137" t="s">
        <v>1960</v>
      </c>
      <c r="L895" s="137"/>
      <c r="M895" s="136"/>
      <c r="N895" s="136">
        <v>14</v>
      </c>
      <c r="O895" s="138" t="s">
        <v>705</v>
      </c>
      <c r="P895" s="137" t="s">
        <v>1661</v>
      </c>
      <c r="Q895" s="137" t="s">
        <v>624</v>
      </c>
      <c r="R895" s="137" t="s">
        <v>401</v>
      </c>
      <c r="S895" s="137" t="s">
        <v>22</v>
      </c>
      <c r="T895" s="137" t="s">
        <v>399</v>
      </c>
      <c r="U895" s="144">
        <v>15</v>
      </c>
      <c r="V895" s="136">
        <v>108</v>
      </c>
      <c r="W895" s="136">
        <v>0</v>
      </c>
      <c r="X895" s="136">
        <v>108</v>
      </c>
      <c r="Y895" s="136">
        <v>4</v>
      </c>
      <c r="Z895" s="136" t="s">
        <v>20</v>
      </c>
      <c r="AA895" s="136" t="s">
        <v>20</v>
      </c>
      <c r="AB895" s="136" t="s">
        <v>21</v>
      </c>
      <c r="AC895" s="137" t="s">
        <v>21</v>
      </c>
      <c r="AD895" s="137" t="s">
        <v>3438</v>
      </c>
      <c r="AE895" s="136" t="s">
        <v>18</v>
      </c>
      <c r="AF895" s="137" t="s">
        <v>1878</v>
      </c>
      <c r="AG895" s="136" t="s">
        <v>1868</v>
      </c>
      <c r="AH895" s="136">
        <v>2</v>
      </c>
      <c r="AI895" s="139">
        <v>5400</v>
      </c>
      <c r="AJ895" s="140">
        <v>27</v>
      </c>
      <c r="AK895" s="148">
        <v>27</v>
      </c>
      <c r="AL895" s="201">
        <f t="shared" si="13"/>
        <v>1620</v>
      </c>
      <c r="AM895" s="139"/>
      <c r="AN895" s="204">
        <v>1620000</v>
      </c>
      <c r="AO895" s="204">
        <v>2025000</v>
      </c>
      <c r="AP895" s="139">
        <v>0</v>
      </c>
      <c r="AQ895" s="139">
        <v>8748000</v>
      </c>
      <c r="AR895" s="139">
        <v>0</v>
      </c>
      <c r="AS895" s="139">
        <v>12393000</v>
      </c>
      <c r="AT895" s="140"/>
      <c r="AU895" s="140"/>
    </row>
    <row r="896" spans="1:47" s="142" customFormat="1" ht="24.9" hidden="1" customHeight="1" x14ac:dyDescent="0.3">
      <c r="A896" s="136">
        <v>13778</v>
      </c>
      <c r="B896" s="136" t="s">
        <v>29</v>
      </c>
      <c r="C896" s="136" t="s">
        <v>86</v>
      </c>
      <c r="D896" s="136">
        <v>2024</v>
      </c>
      <c r="E896" s="137" t="s">
        <v>1754</v>
      </c>
      <c r="F896" s="136" t="s">
        <v>1862</v>
      </c>
      <c r="G896" s="137" t="s">
        <v>626</v>
      </c>
      <c r="H896" s="137"/>
      <c r="I896" s="137"/>
      <c r="J896" s="137" t="s">
        <v>1196</v>
      </c>
      <c r="K896" s="137" t="s">
        <v>1195</v>
      </c>
      <c r="L896" s="137"/>
      <c r="M896" s="136"/>
      <c r="N896" s="136">
        <v>14</v>
      </c>
      <c r="O896" s="138" t="s">
        <v>705</v>
      </c>
      <c r="P896" s="137" t="s">
        <v>1469</v>
      </c>
      <c r="Q896" s="137" t="s">
        <v>624</v>
      </c>
      <c r="R896" s="137" t="s">
        <v>401</v>
      </c>
      <c r="S896" s="137" t="s">
        <v>22</v>
      </c>
      <c r="T896" s="137" t="s">
        <v>399</v>
      </c>
      <c r="U896" s="144">
        <v>15</v>
      </c>
      <c r="V896" s="136">
        <v>160</v>
      </c>
      <c r="W896" s="136">
        <v>0</v>
      </c>
      <c r="X896" s="136">
        <v>160</v>
      </c>
      <c r="Y896" s="136">
        <v>4</v>
      </c>
      <c r="Z896" s="136" t="s">
        <v>20</v>
      </c>
      <c r="AA896" s="136" t="s">
        <v>20</v>
      </c>
      <c r="AB896" s="136" t="s">
        <v>21</v>
      </c>
      <c r="AC896" s="137" t="s">
        <v>21</v>
      </c>
      <c r="AD896" s="137" t="s">
        <v>3439</v>
      </c>
      <c r="AE896" s="136" t="s">
        <v>20</v>
      </c>
      <c r="AF896" s="137" t="s">
        <v>2006</v>
      </c>
      <c r="AG896" s="136" t="s">
        <v>1868</v>
      </c>
      <c r="AH896" s="136">
        <v>3</v>
      </c>
      <c r="AI896" s="139">
        <v>6300</v>
      </c>
      <c r="AJ896" s="140">
        <v>40</v>
      </c>
      <c r="AK896" s="148">
        <v>40</v>
      </c>
      <c r="AL896" s="201">
        <f t="shared" si="13"/>
        <v>2400</v>
      </c>
      <c r="AM896" s="139">
        <v>50000</v>
      </c>
      <c r="AN896" s="204">
        <v>2400000</v>
      </c>
      <c r="AO896" s="204">
        <v>3000000</v>
      </c>
      <c r="AP896" s="139">
        <v>0</v>
      </c>
      <c r="AQ896" s="139">
        <v>15120000</v>
      </c>
      <c r="AR896" s="139">
        <v>750000</v>
      </c>
      <c r="AS896" s="139">
        <v>21270000</v>
      </c>
      <c r="AT896" s="140"/>
      <c r="AU896" s="140"/>
    </row>
    <row r="897" spans="1:47" s="142" customFormat="1" ht="24.9" hidden="1" customHeight="1" x14ac:dyDescent="0.3">
      <c r="A897" s="136">
        <v>13781</v>
      </c>
      <c r="B897" s="136" t="s">
        <v>2339</v>
      </c>
      <c r="C897" s="136" t="s">
        <v>83</v>
      </c>
      <c r="D897" s="136">
        <v>2024</v>
      </c>
      <c r="E897" s="137" t="s">
        <v>1754</v>
      </c>
      <c r="F897" s="136" t="s">
        <v>1862</v>
      </c>
      <c r="G897" s="137" t="s">
        <v>626</v>
      </c>
      <c r="H897" s="137"/>
      <c r="I897" s="137"/>
      <c r="J897" s="137" t="s">
        <v>1707</v>
      </c>
      <c r="K897" s="137" t="s">
        <v>1706</v>
      </c>
      <c r="L897" s="137"/>
      <c r="M897" s="136"/>
      <c r="N897" s="136">
        <v>9</v>
      </c>
      <c r="O897" s="138" t="s">
        <v>723</v>
      </c>
      <c r="P897" s="137" t="s">
        <v>1651</v>
      </c>
      <c r="Q897" s="137" t="s">
        <v>624</v>
      </c>
      <c r="R897" s="137" t="s">
        <v>401</v>
      </c>
      <c r="S897" s="137" t="s">
        <v>19</v>
      </c>
      <c r="T897" s="137" t="s">
        <v>399</v>
      </c>
      <c r="U897" s="144">
        <v>20</v>
      </c>
      <c r="V897" s="136">
        <v>70</v>
      </c>
      <c r="W897" s="136">
        <v>0</v>
      </c>
      <c r="X897" s="136">
        <v>70</v>
      </c>
      <c r="Y897" s="136">
        <v>4</v>
      </c>
      <c r="Z897" s="136" t="s">
        <v>20</v>
      </c>
      <c r="AA897" s="136" t="s">
        <v>20</v>
      </c>
      <c r="AB897" s="136" t="s">
        <v>21</v>
      </c>
      <c r="AC897" s="137" t="s">
        <v>21</v>
      </c>
      <c r="AD897" s="137" t="s">
        <v>3440</v>
      </c>
      <c r="AE897" s="136" t="s">
        <v>18</v>
      </c>
      <c r="AF897" s="137" t="s">
        <v>1878</v>
      </c>
      <c r="AG897" s="136" t="s">
        <v>1868</v>
      </c>
      <c r="AH897" s="136">
        <v>1</v>
      </c>
      <c r="AI897" s="139">
        <v>4300</v>
      </c>
      <c r="AJ897" s="140">
        <v>17.5</v>
      </c>
      <c r="AK897" s="148">
        <v>18</v>
      </c>
      <c r="AL897" s="201">
        <f t="shared" si="13"/>
        <v>1400</v>
      </c>
      <c r="AM897" s="139"/>
      <c r="AN897" s="204">
        <v>1440000</v>
      </c>
      <c r="AO897" s="204">
        <v>1800000</v>
      </c>
      <c r="AP897" s="139">
        <v>0</v>
      </c>
      <c r="AQ897" s="139">
        <v>6020000</v>
      </c>
      <c r="AR897" s="139">
        <v>0</v>
      </c>
      <c r="AS897" s="139">
        <v>9260000</v>
      </c>
      <c r="AT897" s="140"/>
    </row>
    <row r="898" spans="1:47" s="142" customFormat="1" ht="24.9" hidden="1" customHeight="1" x14ac:dyDescent="0.3">
      <c r="A898" s="136">
        <v>13787</v>
      </c>
      <c r="B898" s="136" t="s">
        <v>29</v>
      </c>
      <c r="C898" s="136" t="s">
        <v>86</v>
      </c>
      <c r="D898" s="136">
        <v>2024</v>
      </c>
      <c r="E898" s="137" t="s">
        <v>1754</v>
      </c>
      <c r="F898" s="136" t="s">
        <v>1862</v>
      </c>
      <c r="G898" s="137" t="s">
        <v>626</v>
      </c>
      <c r="H898" s="137"/>
      <c r="I898" s="137"/>
      <c r="J898" s="137" t="s">
        <v>1199</v>
      </c>
      <c r="K898" s="137" t="s">
        <v>424</v>
      </c>
      <c r="L898" s="137"/>
      <c r="M898" s="136"/>
      <c r="N898" s="136">
        <v>9</v>
      </c>
      <c r="O898" s="138" t="s">
        <v>723</v>
      </c>
      <c r="P898" s="137" t="s">
        <v>1789</v>
      </c>
      <c r="Q898" s="137" t="s">
        <v>624</v>
      </c>
      <c r="R898" s="137" t="s">
        <v>401</v>
      </c>
      <c r="S898" s="137" t="s">
        <v>22</v>
      </c>
      <c r="T898" s="137" t="s">
        <v>1299</v>
      </c>
      <c r="U898" s="144">
        <v>20</v>
      </c>
      <c r="V898" s="136">
        <v>90</v>
      </c>
      <c r="W898" s="136">
        <v>0</v>
      </c>
      <c r="X898" s="136">
        <v>90</v>
      </c>
      <c r="Y898" s="136">
        <v>4</v>
      </c>
      <c r="Z898" s="136" t="s">
        <v>20</v>
      </c>
      <c r="AA898" s="136" t="s">
        <v>20</v>
      </c>
      <c r="AB898" s="136" t="s">
        <v>21</v>
      </c>
      <c r="AC898" s="137" t="s">
        <v>21</v>
      </c>
      <c r="AD898" s="137" t="s">
        <v>3441</v>
      </c>
      <c r="AE898" s="136" t="s">
        <v>20</v>
      </c>
      <c r="AF898" s="137" t="s">
        <v>1197</v>
      </c>
      <c r="AG898" s="136" t="s">
        <v>1868</v>
      </c>
      <c r="AH898" s="136">
        <v>1</v>
      </c>
      <c r="AI898" s="139">
        <v>4300</v>
      </c>
      <c r="AJ898" s="140">
        <v>22.5</v>
      </c>
      <c r="AK898" s="148">
        <v>23</v>
      </c>
      <c r="AL898" s="201">
        <f t="shared" si="13"/>
        <v>1800</v>
      </c>
      <c r="AM898" s="139">
        <v>38000</v>
      </c>
      <c r="AN898" s="204">
        <v>1840000</v>
      </c>
      <c r="AO898" s="204">
        <v>2300000</v>
      </c>
      <c r="AP898" s="139">
        <v>0</v>
      </c>
      <c r="AQ898" s="139">
        <v>7740000</v>
      </c>
      <c r="AR898" s="139">
        <v>760000</v>
      </c>
      <c r="AS898" s="139">
        <v>12640000</v>
      </c>
      <c r="AT898" s="140"/>
      <c r="AU898" s="140"/>
    </row>
    <row r="899" spans="1:47" s="142" customFormat="1" ht="24.9" hidden="1" customHeight="1" x14ac:dyDescent="0.3">
      <c r="A899" s="136">
        <v>13788</v>
      </c>
      <c r="B899" s="136" t="s">
        <v>29</v>
      </c>
      <c r="C899" s="136" t="s">
        <v>86</v>
      </c>
      <c r="D899" s="136">
        <v>2024</v>
      </c>
      <c r="E899" s="137" t="s">
        <v>1754</v>
      </c>
      <c r="F899" s="136" t="s">
        <v>1862</v>
      </c>
      <c r="G899" s="137" t="s">
        <v>626</v>
      </c>
      <c r="H899" s="137"/>
      <c r="I899" s="137"/>
      <c r="J899" s="137" t="s">
        <v>1199</v>
      </c>
      <c r="K899" s="137" t="s">
        <v>424</v>
      </c>
      <c r="L899" s="137"/>
      <c r="M899" s="136"/>
      <c r="N899" s="136">
        <v>9</v>
      </c>
      <c r="O899" s="138" t="s">
        <v>723</v>
      </c>
      <c r="P899" s="137" t="s">
        <v>1651</v>
      </c>
      <c r="Q899" s="137" t="s">
        <v>624</v>
      </c>
      <c r="R899" s="137" t="s">
        <v>401</v>
      </c>
      <c r="S899" s="137" t="s">
        <v>22</v>
      </c>
      <c r="T899" s="137" t="s">
        <v>399</v>
      </c>
      <c r="U899" s="144">
        <v>20</v>
      </c>
      <c r="V899" s="136">
        <v>90</v>
      </c>
      <c r="W899" s="136">
        <v>0</v>
      </c>
      <c r="X899" s="136">
        <v>90</v>
      </c>
      <c r="Y899" s="136">
        <v>4</v>
      </c>
      <c r="Z899" s="136" t="s">
        <v>20</v>
      </c>
      <c r="AA899" s="136" t="s">
        <v>20</v>
      </c>
      <c r="AB899" s="136" t="s">
        <v>21</v>
      </c>
      <c r="AC899" s="137" t="s">
        <v>21</v>
      </c>
      <c r="AD899" s="137" t="s">
        <v>3441</v>
      </c>
      <c r="AE899" s="136" t="s">
        <v>20</v>
      </c>
      <c r="AF899" s="137" t="s">
        <v>1197</v>
      </c>
      <c r="AG899" s="136" t="s">
        <v>1868</v>
      </c>
      <c r="AH899" s="136">
        <v>1</v>
      </c>
      <c r="AI899" s="139">
        <v>4300</v>
      </c>
      <c r="AJ899" s="140">
        <v>22.5</v>
      </c>
      <c r="AK899" s="148">
        <v>23</v>
      </c>
      <c r="AL899" s="201">
        <f t="shared" ref="AL899:AL949" si="14">+(U899*X899)</f>
        <v>1800</v>
      </c>
      <c r="AM899" s="139">
        <v>38000</v>
      </c>
      <c r="AN899" s="204">
        <v>1840000</v>
      </c>
      <c r="AO899" s="204">
        <v>2300000</v>
      </c>
      <c r="AP899" s="139">
        <v>0</v>
      </c>
      <c r="AQ899" s="139">
        <v>7740000</v>
      </c>
      <c r="AR899" s="139">
        <v>760000</v>
      </c>
      <c r="AS899" s="139">
        <v>12640000</v>
      </c>
      <c r="AT899" s="140"/>
      <c r="AU899" s="140"/>
    </row>
    <row r="900" spans="1:47" s="142" customFormat="1" ht="24.9" hidden="1" customHeight="1" x14ac:dyDescent="0.3">
      <c r="A900" s="136">
        <v>13789</v>
      </c>
      <c r="B900" s="136" t="s">
        <v>29</v>
      </c>
      <c r="C900" s="136" t="s">
        <v>86</v>
      </c>
      <c r="D900" s="136">
        <v>2024</v>
      </c>
      <c r="E900" s="137" t="s">
        <v>1754</v>
      </c>
      <c r="F900" s="136" t="s">
        <v>1862</v>
      </c>
      <c r="G900" s="137" t="s">
        <v>626</v>
      </c>
      <c r="H900" s="137"/>
      <c r="I900" s="137"/>
      <c r="J900" s="137" t="s">
        <v>1199</v>
      </c>
      <c r="K900" s="137" t="s">
        <v>424</v>
      </c>
      <c r="L900" s="137"/>
      <c r="M900" s="136"/>
      <c r="N900" s="136">
        <v>9</v>
      </c>
      <c r="O900" s="138" t="s">
        <v>723</v>
      </c>
      <c r="P900" s="137" t="s">
        <v>3035</v>
      </c>
      <c r="Q900" s="137" t="s">
        <v>624</v>
      </c>
      <c r="R900" s="137" t="s">
        <v>401</v>
      </c>
      <c r="S900" s="137" t="s">
        <v>22</v>
      </c>
      <c r="T900" s="137" t="s">
        <v>399</v>
      </c>
      <c r="U900" s="144">
        <v>20</v>
      </c>
      <c r="V900" s="136">
        <v>90</v>
      </c>
      <c r="W900" s="136">
        <v>0</v>
      </c>
      <c r="X900" s="136">
        <v>90</v>
      </c>
      <c r="Y900" s="136">
        <v>4</v>
      </c>
      <c r="Z900" s="136" t="s">
        <v>20</v>
      </c>
      <c r="AA900" s="136" t="s">
        <v>20</v>
      </c>
      <c r="AB900" s="136" t="s">
        <v>21</v>
      </c>
      <c r="AC900" s="137" t="s">
        <v>21</v>
      </c>
      <c r="AD900" s="137" t="s">
        <v>3441</v>
      </c>
      <c r="AE900" s="136" t="s">
        <v>20</v>
      </c>
      <c r="AF900" s="137" t="s">
        <v>1197</v>
      </c>
      <c r="AG900" s="136" t="s">
        <v>1868</v>
      </c>
      <c r="AH900" s="136">
        <v>1</v>
      </c>
      <c r="AI900" s="139">
        <v>4300</v>
      </c>
      <c r="AJ900" s="140">
        <v>22.5</v>
      </c>
      <c r="AK900" s="148">
        <v>23</v>
      </c>
      <c r="AL900" s="201">
        <f t="shared" si="14"/>
        <v>1800</v>
      </c>
      <c r="AM900" s="139">
        <v>38000</v>
      </c>
      <c r="AN900" s="204">
        <v>1840000</v>
      </c>
      <c r="AO900" s="204">
        <v>2300000</v>
      </c>
      <c r="AP900" s="139">
        <v>0</v>
      </c>
      <c r="AQ900" s="139">
        <v>7740000</v>
      </c>
      <c r="AR900" s="139">
        <v>760000</v>
      </c>
      <c r="AS900" s="139">
        <v>12640000</v>
      </c>
      <c r="AT900" s="140"/>
      <c r="AU900" s="140"/>
    </row>
    <row r="901" spans="1:47" s="142" customFormat="1" ht="24.9" hidden="1" customHeight="1" x14ac:dyDescent="0.3">
      <c r="A901" s="136">
        <v>13790</v>
      </c>
      <c r="B901" s="136" t="s">
        <v>29</v>
      </c>
      <c r="C901" s="136" t="s">
        <v>86</v>
      </c>
      <c r="D901" s="136">
        <v>2024</v>
      </c>
      <c r="E901" s="137" t="s">
        <v>1754</v>
      </c>
      <c r="F901" s="136" t="s">
        <v>1862</v>
      </c>
      <c r="G901" s="137" t="s">
        <v>626</v>
      </c>
      <c r="H901" s="137"/>
      <c r="I901" s="137"/>
      <c r="J901" s="137" t="s">
        <v>1199</v>
      </c>
      <c r="K901" s="137" t="s">
        <v>424</v>
      </c>
      <c r="L901" s="137"/>
      <c r="M901" s="136"/>
      <c r="N901" s="136">
        <v>9</v>
      </c>
      <c r="O901" s="138" t="s">
        <v>723</v>
      </c>
      <c r="P901" s="137" t="s">
        <v>2207</v>
      </c>
      <c r="Q901" s="137" t="s">
        <v>624</v>
      </c>
      <c r="R901" s="137" t="s">
        <v>401</v>
      </c>
      <c r="S901" s="137" t="s">
        <v>22</v>
      </c>
      <c r="T901" s="137" t="s">
        <v>399</v>
      </c>
      <c r="U901" s="144">
        <v>20</v>
      </c>
      <c r="V901" s="136">
        <v>90</v>
      </c>
      <c r="W901" s="136">
        <v>0</v>
      </c>
      <c r="X901" s="136">
        <v>90</v>
      </c>
      <c r="Y901" s="136">
        <v>4</v>
      </c>
      <c r="Z901" s="136" t="s">
        <v>20</v>
      </c>
      <c r="AA901" s="136" t="s">
        <v>20</v>
      </c>
      <c r="AB901" s="136" t="s">
        <v>21</v>
      </c>
      <c r="AC901" s="137" t="s">
        <v>21</v>
      </c>
      <c r="AD901" s="137" t="s">
        <v>3442</v>
      </c>
      <c r="AE901" s="136" t="s">
        <v>20</v>
      </c>
      <c r="AF901" s="137" t="s">
        <v>1197</v>
      </c>
      <c r="AG901" s="136" t="s">
        <v>1868</v>
      </c>
      <c r="AH901" s="136">
        <v>1</v>
      </c>
      <c r="AI901" s="139">
        <v>4300</v>
      </c>
      <c r="AJ901" s="140">
        <v>22.5</v>
      </c>
      <c r="AK901" s="148">
        <v>23</v>
      </c>
      <c r="AL901" s="201">
        <f t="shared" si="14"/>
        <v>1800</v>
      </c>
      <c r="AM901" s="139">
        <v>38000</v>
      </c>
      <c r="AN901" s="204">
        <v>1840000</v>
      </c>
      <c r="AO901" s="204">
        <v>2300000</v>
      </c>
      <c r="AP901" s="139">
        <v>0</v>
      </c>
      <c r="AQ901" s="139">
        <v>7740000</v>
      </c>
      <c r="AR901" s="139">
        <v>760000</v>
      </c>
      <c r="AS901" s="139">
        <v>12640000</v>
      </c>
      <c r="AT901" s="140"/>
      <c r="AU901" s="140"/>
    </row>
    <row r="902" spans="1:47" s="142" customFormat="1" ht="24.9" hidden="1" customHeight="1" x14ac:dyDescent="0.3">
      <c r="A902" s="136">
        <v>13792</v>
      </c>
      <c r="B902" s="136" t="s">
        <v>29</v>
      </c>
      <c r="C902" s="136" t="s">
        <v>86</v>
      </c>
      <c r="D902" s="136">
        <v>2024</v>
      </c>
      <c r="E902" s="137" t="s">
        <v>1754</v>
      </c>
      <c r="F902" s="136" t="s">
        <v>1862</v>
      </c>
      <c r="G902" s="137" t="s">
        <v>626</v>
      </c>
      <c r="H902" s="137"/>
      <c r="I902" s="137"/>
      <c r="J902" s="137" t="s">
        <v>638</v>
      </c>
      <c r="K902" s="137" t="s">
        <v>1863</v>
      </c>
      <c r="L902" s="137"/>
      <c r="M902" s="136"/>
      <c r="N902" s="136">
        <v>9</v>
      </c>
      <c r="O902" s="138" t="s">
        <v>723</v>
      </c>
      <c r="P902" s="137" t="s">
        <v>1431</v>
      </c>
      <c r="Q902" s="137" t="s">
        <v>624</v>
      </c>
      <c r="R902" s="137" t="s">
        <v>401</v>
      </c>
      <c r="S902" s="137" t="s">
        <v>19</v>
      </c>
      <c r="T902" s="137" t="s">
        <v>399</v>
      </c>
      <c r="U902" s="144">
        <v>20</v>
      </c>
      <c r="V902" s="136">
        <v>24</v>
      </c>
      <c r="W902" s="136">
        <v>0</v>
      </c>
      <c r="X902" s="136">
        <v>24</v>
      </c>
      <c r="Y902" s="136">
        <v>4</v>
      </c>
      <c r="Z902" s="136" t="s">
        <v>20</v>
      </c>
      <c r="AA902" s="136" t="s">
        <v>20</v>
      </c>
      <c r="AB902" s="136" t="s">
        <v>21</v>
      </c>
      <c r="AC902" s="137" t="s">
        <v>21</v>
      </c>
      <c r="AD902" s="137" t="s">
        <v>3443</v>
      </c>
      <c r="AE902" s="136" t="s">
        <v>20</v>
      </c>
      <c r="AF902" s="137" t="s">
        <v>1867</v>
      </c>
      <c r="AG902" s="136" t="s">
        <v>1868</v>
      </c>
      <c r="AH902" s="136">
        <v>2</v>
      </c>
      <c r="AI902" s="139">
        <v>5400</v>
      </c>
      <c r="AJ902" s="140">
        <v>6</v>
      </c>
      <c r="AK902" s="148">
        <v>6</v>
      </c>
      <c r="AL902" s="201">
        <f t="shared" si="14"/>
        <v>480</v>
      </c>
      <c r="AM902" s="139">
        <v>40000</v>
      </c>
      <c r="AN902" s="204">
        <v>480000</v>
      </c>
      <c r="AO902" s="204">
        <v>600000</v>
      </c>
      <c r="AP902" s="139">
        <v>0</v>
      </c>
      <c r="AQ902" s="139">
        <v>2592000</v>
      </c>
      <c r="AR902" s="139">
        <v>800000</v>
      </c>
      <c r="AS902" s="139">
        <v>4472000</v>
      </c>
      <c r="AT902" s="140"/>
      <c r="AU902" s="140"/>
    </row>
    <row r="903" spans="1:47" s="142" customFormat="1" ht="24.9" hidden="1" customHeight="1" x14ac:dyDescent="0.3">
      <c r="A903" s="136">
        <v>13793</v>
      </c>
      <c r="B903" s="136" t="s">
        <v>29</v>
      </c>
      <c r="C903" s="136" t="s">
        <v>86</v>
      </c>
      <c r="D903" s="136">
        <v>2024</v>
      </c>
      <c r="E903" s="137" t="s">
        <v>1754</v>
      </c>
      <c r="F903" s="136" t="s">
        <v>1862</v>
      </c>
      <c r="G903" s="137" t="s">
        <v>626</v>
      </c>
      <c r="H903" s="137"/>
      <c r="I903" s="137"/>
      <c r="J903" s="137" t="s">
        <v>1201</v>
      </c>
      <c r="K903" s="137" t="s">
        <v>1200</v>
      </c>
      <c r="L903" s="137"/>
      <c r="M903" s="136"/>
      <c r="N903" s="136">
        <v>9</v>
      </c>
      <c r="O903" s="138" t="s">
        <v>723</v>
      </c>
      <c r="P903" s="137" t="s">
        <v>713</v>
      </c>
      <c r="Q903" s="137" t="s">
        <v>624</v>
      </c>
      <c r="R903" s="137" t="s">
        <v>401</v>
      </c>
      <c r="S903" s="137" t="s">
        <v>19</v>
      </c>
      <c r="T903" s="137" t="s">
        <v>399</v>
      </c>
      <c r="U903" s="144">
        <v>20</v>
      </c>
      <c r="V903" s="136">
        <v>150</v>
      </c>
      <c r="W903" s="136">
        <v>0</v>
      </c>
      <c r="X903" s="136">
        <v>150</v>
      </c>
      <c r="Y903" s="136">
        <v>4</v>
      </c>
      <c r="Z903" s="136" t="s">
        <v>20</v>
      </c>
      <c r="AA903" s="136" t="s">
        <v>20</v>
      </c>
      <c r="AB903" s="136" t="s">
        <v>21</v>
      </c>
      <c r="AC903" s="137" t="s">
        <v>21</v>
      </c>
      <c r="AD903" s="137" t="s">
        <v>3444</v>
      </c>
      <c r="AE903" s="136" t="s">
        <v>20</v>
      </c>
      <c r="AF903" s="137" t="s">
        <v>1896</v>
      </c>
      <c r="AG903" s="136" t="s">
        <v>1868</v>
      </c>
      <c r="AH903" s="136">
        <v>3</v>
      </c>
      <c r="AI903" s="139">
        <v>6300</v>
      </c>
      <c r="AJ903" s="140">
        <v>37.5</v>
      </c>
      <c r="AK903" s="148">
        <v>38</v>
      </c>
      <c r="AL903" s="201">
        <f t="shared" si="14"/>
        <v>3000</v>
      </c>
      <c r="AM903" s="139">
        <v>35000</v>
      </c>
      <c r="AN903" s="204">
        <v>3040000</v>
      </c>
      <c r="AO903" s="204">
        <v>3800000</v>
      </c>
      <c r="AP903" s="139">
        <v>0</v>
      </c>
      <c r="AQ903" s="139">
        <v>18900000</v>
      </c>
      <c r="AR903" s="139">
        <v>700000</v>
      </c>
      <c r="AS903" s="139">
        <v>26440000</v>
      </c>
      <c r="AT903" s="140"/>
      <c r="AU903" s="140"/>
    </row>
    <row r="904" spans="1:47" s="142" customFormat="1" ht="24.9" hidden="1" customHeight="1" x14ac:dyDescent="0.3">
      <c r="A904" s="136">
        <v>13794</v>
      </c>
      <c r="B904" s="136" t="s">
        <v>29</v>
      </c>
      <c r="C904" s="136" t="s">
        <v>86</v>
      </c>
      <c r="D904" s="136">
        <v>2024</v>
      </c>
      <c r="E904" s="137" t="s">
        <v>1754</v>
      </c>
      <c r="F904" s="136" t="s">
        <v>1862</v>
      </c>
      <c r="G904" s="137" t="s">
        <v>626</v>
      </c>
      <c r="H904" s="137"/>
      <c r="I904" s="137"/>
      <c r="J904" s="137" t="s">
        <v>1201</v>
      </c>
      <c r="K904" s="137" t="s">
        <v>1200</v>
      </c>
      <c r="L904" s="137"/>
      <c r="M904" s="136"/>
      <c r="N904" s="136">
        <v>9</v>
      </c>
      <c r="O904" s="138" t="s">
        <v>723</v>
      </c>
      <c r="P904" s="137" t="s">
        <v>1250</v>
      </c>
      <c r="Q904" s="137" t="s">
        <v>624</v>
      </c>
      <c r="R904" s="137" t="s">
        <v>401</v>
      </c>
      <c r="S904" s="137" t="s">
        <v>19</v>
      </c>
      <c r="T904" s="137" t="s">
        <v>399</v>
      </c>
      <c r="U904" s="144">
        <v>20</v>
      </c>
      <c r="V904" s="136">
        <v>150</v>
      </c>
      <c r="W904" s="136">
        <v>0</v>
      </c>
      <c r="X904" s="136">
        <v>150</v>
      </c>
      <c r="Y904" s="136">
        <v>4</v>
      </c>
      <c r="Z904" s="136" t="s">
        <v>20</v>
      </c>
      <c r="AA904" s="136" t="s">
        <v>20</v>
      </c>
      <c r="AB904" s="136" t="s">
        <v>21</v>
      </c>
      <c r="AC904" s="137" t="s">
        <v>21</v>
      </c>
      <c r="AD904" s="137" t="s">
        <v>3444</v>
      </c>
      <c r="AE904" s="136" t="s">
        <v>20</v>
      </c>
      <c r="AF904" s="137" t="s">
        <v>1896</v>
      </c>
      <c r="AG904" s="136" t="s">
        <v>1868</v>
      </c>
      <c r="AH904" s="136">
        <v>3</v>
      </c>
      <c r="AI904" s="139">
        <v>6300</v>
      </c>
      <c r="AJ904" s="140">
        <v>37.5</v>
      </c>
      <c r="AK904" s="148">
        <v>38</v>
      </c>
      <c r="AL904" s="201">
        <f t="shared" si="14"/>
        <v>3000</v>
      </c>
      <c r="AM904" s="139">
        <v>35000</v>
      </c>
      <c r="AN904" s="204">
        <v>3040000</v>
      </c>
      <c r="AO904" s="204">
        <v>3800000</v>
      </c>
      <c r="AP904" s="139">
        <v>0</v>
      </c>
      <c r="AQ904" s="139">
        <v>18900000</v>
      </c>
      <c r="AR904" s="139">
        <v>700000</v>
      </c>
      <c r="AS904" s="139">
        <v>26440000</v>
      </c>
      <c r="AT904" s="140"/>
      <c r="AU904" s="140"/>
    </row>
    <row r="905" spans="1:47" s="142" customFormat="1" ht="24.9" hidden="1" customHeight="1" x14ac:dyDescent="0.3">
      <c r="A905" s="136">
        <v>13796</v>
      </c>
      <c r="B905" s="136" t="s">
        <v>29</v>
      </c>
      <c r="C905" s="136" t="s">
        <v>86</v>
      </c>
      <c r="D905" s="136">
        <v>2024</v>
      </c>
      <c r="E905" s="137" t="s">
        <v>1754</v>
      </c>
      <c r="F905" s="136" t="s">
        <v>1862</v>
      </c>
      <c r="G905" s="137" t="s">
        <v>626</v>
      </c>
      <c r="H905" s="137"/>
      <c r="I905" s="137"/>
      <c r="J905" s="137" t="s">
        <v>1196</v>
      </c>
      <c r="K905" s="137" t="s">
        <v>1195</v>
      </c>
      <c r="L905" s="137"/>
      <c r="M905" s="136"/>
      <c r="N905" s="136">
        <v>9</v>
      </c>
      <c r="O905" s="138" t="s">
        <v>723</v>
      </c>
      <c r="P905" s="137" t="s">
        <v>1520</v>
      </c>
      <c r="Q905" s="137" t="s">
        <v>624</v>
      </c>
      <c r="R905" s="137" t="s">
        <v>401</v>
      </c>
      <c r="S905" s="137" t="s">
        <v>22</v>
      </c>
      <c r="T905" s="137" t="s">
        <v>399</v>
      </c>
      <c r="U905" s="144">
        <v>20</v>
      </c>
      <c r="V905" s="136">
        <v>160</v>
      </c>
      <c r="W905" s="136">
        <v>0</v>
      </c>
      <c r="X905" s="136">
        <v>160</v>
      </c>
      <c r="Y905" s="136">
        <v>4</v>
      </c>
      <c r="Z905" s="136" t="s">
        <v>20</v>
      </c>
      <c r="AA905" s="136" t="s">
        <v>20</v>
      </c>
      <c r="AB905" s="136" t="s">
        <v>21</v>
      </c>
      <c r="AC905" s="137" t="s">
        <v>21</v>
      </c>
      <c r="AD905" s="137" t="s">
        <v>3239</v>
      </c>
      <c r="AE905" s="136" t="s">
        <v>20</v>
      </c>
      <c r="AF905" s="137" t="s">
        <v>2006</v>
      </c>
      <c r="AG905" s="136" t="s">
        <v>1868</v>
      </c>
      <c r="AH905" s="136">
        <v>3</v>
      </c>
      <c r="AI905" s="139">
        <v>6300</v>
      </c>
      <c r="AJ905" s="140">
        <v>40</v>
      </c>
      <c r="AK905" s="148">
        <v>40</v>
      </c>
      <c r="AL905" s="201">
        <f t="shared" si="14"/>
        <v>3200</v>
      </c>
      <c r="AM905" s="139">
        <v>50000</v>
      </c>
      <c r="AN905" s="204">
        <v>3200000</v>
      </c>
      <c r="AO905" s="204">
        <v>4000000</v>
      </c>
      <c r="AP905" s="139">
        <v>0</v>
      </c>
      <c r="AQ905" s="139">
        <v>20160000</v>
      </c>
      <c r="AR905" s="139">
        <v>1000000</v>
      </c>
      <c r="AS905" s="139">
        <v>28360000</v>
      </c>
      <c r="AT905" s="140"/>
      <c r="AU905" s="140"/>
    </row>
    <row r="906" spans="1:47" s="142" customFormat="1" ht="24.9" hidden="1" customHeight="1" x14ac:dyDescent="0.3">
      <c r="A906" s="136">
        <v>13797</v>
      </c>
      <c r="B906" s="136" t="s">
        <v>29</v>
      </c>
      <c r="C906" s="136" t="s">
        <v>86</v>
      </c>
      <c r="D906" s="136">
        <v>2024</v>
      </c>
      <c r="E906" s="137" t="s">
        <v>1754</v>
      </c>
      <c r="F906" s="136" t="s">
        <v>1862</v>
      </c>
      <c r="G906" s="137" t="s">
        <v>626</v>
      </c>
      <c r="H906" s="137"/>
      <c r="I906" s="137"/>
      <c r="J906" s="137" t="s">
        <v>1196</v>
      </c>
      <c r="K906" s="137" t="s">
        <v>1195</v>
      </c>
      <c r="L906" s="137"/>
      <c r="M906" s="136"/>
      <c r="N906" s="136">
        <v>9</v>
      </c>
      <c r="O906" s="138" t="s">
        <v>723</v>
      </c>
      <c r="P906" s="137" t="s">
        <v>3035</v>
      </c>
      <c r="Q906" s="137" t="s">
        <v>624</v>
      </c>
      <c r="R906" s="137" t="s">
        <v>401</v>
      </c>
      <c r="S906" s="137" t="s">
        <v>19</v>
      </c>
      <c r="T906" s="137" t="s">
        <v>399</v>
      </c>
      <c r="U906" s="144">
        <v>20</v>
      </c>
      <c r="V906" s="136">
        <v>160</v>
      </c>
      <c r="W906" s="136">
        <v>0</v>
      </c>
      <c r="X906" s="136">
        <v>160</v>
      </c>
      <c r="Y906" s="136">
        <v>4</v>
      </c>
      <c r="Z906" s="136" t="s">
        <v>20</v>
      </c>
      <c r="AA906" s="136" t="s">
        <v>20</v>
      </c>
      <c r="AB906" s="136" t="s">
        <v>21</v>
      </c>
      <c r="AC906" s="137" t="s">
        <v>21</v>
      </c>
      <c r="AD906" s="137" t="s">
        <v>3239</v>
      </c>
      <c r="AE906" s="136" t="s">
        <v>20</v>
      </c>
      <c r="AF906" s="137" t="s">
        <v>2006</v>
      </c>
      <c r="AG906" s="136" t="s">
        <v>1868</v>
      </c>
      <c r="AH906" s="136">
        <v>3</v>
      </c>
      <c r="AI906" s="139">
        <v>6300</v>
      </c>
      <c r="AJ906" s="140">
        <v>40</v>
      </c>
      <c r="AK906" s="148">
        <v>40</v>
      </c>
      <c r="AL906" s="201">
        <f t="shared" si="14"/>
        <v>3200</v>
      </c>
      <c r="AM906" s="139">
        <v>50000</v>
      </c>
      <c r="AN906" s="204">
        <v>3200000</v>
      </c>
      <c r="AO906" s="204">
        <v>4000000</v>
      </c>
      <c r="AP906" s="139">
        <v>0</v>
      </c>
      <c r="AQ906" s="139">
        <v>20160000</v>
      </c>
      <c r="AR906" s="139">
        <v>1000000</v>
      </c>
      <c r="AS906" s="139">
        <v>28360000</v>
      </c>
      <c r="AT906" s="140"/>
      <c r="AU906" s="140"/>
    </row>
    <row r="907" spans="1:47" s="142" customFormat="1" ht="24.9" hidden="1" customHeight="1" x14ac:dyDescent="0.3">
      <c r="A907" s="136">
        <v>13807</v>
      </c>
      <c r="B907" s="136" t="s">
        <v>37</v>
      </c>
      <c r="C907" s="136" t="s">
        <v>94</v>
      </c>
      <c r="D907" s="136">
        <v>2024</v>
      </c>
      <c r="E907" s="137" t="s">
        <v>1754</v>
      </c>
      <c r="F907" s="136" t="s">
        <v>1862</v>
      </c>
      <c r="G907" s="137" t="s">
        <v>626</v>
      </c>
      <c r="H907" s="137"/>
      <c r="I907" s="137"/>
      <c r="J907" s="137" t="s">
        <v>1122</v>
      </c>
      <c r="K907" s="137" t="s">
        <v>1123</v>
      </c>
      <c r="L907" s="137"/>
      <c r="M907" s="136"/>
      <c r="N907" s="136">
        <v>6</v>
      </c>
      <c r="O907" s="138" t="s">
        <v>1321</v>
      </c>
      <c r="P907" s="137" t="s">
        <v>1374</v>
      </c>
      <c r="Q907" s="137" t="s">
        <v>634</v>
      </c>
      <c r="R907" s="137" t="s">
        <v>401</v>
      </c>
      <c r="S907" s="137" t="s">
        <v>19</v>
      </c>
      <c r="T907" s="137" t="s">
        <v>411</v>
      </c>
      <c r="U907" s="144">
        <v>15</v>
      </c>
      <c r="V907" s="136">
        <v>120</v>
      </c>
      <c r="W907" s="136">
        <v>0</v>
      </c>
      <c r="X907" s="136">
        <v>120</v>
      </c>
      <c r="Y907" s="136">
        <v>3</v>
      </c>
      <c r="Z907" s="136" t="s">
        <v>20</v>
      </c>
      <c r="AA907" s="136" t="s">
        <v>20</v>
      </c>
      <c r="AB907" s="136" t="s">
        <v>21</v>
      </c>
      <c r="AC907" s="137" t="s">
        <v>21</v>
      </c>
      <c r="AD907" s="137" t="s">
        <v>3445</v>
      </c>
      <c r="AE907" s="136" t="s">
        <v>18</v>
      </c>
      <c r="AF907" s="137" t="s">
        <v>1878</v>
      </c>
      <c r="AG907" s="136" t="s">
        <v>1868</v>
      </c>
      <c r="AH907" s="136">
        <v>1</v>
      </c>
      <c r="AI907" s="139">
        <v>4300</v>
      </c>
      <c r="AJ907" s="140">
        <v>40</v>
      </c>
      <c r="AK907" s="148">
        <v>40</v>
      </c>
      <c r="AL907" s="201">
        <f t="shared" si="14"/>
        <v>1800</v>
      </c>
      <c r="AM907" s="139"/>
      <c r="AN907" s="204">
        <v>2400000</v>
      </c>
      <c r="AO907" s="204">
        <v>3000000</v>
      </c>
      <c r="AP907" s="139">
        <v>0</v>
      </c>
      <c r="AQ907" s="139">
        <v>7740000</v>
      </c>
      <c r="AR907" s="139">
        <v>0</v>
      </c>
      <c r="AS907" s="139">
        <v>13140000</v>
      </c>
      <c r="AT907" s="140"/>
      <c r="AU907" s="140"/>
    </row>
    <row r="908" spans="1:47" s="142" customFormat="1" ht="24.9" hidden="1" customHeight="1" x14ac:dyDescent="0.3">
      <c r="A908" s="136">
        <v>13811</v>
      </c>
      <c r="B908" s="136" t="s">
        <v>29</v>
      </c>
      <c r="C908" s="136" t="s">
        <v>86</v>
      </c>
      <c r="D908" s="136">
        <v>2024</v>
      </c>
      <c r="E908" s="137" t="s">
        <v>1754</v>
      </c>
      <c r="F908" s="136" t="s">
        <v>1862</v>
      </c>
      <c r="G908" s="137" t="s">
        <v>626</v>
      </c>
      <c r="H908" s="137"/>
      <c r="I908" s="137"/>
      <c r="J908" s="137" t="s">
        <v>1959</v>
      </c>
      <c r="K908" s="137" t="s">
        <v>1960</v>
      </c>
      <c r="L908" s="137"/>
      <c r="M908" s="136"/>
      <c r="N908" s="136">
        <v>14</v>
      </c>
      <c r="O908" s="138" t="s">
        <v>705</v>
      </c>
      <c r="P908" s="137" t="s">
        <v>1469</v>
      </c>
      <c r="Q908" s="137" t="s">
        <v>624</v>
      </c>
      <c r="R908" s="137" t="s">
        <v>401</v>
      </c>
      <c r="S908" s="137" t="s">
        <v>22</v>
      </c>
      <c r="T908" s="137" t="s">
        <v>399</v>
      </c>
      <c r="U908" s="144">
        <v>15</v>
      </c>
      <c r="V908" s="136">
        <v>108</v>
      </c>
      <c r="W908" s="136">
        <v>0</v>
      </c>
      <c r="X908" s="136">
        <v>108</v>
      </c>
      <c r="Y908" s="136">
        <v>4</v>
      </c>
      <c r="Z908" s="136" t="s">
        <v>20</v>
      </c>
      <c r="AA908" s="136" t="s">
        <v>20</v>
      </c>
      <c r="AB908" s="136" t="s">
        <v>21</v>
      </c>
      <c r="AC908" s="137" t="s">
        <v>21</v>
      </c>
      <c r="AD908" s="137" t="s">
        <v>3446</v>
      </c>
      <c r="AE908" s="136" t="s">
        <v>18</v>
      </c>
      <c r="AF908" s="137" t="s">
        <v>1878</v>
      </c>
      <c r="AG908" s="136" t="s">
        <v>1868</v>
      </c>
      <c r="AH908" s="136">
        <v>2</v>
      </c>
      <c r="AI908" s="139">
        <v>5400</v>
      </c>
      <c r="AJ908" s="140">
        <v>27</v>
      </c>
      <c r="AK908" s="148">
        <v>27</v>
      </c>
      <c r="AL908" s="201">
        <f t="shared" si="14"/>
        <v>1620</v>
      </c>
      <c r="AM908" s="139"/>
      <c r="AN908" s="204">
        <v>1620000</v>
      </c>
      <c r="AO908" s="204">
        <v>2025000</v>
      </c>
      <c r="AP908" s="139">
        <v>0</v>
      </c>
      <c r="AQ908" s="139">
        <v>8748000</v>
      </c>
      <c r="AR908" s="139">
        <v>0</v>
      </c>
      <c r="AS908" s="139">
        <v>12393000</v>
      </c>
      <c r="AT908" s="140"/>
      <c r="AU908" s="140"/>
    </row>
    <row r="909" spans="1:47" s="142" customFormat="1" ht="24.9" hidden="1" customHeight="1" x14ac:dyDescent="0.3">
      <c r="A909" s="136">
        <v>13815</v>
      </c>
      <c r="B909" s="136" t="s">
        <v>29</v>
      </c>
      <c r="C909" s="136" t="s">
        <v>86</v>
      </c>
      <c r="D909" s="136">
        <v>2024</v>
      </c>
      <c r="E909" s="137" t="s">
        <v>1754</v>
      </c>
      <c r="F909" s="136" t="s">
        <v>1862</v>
      </c>
      <c r="G909" s="137" t="s">
        <v>626</v>
      </c>
      <c r="H909" s="137"/>
      <c r="I909" s="137"/>
      <c r="J909" s="137" t="s">
        <v>1199</v>
      </c>
      <c r="K909" s="137" t="s">
        <v>424</v>
      </c>
      <c r="L909" s="137"/>
      <c r="M909" s="136"/>
      <c r="N909" s="136">
        <v>14</v>
      </c>
      <c r="O909" s="138" t="s">
        <v>705</v>
      </c>
      <c r="P909" s="137" t="s">
        <v>696</v>
      </c>
      <c r="Q909" s="137" t="s">
        <v>624</v>
      </c>
      <c r="R909" s="137" t="s">
        <v>401</v>
      </c>
      <c r="S909" s="137" t="s">
        <v>22</v>
      </c>
      <c r="T909" s="137" t="s">
        <v>399</v>
      </c>
      <c r="U909" s="144">
        <v>15</v>
      </c>
      <c r="V909" s="136">
        <v>90</v>
      </c>
      <c r="W909" s="136">
        <v>0</v>
      </c>
      <c r="X909" s="136">
        <v>90</v>
      </c>
      <c r="Y909" s="136">
        <v>4</v>
      </c>
      <c r="Z909" s="136" t="s">
        <v>20</v>
      </c>
      <c r="AA909" s="136" t="s">
        <v>20</v>
      </c>
      <c r="AB909" s="136" t="s">
        <v>21</v>
      </c>
      <c r="AC909" s="137" t="s">
        <v>21</v>
      </c>
      <c r="AD909" s="137" t="s">
        <v>3447</v>
      </c>
      <c r="AE909" s="136" t="s">
        <v>20</v>
      </c>
      <c r="AF909" s="137" t="s">
        <v>1197</v>
      </c>
      <c r="AG909" s="136" t="s">
        <v>1868</v>
      </c>
      <c r="AH909" s="136">
        <v>1</v>
      </c>
      <c r="AI909" s="139">
        <v>4300</v>
      </c>
      <c r="AJ909" s="140">
        <v>22.5</v>
      </c>
      <c r="AK909" s="148">
        <v>23</v>
      </c>
      <c r="AL909" s="201">
        <f t="shared" si="14"/>
        <v>1350</v>
      </c>
      <c r="AM909" s="139">
        <v>38000</v>
      </c>
      <c r="AN909" s="204">
        <v>1380000</v>
      </c>
      <c r="AO909" s="204">
        <v>1725000</v>
      </c>
      <c r="AP909" s="139">
        <v>0</v>
      </c>
      <c r="AQ909" s="139">
        <v>5805000</v>
      </c>
      <c r="AR909" s="139">
        <v>570000</v>
      </c>
      <c r="AS909" s="139">
        <v>9480000</v>
      </c>
      <c r="AT909" s="140"/>
      <c r="AU909" s="140"/>
    </row>
    <row r="910" spans="1:47" s="142" customFormat="1" ht="24.9" hidden="1" customHeight="1" x14ac:dyDescent="0.3">
      <c r="A910" s="136">
        <v>13817</v>
      </c>
      <c r="B910" s="136" t="s">
        <v>29</v>
      </c>
      <c r="C910" s="136" t="s">
        <v>86</v>
      </c>
      <c r="D910" s="136">
        <v>2024</v>
      </c>
      <c r="E910" s="137" t="s">
        <v>1754</v>
      </c>
      <c r="F910" s="136" t="s">
        <v>1862</v>
      </c>
      <c r="G910" s="137" t="s">
        <v>626</v>
      </c>
      <c r="H910" s="137"/>
      <c r="I910" s="137"/>
      <c r="J910" s="137" t="s">
        <v>1959</v>
      </c>
      <c r="K910" s="137" t="s">
        <v>1960</v>
      </c>
      <c r="L910" s="137"/>
      <c r="M910" s="136"/>
      <c r="N910" s="136">
        <v>14</v>
      </c>
      <c r="O910" s="138" t="s">
        <v>705</v>
      </c>
      <c r="P910" s="137" t="s">
        <v>696</v>
      </c>
      <c r="Q910" s="137" t="s">
        <v>624</v>
      </c>
      <c r="R910" s="137" t="s">
        <v>401</v>
      </c>
      <c r="S910" s="137" t="s">
        <v>22</v>
      </c>
      <c r="T910" s="137" t="s">
        <v>399</v>
      </c>
      <c r="U910" s="144">
        <v>15</v>
      </c>
      <c r="V910" s="136">
        <v>108</v>
      </c>
      <c r="W910" s="136">
        <v>0</v>
      </c>
      <c r="X910" s="136">
        <v>108</v>
      </c>
      <c r="Y910" s="136">
        <v>4</v>
      </c>
      <c r="Z910" s="136" t="s">
        <v>20</v>
      </c>
      <c r="AA910" s="136" t="s">
        <v>20</v>
      </c>
      <c r="AB910" s="136" t="s">
        <v>21</v>
      </c>
      <c r="AC910" s="137" t="s">
        <v>21</v>
      </c>
      <c r="AD910" s="137" t="s">
        <v>3448</v>
      </c>
      <c r="AE910" s="136" t="s">
        <v>18</v>
      </c>
      <c r="AF910" s="137" t="s">
        <v>1878</v>
      </c>
      <c r="AG910" s="136" t="s">
        <v>1868</v>
      </c>
      <c r="AH910" s="136">
        <v>2</v>
      </c>
      <c r="AI910" s="139">
        <v>5400</v>
      </c>
      <c r="AJ910" s="140">
        <v>27</v>
      </c>
      <c r="AK910" s="148">
        <v>27</v>
      </c>
      <c r="AL910" s="201">
        <f t="shared" si="14"/>
        <v>1620</v>
      </c>
      <c r="AM910" s="139"/>
      <c r="AN910" s="204">
        <v>1620000</v>
      </c>
      <c r="AO910" s="204">
        <v>2025000</v>
      </c>
      <c r="AP910" s="139">
        <v>0</v>
      </c>
      <c r="AQ910" s="139">
        <v>8748000</v>
      </c>
      <c r="AR910" s="139">
        <v>0</v>
      </c>
      <c r="AS910" s="139">
        <v>12393000</v>
      </c>
      <c r="AT910" s="140"/>
      <c r="AU910" s="140"/>
    </row>
    <row r="911" spans="1:47" s="142" customFormat="1" ht="24.9" hidden="1" customHeight="1" x14ac:dyDescent="0.3">
      <c r="A911" s="136">
        <v>13818</v>
      </c>
      <c r="B911" s="136" t="s">
        <v>29</v>
      </c>
      <c r="C911" s="136" t="s">
        <v>86</v>
      </c>
      <c r="D911" s="136">
        <v>2024</v>
      </c>
      <c r="E911" s="137" t="s">
        <v>1754</v>
      </c>
      <c r="F911" s="136" t="s">
        <v>1862</v>
      </c>
      <c r="G911" s="137" t="s">
        <v>626</v>
      </c>
      <c r="H911" s="137"/>
      <c r="I911" s="137"/>
      <c r="J911" s="137" t="s">
        <v>1959</v>
      </c>
      <c r="K911" s="137" t="s">
        <v>1960</v>
      </c>
      <c r="L911" s="137"/>
      <c r="M911" s="136"/>
      <c r="N911" s="136">
        <v>14</v>
      </c>
      <c r="O911" s="138" t="s">
        <v>705</v>
      </c>
      <c r="P911" s="137" t="s">
        <v>1415</v>
      </c>
      <c r="Q911" s="137" t="s">
        <v>624</v>
      </c>
      <c r="R911" s="137" t="s">
        <v>401</v>
      </c>
      <c r="S911" s="137" t="s">
        <v>19</v>
      </c>
      <c r="T911" s="137" t="s">
        <v>399</v>
      </c>
      <c r="U911" s="144">
        <v>15</v>
      </c>
      <c r="V911" s="136">
        <v>108</v>
      </c>
      <c r="W911" s="136">
        <v>0</v>
      </c>
      <c r="X911" s="136">
        <v>108</v>
      </c>
      <c r="Y911" s="136">
        <v>4</v>
      </c>
      <c r="Z911" s="136" t="s">
        <v>20</v>
      </c>
      <c r="AA911" s="136" t="s">
        <v>20</v>
      </c>
      <c r="AB911" s="136" t="s">
        <v>21</v>
      </c>
      <c r="AC911" s="137" t="s">
        <v>21</v>
      </c>
      <c r="AD911" s="137" t="s">
        <v>3449</v>
      </c>
      <c r="AE911" s="136" t="s">
        <v>18</v>
      </c>
      <c r="AF911" s="137" t="s">
        <v>1878</v>
      </c>
      <c r="AG911" s="136" t="s">
        <v>1868</v>
      </c>
      <c r="AH911" s="136">
        <v>2</v>
      </c>
      <c r="AI911" s="139">
        <v>5400</v>
      </c>
      <c r="AJ911" s="140">
        <v>27</v>
      </c>
      <c r="AK911" s="148">
        <v>27</v>
      </c>
      <c r="AL911" s="201">
        <f t="shared" si="14"/>
        <v>1620</v>
      </c>
      <c r="AM911" s="139"/>
      <c r="AN911" s="204">
        <v>1620000</v>
      </c>
      <c r="AO911" s="204">
        <v>2025000</v>
      </c>
      <c r="AP911" s="139">
        <v>0</v>
      </c>
      <c r="AQ911" s="139">
        <v>8748000</v>
      </c>
      <c r="AR911" s="139">
        <v>0</v>
      </c>
      <c r="AS911" s="139">
        <v>12393000</v>
      </c>
      <c r="AT911" s="140"/>
      <c r="AU911" s="140"/>
    </row>
    <row r="912" spans="1:47" s="142" customFormat="1" ht="24.9" hidden="1" customHeight="1" x14ac:dyDescent="0.3">
      <c r="A912" s="136">
        <v>13831</v>
      </c>
      <c r="B912" s="136" t="s">
        <v>29</v>
      </c>
      <c r="C912" s="136" t="s">
        <v>86</v>
      </c>
      <c r="D912" s="136">
        <v>2024</v>
      </c>
      <c r="E912" s="137" t="s">
        <v>1754</v>
      </c>
      <c r="F912" s="136" t="s">
        <v>1862</v>
      </c>
      <c r="G912" s="137" t="s">
        <v>626</v>
      </c>
      <c r="H912" s="137"/>
      <c r="I912" s="137"/>
      <c r="J912" s="137" t="s">
        <v>1227</v>
      </c>
      <c r="K912" s="137" t="s">
        <v>1226</v>
      </c>
      <c r="L912" s="137"/>
      <c r="M912" s="136"/>
      <c r="N912" s="136">
        <v>14</v>
      </c>
      <c r="O912" s="138" t="s">
        <v>705</v>
      </c>
      <c r="P912" s="137" t="s">
        <v>1178</v>
      </c>
      <c r="Q912" s="137" t="s">
        <v>624</v>
      </c>
      <c r="R912" s="137" t="s">
        <v>401</v>
      </c>
      <c r="S912" s="137" t="s">
        <v>22</v>
      </c>
      <c r="T912" s="137" t="s">
        <v>399</v>
      </c>
      <c r="U912" s="144">
        <v>15</v>
      </c>
      <c r="V912" s="136">
        <v>160</v>
      </c>
      <c r="W912" s="136">
        <v>0</v>
      </c>
      <c r="X912" s="136">
        <v>160</v>
      </c>
      <c r="Y912" s="136">
        <v>4</v>
      </c>
      <c r="Z912" s="136" t="s">
        <v>20</v>
      </c>
      <c r="AA912" s="136" t="s">
        <v>20</v>
      </c>
      <c r="AB912" s="136" t="s">
        <v>21</v>
      </c>
      <c r="AC912" s="137" t="s">
        <v>21</v>
      </c>
      <c r="AD912" s="137" t="s">
        <v>3450</v>
      </c>
      <c r="AE912" s="136" t="s">
        <v>20</v>
      </c>
      <c r="AF912" s="137" t="s">
        <v>2136</v>
      </c>
      <c r="AG912" s="136" t="s">
        <v>1868</v>
      </c>
      <c r="AH912" s="136">
        <v>3</v>
      </c>
      <c r="AI912" s="139">
        <v>6300</v>
      </c>
      <c r="AJ912" s="140">
        <v>40</v>
      </c>
      <c r="AK912" s="148">
        <v>40</v>
      </c>
      <c r="AL912" s="201">
        <f t="shared" si="14"/>
        <v>2400</v>
      </c>
      <c r="AM912" s="139">
        <v>300000</v>
      </c>
      <c r="AN912" s="204">
        <v>2400000</v>
      </c>
      <c r="AO912" s="204">
        <v>3000000</v>
      </c>
      <c r="AP912" s="139">
        <v>0</v>
      </c>
      <c r="AQ912" s="139">
        <v>15120000</v>
      </c>
      <c r="AR912" s="139">
        <v>4500000</v>
      </c>
      <c r="AS912" s="139">
        <v>25020000</v>
      </c>
      <c r="AT912" s="140"/>
      <c r="AU912" s="140"/>
    </row>
    <row r="913" spans="1:47" s="142" customFormat="1" ht="24.9" hidden="1" customHeight="1" x14ac:dyDescent="0.3">
      <c r="A913" s="136">
        <v>13833</v>
      </c>
      <c r="B913" s="136" t="s">
        <v>29</v>
      </c>
      <c r="C913" s="136" t="s">
        <v>86</v>
      </c>
      <c r="D913" s="136">
        <v>2024</v>
      </c>
      <c r="E913" s="137" t="s">
        <v>1754</v>
      </c>
      <c r="F913" s="136" t="s">
        <v>1862</v>
      </c>
      <c r="G913" s="137" t="s">
        <v>626</v>
      </c>
      <c r="H913" s="137"/>
      <c r="I913" s="137"/>
      <c r="J913" s="137" t="s">
        <v>1785</v>
      </c>
      <c r="K913" s="137" t="s">
        <v>1786</v>
      </c>
      <c r="L913" s="137"/>
      <c r="M913" s="136"/>
      <c r="N913" s="136">
        <v>14</v>
      </c>
      <c r="O913" s="138" t="s">
        <v>705</v>
      </c>
      <c r="P913" s="137" t="s">
        <v>1463</v>
      </c>
      <c r="Q913" s="137" t="s">
        <v>624</v>
      </c>
      <c r="R913" s="137" t="s">
        <v>401</v>
      </c>
      <c r="S913" s="137" t="s">
        <v>22</v>
      </c>
      <c r="T913" s="137" t="s">
        <v>399</v>
      </c>
      <c r="U913" s="144">
        <v>15</v>
      </c>
      <c r="V913" s="136">
        <v>204</v>
      </c>
      <c r="W913" s="136">
        <v>0</v>
      </c>
      <c r="X913" s="136">
        <v>204</v>
      </c>
      <c r="Y913" s="136">
        <v>4</v>
      </c>
      <c r="Z913" s="136" t="s">
        <v>20</v>
      </c>
      <c r="AA913" s="136" t="s">
        <v>20</v>
      </c>
      <c r="AB913" s="136" t="s">
        <v>21</v>
      </c>
      <c r="AC913" s="137" t="s">
        <v>21</v>
      </c>
      <c r="AD913" s="137" t="s">
        <v>3451</v>
      </c>
      <c r="AE913" s="136" t="s">
        <v>18</v>
      </c>
      <c r="AF913" s="137" t="s">
        <v>1878</v>
      </c>
      <c r="AG913" s="136" t="s">
        <v>1868</v>
      </c>
      <c r="AH913" s="136">
        <v>1</v>
      </c>
      <c r="AI913" s="139">
        <v>4300</v>
      </c>
      <c r="AJ913" s="140">
        <v>51</v>
      </c>
      <c r="AK913" s="148">
        <v>51</v>
      </c>
      <c r="AL913" s="201">
        <f t="shared" si="14"/>
        <v>3060</v>
      </c>
      <c r="AM913" s="139"/>
      <c r="AN913" s="204">
        <v>3060000</v>
      </c>
      <c r="AO913" s="204">
        <v>3825000</v>
      </c>
      <c r="AP913" s="139">
        <v>0</v>
      </c>
      <c r="AQ913" s="139">
        <v>13158000</v>
      </c>
      <c r="AR913" s="139">
        <v>0</v>
      </c>
      <c r="AS913" s="139">
        <v>20043000</v>
      </c>
      <c r="AT913" s="140"/>
      <c r="AU913" s="140"/>
    </row>
    <row r="914" spans="1:47" s="142" customFormat="1" ht="24.9" hidden="1" customHeight="1" x14ac:dyDescent="0.3">
      <c r="A914" s="136">
        <v>13834</v>
      </c>
      <c r="B914" s="136" t="s">
        <v>29</v>
      </c>
      <c r="C914" s="136" t="s">
        <v>86</v>
      </c>
      <c r="D914" s="136">
        <v>2024</v>
      </c>
      <c r="E914" s="137" t="s">
        <v>1754</v>
      </c>
      <c r="F914" s="136" t="s">
        <v>1862</v>
      </c>
      <c r="G914" s="137" t="s">
        <v>626</v>
      </c>
      <c r="H914" s="137"/>
      <c r="I914" s="137"/>
      <c r="J914" s="137" t="s">
        <v>1199</v>
      </c>
      <c r="K914" s="137" t="s">
        <v>424</v>
      </c>
      <c r="L914" s="137"/>
      <c r="M914" s="136"/>
      <c r="N914" s="136">
        <v>14</v>
      </c>
      <c r="O914" s="138" t="s">
        <v>705</v>
      </c>
      <c r="P914" s="137" t="s">
        <v>1463</v>
      </c>
      <c r="Q914" s="137" t="s">
        <v>624</v>
      </c>
      <c r="R914" s="137" t="s">
        <v>401</v>
      </c>
      <c r="S914" s="137" t="s">
        <v>22</v>
      </c>
      <c r="T914" s="137" t="s">
        <v>399</v>
      </c>
      <c r="U914" s="144">
        <v>15</v>
      </c>
      <c r="V914" s="136">
        <v>90</v>
      </c>
      <c r="W914" s="136">
        <v>0</v>
      </c>
      <c r="X914" s="136">
        <v>90</v>
      </c>
      <c r="Y914" s="136">
        <v>4</v>
      </c>
      <c r="Z914" s="136" t="s">
        <v>20</v>
      </c>
      <c r="AA914" s="136" t="s">
        <v>20</v>
      </c>
      <c r="AB914" s="136" t="s">
        <v>21</v>
      </c>
      <c r="AC914" s="137" t="s">
        <v>21</v>
      </c>
      <c r="AD914" s="137" t="s">
        <v>3452</v>
      </c>
      <c r="AE914" s="136" t="s">
        <v>20</v>
      </c>
      <c r="AF914" s="137" t="s">
        <v>1197</v>
      </c>
      <c r="AG914" s="136" t="s">
        <v>1868</v>
      </c>
      <c r="AH914" s="136">
        <v>1</v>
      </c>
      <c r="AI914" s="139">
        <v>4300</v>
      </c>
      <c r="AJ914" s="140">
        <v>22.5</v>
      </c>
      <c r="AK914" s="148">
        <v>23</v>
      </c>
      <c r="AL914" s="201">
        <f t="shared" si="14"/>
        <v>1350</v>
      </c>
      <c r="AM914" s="139">
        <v>38000</v>
      </c>
      <c r="AN914" s="204">
        <v>1380000</v>
      </c>
      <c r="AO914" s="204">
        <v>1725000</v>
      </c>
      <c r="AP914" s="139">
        <v>0</v>
      </c>
      <c r="AQ914" s="139">
        <v>5805000</v>
      </c>
      <c r="AR914" s="139">
        <v>570000</v>
      </c>
      <c r="AS914" s="139">
        <v>9480000</v>
      </c>
      <c r="AT914" s="140"/>
      <c r="AU914" s="140"/>
    </row>
    <row r="915" spans="1:47" s="142" customFormat="1" ht="24.9" hidden="1" customHeight="1" x14ac:dyDescent="0.3">
      <c r="A915" s="136">
        <v>13839</v>
      </c>
      <c r="B915" s="136" t="s">
        <v>29</v>
      </c>
      <c r="C915" s="136" t="s">
        <v>86</v>
      </c>
      <c r="D915" s="136">
        <v>2024</v>
      </c>
      <c r="E915" s="137" t="s">
        <v>1754</v>
      </c>
      <c r="F915" s="136" t="s">
        <v>1862</v>
      </c>
      <c r="G915" s="137" t="s">
        <v>626</v>
      </c>
      <c r="H915" s="137"/>
      <c r="I915" s="137"/>
      <c r="J915" s="137" t="s">
        <v>1196</v>
      </c>
      <c r="K915" s="137" t="s">
        <v>1195</v>
      </c>
      <c r="L915" s="137"/>
      <c r="M915" s="136"/>
      <c r="N915" s="136">
        <v>14</v>
      </c>
      <c r="O915" s="138" t="s">
        <v>705</v>
      </c>
      <c r="P915" s="137" t="s">
        <v>1409</v>
      </c>
      <c r="Q915" s="137" t="s">
        <v>624</v>
      </c>
      <c r="R915" s="137" t="s">
        <v>401</v>
      </c>
      <c r="S915" s="137" t="s">
        <v>22</v>
      </c>
      <c r="T915" s="137" t="s">
        <v>399</v>
      </c>
      <c r="U915" s="144">
        <v>15</v>
      </c>
      <c r="V915" s="136">
        <v>160</v>
      </c>
      <c r="W915" s="136">
        <v>0</v>
      </c>
      <c r="X915" s="136">
        <v>160</v>
      </c>
      <c r="Y915" s="136">
        <v>4</v>
      </c>
      <c r="Z915" s="136" t="s">
        <v>20</v>
      </c>
      <c r="AA915" s="136" t="s">
        <v>20</v>
      </c>
      <c r="AB915" s="136" t="s">
        <v>21</v>
      </c>
      <c r="AC915" s="137" t="s">
        <v>21</v>
      </c>
      <c r="AD915" s="137" t="s">
        <v>3453</v>
      </c>
      <c r="AE915" s="136" t="s">
        <v>20</v>
      </c>
      <c r="AF915" s="137" t="s">
        <v>2006</v>
      </c>
      <c r="AG915" s="136" t="s">
        <v>1868</v>
      </c>
      <c r="AH915" s="136">
        <v>3</v>
      </c>
      <c r="AI915" s="139">
        <v>6300</v>
      </c>
      <c r="AJ915" s="140">
        <v>40</v>
      </c>
      <c r="AK915" s="148">
        <v>40</v>
      </c>
      <c r="AL915" s="201">
        <f t="shared" si="14"/>
        <v>2400</v>
      </c>
      <c r="AM915" s="139">
        <v>50000</v>
      </c>
      <c r="AN915" s="204">
        <v>2400000</v>
      </c>
      <c r="AO915" s="204">
        <v>3000000</v>
      </c>
      <c r="AP915" s="139">
        <v>0</v>
      </c>
      <c r="AQ915" s="139">
        <v>15120000</v>
      </c>
      <c r="AR915" s="139">
        <v>750000</v>
      </c>
      <c r="AS915" s="139">
        <v>21270000</v>
      </c>
      <c r="AT915" s="140"/>
      <c r="AU915" s="140"/>
    </row>
    <row r="916" spans="1:47" s="142" customFormat="1" ht="24.9" hidden="1" customHeight="1" x14ac:dyDescent="0.3">
      <c r="A916" s="136">
        <v>13851</v>
      </c>
      <c r="B916" s="136" t="s">
        <v>29</v>
      </c>
      <c r="C916" s="136" t="s">
        <v>86</v>
      </c>
      <c r="D916" s="136">
        <v>2024</v>
      </c>
      <c r="E916" s="137" t="s">
        <v>1754</v>
      </c>
      <c r="F916" s="136" t="s">
        <v>1862</v>
      </c>
      <c r="G916" s="137" t="s">
        <v>626</v>
      </c>
      <c r="H916" s="137"/>
      <c r="I916" s="137"/>
      <c r="J916" s="137" t="s">
        <v>1201</v>
      </c>
      <c r="K916" s="137" t="s">
        <v>1200</v>
      </c>
      <c r="L916" s="137"/>
      <c r="M916" s="136"/>
      <c r="N916" s="136">
        <v>10</v>
      </c>
      <c r="O916" s="138" t="s">
        <v>1135</v>
      </c>
      <c r="P916" s="137" t="s">
        <v>1136</v>
      </c>
      <c r="Q916" s="137" t="s">
        <v>624</v>
      </c>
      <c r="R916" s="137" t="s">
        <v>401</v>
      </c>
      <c r="S916" s="137" t="s">
        <v>19</v>
      </c>
      <c r="T916" s="137" t="s">
        <v>605</v>
      </c>
      <c r="U916" s="144">
        <v>20</v>
      </c>
      <c r="V916" s="136">
        <v>150</v>
      </c>
      <c r="W916" s="136">
        <v>0</v>
      </c>
      <c r="X916" s="136">
        <v>150</v>
      </c>
      <c r="Y916" s="136">
        <v>4</v>
      </c>
      <c r="Z916" s="136" t="s">
        <v>20</v>
      </c>
      <c r="AA916" s="136" t="s">
        <v>20</v>
      </c>
      <c r="AB916" s="136" t="s">
        <v>21</v>
      </c>
      <c r="AC916" s="137" t="s">
        <v>21</v>
      </c>
      <c r="AD916" s="137" t="s">
        <v>3454</v>
      </c>
      <c r="AE916" s="136" t="s">
        <v>20</v>
      </c>
      <c r="AF916" s="137" t="s">
        <v>1896</v>
      </c>
      <c r="AG916" s="136" t="s">
        <v>1868</v>
      </c>
      <c r="AH916" s="136">
        <v>3</v>
      </c>
      <c r="AI916" s="139">
        <v>6300</v>
      </c>
      <c r="AJ916" s="140">
        <v>37.5</v>
      </c>
      <c r="AK916" s="148">
        <v>38</v>
      </c>
      <c r="AL916" s="201">
        <f t="shared" si="14"/>
        <v>3000</v>
      </c>
      <c r="AM916" s="139">
        <v>35000</v>
      </c>
      <c r="AN916" s="204">
        <v>3040000</v>
      </c>
      <c r="AO916" s="204">
        <v>3800000</v>
      </c>
      <c r="AP916" s="139">
        <v>0</v>
      </c>
      <c r="AQ916" s="139">
        <v>18900000</v>
      </c>
      <c r="AR916" s="139">
        <v>700000</v>
      </c>
      <c r="AS916" s="139">
        <v>26440000</v>
      </c>
      <c r="AT916" s="140"/>
      <c r="AU916" s="140"/>
    </row>
    <row r="917" spans="1:47" s="142" customFormat="1" ht="24.9" hidden="1" customHeight="1" x14ac:dyDescent="0.3">
      <c r="A917" s="136">
        <v>13855</v>
      </c>
      <c r="B917" s="136" t="s">
        <v>29</v>
      </c>
      <c r="C917" s="136" t="s">
        <v>86</v>
      </c>
      <c r="D917" s="136">
        <v>2024</v>
      </c>
      <c r="E917" s="137" t="s">
        <v>1754</v>
      </c>
      <c r="F917" s="136" t="s">
        <v>1862</v>
      </c>
      <c r="G917" s="137" t="s">
        <v>626</v>
      </c>
      <c r="H917" s="137"/>
      <c r="I917" s="137"/>
      <c r="J917" s="137" t="s">
        <v>1201</v>
      </c>
      <c r="K917" s="137" t="s">
        <v>1200</v>
      </c>
      <c r="L917" s="137"/>
      <c r="M917" s="136"/>
      <c r="N917" s="136">
        <v>10</v>
      </c>
      <c r="O917" s="138" t="s">
        <v>1135</v>
      </c>
      <c r="P917" s="137" t="s">
        <v>1445</v>
      </c>
      <c r="Q917" s="137" t="s">
        <v>624</v>
      </c>
      <c r="R917" s="137" t="s">
        <v>401</v>
      </c>
      <c r="S917" s="137" t="s">
        <v>19</v>
      </c>
      <c r="T917" s="137" t="s">
        <v>411</v>
      </c>
      <c r="U917" s="144">
        <v>20</v>
      </c>
      <c r="V917" s="136">
        <v>150</v>
      </c>
      <c r="W917" s="136">
        <v>0</v>
      </c>
      <c r="X917" s="136">
        <v>150</v>
      </c>
      <c r="Y917" s="136">
        <v>4</v>
      </c>
      <c r="Z917" s="136" t="s">
        <v>20</v>
      </c>
      <c r="AA917" s="136" t="s">
        <v>20</v>
      </c>
      <c r="AB917" s="136" t="s">
        <v>21</v>
      </c>
      <c r="AC917" s="137" t="s">
        <v>21</v>
      </c>
      <c r="AD917" s="137" t="s">
        <v>3454</v>
      </c>
      <c r="AE917" s="136" t="s">
        <v>20</v>
      </c>
      <c r="AF917" s="137" t="s">
        <v>1896</v>
      </c>
      <c r="AG917" s="136" t="s">
        <v>1868</v>
      </c>
      <c r="AH917" s="136">
        <v>3</v>
      </c>
      <c r="AI917" s="139">
        <v>6300</v>
      </c>
      <c r="AJ917" s="140">
        <v>37.5</v>
      </c>
      <c r="AK917" s="148">
        <v>38</v>
      </c>
      <c r="AL917" s="201">
        <f t="shared" si="14"/>
        <v>3000</v>
      </c>
      <c r="AM917" s="139">
        <v>35000</v>
      </c>
      <c r="AN917" s="204">
        <v>3040000</v>
      </c>
      <c r="AO917" s="204">
        <v>3800000</v>
      </c>
      <c r="AP917" s="139">
        <v>0</v>
      </c>
      <c r="AQ917" s="139">
        <v>18900000</v>
      </c>
      <c r="AR917" s="139">
        <v>700000</v>
      </c>
      <c r="AS917" s="139">
        <v>26440000</v>
      </c>
      <c r="AT917" s="140"/>
      <c r="AU917" s="140"/>
    </row>
    <row r="918" spans="1:47" s="142" customFormat="1" ht="24.9" hidden="1" customHeight="1" x14ac:dyDescent="0.3">
      <c r="A918" s="136">
        <v>13858</v>
      </c>
      <c r="B918" s="136" t="s">
        <v>29</v>
      </c>
      <c r="C918" s="136" t="s">
        <v>86</v>
      </c>
      <c r="D918" s="136">
        <v>2024</v>
      </c>
      <c r="E918" s="137" t="s">
        <v>1754</v>
      </c>
      <c r="F918" s="136" t="s">
        <v>1862</v>
      </c>
      <c r="G918" s="137" t="s">
        <v>626</v>
      </c>
      <c r="H918" s="137"/>
      <c r="I918" s="137"/>
      <c r="J918" s="137" t="s">
        <v>1201</v>
      </c>
      <c r="K918" s="137" t="s">
        <v>1200</v>
      </c>
      <c r="L918" s="137"/>
      <c r="M918" s="136"/>
      <c r="N918" s="136">
        <v>10</v>
      </c>
      <c r="O918" s="138" t="s">
        <v>1135</v>
      </c>
      <c r="P918" s="137" t="s">
        <v>1253</v>
      </c>
      <c r="Q918" s="137" t="s">
        <v>624</v>
      </c>
      <c r="R918" s="137" t="s">
        <v>401</v>
      </c>
      <c r="S918" s="137" t="s">
        <v>19</v>
      </c>
      <c r="T918" s="137" t="s">
        <v>410</v>
      </c>
      <c r="U918" s="144">
        <v>20</v>
      </c>
      <c r="V918" s="136">
        <v>150</v>
      </c>
      <c r="W918" s="136">
        <v>0</v>
      </c>
      <c r="X918" s="136">
        <v>150</v>
      </c>
      <c r="Y918" s="136">
        <v>4</v>
      </c>
      <c r="Z918" s="136" t="s">
        <v>20</v>
      </c>
      <c r="AA918" s="136" t="s">
        <v>20</v>
      </c>
      <c r="AB918" s="136" t="s">
        <v>21</v>
      </c>
      <c r="AC918" s="137" t="s">
        <v>21</v>
      </c>
      <c r="AD918" s="137" t="s">
        <v>3455</v>
      </c>
      <c r="AE918" s="136" t="s">
        <v>20</v>
      </c>
      <c r="AF918" s="137" t="s">
        <v>1896</v>
      </c>
      <c r="AG918" s="136" t="s">
        <v>1868</v>
      </c>
      <c r="AH918" s="136">
        <v>3</v>
      </c>
      <c r="AI918" s="139">
        <v>6300</v>
      </c>
      <c r="AJ918" s="140">
        <v>37.5</v>
      </c>
      <c r="AK918" s="148">
        <v>38</v>
      </c>
      <c r="AL918" s="201">
        <f t="shared" si="14"/>
        <v>3000</v>
      </c>
      <c r="AM918" s="139">
        <v>35000</v>
      </c>
      <c r="AN918" s="204">
        <v>3040000</v>
      </c>
      <c r="AO918" s="204">
        <v>3800000</v>
      </c>
      <c r="AP918" s="139">
        <v>0</v>
      </c>
      <c r="AQ918" s="139">
        <v>18900000</v>
      </c>
      <c r="AR918" s="139">
        <v>700000</v>
      </c>
      <c r="AS918" s="139">
        <v>26440000</v>
      </c>
      <c r="AT918" s="140"/>
      <c r="AU918" s="140"/>
    </row>
    <row r="919" spans="1:47" s="142" customFormat="1" ht="24.9" hidden="1" customHeight="1" x14ac:dyDescent="0.3">
      <c r="A919" s="136">
        <v>13888</v>
      </c>
      <c r="B919" s="136" t="s">
        <v>2339</v>
      </c>
      <c r="C919" s="136" t="s">
        <v>83</v>
      </c>
      <c r="D919" s="136">
        <v>2024</v>
      </c>
      <c r="E919" s="137" t="s">
        <v>1754</v>
      </c>
      <c r="F919" s="136" t="s">
        <v>1862</v>
      </c>
      <c r="G919" s="137" t="s">
        <v>626</v>
      </c>
      <c r="H919" s="137"/>
      <c r="I919" s="137"/>
      <c r="J919" s="137" t="s">
        <v>3427</v>
      </c>
      <c r="K919" s="137" t="s">
        <v>3428</v>
      </c>
      <c r="L919" s="137"/>
      <c r="M919" s="136"/>
      <c r="N919" s="136">
        <v>2</v>
      </c>
      <c r="O919" s="138" t="s">
        <v>1325</v>
      </c>
      <c r="P919" s="137" t="s">
        <v>1701</v>
      </c>
      <c r="Q919" s="137" t="s">
        <v>624</v>
      </c>
      <c r="R919" s="137" t="s">
        <v>401</v>
      </c>
      <c r="S919" s="137" t="s">
        <v>22</v>
      </c>
      <c r="T919" s="137" t="s">
        <v>411</v>
      </c>
      <c r="U919" s="144">
        <v>20</v>
      </c>
      <c r="V919" s="136">
        <v>120</v>
      </c>
      <c r="W919" s="136">
        <v>0</v>
      </c>
      <c r="X919" s="136">
        <v>120</v>
      </c>
      <c r="Y919" s="136">
        <v>4</v>
      </c>
      <c r="Z919" s="136" t="s">
        <v>20</v>
      </c>
      <c r="AA919" s="136" t="s">
        <v>20</v>
      </c>
      <c r="AB919" s="136" t="s">
        <v>21</v>
      </c>
      <c r="AC919" s="137" t="s">
        <v>21</v>
      </c>
      <c r="AD919" s="137" t="s">
        <v>3456</v>
      </c>
      <c r="AE919" s="136" t="s">
        <v>18</v>
      </c>
      <c r="AF919" s="137" t="s">
        <v>1878</v>
      </c>
      <c r="AG919" s="136" t="s">
        <v>1868</v>
      </c>
      <c r="AH919" s="136">
        <v>2</v>
      </c>
      <c r="AI919" s="139">
        <v>5400</v>
      </c>
      <c r="AJ919" s="140">
        <v>30</v>
      </c>
      <c r="AK919" s="148">
        <v>30</v>
      </c>
      <c r="AL919" s="201">
        <f t="shared" si="14"/>
        <v>2400</v>
      </c>
      <c r="AM919" s="139"/>
      <c r="AN919" s="204">
        <v>2400000</v>
      </c>
      <c r="AO919" s="204">
        <v>3000000</v>
      </c>
      <c r="AP919" s="139">
        <v>0</v>
      </c>
      <c r="AQ919" s="139">
        <v>12960000</v>
      </c>
      <c r="AR919" s="139">
        <v>0</v>
      </c>
      <c r="AS919" s="139">
        <v>18360000</v>
      </c>
      <c r="AT919" s="140"/>
      <c r="AU919" s="140"/>
    </row>
    <row r="920" spans="1:47" s="142" customFormat="1" ht="24.9" hidden="1" customHeight="1" x14ac:dyDescent="0.3">
      <c r="A920" s="136">
        <v>13889</v>
      </c>
      <c r="B920" s="136" t="s">
        <v>29</v>
      </c>
      <c r="C920" s="136" t="s">
        <v>86</v>
      </c>
      <c r="D920" s="136">
        <v>2024</v>
      </c>
      <c r="E920" s="137" t="s">
        <v>1754</v>
      </c>
      <c r="F920" s="136" t="s">
        <v>1862</v>
      </c>
      <c r="G920" s="137" t="s">
        <v>626</v>
      </c>
      <c r="H920" s="137"/>
      <c r="I920" s="137"/>
      <c r="J920" s="137" t="s">
        <v>730</v>
      </c>
      <c r="K920" s="137" t="s">
        <v>731</v>
      </c>
      <c r="L920" s="137"/>
      <c r="M920" s="136"/>
      <c r="N920" s="136">
        <v>2</v>
      </c>
      <c r="O920" s="138" t="s">
        <v>1325</v>
      </c>
      <c r="P920" s="137" t="s">
        <v>1701</v>
      </c>
      <c r="Q920" s="137" t="s">
        <v>659</v>
      </c>
      <c r="R920" s="137" t="s">
        <v>401</v>
      </c>
      <c r="S920" s="137" t="s">
        <v>22</v>
      </c>
      <c r="T920" s="137" t="s">
        <v>410</v>
      </c>
      <c r="U920" s="144">
        <v>20</v>
      </c>
      <c r="V920" s="136">
        <v>184</v>
      </c>
      <c r="W920" s="136">
        <v>0</v>
      </c>
      <c r="X920" s="136">
        <v>184</v>
      </c>
      <c r="Y920" s="136">
        <v>4</v>
      </c>
      <c r="Z920" s="136" t="s">
        <v>20</v>
      </c>
      <c r="AA920" s="136" t="s">
        <v>20</v>
      </c>
      <c r="AB920" s="136" t="s">
        <v>21</v>
      </c>
      <c r="AC920" s="137" t="s">
        <v>21</v>
      </c>
      <c r="AD920" s="137" t="s">
        <v>3457</v>
      </c>
      <c r="AE920" s="136" t="s">
        <v>18</v>
      </c>
      <c r="AF920" s="137" t="s">
        <v>1878</v>
      </c>
      <c r="AG920" s="141" t="s">
        <v>1868</v>
      </c>
      <c r="AH920" s="136">
        <v>2</v>
      </c>
      <c r="AI920" s="139">
        <v>5400</v>
      </c>
      <c r="AJ920" s="140">
        <v>46</v>
      </c>
      <c r="AK920" s="148">
        <v>46</v>
      </c>
      <c r="AL920" s="201">
        <f t="shared" si="14"/>
        <v>3680</v>
      </c>
      <c r="AM920" s="139"/>
      <c r="AN920" s="204">
        <v>3680000</v>
      </c>
      <c r="AO920" s="204">
        <v>4600000</v>
      </c>
      <c r="AP920" s="139">
        <v>0</v>
      </c>
      <c r="AQ920" s="139">
        <v>19872000</v>
      </c>
      <c r="AR920" s="139">
        <v>0</v>
      </c>
      <c r="AS920" s="139">
        <v>28152000</v>
      </c>
      <c r="AT920" s="140"/>
      <c r="AU920" s="140"/>
    </row>
    <row r="921" spans="1:47" s="142" customFormat="1" ht="24.9" hidden="1" customHeight="1" x14ac:dyDescent="0.3">
      <c r="A921" s="136">
        <v>13890</v>
      </c>
      <c r="B921" s="136" t="s">
        <v>29</v>
      </c>
      <c r="C921" s="136" t="s">
        <v>86</v>
      </c>
      <c r="D921" s="136">
        <v>2024</v>
      </c>
      <c r="E921" s="137" t="s">
        <v>1754</v>
      </c>
      <c r="F921" s="136" t="s">
        <v>1862</v>
      </c>
      <c r="G921" s="137" t="s">
        <v>626</v>
      </c>
      <c r="H921" s="137"/>
      <c r="I921" s="137"/>
      <c r="J921" s="137" t="s">
        <v>1199</v>
      </c>
      <c r="K921" s="137" t="s">
        <v>424</v>
      </c>
      <c r="L921" s="137"/>
      <c r="M921" s="136"/>
      <c r="N921" s="136">
        <v>2</v>
      </c>
      <c r="O921" s="138" t="s">
        <v>1325</v>
      </c>
      <c r="P921" s="137" t="s">
        <v>1701</v>
      </c>
      <c r="Q921" s="137" t="s">
        <v>624</v>
      </c>
      <c r="R921" s="137" t="s">
        <v>401</v>
      </c>
      <c r="S921" s="137" t="s">
        <v>22</v>
      </c>
      <c r="T921" s="137" t="s">
        <v>410</v>
      </c>
      <c r="U921" s="144">
        <v>20</v>
      </c>
      <c r="V921" s="136">
        <v>90</v>
      </c>
      <c r="W921" s="136">
        <v>0</v>
      </c>
      <c r="X921" s="136">
        <v>90</v>
      </c>
      <c r="Y921" s="136">
        <v>4</v>
      </c>
      <c r="Z921" s="136" t="s">
        <v>20</v>
      </c>
      <c r="AA921" s="136" t="s">
        <v>20</v>
      </c>
      <c r="AB921" s="136" t="s">
        <v>21</v>
      </c>
      <c r="AC921" s="137" t="s">
        <v>21</v>
      </c>
      <c r="AD921" s="137" t="s">
        <v>3418</v>
      </c>
      <c r="AE921" s="136" t="s">
        <v>20</v>
      </c>
      <c r="AF921" s="137" t="s">
        <v>1197</v>
      </c>
      <c r="AG921" s="141" t="s">
        <v>1868</v>
      </c>
      <c r="AH921" s="136">
        <v>1</v>
      </c>
      <c r="AI921" s="139">
        <v>4300</v>
      </c>
      <c r="AJ921" s="140">
        <v>22.5</v>
      </c>
      <c r="AK921" s="148">
        <v>23</v>
      </c>
      <c r="AL921" s="201">
        <f t="shared" si="14"/>
        <v>1800</v>
      </c>
      <c r="AM921" s="139">
        <v>38000</v>
      </c>
      <c r="AN921" s="204">
        <v>1840000</v>
      </c>
      <c r="AO921" s="204">
        <v>2300000</v>
      </c>
      <c r="AP921" s="139">
        <v>0</v>
      </c>
      <c r="AQ921" s="139">
        <v>7740000</v>
      </c>
      <c r="AR921" s="139">
        <v>760000</v>
      </c>
      <c r="AS921" s="139">
        <v>12640000</v>
      </c>
      <c r="AT921" s="140"/>
      <c r="AU921" s="140"/>
    </row>
    <row r="922" spans="1:47" s="142" customFormat="1" ht="24.9" hidden="1" customHeight="1" x14ac:dyDescent="0.3">
      <c r="A922" s="136">
        <v>13891</v>
      </c>
      <c r="B922" s="136" t="s">
        <v>2339</v>
      </c>
      <c r="C922" s="136" t="s">
        <v>83</v>
      </c>
      <c r="D922" s="136">
        <v>2024</v>
      </c>
      <c r="E922" s="137" t="s">
        <v>1754</v>
      </c>
      <c r="F922" s="136" t="s">
        <v>1862</v>
      </c>
      <c r="G922" s="137" t="s">
        <v>626</v>
      </c>
      <c r="H922" s="137"/>
      <c r="I922" s="137"/>
      <c r="J922" s="137" t="s">
        <v>3427</v>
      </c>
      <c r="K922" s="137" t="s">
        <v>3428</v>
      </c>
      <c r="L922" s="137"/>
      <c r="M922" s="136"/>
      <c r="N922" s="136">
        <v>2</v>
      </c>
      <c r="O922" s="138" t="s">
        <v>1325</v>
      </c>
      <c r="P922" s="137" t="s">
        <v>1324</v>
      </c>
      <c r="Q922" s="137" t="s">
        <v>624</v>
      </c>
      <c r="R922" s="137" t="s">
        <v>401</v>
      </c>
      <c r="S922" s="137" t="s">
        <v>22</v>
      </c>
      <c r="T922" s="137" t="s">
        <v>410</v>
      </c>
      <c r="U922" s="144">
        <v>20</v>
      </c>
      <c r="V922" s="136">
        <v>120</v>
      </c>
      <c r="W922" s="136">
        <v>0</v>
      </c>
      <c r="X922" s="136">
        <v>120</v>
      </c>
      <c r="Y922" s="136">
        <v>4</v>
      </c>
      <c r="Z922" s="136" t="s">
        <v>20</v>
      </c>
      <c r="AA922" s="136" t="s">
        <v>20</v>
      </c>
      <c r="AB922" s="136" t="s">
        <v>21</v>
      </c>
      <c r="AC922" s="137" t="s">
        <v>21</v>
      </c>
      <c r="AD922" s="137" t="s">
        <v>3456</v>
      </c>
      <c r="AE922" s="136" t="s">
        <v>18</v>
      </c>
      <c r="AF922" s="137" t="s">
        <v>1878</v>
      </c>
      <c r="AG922" s="136" t="s">
        <v>1868</v>
      </c>
      <c r="AH922" s="136">
        <v>2</v>
      </c>
      <c r="AI922" s="139">
        <v>5400</v>
      </c>
      <c r="AJ922" s="140">
        <v>30</v>
      </c>
      <c r="AK922" s="148">
        <v>30</v>
      </c>
      <c r="AL922" s="201">
        <f t="shared" si="14"/>
        <v>2400</v>
      </c>
      <c r="AM922" s="139"/>
      <c r="AN922" s="204">
        <v>2400000</v>
      </c>
      <c r="AO922" s="204">
        <v>3000000</v>
      </c>
      <c r="AP922" s="139">
        <v>0</v>
      </c>
      <c r="AQ922" s="139">
        <v>12960000</v>
      </c>
      <c r="AR922" s="139">
        <v>0</v>
      </c>
      <c r="AS922" s="139">
        <v>18360000</v>
      </c>
      <c r="AT922" s="140"/>
      <c r="AU922" s="140"/>
    </row>
    <row r="923" spans="1:47" s="142" customFormat="1" ht="24.9" hidden="1" customHeight="1" x14ac:dyDescent="0.3">
      <c r="A923" s="136">
        <v>13775</v>
      </c>
      <c r="B923" s="136" t="s">
        <v>2339</v>
      </c>
      <c r="C923" s="136" t="s">
        <v>83</v>
      </c>
      <c r="D923" s="136">
        <v>2024</v>
      </c>
      <c r="E923" s="137" t="s">
        <v>1754</v>
      </c>
      <c r="F923" s="136" t="s">
        <v>1862</v>
      </c>
      <c r="G923" s="137" t="s">
        <v>626</v>
      </c>
      <c r="H923" s="137"/>
      <c r="I923" s="137"/>
      <c r="J923" s="137" t="s">
        <v>3458</v>
      </c>
      <c r="K923" s="137" t="s">
        <v>1927</v>
      </c>
      <c r="L923" s="137"/>
      <c r="M923" s="136"/>
      <c r="N923" s="136">
        <v>14</v>
      </c>
      <c r="O923" s="138" t="s">
        <v>705</v>
      </c>
      <c r="P923" s="137" t="s">
        <v>1179</v>
      </c>
      <c r="Q923" s="137" t="s">
        <v>624</v>
      </c>
      <c r="R923" s="137" t="s">
        <v>401</v>
      </c>
      <c r="S923" s="137" t="s">
        <v>22</v>
      </c>
      <c r="T923" s="137" t="s">
        <v>399</v>
      </c>
      <c r="U923" s="144">
        <v>15</v>
      </c>
      <c r="V923" s="136">
        <v>225</v>
      </c>
      <c r="W923" s="136">
        <v>0</v>
      </c>
      <c r="X923" s="136">
        <v>225</v>
      </c>
      <c r="Y923" s="136">
        <v>4</v>
      </c>
      <c r="Z923" s="136" t="s">
        <v>20</v>
      </c>
      <c r="AA923" s="136" t="s">
        <v>20</v>
      </c>
      <c r="AB923" s="136" t="s">
        <v>21</v>
      </c>
      <c r="AC923" s="137" t="s">
        <v>3459</v>
      </c>
      <c r="AD923" s="137" t="s">
        <v>3460</v>
      </c>
      <c r="AE923" s="136" t="s">
        <v>18</v>
      </c>
      <c r="AF923" s="137" t="s">
        <v>1878</v>
      </c>
      <c r="AG923" s="136" t="s">
        <v>1868</v>
      </c>
      <c r="AH923" s="136">
        <v>1</v>
      </c>
      <c r="AI923" s="139">
        <v>4300</v>
      </c>
      <c r="AJ923" s="140">
        <v>56.25</v>
      </c>
      <c r="AK923" s="148">
        <v>57</v>
      </c>
      <c r="AL923" s="201">
        <f t="shared" si="14"/>
        <v>3375</v>
      </c>
      <c r="AM923" s="139"/>
      <c r="AN923" s="204">
        <v>3420000</v>
      </c>
      <c r="AO923" s="204">
        <v>4275000</v>
      </c>
      <c r="AP923" s="139">
        <v>0</v>
      </c>
      <c r="AQ923" s="139">
        <v>14512500</v>
      </c>
      <c r="AR923" s="139">
        <v>0</v>
      </c>
      <c r="AS923" s="139">
        <v>22207500</v>
      </c>
      <c r="AT923" s="140"/>
      <c r="AU923" s="140"/>
    </row>
    <row r="924" spans="1:47" s="142" customFormat="1" ht="24.9" hidden="1" customHeight="1" x14ac:dyDescent="0.3">
      <c r="A924" s="136">
        <v>13814</v>
      </c>
      <c r="B924" s="136" t="s">
        <v>2339</v>
      </c>
      <c r="C924" s="136" t="s">
        <v>83</v>
      </c>
      <c r="D924" s="136">
        <v>2024</v>
      </c>
      <c r="E924" s="137" t="s">
        <v>1754</v>
      </c>
      <c r="F924" s="136" t="s">
        <v>1862</v>
      </c>
      <c r="G924" s="137" t="s">
        <v>626</v>
      </c>
      <c r="H924" s="137"/>
      <c r="I924" s="137"/>
      <c r="J924" s="137" t="s">
        <v>3458</v>
      </c>
      <c r="K924" s="137" t="s">
        <v>1927</v>
      </c>
      <c r="L924" s="137"/>
      <c r="M924" s="136"/>
      <c r="N924" s="136">
        <v>14</v>
      </c>
      <c r="O924" s="138" t="s">
        <v>705</v>
      </c>
      <c r="P924" s="137" t="s">
        <v>656</v>
      </c>
      <c r="Q924" s="137" t="s">
        <v>624</v>
      </c>
      <c r="R924" s="137" t="s">
        <v>401</v>
      </c>
      <c r="S924" s="137" t="s">
        <v>22</v>
      </c>
      <c r="T924" s="137" t="s">
        <v>399</v>
      </c>
      <c r="U924" s="144">
        <v>15</v>
      </c>
      <c r="V924" s="136">
        <v>225</v>
      </c>
      <c r="W924" s="136">
        <v>0</v>
      </c>
      <c r="X924" s="136">
        <v>225</v>
      </c>
      <c r="Y924" s="136">
        <v>4</v>
      </c>
      <c r="Z924" s="136" t="s">
        <v>20</v>
      </c>
      <c r="AA924" s="136" t="s">
        <v>20</v>
      </c>
      <c r="AB924" s="136" t="s">
        <v>21</v>
      </c>
      <c r="AC924" s="137" t="s">
        <v>3461</v>
      </c>
      <c r="AD924" s="137" t="s">
        <v>3462</v>
      </c>
      <c r="AE924" s="136" t="s">
        <v>18</v>
      </c>
      <c r="AF924" s="137" t="s">
        <v>1878</v>
      </c>
      <c r="AG924" s="136" t="s">
        <v>1868</v>
      </c>
      <c r="AH924" s="136">
        <v>1</v>
      </c>
      <c r="AI924" s="139">
        <v>4300</v>
      </c>
      <c r="AJ924" s="140">
        <v>56.25</v>
      </c>
      <c r="AK924" s="148">
        <v>57</v>
      </c>
      <c r="AL924" s="201">
        <f t="shared" si="14"/>
        <v>3375</v>
      </c>
      <c r="AM924" s="139"/>
      <c r="AN924" s="204">
        <v>3420000</v>
      </c>
      <c r="AO924" s="204">
        <v>4275000</v>
      </c>
      <c r="AP924" s="139">
        <v>0</v>
      </c>
      <c r="AQ924" s="139">
        <v>14512500</v>
      </c>
      <c r="AR924" s="139">
        <v>0</v>
      </c>
      <c r="AS924" s="139">
        <v>22207500</v>
      </c>
      <c r="AT924" s="140"/>
      <c r="AU924" s="140"/>
    </row>
    <row r="925" spans="1:47" s="142" customFormat="1" ht="24.9" hidden="1" customHeight="1" x14ac:dyDescent="0.3">
      <c r="A925" s="136">
        <v>13832</v>
      </c>
      <c r="B925" s="136" t="s">
        <v>29</v>
      </c>
      <c r="C925" s="136" t="s">
        <v>86</v>
      </c>
      <c r="D925" s="136">
        <v>2024</v>
      </c>
      <c r="E925" s="137" t="s">
        <v>1754</v>
      </c>
      <c r="F925" s="136" t="s">
        <v>1862</v>
      </c>
      <c r="G925" s="137" t="s">
        <v>626</v>
      </c>
      <c r="H925" s="137"/>
      <c r="I925" s="137"/>
      <c r="J925" s="137" t="s">
        <v>3463</v>
      </c>
      <c r="K925" s="137" t="s">
        <v>1927</v>
      </c>
      <c r="L925" s="137"/>
      <c r="M925" s="136"/>
      <c r="N925" s="136">
        <v>14</v>
      </c>
      <c r="O925" s="138" t="s">
        <v>705</v>
      </c>
      <c r="P925" s="137" t="s">
        <v>1178</v>
      </c>
      <c r="Q925" s="137" t="s">
        <v>624</v>
      </c>
      <c r="R925" s="137" t="s">
        <v>401</v>
      </c>
      <c r="S925" s="137" t="s">
        <v>22</v>
      </c>
      <c r="T925" s="137" t="s">
        <v>399</v>
      </c>
      <c r="U925" s="144">
        <v>15</v>
      </c>
      <c r="V925" s="136">
        <v>15</v>
      </c>
      <c r="W925" s="136">
        <v>0</v>
      </c>
      <c r="X925" s="136">
        <v>15</v>
      </c>
      <c r="Y925" s="136">
        <v>4</v>
      </c>
      <c r="Z925" s="136" t="s">
        <v>20</v>
      </c>
      <c r="AA925" s="136" t="s">
        <v>20</v>
      </c>
      <c r="AB925" s="136" t="s">
        <v>21</v>
      </c>
      <c r="AC925" s="137" t="s">
        <v>3464</v>
      </c>
      <c r="AD925" s="137" t="s">
        <v>3465</v>
      </c>
      <c r="AE925" s="136" t="s">
        <v>18</v>
      </c>
      <c r="AF925" s="137" t="s">
        <v>1878</v>
      </c>
      <c r="AG925" s="136" t="s">
        <v>1868</v>
      </c>
      <c r="AH925" s="136">
        <v>2</v>
      </c>
      <c r="AI925" s="139">
        <v>5400</v>
      </c>
      <c r="AJ925" s="140">
        <v>3.75</v>
      </c>
      <c r="AK925" s="148">
        <v>4</v>
      </c>
      <c r="AL925" s="201">
        <f t="shared" si="14"/>
        <v>225</v>
      </c>
      <c r="AM925" s="139"/>
      <c r="AN925" s="204">
        <v>240000</v>
      </c>
      <c r="AO925" s="204">
        <v>300000</v>
      </c>
      <c r="AP925" s="139">
        <v>0</v>
      </c>
      <c r="AQ925" s="139">
        <v>1215000</v>
      </c>
      <c r="AR925" s="139">
        <v>0</v>
      </c>
      <c r="AS925" s="139">
        <v>1755000</v>
      </c>
      <c r="AT925" s="140"/>
      <c r="AU925" s="140"/>
    </row>
    <row r="926" spans="1:47" s="142" customFormat="1" ht="24.9" hidden="1" customHeight="1" x14ac:dyDescent="0.3">
      <c r="A926" s="136">
        <v>13837</v>
      </c>
      <c r="B926" s="136" t="s">
        <v>29</v>
      </c>
      <c r="C926" s="136" t="s">
        <v>86</v>
      </c>
      <c r="D926" s="136">
        <v>2024</v>
      </c>
      <c r="E926" s="137" t="s">
        <v>1754</v>
      </c>
      <c r="F926" s="136" t="s">
        <v>1862</v>
      </c>
      <c r="G926" s="137" t="s">
        <v>626</v>
      </c>
      <c r="H926" s="137"/>
      <c r="I926" s="137"/>
      <c r="J926" s="137" t="s">
        <v>3463</v>
      </c>
      <c r="K926" s="137" t="s">
        <v>1927</v>
      </c>
      <c r="L926" s="137"/>
      <c r="M926" s="136"/>
      <c r="N926" s="136">
        <v>14</v>
      </c>
      <c r="O926" s="138" t="s">
        <v>705</v>
      </c>
      <c r="P926" s="137" t="s">
        <v>1409</v>
      </c>
      <c r="Q926" s="137" t="s">
        <v>624</v>
      </c>
      <c r="R926" s="137" t="s">
        <v>401</v>
      </c>
      <c r="S926" s="137" t="s">
        <v>22</v>
      </c>
      <c r="T926" s="137" t="s">
        <v>399</v>
      </c>
      <c r="U926" s="144">
        <v>15</v>
      </c>
      <c r="V926" s="136">
        <v>300</v>
      </c>
      <c r="W926" s="136">
        <v>0</v>
      </c>
      <c r="X926" s="136">
        <v>300</v>
      </c>
      <c r="Y926" s="136">
        <v>4</v>
      </c>
      <c r="Z926" s="136" t="s">
        <v>20</v>
      </c>
      <c r="AA926" s="136" t="s">
        <v>20</v>
      </c>
      <c r="AB926" s="136" t="s">
        <v>21</v>
      </c>
      <c r="AC926" s="137" t="s">
        <v>3464</v>
      </c>
      <c r="AD926" s="137" t="s">
        <v>3466</v>
      </c>
      <c r="AE926" s="136" t="s">
        <v>18</v>
      </c>
      <c r="AF926" s="137" t="s">
        <v>1878</v>
      </c>
      <c r="AG926" s="136" t="s">
        <v>1868</v>
      </c>
      <c r="AH926" s="136">
        <v>2</v>
      </c>
      <c r="AI926" s="139">
        <v>5400</v>
      </c>
      <c r="AJ926" s="140">
        <v>75</v>
      </c>
      <c r="AK926" s="148">
        <v>75</v>
      </c>
      <c r="AL926" s="201">
        <f t="shared" si="14"/>
        <v>4500</v>
      </c>
      <c r="AM926" s="139"/>
      <c r="AN926" s="204">
        <v>4500000</v>
      </c>
      <c r="AO926" s="204">
        <v>5625000</v>
      </c>
      <c r="AP926" s="139">
        <v>0</v>
      </c>
      <c r="AQ926" s="139">
        <v>24300000</v>
      </c>
      <c r="AR926" s="139">
        <v>0</v>
      </c>
      <c r="AS926" s="139">
        <v>34425000</v>
      </c>
      <c r="AT926" s="140"/>
      <c r="AU926" s="140"/>
    </row>
    <row r="927" spans="1:47" s="142" customFormat="1" ht="24.9" hidden="1" customHeight="1" x14ac:dyDescent="0.3">
      <c r="A927" s="136">
        <v>13646</v>
      </c>
      <c r="B927" s="136" t="s">
        <v>37</v>
      </c>
      <c r="C927" s="136" t="s">
        <v>94</v>
      </c>
      <c r="D927" s="136">
        <v>2024</v>
      </c>
      <c r="E927" s="137" t="s">
        <v>1754</v>
      </c>
      <c r="F927" s="136" t="s">
        <v>1862</v>
      </c>
      <c r="G927" s="137" t="s">
        <v>626</v>
      </c>
      <c r="H927" s="137"/>
      <c r="I927" s="137"/>
      <c r="J927" s="137" t="s">
        <v>1295</v>
      </c>
      <c r="K927" s="137" t="s">
        <v>1294</v>
      </c>
      <c r="L927" s="137"/>
      <c r="M927" s="136"/>
      <c r="N927" s="136">
        <v>6</v>
      </c>
      <c r="O927" s="138" t="s">
        <v>1321</v>
      </c>
      <c r="P927" s="137" t="s">
        <v>1374</v>
      </c>
      <c r="Q927" s="137" t="s">
        <v>681</v>
      </c>
      <c r="R927" s="137" t="s">
        <v>401</v>
      </c>
      <c r="S927" s="137" t="s">
        <v>22</v>
      </c>
      <c r="T927" s="137" t="s">
        <v>411</v>
      </c>
      <c r="U927" s="144">
        <v>15</v>
      </c>
      <c r="V927" s="136">
        <v>100</v>
      </c>
      <c r="W927" s="136">
        <v>0</v>
      </c>
      <c r="X927" s="136">
        <v>100</v>
      </c>
      <c r="Y927" s="136">
        <v>4</v>
      </c>
      <c r="Z927" s="136" t="s">
        <v>20</v>
      </c>
      <c r="AA927" s="136" t="s">
        <v>20</v>
      </c>
      <c r="AB927" s="136" t="s">
        <v>21</v>
      </c>
      <c r="AC927" s="137" t="s">
        <v>21</v>
      </c>
      <c r="AD927" s="137" t="s">
        <v>3467</v>
      </c>
      <c r="AE927" s="136" t="s">
        <v>18</v>
      </c>
      <c r="AF927" s="137" t="s">
        <v>1878</v>
      </c>
      <c r="AG927" s="136" t="s">
        <v>1873</v>
      </c>
      <c r="AH927" s="136">
        <v>1</v>
      </c>
      <c r="AI927" s="139">
        <v>4300</v>
      </c>
      <c r="AJ927" s="140">
        <v>25</v>
      </c>
      <c r="AK927" s="148">
        <v>25</v>
      </c>
      <c r="AL927" s="201">
        <f t="shared" si="14"/>
        <v>1500</v>
      </c>
      <c r="AM927" s="139"/>
      <c r="AN927" s="204">
        <v>1500000</v>
      </c>
      <c r="AO927" s="204">
        <v>1875000</v>
      </c>
      <c r="AP927" s="139">
        <v>0</v>
      </c>
      <c r="AQ927" s="139">
        <v>6450000</v>
      </c>
      <c r="AR927" s="139">
        <v>0</v>
      </c>
      <c r="AS927" s="139">
        <v>9825000</v>
      </c>
      <c r="AT927" s="140"/>
      <c r="AU927" s="140"/>
    </row>
    <row r="928" spans="1:47" s="142" customFormat="1" ht="24.9" hidden="1" customHeight="1" x14ac:dyDescent="0.3">
      <c r="A928" s="136">
        <v>13653</v>
      </c>
      <c r="B928" s="136" t="s">
        <v>29</v>
      </c>
      <c r="C928" s="136" t="s">
        <v>86</v>
      </c>
      <c r="D928" s="136">
        <v>2024</v>
      </c>
      <c r="E928" s="137" t="s">
        <v>1754</v>
      </c>
      <c r="F928" s="136" t="s">
        <v>1862</v>
      </c>
      <c r="G928" s="137" t="s">
        <v>626</v>
      </c>
      <c r="H928" s="137"/>
      <c r="I928" s="137"/>
      <c r="J928" s="137" t="s">
        <v>1201</v>
      </c>
      <c r="K928" s="137" t="s">
        <v>1200</v>
      </c>
      <c r="L928" s="137"/>
      <c r="M928" s="136"/>
      <c r="N928" s="136">
        <v>16</v>
      </c>
      <c r="O928" s="138" t="s">
        <v>1336</v>
      </c>
      <c r="P928" s="137" t="s">
        <v>1623</v>
      </c>
      <c r="Q928" s="137" t="s">
        <v>688</v>
      </c>
      <c r="R928" s="137" t="s">
        <v>401</v>
      </c>
      <c r="S928" s="137" t="s">
        <v>22</v>
      </c>
      <c r="T928" s="137" t="s">
        <v>399</v>
      </c>
      <c r="U928" s="144">
        <v>15</v>
      </c>
      <c r="V928" s="136">
        <v>150</v>
      </c>
      <c r="W928" s="136">
        <v>0</v>
      </c>
      <c r="X928" s="136">
        <v>150</v>
      </c>
      <c r="Y928" s="136">
        <v>4</v>
      </c>
      <c r="Z928" s="136" t="s">
        <v>20</v>
      </c>
      <c r="AA928" s="136" t="s">
        <v>20</v>
      </c>
      <c r="AB928" s="136" t="s">
        <v>21</v>
      </c>
      <c r="AC928" s="137" t="s">
        <v>21</v>
      </c>
      <c r="AD928" s="137" t="s">
        <v>3468</v>
      </c>
      <c r="AE928" s="136" t="s">
        <v>20</v>
      </c>
      <c r="AF928" s="137" t="s">
        <v>1896</v>
      </c>
      <c r="AG928" s="136" t="s">
        <v>1873</v>
      </c>
      <c r="AH928" s="136">
        <v>3</v>
      </c>
      <c r="AI928" s="139">
        <v>6300</v>
      </c>
      <c r="AJ928" s="140">
        <v>37.5</v>
      </c>
      <c r="AK928" s="148">
        <v>38</v>
      </c>
      <c r="AL928" s="201">
        <f t="shared" si="14"/>
        <v>2250</v>
      </c>
      <c r="AM928" s="139">
        <v>35000</v>
      </c>
      <c r="AN928" s="204">
        <v>2280000</v>
      </c>
      <c r="AO928" s="204">
        <v>2850000</v>
      </c>
      <c r="AP928" s="139">
        <v>0</v>
      </c>
      <c r="AQ928" s="139">
        <v>14175000</v>
      </c>
      <c r="AR928" s="139">
        <v>525000</v>
      </c>
      <c r="AS928" s="139">
        <v>19830000</v>
      </c>
      <c r="AT928" s="140"/>
      <c r="AU928" s="140"/>
    </row>
    <row r="929" spans="1:47" s="142" customFormat="1" ht="24.9" hidden="1" customHeight="1" x14ac:dyDescent="0.3">
      <c r="A929" s="136">
        <v>13663</v>
      </c>
      <c r="B929" s="136" t="s">
        <v>2339</v>
      </c>
      <c r="C929" s="136" t="s">
        <v>83</v>
      </c>
      <c r="D929" s="136">
        <v>2024</v>
      </c>
      <c r="E929" s="137" t="s">
        <v>1754</v>
      </c>
      <c r="F929" s="136" t="s">
        <v>1862</v>
      </c>
      <c r="G929" s="137" t="s">
        <v>626</v>
      </c>
      <c r="H929" s="137"/>
      <c r="I929" s="137"/>
      <c r="J929" s="137" t="s">
        <v>2049</v>
      </c>
      <c r="K929" s="137" t="s">
        <v>2050</v>
      </c>
      <c r="L929" s="137"/>
      <c r="M929" s="136"/>
      <c r="N929" s="136">
        <v>4</v>
      </c>
      <c r="O929" s="138" t="s">
        <v>687</v>
      </c>
      <c r="P929" s="137" t="s">
        <v>3469</v>
      </c>
      <c r="Q929" s="137" t="s">
        <v>737</v>
      </c>
      <c r="R929" s="137" t="s">
        <v>401</v>
      </c>
      <c r="S929" s="137" t="s">
        <v>19</v>
      </c>
      <c r="T929" s="137" t="s">
        <v>411</v>
      </c>
      <c r="U929" s="144">
        <v>15</v>
      </c>
      <c r="V929" s="136">
        <v>80</v>
      </c>
      <c r="W929" s="136">
        <v>0</v>
      </c>
      <c r="X929" s="136">
        <v>80</v>
      </c>
      <c r="Y929" s="136">
        <v>5</v>
      </c>
      <c r="Z929" s="136" t="s">
        <v>20</v>
      </c>
      <c r="AA929" s="136" t="s">
        <v>20</v>
      </c>
      <c r="AB929" s="136" t="s">
        <v>21</v>
      </c>
      <c r="AC929" s="137" t="s">
        <v>21</v>
      </c>
      <c r="AD929" s="137" t="s">
        <v>3470</v>
      </c>
      <c r="AE929" s="136" t="s">
        <v>18</v>
      </c>
      <c r="AF929" s="137" t="s">
        <v>1878</v>
      </c>
      <c r="AG929" s="136" t="s">
        <v>1873</v>
      </c>
      <c r="AH929" s="136">
        <v>2</v>
      </c>
      <c r="AI929" s="139">
        <v>5400</v>
      </c>
      <c r="AJ929" s="140">
        <v>16</v>
      </c>
      <c r="AK929" s="148">
        <v>16</v>
      </c>
      <c r="AL929" s="201">
        <f t="shared" si="14"/>
        <v>1200</v>
      </c>
      <c r="AM929" s="139"/>
      <c r="AN929" s="204">
        <v>960000</v>
      </c>
      <c r="AO929" s="204">
        <v>1200000</v>
      </c>
      <c r="AP929" s="139">
        <v>0</v>
      </c>
      <c r="AQ929" s="139">
        <v>6480000</v>
      </c>
      <c r="AR929" s="139">
        <v>0</v>
      </c>
      <c r="AS929" s="139">
        <v>8640000</v>
      </c>
      <c r="AT929" s="140"/>
      <c r="AU929" s="140"/>
    </row>
    <row r="930" spans="1:47" s="142" customFormat="1" ht="24.9" hidden="1" customHeight="1" x14ac:dyDescent="0.3">
      <c r="A930" s="136">
        <v>13798</v>
      </c>
      <c r="B930" s="136" t="s">
        <v>37</v>
      </c>
      <c r="C930" s="136" t="s">
        <v>94</v>
      </c>
      <c r="D930" s="136">
        <v>2024</v>
      </c>
      <c r="E930" s="137" t="s">
        <v>1754</v>
      </c>
      <c r="F930" s="136" t="s">
        <v>1862</v>
      </c>
      <c r="G930" s="137" t="s">
        <v>626</v>
      </c>
      <c r="H930" s="137"/>
      <c r="I930" s="137"/>
      <c r="J930" s="137" t="s">
        <v>1203</v>
      </c>
      <c r="K930" s="137" t="s">
        <v>1202</v>
      </c>
      <c r="L930" s="137"/>
      <c r="M930" s="136"/>
      <c r="N930" s="136">
        <v>6</v>
      </c>
      <c r="O930" s="138" t="s">
        <v>1321</v>
      </c>
      <c r="P930" s="137" t="s">
        <v>1374</v>
      </c>
      <c r="Q930" s="137" t="s">
        <v>681</v>
      </c>
      <c r="R930" s="137" t="s">
        <v>401</v>
      </c>
      <c r="S930" s="137" t="s">
        <v>22</v>
      </c>
      <c r="T930" s="137" t="s">
        <v>410</v>
      </c>
      <c r="U930" s="144">
        <v>15</v>
      </c>
      <c r="V930" s="136">
        <v>260</v>
      </c>
      <c r="W930" s="136">
        <v>0</v>
      </c>
      <c r="X930" s="136">
        <v>260</v>
      </c>
      <c r="Y930" s="136">
        <v>4</v>
      </c>
      <c r="Z930" s="136" t="s">
        <v>20</v>
      </c>
      <c r="AA930" s="136" t="s">
        <v>20</v>
      </c>
      <c r="AB930" s="136" t="s">
        <v>21</v>
      </c>
      <c r="AC930" s="137" t="s">
        <v>21</v>
      </c>
      <c r="AD930" s="137" t="s">
        <v>3471</v>
      </c>
      <c r="AE930" s="136" t="s">
        <v>20</v>
      </c>
      <c r="AF930" s="137" t="s">
        <v>1991</v>
      </c>
      <c r="AG930" s="136" t="s">
        <v>1873</v>
      </c>
      <c r="AH930" s="136">
        <v>3</v>
      </c>
      <c r="AI930" s="139">
        <v>6300</v>
      </c>
      <c r="AJ930" s="140">
        <v>65</v>
      </c>
      <c r="AK930" s="148">
        <v>65</v>
      </c>
      <c r="AL930" s="201">
        <f t="shared" si="14"/>
        <v>3900</v>
      </c>
      <c r="AM930" s="139">
        <v>300000</v>
      </c>
      <c r="AN930" s="204">
        <v>3900000</v>
      </c>
      <c r="AO930" s="204">
        <v>4875000</v>
      </c>
      <c r="AP930" s="139">
        <v>0</v>
      </c>
      <c r="AQ930" s="139">
        <v>24570000</v>
      </c>
      <c r="AR930" s="139">
        <v>4500000</v>
      </c>
      <c r="AS930" s="139">
        <v>37845000</v>
      </c>
      <c r="AT930" s="140"/>
      <c r="AU930" s="140"/>
    </row>
    <row r="931" spans="1:47" s="142" customFormat="1" ht="24.9" hidden="1" customHeight="1" x14ac:dyDescent="0.3">
      <c r="A931" s="136">
        <v>13800</v>
      </c>
      <c r="B931" s="136" t="s">
        <v>37</v>
      </c>
      <c r="C931" s="136" t="s">
        <v>94</v>
      </c>
      <c r="D931" s="136">
        <v>2024</v>
      </c>
      <c r="E931" s="137" t="s">
        <v>1754</v>
      </c>
      <c r="F931" s="136" t="s">
        <v>1862</v>
      </c>
      <c r="G931" s="137" t="s">
        <v>626</v>
      </c>
      <c r="H931" s="137"/>
      <c r="I931" s="137"/>
      <c r="J931" s="137" t="s">
        <v>1759</v>
      </c>
      <c r="K931" s="137" t="s">
        <v>1760</v>
      </c>
      <c r="L931" s="137"/>
      <c r="M931" s="136"/>
      <c r="N931" s="136">
        <v>6</v>
      </c>
      <c r="O931" s="138" t="s">
        <v>1321</v>
      </c>
      <c r="P931" s="137" t="s">
        <v>1374</v>
      </c>
      <c r="Q931" s="137" t="s">
        <v>681</v>
      </c>
      <c r="R931" s="137" t="s">
        <v>401</v>
      </c>
      <c r="S931" s="137" t="s">
        <v>22</v>
      </c>
      <c r="T931" s="137" t="s">
        <v>410</v>
      </c>
      <c r="U931" s="144">
        <v>15</v>
      </c>
      <c r="V931" s="136">
        <v>161</v>
      </c>
      <c r="W931" s="136">
        <v>0</v>
      </c>
      <c r="X931" s="136">
        <v>161</v>
      </c>
      <c r="Y931" s="136">
        <v>4</v>
      </c>
      <c r="Z931" s="136" t="s">
        <v>20</v>
      </c>
      <c r="AA931" s="136" t="s">
        <v>20</v>
      </c>
      <c r="AB931" s="136" t="s">
        <v>21</v>
      </c>
      <c r="AC931" s="137" t="s">
        <v>21</v>
      </c>
      <c r="AD931" s="137" t="s">
        <v>3472</v>
      </c>
      <c r="AE931" s="136" t="s">
        <v>18</v>
      </c>
      <c r="AF931" s="137" t="s">
        <v>1878</v>
      </c>
      <c r="AG931" s="136" t="s">
        <v>1873</v>
      </c>
      <c r="AH931" s="136">
        <v>3</v>
      </c>
      <c r="AI931" s="139">
        <v>6300</v>
      </c>
      <c r="AJ931" s="140">
        <v>40.25</v>
      </c>
      <c r="AK931" s="148">
        <v>41</v>
      </c>
      <c r="AL931" s="201">
        <f t="shared" si="14"/>
        <v>2415</v>
      </c>
      <c r="AM931" s="139"/>
      <c r="AN931" s="204">
        <v>2460000</v>
      </c>
      <c r="AO931" s="204">
        <v>3075000</v>
      </c>
      <c r="AP931" s="139">
        <v>0</v>
      </c>
      <c r="AQ931" s="139">
        <v>15214500</v>
      </c>
      <c r="AR931" s="139">
        <v>0</v>
      </c>
      <c r="AS931" s="139">
        <v>20749500</v>
      </c>
      <c r="AT931" s="140"/>
      <c r="AU931" s="140"/>
    </row>
    <row r="932" spans="1:47" s="142" customFormat="1" ht="24.9" hidden="1" customHeight="1" x14ac:dyDescent="0.3">
      <c r="A932" s="136">
        <v>13822</v>
      </c>
      <c r="B932" s="136" t="s">
        <v>29</v>
      </c>
      <c r="C932" s="136" t="s">
        <v>86</v>
      </c>
      <c r="D932" s="136">
        <v>2024</v>
      </c>
      <c r="E932" s="137" t="s">
        <v>1754</v>
      </c>
      <c r="F932" s="136" t="s">
        <v>1862</v>
      </c>
      <c r="G932" s="137" t="s">
        <v>626</v>
      </c>
      <c r="H932" s="137"/>
      <c r="I932" s="137"/>
      <c r="J932" s="137" t="s">
        <v>638</v>
      </c>
      <c r="K932" s="137" t="s">
        <v>1863</v>
      </c>
      <c r="L932" s="137"/>
      <c r="M932" s="136"/>
      <c r="N932" s="136">
        <v>1</v>
      </c>
      <c r="O932" s="138" t="s">
        <v>1252</v>
      </c>
      <c r="P932" s="137" t="s">
        <v>1268</v>
      </c>
      <c r="Q932" s="137" t="s">
        <v>624</v>
      </c>
      <c r="R932" s="137" t="s">
        <v>401</v>
      </c>
      <c r="S932" s="137" t="s">
        <v>19</v>
      </c>
      <c r="T932" s="137" t="s">
        <v>1132</v>
      </c>
      <c r="U932" s="144">
        <v>20</v>
      </c>
      <c r="V932" s="136">
        <v>24</v>
      </c>
      <c r="W932" s="136">
        <v>0</v>
      </c>
      <c r="X932" s="136">
        <v>24</v>
      </c>
      <c r="Y932" s="136">
        <v>4</v>
      </c>
      <c r="Z932" s="136" t="s">
        <v>20</v>
      </c>
      <c r="AA932" s="136" t="s">
        <v>20</v>
      </c>
      <c r="AB932" s="136" t="s">
        <v>21</v>
      </c>
      <c r="AC932" s="137" t="s">
        <v>21</v>
      </c>
      <c r="AD932" s="137" t="s">
        <v>3473</v>
      </c>
      <c r="AE932" s="136" t="s">
        <v>20</v>
      </c>
      <c r="AF932" s="137" t="s">
        <v>1867</v>
      </c>
      <c r="AG932" s="136" t="s">
        <v>1873</v>
      </c>
      <c r="AH932" s="136">
        <v>2</v>
      </c>
      <c r="AI932" s="139">
        <v>5400</v>
      </c>
      <c r="AJ932" s="140">
        <v>6</v>
      </c>
      <c r="AK932" s="148">
        <v>6</v>
      </c>
      <c r="AL932" s="201">
        <f t="shared" si="14"/>
        <v>480</v>
      </c>
      <c r="AM932" s="139">
        <v>40000</v>
      </c>
      <c r="AN932" s="204">
        <v>480000</v>
      </c>
      <c r="AO932" s="204">
        <v>600000</v>
      </c>
      <c r="AP932" s="139">
        <v>0</v>
      </c>
      <c r="AQ932" s="139">
        <v>2592000</v>
      </c>
      <c r="AR932" s="139">
        <v>800000</v>
      </c>
      <c r="AS932" s="139">
        <v>4472000</v>
      </c>
      <c r="AT932" s="140"/>
      <c r="AU932" s="140"/>
    </row>
    <row r="933" spans="1:47" s="142" customFormat="1" ht="24.9" hidden="1" customHeight="1" x14ac:dyDescent="0.3">
      <c r="A933" s="136">
        <v>13826</v>
      </c>
      <c r="B933" s="136" t="s">
        <v>29</v>
      </c>
      <c r="C933" s="136" t="s">
        <v>86</v>
      </c>
      <c r="D933" s="136">
        <v>2024</v>
      </c>
      <c r="E933" s="137" t="s">
        <v>1754</v>
      </c>
      <c r="F933" s="136" t="s">
        <v>1862</v>
      </c>
      <c r="G933" s="137" t="s">
        <v>626</v>
      </c>
      <c r="H933" s="137"/>
      <c r="I933" s="137"/>
      <c r="J933" s="137" t="s">
        <v>638</v>
      </c>
      <c r="K933" s="137" t="s">
        <v>1863</v>
      </c>
      <c r="L933" s="137"/>
      <c r="M933" s="136"/>
      <c r="N933" s="136">
        <v>1</v>
      </c>
      <c r="O933" s="138" t="s">
        <v>1252</v>
      </c>
      <c r="P933" s="137" t="s">
        <v>1268</v>
      </c>
      <c r="Q933" s="137" t="s">
        <v>737</v>
      </c>
      <c r="R933" s="137" t="s">
        <v>401</v>
      </c>
      <c r="S933" s="137" t="s">
        <v>22</v>
      </c>
      <c r="T933" s="137" t="s">
        <v>692</v>
      </c>
      <c r="U933" s="144">
        <v>20</v>
      </c>
      <c r="V933" s="136">
        <v>24</v>
      </c>
      <c r="W933" s="136">
        <v>0</v>
      </c>
      <c r="X933" s="136">
        <v>24</v>
      </c>
      <c r="Y933" s="136">
        <v>3</v>
      </c>
      <c r="Z933" s="136" t="s">
        <v>20</v>
      </c>
      <c r="AA933" s="136" t="s">
        <v>20</v>
      </c>
      <c r="AB933" s="136" t="s">
        <v>21</v>
      </c>
      <c r="AC933" s="137" t="s">
        <v>21</v>
      </c>
      <c r="AD933" s="137" t="s">
        <v>3474</v>
      </c>
      <c r="AE933" s="136" t="s">
        <v>20</v>
      </c>
      <c r="AF933" s="137" t="s">
        <v>1867</v>
      </c>
      <c r="AG933" s="136" t="s">
        <v>1873</v>
      </c>
      <c r="AH933" s="136">
        <v>2</v>
      </c>
      <c r="AI933" s="139">
        <v>5400</v>
      </c>
      <c r="AJ933" s="140">
        <v>8</v>
      </c>
      <c r="AK933" s="148">
        <v>8</v>
      </c>
      <c r="AL933" s="201">
        <f t="shared" si="14"/>
        <v>480</v>
      </c>
      <c r="AM933" s="139">
        <v>40000</v>
      </c>
      <c r="AN933" s="204">
        <v>640000</v>
      </c>
      <c r="AO933" s="204">
        <v>800000</v>
      </c>
      <c r="AP933" s="139">
        <v>0</v>
      </c>
      <c r="AQ933" s="139">
        <v>2592000</v>
      </c>
      <c r="AR933" s="139">
        <v>800000</v>
      </c>
      <c r="AS933" s="139">
        <v>4832000</v>
      </c>
      <c r="AT933" s="140"/>
      <c r="AU933" s="140"/>
    </row>
    <row r="934" spans="1:47" s="142" customFormat="1" ht="24.9" hidden="1" customHeight="1" x14ac:dyDescent="0.3">
      <c r="A934" s="136">
        <v>13829</v>
      </c>
      <c r="B934" s="136" t="s">
        <v>29</v>
      </c>
      <c r="C934" s="136" t="s">
        <v>86</v>
      </c>
      <c r="D934" s="136">
        <v>2024</v>
      </c>
      <c r="E934" s="137" t="s">
        <v>1754</v>
      </c>
      <c r="F934" s="136" t="s">
        <v>1862</v>
      </c>
      <c r="G934" s="137" t="s">
        <v>626</v>
      </c>
      <c r="H934" s="137"/>
      <c r="I934" s="137"/>
      <c r="J934" s="137" t="s">
        <v>3247</v>
      </c>
      <c r="K934" s="137" t="s">
        <v>3248</v>
      </c>
      <c r="L934" s="137"/>
      <c r="M934" s="136"/>
      <c r="N934" s="136">
        <v>1</v>
      </c>
      <c r="O934" s="138" t="s">
        <v>1252</v>
      </c>
      <c r="P934" s="137" t="s">
        <v>1251</v>
      </c>
      <c r="Q934" s="137" t="s">
        <v>737</v>
      </c>
      <c r="R934" s="137" t="s">
        <v>401</v>
      </c>
      <c r="S934" s="137" t="s">
        <v>22</v>
      </c>
      <c r="T934" s="137" t="s">
        <v>692</v>
      </c>
      <c r="U934" s="144">
        <v>20</v>
      </c>
      <c r="V934" s="136">
        <v>40</v>
      </c>
      <c r="W934" s="136">
        <v>0</v>
      </c>
      <c r="X934" s="136">
        <v>40</v>
      </c>
      <c r="Y934" s="136">
        <v>4</v>
      </c>
      <c r="Z934" s="136" t="s">
        <v>20</v>
      </c>
      <c r="AA934" s="136" t="s">
        <v>20</v>
      </c>
      <c r="AB934" s="136" t="s">
        <v>21</v>
      </c>
      <c r="AC934" s="137" t="s">
        <v>21</v>
      </c>
      <c r="AD934" s="137" t="s">
        <v>3475</v>
      </c>
      <c r="AE934" s="136" t="s">
        <v>18</v>
      </c>
      <c r="AF934" s="137" t="s">
        <v>1878</v>
      </c>
      <c r="AG934" s="136" t="s">
        <v>1873</v>
      </c>
      <c r="AH934" s="136">
        <v>3</v>
      </c>
      <c r="AI934" s="139">
        <v>6300</v>
      </c>
      <c r="AJ934" s="140">
        <v>10</v>
      </c>
      <c r="AK934" s="148">
        <v>10</v>
      </c>
      <c r="AL934" s="201">
        <f t="shared" si="14"/>
        <v>800</v>
      </c>
      <c r="AM934" s="139"/>
      <c r="AN934" s="204">
        <v>800000</v>
      </c>
      <c r="AO934" s="204">
        <v>1000000</v>
      </c>
      <c r="AP934" s="139">
        <v>0</v>
      </c>
      <c r="AQ934" s="139">
        <v>5040000</v>
      </c>
      <c r="AR934" s="139">
        <v>0</v>
      </c>
      <c r="AS934" s="139">
        <v>6840000</v>
      </c>
      <c r="AT934" s="140"/>
      <c r="AU934" s="140"/>
    </row>
    <row r="935" spans="1:47" s="142" customFormat="1" ht="24.9" hidden="1" customHeight="1" x14ac:dyDescent="0.3">
      <c r="A935" s="136">
        <v>13836</v>
      </c>
      <c r="B935" s="136" t="s">
        <v>29</v>
      </c>
      <c r="C935" s="136" t="s">
        <v>86</v>
      </c>
      <c r="D935" s="136">
        <v>2024</v>
      </c>
      <c r="E935" s="137" t="s">
        <v>1754</v>
      </c>
      <c r="F935" s="136" t="s">
        <v>1862</v>
      </c>
      <c r="G935" s="137" t="s">
        <v>626</v>
      </c>
      <c r="H935" s="137"/>
      <c r="I935" s="137"/>
      <c r="J935" s="137" t="s">
        <v>671</v>
      </c>
      <c r="K935" s="137" t="s">
        <v>672</v>
      </c>
      <c r="L935" s="137"/>
      <c r="M935" s="136"/>
      <c r="N935" s="136">
        <v>1</v>
      </c>
      <c r="O935" s="138" t="s">
        <v>1252</v>
      </c>
      <c r="P935" s="137" t="s">
        <v>1251</v>
      </c>
      <c r="Q935" s="137" t="s">
        <v>737</v>
      </c>
      <c r="R935" s="137" t="s">
        <v>401</v>
      </c>
      <c r="S935" s="137" t="s">
        <v>22</v>
      </c>
      <c r="T935" s="137" t="s">
        <v>3476</v>
      </c>
      <c r="U935" s="144">
        <v>20</v>
      </c>
      <c r="V935" s="136">
        <v>184</v>
      </c>
      <c r="W935" s="136">
        <v>0</v>
      </c>
      <c r="X935" s="136">
        <v>184</v>
      </c>
      <c r="Y935" s="136">
        <v>4</v>
      </c>
      <c r="Z935" s="136" t="s">
        <v>20</v>
      </c>
      <c r="AA935" s="136" t="s">
        <v>20</v>
      </c>
      <c r="AB935" s="136" t="s">
        <v>21</v>
      </c>
      <c r="AC935" s="137" t="s">
        <v>21</v>
      </c>
      <c r="AD935" s="137" t="s">
        <v>3477</v>
      </c>
      <c r="AE935" s="136" t="s">
        <v>18</v>
      </c>
      <c r="AF935" s="137" t="s">
        <v>1878</v>
      </c>
      <c r="AG935" s="136" t="s">
        <v>1873</v>
      </c>
      <c r="AH935" s="136">
        <v>3</v>
      </c>
      <c r="AI935" s="139">
        <v>6300</v>
      </c>
      <c r="AJ935" s="140">
        <v>46</v>
      </c>
      <c r="AK935" s="148">
        <v>46</v>
      </c>
      <c r="AL935" s="201">
        <f t="shared" si="14"/>
        <v>3680</v>
      </c>
      <c r="AM935" s="139"/>
      <c r="AN935" s="204">
        <v>3680000</v>
      </c>
      <c r="AO935" s="204">
        <v>4600000</v>
      </c>
      <c r="AP935" s="139">
        <v>0</v>
      </c>
      <c r="AQ935" s="139">
        <v>23184000</v>
      </c>
      <c r="AR935" s="139">
        <v>0</v>
      </c>
      <c r="AS935" s="139">
        <v>31464000</v>
      </c>
      <c r="AT935" s="140"/>
      <c r="AU935" s="140"/>
    </row>
    <row r="936" spans="1:47" s="142" customFormat="1" ht="24.9" hidden="1" customHeight="1" x14ac:dyDescent="0.3">
      <c r="A936" s="136">
        <v>13843</v>
      </c>
      <c r="B936" s="136" t="s">
        <v>29</v>
      </c>
      <c r="C936" s="136" t="s">
        <v>86</v>
      </c>
      <c r="D936" s="136">
        <v>2024</v>
      </c>
      <c r="E936" s="137" t="s">
        <v>1754</v>
      </c>
      <c r="F936" s="136" t="s">
        <v>1862</v>
      </c>
      <c r="G936" s="137" t="s">
        <v>626</v>
      </c>
      <c r="H936" s="137"/>
      <c r="I936" s="137"/>
      <c r="J936" s="137" t="s">
        <v>3478</v>
      </c>
      <c r="K936" s="137" t="s">
        <v>3479</v>
      </c>
      <c r="L936" s="137"/>
      <c r="M936" s="136"/>
      <c r="N936" s="136">
        <v>1</v>
      </c>
      <c r="O936" s="138" t="s">
        <v>1252</v>
      </c>
      <c r="P936" s="137" t="s">
        <v>1268</v>
      </c>
      <c r="Q936" s="137" t="s">
        <v>624</v>
      </c>
      <c r="R936" s="137" t="s">
        <v>401</v>
      </c>
      <c r="S936" s="137" t="s">
        <v>22</v>
      </c>
      <c r="T936" s="137" t="s">
        <v>692</v>
      </c>
      <c r="U936" s="144">
        <v>20</v>
      </c>
      <c r="V936" s="136">
        <v>320</v>
      </c>
      <c r="W936" s="136">
        <v>0</v>
      </c>
      <c r="X936" s="136">
        <v>320</v>
      </c>
      <c r="Y936" s="136">
        <v>4</v>
      </c>
      <c r="Z936" s="136" t="s">
        <v>20</v>
      </c>
      <c r="AA936" s="136" t="s">
        <v>20</v>
      </c>
      <c r="AB936" s="136" t="s">
        <v>21</v>
      </c>
      <c r="AC936" s="137" t="s">
        <v>21</v>
      </c>
      <c r="AD936" s="137" t="s">
        <v>3480</v>
      </c>
      <c r="AE936" s="136" t="s">
        <v>18</v>
      </c>
      <c r="AF936" s="137" t="s">
        <v>1878</v>
      </c>
      <c r="AG936" s="136" t="s">
        <v>1873</v>
      </c>
      <c r="AH936" s="136">
        <v>3</v>
      </c>
      <c r="AI936" s="139">
        <v>6300</v>
      </c>
      <c r="AJ936" s="140">
        <v>80</v>
      </c>
      <c r="AK936" s="148">
        <v>80</v>
      </c>
      <c r="AL936" s="201">
        <f t="shared" si="14"/>
        <v>6400</v>
      </c>
      <c r="AM936" s="139"/>
      <c r="AN936" s="204">
        <v>6400000</v>
      </c>
      <c r="AO936" s="204">
        <v>8000000</v>
      </c>
      <c r="AP936" s="139">
        <v>0</v>
      </c>
      <c r="AQ936" s="139">
        <v>40320000</v>
      </c>
      <c r="AR936" s="139">
        <v>0</v>
      </c>
      <c r="AS936" s="139">
        <v>54720000</v>
      </c>
      <c r="AT936" s="140"/>
      <c r="AU936" s="140"/>
    </row>
    <row r="937" spans="1:47" s="142" customFormat="1" ht="24.9" hidden="1" customHeight="1" x14ac:dyDescent="0.3">
      <c r="A937" s="136">
        <v>13853</v>
      </c>
      <c r="B937" s="136" t="s">
        <v>29</v>
      </c>
      <c r="C937" s="136" t="s">
        <v>86</v>
      </c>
      <c r="D937" s="136">
        <v>2024</v>
      </c>
      <c r="E937" s="137" t="s">
        <v>1754</v>
      </c>
      <c r="F937" s="136" t="s">
        <v>1862</v>
      </c>
      <c r="G937" s="137" t="s">
        <v>626</v>
      </c>
      <c r="H937" s="137"/>
      <c r="I937" s="137"/>
      <c r="J937" s="137" t="s">
        <v>1203</v>
      </c>
      <c r="K937" s="137" t="s">
        <v>1202</v>
      </c>
      <c r="L937" s="137"/>
      <c r="M937" s="136"/>
      <c r="N937" s="136">
        <v>1</v>
      </c>
      <c r="O937" s="138" t="s">
        <v>1252</v>
      </c>
      <c r="P937" s="137" t="s">
        <v>1251</v>
      </c>
      <c r="Q937" s="137" t="s">
        <v>737</v>
      </c>
      <c r="R937" s="137" t="s">
        <v>401</v>
      </c>
      <c r="S937" s="137" t="s">
        <v>22</v>
      </c>
      <c r="T937" s="137" t="s">
        <v>692</v>
      </c>
      <c r="U937" s="144">
        <v>20</v>
      </c>
      <c r="V937" s="136">
        <v>260</v>
      </c>
      <c r="W937" s="136">
        <v>0</v>
      </c>
      <c r="X937" s="136">
        <v>260</v>
      </c>
      <c r="Y937" s="136">
        <v>4</v>
      </c>
      <c r="Z937" s="136" t="s">
        <v>20</v>
      </c>
      <c r="AA937" s="136" t="s">
        <v>20</v>
      </c>
      <c r="AB937" s="136" t="s">
        <v>21</v>
      </c>
      <c r="AC937" s="137" t="s">
        <v>21</v>
      </c>
      <c r="AD937" s="137" t="s">
        <v>3481</v>
      </c>
      <c r="AE937" s="136" t="s">
        <v>20</v>
      </c>
      <c r="AF937" s="137" t="s">
        <v>1991</v>
      </c>
      <c r="AG937" s="136" t="s">
        <v>1873</v>
      </c>
      <c r="AH937" s="136">
        <v>3</v>
      </c>
      <c r="AI937" s="139">
        <v>6300</v>
      </c>
      <c r="AJ937" s="140">
        <v>65</v>
      </c>
      <c r="AK937" s="148">
        <v>65</v>
      </c>
      <c r="AL937" s="201">
        <f t="shared" si="14"/>
        <v>5200</v>
      </c>
      <c r="AM937" s="139">
        <v>300000</v>
      </c>
      <c r="AN937" s="204">
        <v>5200000</v>
      </c>
      <c r="AO937" s="204">
        <v>6500000</v>
      </c>
      <c r="AP937" s="139">
        <v>0</v>
      </c>
      <c r="AQ937" s="139">
        <v>32760000</v>
      </c>
      <c r="AR937" s="139">
        <v>6000000</v>
      </c>
      <c r="AS937" s="139">
        <v>50460000</v>
      </c>
      <c r="AT937" s="140"/>
      <c r="AU937" s="140"/>
    </row>
    <row r="938" spans="1:47" s="142" customFormat="1" ht="24.9" hidden="1" customHeight="1" x14ac:dyDescent="0.3">
      <c r="A938" s="136">
        <v>13882</v>
      </c>
      <c r="B938" s="136" t="s">
        <v>29</v>
      </c>
      <c r="C938" s="136" t="s">
        <v>86</v>
      </c>
      <c r="D938" s="136">
        <v>2024</v>
      </c>
      <c r="E938" s="137" t="s">
        <v>1754</v>
      </c>
      <c r="F938" s="136" t="s">
        <v>1862</v>
      </c>
      <c r="G938" s="137" t="s">
        <v>626</v>
      </c>
      <c r="H938" s="137"/>
      <c r="I938" s="137"/>
      <c r="J938" s="137" t="s">
        <v>1196</v>
      </c>
      <c r="K938" s="137" t="s">
        <v>1195</v>
      </c>
      <c r="L938" s="137"/>
      <c r="M938" s="136"/>
      <c r="N938" s="136">
        <v>1</v>
      </c>
      <c r="O938" s="138" t="s">
        <v>1252</v>
      </c>
      <c r="P938" s="137" t="s">
        <v>1251</v>
      </c>
      <c r="Q938" s="137" t="s">
        <v>688</v>
      </c>
      <c r="R938" s="137" t="s">
        <v>401</v>
      </c>
      <c r="S938" s="137" t="s">
        <v>19</v>
      </c>
      <c r="T938" s="137" t="s">
        <v>1132</v>
      </c>
      <c r="U938" s="144">
        <v>20</v>
      </c>
      <c r="V938" s="136">
        <v>160</v>
      </c>
      <c r="W938" s="136">
        <v>0</v>
      </c>
      <c r="X938" s="136">
        <v>160</v>
      </c>
      <c r="Y938" s="136">
        <v>4</v>
      </c>
      <c r="Z938" s="136" t="s">
        <v>20</v>
      </c>
      <c r="AA938" s="136" t="s">
        <v>20</v>
      </c>
      <c r="AB938" s="136" t="s">
        <v>21</v>
      </c>
      <c r="AC938" s="137" t="s">
        <v>21</v>
      </c>
      <c r="AD938" s="137" t="s">
        <v>3482</v>
      </c>
      <c r="AE938" s="136" t="s">
        <v>20</v>
      </c>
      <c r="AF938" s="137" t="s">
        <v>2006</v>
      </c>
      <c r="AG938" s="136" t="s">
        <v>1873</v>
      </c>
      <c r="AH938" s="136">
        <v>3</v>
      </c>
      <c r="AI938" s="139">
        <v>6300</v>
      </c>
      <c r="AJ938" s="140">
        <v>40</v>
      </c>
      <c r="AK938" s="148">
        <v>40</v>
      </c>
      <c r="AL938" s="201">
        <f t="shared" si="14"/>
        <v>3200</v>
      </c>
      <c r="AM938" s="139">
        <v>50000</v>
      </c>
      <c r="AN938" s="204">
        <v>3200000</v>
      </c>
      <c r="AO938" s="204">
        <v>4000000</v>
      </c>
      <c r="AP938" s="139">
        <v>0</v>
      </c>
      <c r="AQ938" s="139">
        <v>20160000</v>
      </c>
      <c r="AR938" s="139">
        <v>1000000</v>
      </c>
      <c r="AS938" s="139">
        <v>28360000</v>
      </c>
      <c r="AT938" s="140"/>
      <c r="AU938" s="140"/>
    </row>
    <row r="939" spans="1:47" s="142" customFormat="1" ht="24.9" hidden="1" customHeight="1" x14ac:dyDescent="0.3">
      <c r="A939" s="136">
        <v>13883</v>
      </c>
      <c r="B939" s="136" t="s">
        <v>2339</v>
      </c>
      <c r="C939" s="136" t="s">
        <v>83</v>
      </c>
      <c r="D939" s="136">
        <v>2024</v>
      </c>
      <c r="E939" s="137" t="s">
        <v>1754</v>
      </c>
      <c r="F939" s="136" t="s">
        <v>1862</v>
      </c>
      <c r="G939" s="137" t="s">
        <v>626</v>
      </c>
      <c r="H939" s="137"/>
      <c r="I939" s="137"/>
      <c r="J939" s="137" t="s">
        <v>1272</v>
      </c>
      <c r="K939" s="137" t="s">
        <v>1271</v>
      </c>
      <c r="L939" s="137"/>
      <c r="M939" s="136"/>
      <c r="N939" s="136">
        <v>1</v>
      </c>
      <c r="O939" s="138" t="s">
        <v>1252</v>
      </c>
      <c r="P939" s="137" t="s">
        <v>1501</v>
      </c>
      <c r="Q939" s="137" t="s">
        <v>688</v>
      </c>
      <c r="R939" s="137" t="s">
        <v>401</v>
      </c>
      <c r="S939" s="137" t="s">
        <v>22</v>
      </c>
      <c r="T939" s="137" t="s">
        <v>1132</v>
      </c>
      <c r="U939" s="144">
        <v>20</v>
      </c>
      <c r="V939" s="136">
        <v>80</v>
      </c>
      <c r="W939" s="136">
        <v>0</v>
      </c>
      <c r="X939" s="136">
        <v>80</v>
      </c>
      <c r="Y939" s="136">
        <v>4</v>
      </c>
      <c r="Z939" s="136" t="s">
        <v>20</v>
      </c>
      <c r="AA939" s="136" t="s">
        <v>20</v>
      </c>
      <c r="AB939" s="136" t="s">
        <v>21</v>
      </c>
      <c r="AC939" s="137" t="s">
        <v>21</v>
      </c>
      <c r="AD939" s="137" t="s">
        <v>3483</v>
      </c>
      <c r="AE939" s="136" t="s">
        <v>18</v>
      </c>
      <c r="AF939" s="137" t="s">
        <v>1878</v>
      </c>
      <c r="AG939" s="136" t="s">
        <v>1873</v>
      </c>
      <c r="AH939" s="136">
        <v>1</v>
      </c>
      <c r="AI939" s="139">
        <v>4300</v>
      </c>
      <c r="AJ939" s="140">
        <v>20</v>
      </c>
      <c r="AK939" s="148">
        <v>20</v>
      </c>
      <c r="AL939" s="201">
        <f t="shared" si="14"/>
        <v>1600</v>
      </c>
      <c r="AM939" s="139"/>
      <c r="AN939" s="204">
        <v>1600000</v>
      </c>
      <c r="AO939" s="204">
        <v>2000000</v>
      </c>
      <c r="AP939" s="139">
        <v>0</v>
      </c>
      <c r="AQ939" s="139">
        <v>6880000</v>
      </c>
      <c r="AR939" s="139">
        <v>0</v>
      </c>
      <c r="AS939" s="139">
        <v>10480000</v>
      </c>
      <c r="AT939" s="140"/>
      <c r="AU939" s="140"/>
    </row>
    <row r="940" spans="1:47" s="142" customFormat="1" ht="24.9" hidden="1" customHeight="1" x14ac:dyDescent="0.3">
      <c r="A940" s="136">
        <v>13875</v>
      </c>
      <c r="B940" s="136" t="s">
        <v>2339</v>
      </c>
      <c r="C940" s="136" t="s">
        <v>83</v>
      </c>
      <c r="D940" s="136">
        <v>2024</v>
      </c>
      <c r="E940" s="137" t="s">
        <v>1754</v>
      </c>
      <c r="F940" s="136" t="s">
        <v>1862</v>
      </c>
      <c r="G940" s="137" t="s">
        <v>626</v>
      </c>
      <c r="H940" s="137"/>
      <c r="I940" s="137"/>
      <c r="J940" s="137" t="s">
        <v>645</v>
      </c>
      <c r="K940" s="137" t="s">
        <v>646</v>
      </c>
      <c r="L940" s="137"/>
      <c r="M940" s="136"/>
      <c r="N940" s="136">
        <v>1</v>
      </c>
      <c r="O940" s="138" t="s">
        <v>1252</v>
      </c>
      <c r="P940" s="137" t="s">
        <v>1268</v>
      </c>
      <c r="Q940" s="137" t="s">
        <v>737</v>
      </c>
      <c r="R940" s="137" t="s">
        <v>401</v>
      </c>
      <c r="S940" s="137" t="s">
        <v>22</v>
      </c>
      <c r="T940" s="137" t="s">
        <v>1281</v>
      </c>
      <c r="U940" s="144">
        <v>20</v>
      </c>
      <c r="V940" s="136">
        <v>10</v>
      </c>
      <c r="W940" s="136">
        <v>0</v>
      </c>
      <c r="X940" s="136">
        <v>10</v>
      </c>
      <c r="Y940" s="136">
        <v>3</v>
      </c>
      <c r="Z940" s="136" t="s">
        <v>20</v>
      </c>
      <c r="AA940" s="136" t="s">
        <v>20</v>
      </c>
      <c r="AB940" s="136" t="s">
        <v>21</v>
      </c>
      <c r="AC940" s="137" t="s">
        <v>21</v>
      </c>
      <c r="AD940" s="137" t="s">
        <v>3484</v>
      </c>
      <c r="AE940" s="136" t="s">
        <v>18</v>
      </c>
      <c r="AF940" s="137" t="s">
        <v>1878</v>
      </c>
      <c r="AG940" s="136" t="s">
        <v>1873</v>
      </c>
      <c r="AH940" s="136">
        <v>1</v>
      </c>
      <c r="AI940" s="139">
        <v>4300</v>
      </c>
      <c r="AJ940" s="140">
        <v>3.3333333333333335</v>
      </c>
      <c r="AK940" s="148">
        <v>4</v>
      </c>
      <c r="AL940" s="201">
        <f t="shared" si="14"/>
        <v>200</v>
      </c>
      <c r="AM940" s="139"/>
      <c r="AN940" s="204">
        <v>320000</v>
      </c>
      <c r="AO940" s="204">
        <v>400000</v>
      </c>
      <c r="AP940" s="139">
        <v>0</v>
      </c>
      <c r="AQ940" s="139">
        <v>860000</v>
      </c>
      <c r="AR940" s="139">
        <v>0</v>
      </c>
      <c r="AS940" s="139">
        <v>1580000</v>
      </c>
      <c r="AT940" s="140"/>
      <c r="AU940" s="140"/>
    </row>
    <row r="941" spans="1:47" s="142" customFormat="1" ht="24.9" hidden="1" customHeight="1" x14ac:dyDescent="0.3">
      <c r="A941" s="136">
        <v>13823</v>
      </c>
      <c r="B941" s="136" t="s">
        <v>29</v>
      </c>
      <c r="C941" s="136" t="s">
        <v>86</v>
      </c>
      <c r="D941" s="136">
        <v>2024</v>
      </c>
      <c r="E941" s="137" t="s">
        <v>1754</v>
      </c>
      <c r="F941" s="136" t="s">
        <v>1862</v>
      </c>
      <c r="G941" s="137" t="s">
        <v>626</v>
      </c>
      <c r="H941" s="137"/>
      <c r="I941" s="137"/>
      <c r="J941" s="137" t="s">
        <v>3485</v>
      </c>
      <c r="K941" s="137" t="s">
        <v>3486</v>
      </c>
      <c r="L941" s="137" t="s">
        <v>3487</v>
      </c>
      <c r="M941" s="136" t="s">
        <v>3488</v>
      </c>
      <c r="N941" s="136">
        <v>1</v>
      </c>
      <c r="O941" s="138" t="s">
        <v>1252</v>
      </c>
      <c r="P941" s="137" t="s">
        <v>1268</v>
      </c>
      <c r="Q941" s="137" t="s">
        <v>681</v>
      </c>
      <c r="R941" s="137" t="s">
        <v>401</v>
      </c>
      <c r="S941" s="137" t="s">
        <v>22</v>
      </c>
      <c r="T941" s="137" t="s">
        <v>1281</v>
      </c>
      <c r="U941" s="144">
        <v>20</v>
      </c>
      <c r="V941" s="136">
        <v>5</v>
      </c>
      <c r="W941" s="136">
        <v>20</v>
      </c>
      <c r="X941" s="136">
        <v>25</v>
      </c>
      <c r="Y941" s="136">
        <v>3</v>
      </c>
      <c r="Z941" s="136" t="s">
        <v>20</v>
      </c>
      <c r="AA941" s="136" t="s">
        <v>20</v>
      </c>
      <c r="AB941" s="136" t="s">
        <v>21</v>
      </c>
      <c r="AC941" s="137" t="s">
        <v>21</v>
      </c>
      <c r="AD941" s="137" t="s">
        <v>3489</v>
      </c>
      <c r="AE941" s="136" t="s">
        <v>18</v>
      </c>
      <c r="AF941" s="137" t="s">
        <v>1878</v>
      </c>
      <c r="AG941" s="136" t="s">
        <v>1873</v>
      </c>
      <c r="AH941" s="136">
        <v>1</v>
      </c>
      <c r="AI941" s="139">
        <v>4300</v>
      </c>
      <c r="AJ941" s="140">
        <v>8.3333333333333339</v>
      </c>
      <c r="AK941" s="148">
        <v>9</v>
      </c>
      <c r="AL941" s="201">
        <f t="shared" si="14"/>
        <v>500</v>
      </c>
      <c r="AM941" s="139"/>
      <c r="AN941" s="204">
        <v>720000</v>
      </c>
      <c r="AO941" s="204">
        <v>900000</v>
      </c>
      <c r="AP941" s="139">
        <v>0</v>
      </c>
      <c r="AQ941" s="139">
        <v>2150000</v>
      </c>
      <c r="AR941" s="139">
        <v>0</v>
      </c>
      <c r="AS941" s="139">
        <v>3770000</v>
      </c>
      <c r="AT941" s="140"/>
      <c r="AU941" s="140"/>
    </row>
    <row r="942" spans="1:47" s="142" customFormat="1" ht="24.9" hidden="1" customHeight="1" x14ac:dyDescent="0.3">
      <c r="A942" s="136">
        <v>13824</v>
      </c>
      <c r="B942" s="136" t="s">
        <v>29</v>
      </c>
      <c r="C942" s="136" t="s">
        <v>86</v>
      </c>
      <c r="D942" s="136">
        <v>2024</v>
      </c>
      <c r="E942" s="137" t="s">
        <v>1754</v>
      </c>
      <c r="F942" s="136" t="s">
        <v>1862</v>
      </c>
      <c r="G942" s="137" t="s">
        <v>626</v>
      </c>
      <c r="H942" s="137"/>
      <c r="I942" s="137"/>
      <c r="J942" s="137" t="s">
        <v>1293</v>
      </c>
      <c r="K942" s="137" t="s">
        <v>1292</v>
      </c>
      <c r="L942" s="137" t="s">
        <v>3490</v>
      </c>
      <c r="M942" s="136" t="s">
        <v>646</v>
      </c>
      <c r="N942" s="136">
        <v>1</v>
      </c>
      <c r="O942" s="138" t="s">
        <v>1252</v>
      </c>
      <c r="P942" s="137" t="s">
        <v>1268</v>
      </c>
      <c r="Q942" s="137" t="s">
        <v>681</v>
      </c>
      <c r="R942" s="137" t="s">
        <v>401</v>
      </c>
      <c r="S942" s="137" t="s">
        <v>22</v>
      </c>
      <c r="T942" s="137" t="s">
        <v>1281</v>
      </c>
      <c r="U942" s="144">
        <v>20</v>
      </c>
      <c r="V942" s="136">
        <v>10</v>
      </c>
      <c r="W942" s="136">
        <v>10</v>
      </c>
      <c r="X942" s="136">
        <v>20</v>
      </c>
      <c r="Y942" s="136">
        <v>3</v>
      </c>
      <c r="Z942" s="136" t="s">
        <v>20</v>
      </c>
      <c r="AA942" s="136" t="s">
        <v>20</v>
      </c>
      <c r="AB942" s="136" t="s">
        <v>21</v>
      </c>
      <c r="AC942" s="137" t="s">
        <v>21</v>
      </c>
      <c r="AD942" s="137" t="s">
        <v>3491</v>
      </c>
      <c r="AE942" s="136" t="s">
        <v>18</v>
      </c>
      <c r="AF942" s="137" t="s">
        <v>1878</v>
      </c>
      <c r="AG942" s="136" t="s">
        <v>1873</v>
      </c>
      <c r="AH942" s="136">
        <v>1</v>
      </c>
      <c r="AI942" s="139">
        <v>4300</v>
      </c>
      <c r="AJ942" s="140">
        <v>6.666666666666667</v>
      </c>
      <c r="AK942" s="148">
        <v>7</v>
      </c>
      <c r="AL942" s="201">
        <f t="shared" si="14"/>
        <v>400</v>
      </c>
      <c r="AM942" s="139"/>
      <c r="AN942" s="204">
        <v>560000</v>
      </c>
      <c r="AO942" s="204">
        <v>700000</v>
      </c>
      <c r="AP942" s="139">
        <v>0</v>
      </c>
      <c r="AQ942" s="139">
        <v>1720000</v>
      </c>
      <c r="AR942" s="139">
        <v>0</v>
      </c>
      <c r="AS942" s="139">
        <v>2980000</v>
      </c>
      <c r="AT942" s="140"/>
      <c r="AU942" s="140"/>
    </row>
    <row r="943" spans="1:47" s="142" customFormat="1" ht="24.9" hidden="1" customHeight="1" x14ac:dyDescent="0.3">
      <c r="A943" s="136">
        <v>14069</v>
      </c>
      <c r="B943" s="136" t="s">
        <v>29</v>
      </c>
      <c r="C943" s="136" t="s">
        <v>86</v>
      </c>
      <c r="D943" s="136">
        <v>2024</v>
      </c>
      <c r="E943" s="137" t="s">
        <v>625</v>
      </c>
      <c r="F943" s="136" t="s">
        <v>1862</v>
      </c>
      <c r="G943" s="137" t="s">
        <v>626</v>
      </c>
      <c r="H943" s="137"/>
      <c r="I943" s="137"/>
      <c r="J943" s="137" t="s">
        <v>1767</v>
      </c>
      <c r="K943" s="137" t="s">
        <v>1788</v>
      </c>
      <c r="L943" s="137"/>
      <c r="M943" s="136"/>
      <c r="N943" s="136">
        <v>12</v>
      </c>
      <c r="O943" s="138" t="s">
        <v>3492</v>
      </c>
      <c r="P943" s="137" t="s">
        <v>3493</v>
      </c>
      <c r="Q943" s="137" t="s">
        <v>3221</v>
      </c>
      <c r="R943" s="137" t="s">
        <v>401</v>
      </c>
      <c r="S943" s="137" t="s">
        <v>22</v>
      </c>
      <c r="T943" s="137" t="s">
        <v>3494</v>
      </c>
      <c r="U943" s="144">
        <v>15</v>
      </c>
      <c r="V943" s="136">
        <v>200</v>
      </c>
      <c r="W943" s="136"/>
      <c r="X943" s="136">
        <v>200</v>
      </c>
      <c r="Y943" s="136">
        <v>5</v>
      </c>
      <c r="Z943" s="136" t="s">
        <v>20</v>
      </c>
      <c r="AA943" s="136" t="s">
        <v>20</v>
      </c>
      <c r="AB943" s="136" t="s">
        <v>18</v>
      </c>
      <c r="AC943" s="137"/>
      <c r="AD943" s="137" t="s">
        <v>1768</v>
      </c>
      <c r="AE943" s="136" t="s">
        <v>20</v>
      </c>
      <c r="AF943" s="137" t="s">
        <v>1769</v>
      </c>
      <c r="AG943" s="136" t="s">
        <v>1868</v>
      </c>
      <c r="AH943" s="136">
        <v>3</v>
      </c>
      <c r="AI943" s="139">
        <v>6300</v>
      </c>
      <c r="AJ943" s="140">
        <v>40</v>
      </c>
      <c r="AK943" s="148">
        <v>40</v>
      </c>
      <c r="AL943" s="201">
        <f t="shared" si="14"/>
        <v>3000</v>
      </c>
      <c r="AM943" s="143">
        <v>5000</v>
      </c>
      <c r="AN943" s="204">
        <v>2400000</v>
      </c>
      <c r="AO943" s="204">
        <v>3000000</v>
      </c>
      <c r="AP943" s="139">
        <v>0</v>
      </c>
      <c r="AQ943" s="139">
        <v>18900000</v>
      </c>
      <c r="AR943" s="139">
        <v>75000</v>
      </c>
      <c r="AS943" s="139">
        <v>24375000</v>
      </c>
    </row>
    <row r="944" spans="1:47" s="142" customFormat="1" ht="24.9" hidden="1" customHeight="1" x14ac:dyDescent="0.3">
      <c r="A944" s="136">
        <v>14070</v>
      </c>
      <c r="B944" s="136" t="s">
        <v>29</v>
      </c>
      <c r="C944" s="136" t="s">
        <v>86</v>
      </c>
      <c r="D944" s="136">
        <v>2024</v>
      </c>
      <c r="E944" s="137" t="s">
        <v>625</v>
      </c>
      <c r="F944" s="136" t="s">
        <v>1862</v>
      </c>
      <c r="G944" s="137" t="s">
        <v>626</v>
      </c>
      <c r="H944" s="137"/>
      <c r="I944" s="137"/>
      <c r="J944" s="137" t="s">
        <v>1767</v>
      </c>
      <c r="K944" s="137" t="s">
        <v>1788</v>
      </c>
      <c r="L944" s="137"/>
      <c r="M944" s="136"/>
      <c r="N944" s="136">
        <v>12</v>
      </c>
      <c r="O944" s="138" t="s">
        <v>3492</v>
      </c>
      <c r="P944" s="137" t="s">
        <v>3493</v>
      </c>
      <c r="Q944" s="137" t="s">
        <v>3221</v>
      </c>
      <c r="R944" s="137" t="s">
        <v>401</v>
      </c>
      <c r="S944" s="137" t="s">
        <v>22</v>
      </c>
      <c r="T944" s="137" t="s">
        <v>3494</v>
      </c>
      <c r="U944" s="144">
        <v>15</v>
      </c>
      <c r="V944" s="136">
        <v>200</v>
      </c>
      <c r="W944" s="136"/>
      <c r="X944" s="136">
        <v>200</v>
      </c>
      <c r="Y944" s="136">
        <v>5</v>
      </c>
      <c r="Z944" s="136" t="s">
        <v>20</v>
      </c>
      <c r="AA944" s="136" t="s">
        <v>20</v>
      </c>
      <c r="AB944" s="136" t="s">
        <v>18</v>
      </c>
      <c r="AC944" s="137"/>
      <c r="AD944" s="137" t="s">
        <v>1768</v>
      </c>
      <c r="AE944" s="136" t="s">
        <v>20</v>
      </c>
      <c r="AF944" s="137" t="s">
        <v>1769</v>
      </c>
      <c r="AG944" s="136" t="s">
        <v>1868</v>
      </c>
      <c r="AH944" s="136">
        <v>3</v>
      </c>
      <c r="AI944" s="139">
        <v>6300</v>
      </c>
      <c r="AJ944" s="140">
        <v>40</v>
      </c>
      <c r="AK944" s="148">
        <v>40</v>
      </c>
      <c r="AL944" s="201">
        <f t="shared" si="14"/>
        <v>3000</v>
      </c>
      <c r="AM944" s="143">
        <v>5000</v>
      </c>
      <c r="AN944" s="204">
        <v>2400000</v>
      </c>
      <c r="AO944" s="204">
        <v>3000000</v>
      </c>
      <c r="AP944" s="139">
        <v>0</v>
      </c>
      <c r="AQ944" s="139">
        <v>18900000</v>
      </c>
      <c r="AR944" s="139">
        <v>75000</v>
      </c>
      <c r="AS944" s="139">
        <v>24375000</v>
      </c>
    </row>
    <row r="945" spans="1:45" ht="24.9" hidden="1" customHeight="1" x14ac:dyDescent="0.3">
      <c r="A945" s="136">
        <v>13709</v>
      </c>
      <c r="B945" s="136" t="s">
        <v>669</v>
      </c>
      <c r="D945" s="136">
        <v>2024</v>
      </c>
      <c r="E945" s="137" t="s">
        <v>1754</v>
      </c>
      <c r="F945" s="136" t="s">
        <v>1862</v>
      </c>
      <c r="G945" s="137" t="s">
        <v>626</v>
      </c>
      <c r="J945" s="137" t="s">
        <v>715</v>
      </c>
      <c r="K945" s="137" t="s">
        <v>716</v>
      </c>
      <c r="N945" s="136">
        <v>3</v>
      </c>
      <c r="O945" s="138" t="s">
        <v>1127</v>
      </c>
      <c r="P945" s="137" t="s">
        <v>1478</v>
      </c>
      <c r="Q945" s="137" t="s">
        <v>3221</v>
      </c>
      <c r="R945" s="137" t="s">
        <v>401</v>
      </c>
      <c r="S945" s="137" t="s">
        <v>22</v>
      </c>
      <c r="T945" s="137" t="s">
        <v>399</v>
      </c>
      <c r="U945" s="144">
        <v>20</v>
      </c>
      <c r="V945" s="136">
        <v>200</v>
      </c>
      <c r="X945" s="136">
        <v>200</v>
      </c>
      <c r="Y945" s="136">
        <v>4</v>
      </c>
      <c r="Z945" s="136" t="s">
        <v>20</v>
      </c>
      <c r="AA945" s="136" t="s">
        <v>20</v>
      </c>
      <c r="AB945" s="136" t="s">
        <v>18</v>
      </c>
      <c r="AD945" s="137" t="s">
        <v>3496</v>
      </c>
      <c r="AE945" s="136" t="s">
        <v>20</v>
      </c>
      <c r="AF945" s="137" t="s">
        <v>3391</v>
      </c>
      <c r="AG945" s="136" t="s">
        <v>1868</v>
      </c>
      <c r="AH945" s="136">
        <v>3</v>
      </c>
      <c r="AI945" s="140">
        <v>6300</v>
      </c>
      <c r="AJ945" s="140">
        <v>62.75</v>
      </c>
      <c r="AK945" s="148">
        <v>63</v>
      </c>
      <c r="AL945" s="201">
        <f t="shared" si="14"/>
        <v>4000</v>
      </c>
      <c r="AM945" s="139">
        <v>35000</v>
      </c>
      <c r="AN945" s="204">
        <v>5040000</v>
      </c>
      <c r="AO945" s="204">
        <v>6300000</v>
      </c>
      <c r="AP945" s="139">
        <v>0</v>
      </c>
      <c r="AQ945" s="139">
        <v>25200000</v>
      </c>
      <c r="AR945" s="139">
        <v>700000</v>
      </c>
      <c r="AS945" s="139">
        <v>37240000</v>
      </c>
    </row>
    <row r="946" spans="1:45" ht="24.9" hidden="1" customHeight="1" x14ac:dyDescent="0.3">
      <c r="A946" s="136">
        <v>13710</v>
      </c>
      <c r="B946" s="136" t="s">
        <v>669</v>
      </c>
      <c r="D946" s="136">
        <v>2024</v>
      </c>
      <c r="E946" s="137" t="s">
        <v>1754</v>
      </c>
      <c r="F946" s="136" t="s">
        <v>1862</v>
      </c>
      <c r="G946" s="137" t="s">
        <v>626</v>
      </c>
      <c r="J946" s="137" t="s">
        <v>715</v>
      </c>
      <c r="K946" s="137" t="s">
        <v>716</v>
      </c>
      <c r="N946" s="136">
        <v>3</v>
      </c>
      <c r="O946" s="138" t="s">
        <v>1127</v>
      </c>
      <c r="P946" s="137" t="s">
        <v>1478</v>
      </c>
      <c r="Q946" s="137" t="s">
        <v>3221</v>
      </c>
      <c r="R946" s="137" t="s">
        <v>401</v>
      </c>
      <c r="S946" s="137" t="s">
        <v>22</v>
      </c>
      <c r="T946" s="137" t="s">
        <v>399</v>
      </c>
      <c r="U946" s="144">
        <v>20</v>
      </c>
      <c r="V946" s="136">
        <v>200</v>
      </c>
      <c r="X946" s="136">
        <v>200</v>
      </c>
      <c r="Y946" s="136">
        <v>4</v>
      </c>
      <c r="Z946" s="136" t="s">
        <v>20</v>
      </c>
      <c r="AA946" s="136" t="s">
        <v>20</v>
      </c>
      <c r="AB946" s="136" t="s">
        <v>18</v>
      </c>
      <c r="AD946" s="137" t="s">
        <v>3496</v>
      </c>
      <c r="AE946" s="136" t="s">
        <v>20</v>
      </c>
      <c r="AF946" s="137" t="s">
        <v>3391</v>
      </c>
      <c r="AG946" s="136" t="s">
        <v>1868</v>
      </c>
      <c r="AH946" s="136">
        <v>3</v>
      </c>
      <c r="AI946" s="140">
        <v>6300</v>
      </c>
      <c r="AJ946" s="140">
        <v>62.75</v>
      </c>
      <c r="AK946" s="148">
        <v>63</v>
      </c>
      <c r="AL946" s="201">
        <f t="shared" si="14"/>
        <v>4000</v>
      </c>
      <c r="AM946" s="139">
        <v>35000</v>
      </c>
      <c r="AN946" s="204">
        <v>5040000</v>
      </c>
      <c r="AO946" s="204">
        <v>6300000</v>
      </c>
      <c r="AP946" s="139">
        <v>0</v>
      </c>
      <c r="AQ946" s="139">
        <v>25200000</v>
      </c>
      <c r="AR946" s="139">
        <v>700000</v>
      </c>
      <c r="AS946" s="139">
        <v>37240000</v>
      </c>
    </row>
    <row r="947" spans="1:45" ht="24.9" hidden="1" customHeight="1" x14ac:dyDescent="0.3">
      <c r="A947" s="136">
        <v>13711</v>
      </c>
      <c r="B947" s="136" t="s">
        <v>669</v>
      </c>
      <c r="D947" s="136">
        <v>2024</v>
      </c>
      <c r="E947" s="137" t="s">
        <v>1754</v>
      </c>
      <c r="F947" s="136" t="s">
        <v>1862</v>
      </c>
      <c r="G947" s="137" t="s">
        <v>626</v>
      </c>
      <c r="J947" s="137" t="s">
        <v>715</v>
      </c>
      <c r="K947" s="137" t="s">
        <v>716</v>
      </c>
      <c r="N947" s="136">
        <v>3</v>
      </c>
      <c r="O947" s="138" t="s">
        <v>1127</v>
      </c>
      <c r="P947" s="137" t="s">
        <v>1478</v>
      </c>
      <c r="Q947" s="137" t="s">
        <v>3221</v>
      </c>
      <c r="R947" s="137" t="s">
        <v>401</v>
      </c>
      <c r="S947" s="137" t="s">
        <v>22</v>
      </c>
      <c r="T947" s="137" t="s">
        <v>399</v>
      </c>
      <c r="U947" s="144">
        <v>20</v>
      </c>
      <c r="V947" s="136">
        <v>200</v>
      </c>
      <c r="X947" s="136">
        <v>200</v>
      </c>
      <c r="Y947" s="136">
        <v>4</v>
      </c>
      <c r="Z947" s="136" t="s">
        <v>20</v>
      </c>
      <c r="AA947" s="136" t="s">
        <v>20</v>
      </c>
      <c r="AB947" s="136" t="s">
        <v>18</v>
      </c>
      <c r="AD947" s="137" t="s">
        <v>3496</v>
      </c>
      <c r="AE947" s="136" t="s">
        <v>20</v>
      </c>
      <c r="AF947" s="137" t="s">
        <v>3391</v>
      </c>
      <c r="AG947" s="136" t="s">
        <v>1868</v>
      </c>
      <c r="AH947" s="136">
        <v>3</v>
      </c>
      <c r="AI947" s="140">
        <v>6300</v>
      </c>
      <c r="AJ947" s="140">
        <v>62.75</v>
      </c>
      <c r="AK947" s="148">
        <v>63</v>
      </c>
      <c r="AL947" s="201">
        <f t="shared" si="14"/>
        <v>4000</v>
      </c>
      <c r="AM947" s="139">
        <v>35000</v>
      </c>
      <c r="AN947" s="204">
        <v>5040000</v>
      </c>
      <c r="AO947" s="204">
        <v>6300000</v>
      </c>
      <c r="AP947" s="139">
        <v>0</v>
      </c>
      <c r="AQ947" s="139">
        <v>25200000</v>
      </c>
      <c r="AR947" s="139">
        <v>700000</v>
      </c>
      <c r="AS947" s="139">
        <v>37240000</v>
      </c>
    </row>
    <row r="948" spans="1:45" ht="24.9" hidden="1" customHeight="1" x14ac:dyDescent="0.3">
      <c r="A948" s="136">
        <v>13712</v>
      </c>
      <c r="B948" s="136" t="s">
        <v>669</v>
      </c>
      <c r="D948" s="136">
        <v>2024</v>
      </c>
      <c r="E948" s="137" t="s">
        <v>1754</v>
      </c>
      <c r="F948" s="136" t="s">
        <v>1862</v>
      </c>
      <c r="G948" s="137" t="s">
        <v>626</v>
      </c>
      <c r="J948" s="137" t="s">
        <v>715</v>
      </c>
      <c r="K948" s="137" t="s">
        <v>716</v>
      </c>
      <c r="N948" s="136">
        <v>3</v>
      </c>
      <c r="O948" s="138" t="s">
        <v>1127</v>
      </c>
      <c r="P948" s="137" t="s">
        <v>1454</v>
      </c>
      <c r="Q948" s="137" t="s">
        <v>3221</v>
      </c>
      <c r="R948" s="137" t="s">
        <v>401</v>
      </c>
      <c r="S948" s="137" t="s">
        <v>22</v>
      </c>
      <c r="T948" s="137" t="s">
        <v>399</v>
      </c>
      <c r="U948" s="144">
        <v>20</v>
      </c>
      <c r="V948" s="136">
        <v>200</v>
      </c>
      <c r="X948" s="136">
        <v>200</v>
      </c>
      <c r="Y948" s="136">
        <v>4</v>
      </c>
      <c r="Z948" s="136" t="s">
        <v>20</v>
      </c>
      <c r="AA948" s="136" t="s">
        <v>20</v>
      </c>
      <c r="AB948" s="136" t="s">
        <v>18</v>
      </c>
      <c r="AD948" s="137" t="s">
        <v>3496</v>
      </c>
      <c r="AE948" s="136" t="s">
        <v>20</v>
      </c>
      <c r="AF948" s="137" t="s">
        <v>3391</v>
      </c>
      <c r="AG948" s="136" t="s">
        <v>1868</v>
      </c>
      <c r="AH948" s="136">
        <v>3</v>
      </c>
      <c r="AI948" s="140">
        <v>6300</v>
      </c>
      <c r="AJ948" s="140">
        <v>62.75</v>
      </c>
      <c r="AK948" s="148">
        <v>63</v>
      </c>
      <c r="AL948" s="201">
        <f t="shared" si="14"/>
        <v>4000</v>
      </c>
      <c r="AM948" s="139">
        <v>35000</v>
      </c>
      <c r="AN948" s="204">
        <v>5040000</v>
      </c>
      <c r="AO948" s="204">
        <v>6300000</v>
      </c>
      <c r="AP948" s="139">
        <v>0</v>
      </c>
      <c r="AQ948" s="139">
        <v>25200000</v>
      </c>
      <c r="AR948" s="139">
        <v>700000</v>
      </c>
      <c r="AS948" s="139">
        <v>37240000</v>
      </c>
    </row>
    <row r="949" spans="1:45" ht="24.9" hidden="1" customHeight="1" x14ac:dyDescent="0.3">
      <c r="A949" s="136">
        <v>14071</v>
      </c>
      <c r="B949" s="136" t="s">
        <v>669</v>
      </c>
      <c r="D949" s="136">
        <v>2024</v>
      </c>
      <c r="E949" s="137" t="s">
        <v>625</v>
      </c>
      <c r="F949" s="136" t="s">
        <v>1862</v>
      </c>
      <c r="G949" s="137" t="s">
        <v>626</v>
      </c>
      <c r="J949" s="137" t="s">
        <v>3497</v>
      </c>
      <c r="M949" s="136" t="s">
        <v>408</v>
      </c>
      <c r="N949" s="136">
        <v>10</v>
      </c>
      <c r="O949" s="138" t="s">
        <v>656</v>
      </c>
      <c r="P949" s="137" t="s">
        <v>1224</v>
      </c>
      <c r="Q949" s="137" t="s">
        <v>3221</v>
      </c>
      <c r="R949" s="137" t="s">
        <v>401</v>
      </c>
      <c r="S949" s="137" t="s">
        <v>19</v>
      </c>
      <c r="T949" s="137" t="s">
        <v>3223</v>
      </c>
      <c r="U949" s="144">
        <v>20</v>
      </c>
      <c r="V949" s="136">
        <v>200</v>
      </c>
      <c r="W949" s="136">
        <v>12</v>
      </c>
      <c r="X949" s="136">
        <v>212</v>
      </c>
      <c r="Y949" s="136">
        <v>4</v>
      </c>
      <c r="Z949" s="136" t="s">
        <v>20</v>
      </c>
      <c r="AA949" s="136" t="s">
        <v>20</v>
      </c>
      <c r="AB949" s="136" t="s">
        <v>20</v>
      </c>
      <c r="AC949" s="137" t="s">
        <v>3500</v>
      </c>
      <c r="AD949" s="137" t="s">
        <v>3498</v>
      </c>
      <c r="AE949" s="136" t="s">
        <v>20</v>
      </c>
      <c r="AF949" s="137" t="s">
        <v>3499</v>
      </c>
      <c r="AG949" s="136" t="s">
        <v>1873</v>
      </c>
      <c r="AH949" s="136">
        <v>3</v>
      </c>
      <c r="AI949" s="140">
        <v>6300</v>
      </c>
      <c r="AJ949" s="140">
        <v>68.150000000000006</v>
      </c>
      <c r="AK949" s="148">
        <v>69</v>
      </c>
      <c r="AL949" s="201">
        <f t="shared" si="14"/>
        <v>4240</v>
      </c>
      <c r="AM949" s="139">
        <v>35001</v>
      </c>
      <c r="AN949" s="204">
        <v>5520000</v>
      </c>
      <c r="AO949" s="204">
        <v>6900000</v>
      </c>
      <c r="AP949" s="139">
        <v>5000000</v>
      </c>
      <c r="AQ949" s="139">
        <v>26712000</v>
      </c>
      <c r="AR949" s="139">
        <v>700020</v>
      </c>
      <c r="AS949" s="139">
        <v>44832020</v>
      </c>
    </row>
  </sheetData>
  <autoFilter ref="A1:AU949" xr:uid="{E3C0149E-CC9C-4EE9-A6DA-20FF0FA40699}">
    <filterColumn colId="1">
      <filters>
        <filter val="ALIANZA"/>
      </filters>
    </filterColumn>
  </autoFilter>
  <sortState xmlns:xlrd2="http://schemas.microsoft.com/office/spreadsheetml/2017/richdata2" ref="A2:AU944">
    <sortCondition ref="A2:A944"/>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BAE4-1E6D-42B1-B265-205034993D6B}">
  <dimension ref="A1:F2100"/>
  <sheetViews>
    <sheetView workbookViewId="0">
      <selection activeCell="A2" sqref="A2"/>
    </sheetView>
  </sheetViews>
  <sheetFormatPr baseColWidth="10" defaultRowHeight="14.4" x14ac:dyDescent="0.3"/>
  <cols>
    <col min="3" max="3" width="22.5546875" customWidth="1"/>
  </cols>
  <sheetData>
    <row r="1" spans="1:3" x14ac:dyDescent="0.3">
      <c r="A1" s="24" t="s">
        <v>3501</v>
      </c>
      <c r="B1" s="23" t="s">
        <v>869</v>
      </c>
      <c r="C1" s="23" t="s">
        <v>808</v>
      </c>
    </row>
    <row r="2" spans="1:3" x14ac:dyDescent="0.3">
      <c r="A2" s="25" t="s">
        <v>3502</v>
      </c>
      <c r="B2">
        <v>1</v>
      </c>
      <c r="C2">
        <v>1</v>
      </c>
    </row>
    <row r="3" spans="1:3" x14ac:dyDescent="0.3">
      <c r="A3" s="25" t="s">
        <v>3503</v>
      </c>
      <c r="B3">
        <v>2</v>
      </c>
      <c r="C3">
        <v>1</v>
      </c>
    </row>
    <row r="4" spans="1:3" x14ac:dyDescent="0.3">
      <c r="A4" s="25" t="s">
        <v>3504</v>
      </c>
      <c r="B4">
        <v>2</v>
      </c>
      <c r="C4">
        <v>1</v>
      </c>
    </row>
    <row r="5" spans="1:3" x14ac:dyDescent="0.3">
      <c r="A5" s="25" t="s">
        <v>870</v>
      </c>
      <c r="B5">
        <v>3</v>
      </c>
      <c r="C5">
        <v>1</v>
      </c>
    </row>
    <row r="6" spans="1:3" x14ac:dyDescent="0.3">
      <c r="A6" s="25" t="s">
        <v>871</v>
      </c>
      <c r="B6">
        <v>1</v>
      </c>
      <c r="C6">
        <v>1</v>
      </c>
    </row>
    <row r="7" spans="1:3" x14ac:dyDescent="0.3">
      <c r="A7" s="25" t="s">
        <v>3505</v>
      </c>
      <c r="B7">
        <v>1</v>
      </c>
      <c r="C7">
        <v>1</v>
      </c>
    </row>
    <row r="8" spans="1:3" x14ac:dyDescent="0.3">
      <c r="A8" s="25" t="s">
        <v>3506</v>
      </c>
      <c r="B8">
        <v>2</v>
      </c>
      <c r="C8">
        <v>1</v>
      </c>
    </row>
    <row r="9" spans="1:3" x14ac:dyDescent="0.3">
      <c r="A9" s="25" t="s">
        <v>872</v>
      </c>
      <c r="B9">
        <v>3</v>
      </c>
      <c r="C9">
        <v>1</v>
      </c>
    </row>
    <row r="10" spans="1:3" x14ac:dyDescent="0.3">
      <c r="A10" s="25" t="s">
        <v>873</v>
      </c>
      <c r="B10">
        <v>1</v>
      </c>
      <c r="C10">
        <v>1</v>
      </c>
    </row>
    <row r="11" spans="1:3" x14ac:dyDescent="0.3">
      <c r="A11" s="25" t="s">
        <v>3507</v>
      </c>
      <c r="B11">
        <v>2</v>
      </c>
      <c r="C11">
        <v>1</v>
      </c>
    </row>
    <row r="12" spans="1:3" x14ac:dyDescent="0.3">
      <c r="A12" s="25" t="s">
        <v>874</v>
      </c>
      <c r="B12">
        <v>1</v>
      </c>
      <c r="C12">
        <v>1</v>
      </c>
    </row>
    <row r="13" spans="1:3" x14ac:dyDescent="0.3">
      <c r="A13" s="25" t="s">
        <v>3508</v>
      </c>
      <c r="B13">
        <v>2</v>
      </c>
      <c r="C13">
        <v>1</v>
      </c>
    </row>
    <row r="14" spans="1:3" x14ac:dyDescent="0.3">
      <c r="A14" s="25" t="s">
        <v>3509</v>
      </c>
      <c r="B14">
        <v>2</v>
      </c>
      <c r="C14">
        <v>1</v>
      </c>
    </row>
    <row r="15" spans="1:3" x14ac:dyDescent="0.3">
      <c r="A15" s="25" t="s">
        <v>3510</v>
      </c>
      <c r="B15">
        <v>1</v>
      </c>
      <c r="C15">
        <v>1</v>
      </c>
    </row>
    <row r="16" spans="1:3" x14ac:dyDescent="0.3">
      <c r="A16" s="25" t="s">
        <v>875</v>
      </c>
      <c r="B16">
        <v>1</v>
      </c>
      <c r="C16">
        <v>1</v>
      </c>
    </row>
    <row r="17" spans="1:3" x14ac:dyDescent="0.3">
      <c r="A17" s="25" t="s">
        <v>876</v>
      </c>
      <c r="B17">
        <v>1</v>
      </c>
      <c r="C17">
        <v>1</v>
      </c>
    </row>
    <row r="18" spans="1:3" x14ac:dyDescent="0.3">
      <c r="A18" s="25" t="s">
        <v>3511</v>
      </c>
      <c r="B18">
        <v>1</v>
      </c>
      <c r="C18">
        <v>1</v>
      </c>
    </row>
    <row r="19" spans="1:3" x14ac:dyDescent="0.3">
      <c r="A19" s="25" t="s">
        <v>877</v>
      </c>
      <c r="B19">
        <v>1</v>
      </c>
      <c r="C19">
        <v>1</v>
      </c>
    </row>
    <row r="20" spans="1:3" x14ac:dyDescent="0.3">
      <c r="A20" s="25" t="s">
        <v>878</v>
      </c>
      <c r="B20">
        <v>1</v>
      </c>
      <c r="C20">
        <v>1</v>
      </c>
    </row>
    <row r="21" spans="1:3" x14ac:dyDescent="0.3">
      <c r="A21" s="25" t="s">
        <v>879</v>
      </c>
      <c r="B21">
        <v>1</v>
      </c>
      <c r="C21">
        <v>1</v>
      </c>
    </row>
    <row r="22" spans="1:3" x14ac:dyDescent="0.3">
      <c r="A22" s="25" t="s">
        <v>3512</v>
      </c>
      <c r="B22">
        <v>1</v>
      </c>
      <c r="C22">
        <v>1</v>
      </c>
    </row>
    <row r="23" spans="1:3" x14ac:dyDescent="0.3">
      <c r="A23" s="25" t="s">
        <v>117</v>
      </c>
      <c r="B23">
        <v>50</v>
      </c>
      <c r="C23">
        <v>7</v>
      </c>
    </row>
    <row r="24" spans="1:3" x14ac:dyDescent="0.3">
      <c r="A24" s="25" t="s">
        <v>118</v>
      </c>
      <c r="B24">
        <v>3</v>
      </c>
      <c r="C24">
        <v>1</v>
      </c>
    </row>
    <row r="25" spans="1:3" x14ac:dyDescent="0.3">
      <c r="A25" s="25" t="s">
        <v>3513</v>
      </c>
      <c r="B25">
        <v>1</v>
      </c>
      <c r="C25">
        <v>1</v>
      </c>
    </row>
    <row r="26" spans="1:3" x14ac:dyDescent="0.3">
      <c r="A26" s="25" t="s">
        <v>119</v>
      </c>
      <c r="B26">
        <v>1</v>
      </c>
      <c r="C26">
        <v>1</v>
      </c>
    </row>
    <row r="27" spans="1:3" x14ac:dyDescent="0.3">
      <c r="A27" s="25" t="s">
        <v>3514</v>
      </c>
      <c r="B27">
        <v>1</v>
      </c>
      <c r="C27">
        <v>1</v>
      </c>
    </row>
    <row r="28" spans="1:3" x14ac:dyDescent="0.3">
      <c r="A28" s="25" t="s">
        <v>120</v>
      </c>
      <c r="B28">
        <v>20</v>
      </c>
      <c r="C28">
        <v>7</v>
      </c>
    </row>
    <row r="29" spans="1:3" x14ac:dyDescent="0.3">
      <c r="A29" s="25" t="s">
        <v>3515</v>
      </c>
      <c r="B29">
        <v>1</v>
      </c>
      <c r="C29">
        <v>1</v>
      </c>
    </row>
    <row r="30" spans="1:3" x14ac:dyDescent="0.3">
      <c r="A30" s="25" t="s">
        <v>121</v>
      </c>
      <c r="B30">
        <v>2</v>
      </c>
      <c r="C30">
        <v>1</v>
      </c>
    </row>
    <row r="31" spans="1:3" x14ac:dyDescent="0.3">
      <c r="A31" s="25" t="s">
        <v>880</v>
      </c>
      <c r="B31">
        <v>6</v>
      </c>
      <c r="C31">
        <v>3</v>
      </c>
    </row>
    <row r="32" spans="1:3" x14ac:dyDescent="0.3">
      <c r="A32" s="25" t="s">
        <v>429</v>
      </c>
      <c r="B32">
        <v>1</v>
      </c>
      <c r="C32">
        <v>1</v>
      </c>
    </row>
    <row r="33" spans="1:3" x14ac:dyDescent="0.3">
      <c r="A33" s="25" t="s">
        <v>881</v>
      </c>
      <c r="B33">
        <v>4</v>
      </c>
      <c r="C33">
        <v>3</v>
      </c>
    </row>
    <row r="34" spans="1:3" x14ac:dyDescent="0.3">
      <c r="A34" s="25" t="s">
        <v>3516</v>
      </c>
      <c r="B34">
        <v>1</v>
      </c>
      <c r="C34">
        <v>1</v>
      </c>
    </row>
    <row r="35" spans="1:3" x14ac:dyDescent="0.3">
      <c r="A35" s="25" t="s">
        <v>882</v>
      </c>
      <c r="B35">
        <v>2</v>
      </c>
      <c r="C35">
        <v>1</v>
      </c>
    </row>
    <row r="36" spans="1:3" x14ac:dyDescent="0.3">
      <c r="A36" s="25" t="s">
        <v>883</v>
      </c>
      <c r="B36">
        <v>12</v>
      </c>
      <c r="C36">
        <v>7</v>
      </c>
    </row>
    <row r="37" spans="1:3" x14ac:dyDescent="0.3">
      <c r="A37" s="25" t="s">
        <v>430</v>
      </c>
      <c r="B37">
        <v>1</v>
      </c>
      <c r="C37">
        <v>1</v>
      </c>
    </row>
    <row r="38" spans="1:3" x14ac:dyDescent="0.3">
      <c r="A38" s="25" t="s">
        <v>3517</v>
      </c>
      <c r="B38">
        <v>1</v>
      </c>
      <c r="C38">
        <v>1</v>
      </c>
    </row>
    <row r="39" spans="1:3" x14ac:dyDescent="0.3">
      <c r="A39" s="25" t="s">
        <v>884</v>
      </c>
      <c r="B39">
        <v>43</v>
      </c>
      <c r="C39">
        <v>7</v>
      </c>
    </row>
    <row r="40" spans="1:3" x14ac:dyDescent="0.3">
      <c r="A40" s="25" t="s">
        <v>885</v>
      </c>
      <c r="B40">
        <v>8</v>
      </c>
      <c r="C40">
        <v>5</v>
      </c>
    </row>
    <row r="41" spans="1:3" x14ac:dyDescent="0.3">
      <c r="A41" s="25" t="s">
        <v>886</v>
      </c>
      <c r="B41">
        <v>8</v>
      </c>
      <c r="C41">
        <v>5</v>
      </c>
    </row>
    <row r="42" spans="1:3" x14ac:dyDescent="0.3">
      <c r="A42" s="25" t="s">
        <v>887</v>
      </c>
      <c r="B42">
        <v>3</v>
      </c>
      <c r="C42">
        <v>1</v>
      </c>
    </row>
    <row r="43" spans="1:3" x14ac:dyDescent="0.3">
      <c r="A43" s="25" t="s">
        <v>888</v>
      </c>
      <c r="B43">
        <v>4</v>
      </c>
      <c r="C43">
        <v>3</v>
      </c>
    </row>
    <row r="44" spans="1:3" x14ac:dyDescent="0.3">
      <c r="A44" s="25" t="s">
        <v>889</v>
      </c>
      <c r="B44">
        <v>2</v>
      </c>
      <c r="C44">
        <v>1</v>
      </c>
    </row>
    <row r="45" spans="1:3" x14ac:dyDescent="0.3">
      <c r="A45" s="25" t="s">
        <v>890</v>
      </c>
      <c r="B45">
        <v>1</v>
      </c>
      <c r="C45">
        <v>1</v>
      </c>
    </row>
    <row r="46" spans="1:3" x14ac:dyDescent="0.3">
      <c r="A46" s="25" t="s">
        <v>3518</v>
      </c>
      <c r="B46">
        <v>4</v>
      </c>
      <c r="C46">
        <v>3</v>
      </c>
    </row>
    <row r="47" spans="1:3" x14ac:dyDescent="0.3">
      <c r="A47" s="25" t="s">
        <v>3519</v>
      </c>
      <c r="B47">
        <v>1</v>
      </c>
      <c r="C47">
        <v>1</v>
      </c>
    </row>
    <row r="48" spans="1:3" x14ac:dyDescent="0.3">
      <c r="A48" s="25" t="s">
        <v>3520</v>
      </c>
      <c r="B48">
        <v>1</v>
      </c>
      <c r="C48">
        <v>1</v>
      </c>
    </row>
    <row r="49" spans="1:5" x14ac:dyDescent="0.3">
      <c r="A49" s="25" t="s">
        <v>122</v>
      </c>
      <c r="B49">
        <v>72</v>
      </c>
      <c r="C49">
        <v>7</v>
      </c>
    </row>
    <row r="50" spans="1:5" x14ac:dyDescent="0.3">
      <c r="A50" s="25" t="s">
        <v>123</v>
      </c>
      <c r="B50">
        <v>139</v>
      </c>
      <c r="C50">
        <v>7</v>
      </c>
    </row>
    <row r="51" spans="1:5" x14ac:dyDescent="0.3">
      <c r="A51" s="25" t="s">
        <v>124</v>
      </c>
      <c r="B51">
        <v>130</v>
      </c>
      <c r="C51">
        <v>7</v>
      </c>
      <c r="E51" t="s">
        <v>1727</v>
      </c>
    </row>
    <row r="52" spans="1:5" x14ac:dyDescent="0.3">
      <c r="A52" s="25" t="s">
        <v>891</v>
      </c>
      <c r="B52">
        <v>38</v>
      </c>
      <c r="C52">
        <v>7</v>
      </c>
    </row>
    <row r="53" spans="1:5" x14ac:dyDescent="0.3">
      <c r="A53" s="25" t="s">
        <v>125</v>
      </c>
      <c r="B53">
        <v>4</v>
      </c>
      <c r="C53">
        <v>3</v>
      </c>
    </row>
    <row r="54" spans="1:5" x14ac:dyDescent="0.3">
      <c r="A54" s="25" t="s">
        <v>431</v>
      </c>
      <c r="B54">
        <v>1</v>
      </c>
      <c r="C54">
        <v>1</v>
      </c>
    </row>
    <row r="55" spans="1:5" x14ac:dyDescent="0.3">
      <c r="A55" s="25" t="s">
        <v>126</v>
      </c>
      <c r="B55">
        <v>59</v>
      </c>
      <c r="C55">
        <v>7</v>
      </c>
    </row>
    <row r="56" spans="1:5" x14ac:dyDescent="0.3">
      <c r="A56" s="25" t="s">
        <v>127</v>
      </c>
      <c r="B56">
        <v>23</v>
      </c>
      <c r="C56">
        <v>7</v>
      </c>
    </row>
    <row r="57" spans="1:5" x14ac:dyDescent="0.3">
      <c r="A57" s="25" t="s">
        <v>868</v>
      </c>
      <c r="B57">
        <v>37</v>
      </c>
      <c r="C57">
        <v>7</v>
      </c>
    </row>
    <row r="58" spans="1:5" x14ac:dyDescent="0.3">
      <c r="A58" s="25" t="s">
        <v>128</v>
      </c>
      <c r="B58">
        <v>14</v>
      </c>
      <c r="C58">
        <v>7</v>
      </c>
    </row>
    <row r="59" spans="1:5" x14ac:dyDescent="0.3">
      <c r="A59" s="25" t="s">
        <v>892</v>
      </c>
      <c r="B59">
        <v>87</v>
      </c>
      <c r="C59">
        <v>7</v>
      </c>
    </row>
    <row r="60" spans="1:5" x14ac:dyDescent="0.3">
      <c r="A60" s="25" t="s">
        <v>129</v>
      </c>
      <c r="B60">
        <v>15</v>
      </c>
      <c r="C60">
        <v>7</v>
      </c>
    </row>
    <row r="61" spans="1:5" x14ac:dyDescent="0.3">
      <c r="A61" s="25" t="s">
        <v>130</v>
      </c>
      <c r="B61">
        <v>190</v>
      </c>
      <c r="C61">
        <v>7</v>
      </c>
    </row>
    <row r="62" spans="1:5" x14ac:dyDescent="0.3">
      <c r="A62" s="25" t="s">
        <v>893</v>
      </c>
      <c r="B62">
        <v>59</v>
      </c>
      <c r="C62">
        <v>7</v>
      </c>
    </row>
    <row r="63" spans="1:5" x14ac:dyDescent="0.3">
      <c r="A63" s="25" t="s">
        <v>131</v>
      </c>
      <c r="B63">
        <v>14</v>
      </c>
      <c r="C63">
        <v>7</v>
      </c>
    </row>
    <row r="64" spans="1:5" x14ac:dyDescent="0.3">
      <c r="A64" s="25" t="s">
        <v>894</v>
      </c>
      <c r="B64">
        <v>7</v>
      </c>
      <c r="C64">
        <v>3</v>
      </c>
    </row>
    <row r="65" spans="1:5" x14ac:dyDescent="0.3">
      <c r="A65" s="25" t="s">
        <v>132</v>
      </c>
      <c r="B65">
        <v>8</v>
      </c>
      <c r="C65">
        <v>5</v>
      </c>
    </row>
    <row r="66" spans="1:5" x14ac:dyDescent="0.3">
      <c r="A66" s="25" t="s">
        <v>133</v>
      </c>
      <c r="B66">
        <v>32</v>
      </c>
      <c r="C66">
        <v>7</v>
      </c>
    </row>
    <row r="67" spans="1:5" x14ac:dyDescent="0.3">
      <c r="A67" s="25" t="s">
        <v>3521</v>
      </c>
      <c r="B67">
        <v>1</v>
      </c>
      <c r="C67">
        <v>1</v>
      </c>
    </row>
    <row r="68" spans="1:5" x14ac:dyDescent="0.3">
      <c r="A68" s="25" t="s">
        <v>134</v>
      </c>
      <c r="B68">
        <v>27</v>
      </c>
      <c r="C68">
        <v>7</v>
      </c>
    </row>
    <row r="69" spans="1:5" x14ac:dyDescent="0.3">
      <c r="A69" s="25" t="s">
        <v>135</v>
      </c>
      <c r="B69">
        <v>41</v>
      </c>
      <c r="C69">
        <v>7</v>
      </c>
    </row>
    <row r="70" spans="1:5" x14ac:dyDescent="0.3">
      <c r="A70" s="25" t="s">
        <v>895</v>
      </c>
      <c r="B70">
        <v>1</v>
      </c>
      <c r="C70">
        <v>1</v>
      </c>
    </row>
    <row r="71" spans="1:5" x14ac:dyDescent="0.3">
      <c r="A71" s="25" t="s">
        <v>432</v>
      </c>
      <c r="B71">
        <v>7</v>
      </c>
      <c r="C71">
        <v>3</v>
      </c>
    </row>
    <row r="72" spans="1:5" x14ac:dyDescent="0.3">
      <c r="A72" s="25" t="s">
        <v>896</v>
      </c>
      <c r="B72">
        <v>8</v>
      </c>
      <c r="C72">
        <v>5</v>
      </c>
      <c r="E72" t="s">
        <v>765</v>
      </c>
    </row>
    <row r="73" spans="1:5" x14ac:dyDescent="0.3">
      <c r="A73" s="25" t="s">
        <v>136</v>
      </c>
      <c r="B73">
        <v>70</v>
      </c>
      <c r="C73">
        <v>7</v>
      </c>
    </row>
    <row r="74" spans="1:5" x14ac:dyDescent="0.3">
      <c r="A74" s="25" t="s">
        <v>867</v>
      </c>
      <c r="B74">
        <v>19</v>
      </c>
      <c r="C74">
        <v>7</v>
      </c>
    </row>
    <row r="75" spans="1:5" x14ac:dyDescent="0.3">
      <c r="A75" s="25" t="s">
        <v>3522</v>
      </c>
      <c r="B75">
        <v>1</v>
      </c>
      <c r="C75">
        <v>1</v>
      </c>
      <c r="E75" t="s">
        <v>765</v>
      </c>
    </row>
    <row r="76" spans="1:5" x14ac:dyDescent="0.3">
      <c r="A76" s="25" t="s">
        <v>897</v>
      </c>
      <c r="B76">
        <v>6</v>
      </c>
      <c r="C76">
        <v>3</v>
      </c>
    </row>
    <row r="77" spans="1:5" x14ac:dyDescent="0.3">
      <c r="A77" s="25" t="s">
        <v>137</v>
      </c>
      <c r="B77">
        <v>9</v>
      </c>
      <c r="C77">
        <v>5</v>
      </c>
    </row>
    <row r="78" spans="1:5" x14ac:dyDescent="0.3">
      <c r="A78" s="25" t="s">
        <v>866</v>
      </c>
      <c r="B78">
        <v>9</v>
      </c>
      <c r="C78">
        <v>5</v>
      </c>
    </row>
    <row r="79" spans="1:5" x14ac:dyDescent="0.3">
      <c r="A79" s="25" t="s">
        <v>138</v>
      </c>
      <c r="B79">
        <v>2</v>
      </c>
      <c r="C79">
        <v>1</v>
      </c>
      <c r="E79" t="s">
        <v>1727</v>
      </c>
    </row>
    <row r="80" spans="1:5" x14ac:dyDescent="0.3">
      <c r="A80" s="25" t="s">
        <v>3523</v>
      </c>
      <c r="B80">
        <v>1</v>
      </c>
      <c r="C80">
        <v>1</v>
      </c>
    </row>
    <row r="81" spans="1:3" x14ac:dyDescent="0.3">
      <c r="A81" s="29" t="s">
        <v>3524</v>
      </c>
      <c r="B81">
        <v>1</v>
      </c>
      <c r="C81">
        <v>1</v>
      </c>
    </row>
    <row r="82" spans="1:3" x14ac:dyDescent="0.3">
      <c r="A82" s="29" t="s">
        <v>898</v>
      </c>
      <c r="B82">
        <v>1</v>
      </c>
      <c r="C82">
        <v>1</v>
      </c>
    </row>
    <row r="83" spans="1:3" x14ac:dyDescent="0.3">
      <c r="A83" s="29" t="s">
        <v>899</v>
      </c>
      <c r="B83">
        <v>18</v>
      </c>
      <c r="C83">
        <v>7</v>
      </c>
    </row>
    <row r="84" spans="1:3" x14ac:dyDescent="0.3">
      <c r="A84" s="29" t="s">
        <v>433</v>
      </c>
      <c r="B84">
        <v>1</v>
      </c>
      <c r="C84">
        <v>1</v>
      </c>
    </row>
    <row r="85" spans="1:3" x14ac:dyDescent="0.3">
      <c r="A85" s="25" t="s">
        <v>139</v>
      </c>
      <c r="B85">
        <v>10</v>
      </c>
      <c r="C85">
        <v>5</v>
      </c>
    </row>
    <row r="86" spans="1:3" x14ac:dyDescent="0.3">
      <c r="A86" s="25" t="s">
        <v>900</v>
      </c>
      <c r="B86">
        <v>8</v>
      </c>
      <c r="C86">
        <v>5</v>
      </c>
    </row>
    <row r="87" spans="1:3" x14ac:dyDescent="0.3">
      <c r="A87" s="25" t="s">
        <v>901</v>
      </c>
      <c r="B87">
        <v>9</v>
      </c>
      <c r="C87">
        <v>5</v>
      </c>
    </row>
    <row r="88" spans="1:3" x14ac:dyDescent="0.3">
      <c r="A88" s="25" t="s">
        <v>3525</v>
      </c>
      <c r="B88">
        <v>1</v>
      </c>
      <c r="C88">
        <v>1</v>
      </c>
    </row>
    <row r="89" spans="1:3" x14ac:dyDescent="0.3">
      <c r="A89" s="25" t="s">
        <v>386</v>
      </c>
      <c r="B89">
        <v>16</v>
      </c>
      <c r="C89">
        <v>7</v>
      </c>
    </row>
    <row r="90" spans="1:3" x14ac:dyDescent="0.3">
      <c r="A90" s="25" t="s">
        <v>902</v>
      </c>
      <c r="B90">
        <v>6</v>
      </c>
      <c r="C90">
        <v>3</v>
      </c>
    </row>
    <row r="91" spans="1:3" x14ac:dyDescent="0.3">
      <c r="A91" s="25" t="s">
        <v>3526</v>
      </c>
      <c r="B91">
        <v>1</v>
      </c>
      <c r="C91">
        <v>1</v>
      </c>
    </row>
    <row r="92" spans="1:3" x14ac:dyDescent="0.3">
      <c r="A92" s="25" t="s">
        <v>865</v>
      </c>
      <c r="B92">
        <v>6</v>
      </c>
      <c r="C92">
        <v>3</v>
      </c>
    </row>
    <row r="93" spans="1:3" x14ac:dyDescent="0.3">
      <c r="A93" s="25" t="s">
        <v>903</v>
      </c>
      <c r="B93">
        <v>19</v>
      </c>
      <c r="C93">
        <v>7</v>
      </c>
    </row>
    <row r="94" spans="1:3" x14ac:dyDescent="0.3">
      <c r="A94" s="25" t="s">
        <v>904</v>
      </c>
      <c r="B94">
        <v>19</v>
      </c>
      <c r="C94">
        <v>7</v>
      </c>
    </row>
    <row r="95" spans="1:3" x14ac:dyDescent="0.3">
      <c r="A95" s="26" t="s">
        <v>3527</v>
      </c>
      <c r="B95">
        <v>1</v>
      </c>
      <c r="C95">
        <v>1</v>
      </c>
    </row>
    <row r="96" spans="1:3" x14ac:dyDescent="0.3">
      <c r="A96" s="25" t="s">
        <v>3528</v>
      </c>
      <c r="B96">
        <v>1</v>
      </c>
      <c r="C96">
        <v>1</v>
      </c>
    </row>
    <row r="97" spans="1:3" x14ac:dyDescent="0.3">
      <c r="A97" s="25" t="s">
        <v>3529</v>
      </c>
      <c r="B97">
        <v>1</v>
      </c>
      <c r="C97">
        <v>1</v>
      </c>
    </row>
    <row r="98" spans="1:3" x14ac:dyDescent="0.3">
      <c r="A98" s="25" t="s">
        <v>905</v>
      </c>
      <c r="B98">
        <v>7</v>
      </c>
      <c r="C98">
        <v>3</v>
      </c>
    </row>
    <row r="99" spans="1:3" x14ac:dyDescent="0.3">
      <c r="A99" s="25" t="s">
        <v>434</v>
      </c>
      <c r="B99">
        <v>1</v>
      </c>
      <c r="C99">
        <v>1</v>
      </c>
    </row>
    <row r="100" spans="1:3" x14ac:dyDescent="0.3">
      <c r="A100" s="25" t="s">
        <v>3530</v>
      </c>
      <c r="B100">
        <v>1</v>
      </c>
      <c r="C100">
        <v>1</v>
      </c>
    </row>
    <row r="101" spans="1:3" x14ac:dyDescent="0.3">
      <c r="A101" s="25" t="s">
        <v>3531</v>
      </c>
      <c r="B101">
        <v>2</v>
      </c>
      <c r="C101">
        <v>1</v>
      </c>
    </row>
    <row r="102" spans="1:3" x14ac:dyDescent="0.3">
      <c r="A102" s="25" t="s">
        <v>1753</v>
      </c>
      <c r="B102">
        <v>4</v>
      </c>
      <c r="C102">
        <v>3</v>
      </c>
    </row>
    <row r="103" spans="1:3" x14ac:dyDescent="0.3">
      <c r="A103" s="25" t="s">
        <v>906</v>
      </c>
      <c r="B103">
        <v>8</v>
      </c>
      <c r="C103">
        <v>5</v>
      </c>
    </row>
    <row r="104" spans="1:3" x14ac:dyDescent="0.3">
      <c r="A104" s="25" t="s">
        <v>907</v>
      </c>
      <c r="B104">
        <v>13</v>
      </c>
      <c r="C104">
        <v>7</v>
      </c>
    </row>
    <row r="105" spans="1:3" x14ac:dyDescent="0.3">
      <c r="A105" s="25" t="s">
        <v>3532</v>
      </c>
      <c r="B105">
        <v>1</v>
      </c>
      <c r="C105">
        <v>1</v>
      </c>
    </row>
    <row r="106" spans="1:3" x14ac:dyDescent="0.3">
      <c r="A106" s="25" t="s">
        <v>908</v>
      </c>
      <c r="B106">
        <v>34</v>
      </c>
      <c r="C106">
        <v>7</v>
      </c>
    </row>
    <row r="107" spans="1:3" x14ac:dyDescent="0.3">
      <c r="A107" s="26" t="s">
        <v>140</v>
      </c>
      <c r="B107">
        <v>17</v>
      </c>
      <c r="C107">
        <v>7</v>
      </c>
    </row>
    <row r="108" spans="1:3" x14ac:dyDescent="0.3">
      <c r="A108" s="25" t="s">
        <v>3533</v>
      </c>
      <c r="B108">
        <v>1</v>
      </c>
      <c r="C108">
        <v>1</v>
      </c>
    </row>
    <row r="109" spans="1:3" x14ac:dyDescent="0.3">
      <c r="A109" s="25" t="s">
        <v>141</v>
      </c>
      <c r="B109">
        <v>132</v>
      </c>
      <c r="C109">
        <v>7</v>
      </c>
    </row>
    <row r="110" spans="1:3" x14ac:dyDescent="0.3">
      <c r="A110" s="25" t="s">
        <v>142</v>
      </c>
      <c r="B110">
        <v>54</v>
      </c>
      <c r="C110">
        <v>7</v>
      </c>
    </row>
    <row r="111" spans="1:3" x14ac:dyDescent="0.3">
      <c r="A111" s="25" t="s">
        <v>3534</v>
      </c>
      <c r="B111">
        <v>2</v>
      </c>
      <c r="C111">
        <v>1</v>
      </c>
    </row>
    <row r="112" spans="1:3" x14ac:dyDescent="0.3">
      <c r="A112" s="25" t="s">
        <v>909</v>
      </c>
      <c r="B112">
        <v>1</v>
      </c>
      <c r="C112">
        <v>1</v>
      </c>
    </row>
    <row r="113" spans="1:5" x14ac:dyDescent="0.3">
      <c r="A113" s="25" t="s">
        <v>910</v>
      </c>
      <c r="B113">
        <v>18</v>
      </c>
      <c r="C113">
        <v>7</v>
      </c>
      <c r="E113" t="s">
        <v>1052</v>
      </c>
    </row>
    <row r="114" spans="1:5" x14ac:dyDescent="0.3">
      <c r="A114" s="25" t="s">
        <v>911</v>
      </c>
      <c r="B114">
        <v>1</v>
      </c>
      <c r="C114">
        <v>1</v>
      </c>
    </row>
    <row r="115" spans="1:5" x14ac:dyDescent="0.3">
      <c r="A115" s="25" t="s">
        <v>1562</v>
      </c>
      <c r="B115">
        <v>1</v>
      </c>
      <c r="C115">
        <v>1</v>
      </c>
    </row>
    <row r="116" spans="1:5" x14ac:dyDescent="0.3">
      <c r="A116" s="25" t="s">
        <v>3535</v>
      </c>
      <c r="B116">
        <v>1</v>
      </c>
      <c r="C116">
        <v>1</v>
      </c>
    </row>
    <row r="117" spans="1:5" x14ac:dyDescent="0.3">
      <c r="A117" s="25" t="s">
        <v>3536</v>
      </c>
      <c r="B117">
        <v>1</v>
      </c>
      <c r="C117">
        <v>1</v>
      </c>
    </row>
    <row r="118" spans="1:5" x14ac:dyDescent="0.3">
      <c r="A118" s="25" t="s">
        <v>3537</v>
      </c>
      <c r="B118">
        <v>1</v>
      </c>
      <c r="C118">
        <v>1</v>
      </c>
    </row>
    <row r="119" spans="1:5" x14ac:dyDescent="0.3">
      <c r="A119" s="25" t="s">
        <v>2320</v>
      </c>
      <c r="B119">
        <v>1</v>
      </c>
      <c r="C119">
        <v>1</v>
      </c>
    </row>
    <row r="120" spans="1:5" x14ac:dyDescent="0.3">
      <c r="A120" s="25" t="s">
        <v>2315</v>
      </c>
      <c r="B120">
        <v>1</v>
      </c>
      <c r="C120">
        <v>1</v>
      </c>
    </row>
    <row r="121" spans="1:5" x14ac:dyDescent="0.3">
      <c r="A121" s="25" t="s">
        <v>3538</v>
      </c>
      <c r="B121">
        <v>1</v>
      </c>
      <c r="C121">
        <v>1</v>
      </c>
    </row>
    <row r="122" spans="1:5" x14ac:dyDescent="0.3">
      <c r="A122" s="25" t="s">
        <v>145</v>
      </c>
      <c r="B122">
        <v>1</v>
      </c>
      <c r="C122">
        <v>1</v>
      </c>
    </row>
    <row r="123" spans="1:5" x14ac:dyDescent="0.3">
      <c r="A123" s="25" t="s">
        <v>146</v>
      </c>
      <c r="B123">
        <v>2</v>
      </c>
      <c r="C123">
        <v>1</v>
      </c>
    </row>
    <row r="124" spans="1:5" x14ac:dyDescent="0.3">
      <c r="A124" s="25" t="s">
        <v>913</v>
      </c>
      <c r="B124">
        <v>1</v>
      </c>
      <c r="C124">
        <v>1</v>
      </c>
    </row>
    <row r="125" spans="1:5" x14ac:dyDescent="0.3">
      <c r="A125" s="25" t="s">
        <v>914</v>
      </c>
      <c r="B125">
        <v>13</v>
      </c>
      <c r="C125">
        <v>7</v>
      </c>
      <c r="E125" s="27" t="s">
        <v>150</v>
      </c>
    </row>
    <row r="126" spans="1:5" x14ac:dyDescent="0.3">
      <c r="A126" s="25" t="s">
        <v>858</v>
      </c>
      <c r="B126">
        <v>6</v>
      </c>
      <c r="C126">
        <v>3</v>
      </c>
    </row>
    <row r="127" spans="1:5" x14ac:dyDescent="0.3">
      <c r="A127" s="25" t="s">
        <v>147</v>
      </c>
      <c r="B127">
        <v>4</v>
      </c>
      <c r="C127">
        <v>3</v>
      </c>
    </row>
    <row r="128" spans="1:5" x14ac:dyDescent="0.3">
      <c r="A128" s="25" t="s">
        <v>3539</v>
      </c>
      <c r="B128">
        <v>1</v>
      </c>
      <c r="C128">
        <v>1</v>
      </c>
    </row>
    <row r="129" spans="1:3" x14ac:dyDescent="0.3">
      <c r="A129" s="25" t="s">
        <v>3540</v>
      </c>
      <c r="B129">
        <v>1</v>
      </c>
      <c r="C129">
        <v>1</v>
      </c>
    </row>
    <row r="130" spans="1:3" x14ac:dyDescent="0.3">
      <c r="A130" s="25" t="s">
        <v>3541</v>
      </c>
      <c r="B130">
        <v>1</v>
      </c>
      <c r="C130">
        <v>1</v>
      </c>
    </row>
    <row r="131" spans="1:3" x14ac:dyDescent="0.3">
      <c r="A131" s="25" t="s">
        <v>3542</v>
      </c>
      <c r="B131">
        <v>1</v>
      </c>
      <c r="C131">
        <v>1</v>
      </c>
    </row>
    <row r="132" spans="1:3" x14ac:dyDescent="0.3">
      <c r="A132" s="25" t="s">
        <v>435</v>
      </c>
      <c r="B132">
        <v>1</v>
      </c>
      <c r="C132">
        <v>1</v>
      </c>
    </row>
    <row r="133" spans="1:3" x14ac:dyDescent="0.3">
      <c r="A133" s="25" t="s">
        <v>915</v>
      </c>
      <c r="B133">
        <v>3</v>
      </c>
      <c r="C133">
        <v>1</v>
      </c>
    </row>
    <row r="134" spans="1:3" x14ac:dyDescent="0.3">
      <c r="A134" s="25" t="s">
        <v>3543</v>
      </c>
      <c r="B134">
        <v>1</v>
      </c>
      <c r="C134">
        <v>1</v>
      </c>
    </row>
    <row r="135" spans="1:3" x14ac:dyDescent="0.3">
      <c r="A135" s="25" t="s">
        <v>3544</v>
      </c>
      <c r="B135">
        <v>1</v>
      </c>
      <c r="C135">
        <v>1</v>
      </c>
    </row>
    <row r="136" spans="1:3" x14ac:dyDescent="0.3">
      <c r="A136" s="25" t="s">
        <v>916</v>
      </c>
      <c r="B136">
        <v>1</v>
      </c>
      <c r="C136">
        <v>1</v>
      </c>
    </row>
    <row r="137" spans="1:3" x14ac:dyDescent="0.3">
      <c r="A137" s="25" t="s">
        <v>917</v>
      </c>
      <c r="B137">
        <v>13</v>
      </c>
      <c r="C137">
        <v>7</v>
      </c>
    </row>
    <row r="138" spans="1:3" x14ac:dyDescent="0.3">
      <c r="A138" s="25" t="s">
        <v>3545</v>
      </c>
      <c r="B138">
        <v>6</v>
      </c>
      <c r="C138">
        <v>3</v>
      </c>
    </row>
    <row r="139" spans="1:3" x14ac:dyDescent="0.3">
      <c r="A139" s="25" t="s">
        <v>148</v>
      </c>
      <c r="B139">
        <v>5</v>
      </c>
      <c r="C139">
        <v>3</v>
      </c>
    </row>
    <row r="140" spans="1:3" x14ac:dyDescent="0.3">
      <c r="A140" s="25" t="s">
        <v>3546</v>
      </c>
      <c r="B140">
        <v>1</v>
      </c>
      <c r="C140">
        <v>1</v>
      </c>
    </row>
    <row r="141" spans="1:3" x14ac:dyDescent="0.3">
      <c r="A141" s="25" t="s">
        <v>918</v>
      </c>
      <c r="B141">
        <v>1</v>
      </c>
      <c r="C141">
        <v>1</v>
      </c>
    </row>
    <row r="142" spans="1:3" x14ac:dyDescent="0.3">
      <c r="A142" s="25" t="s">
        <v>3547</v>
      </c>
      <c r="B142">
        <v>1</v>
      </c>
      <c r="C142">
        <v>1</v>
      </c>
    </row>
    <row r="143" spans="1:3" x14ac:dyDescent="0.3">
      <c r="A143" s="25" t="s">
        <v>919</v>
      </c>
      <c r="B143">
        <v>24</v>
      </c>
      <c r="C143">
        <v>7</v>
      </c>
    </row>
    <row r="144" spans="1:3" x14ac:dyDescent="0.3">
      <c r="A144" s="25" t="s">
        <v>3548</v>
      </c>
      <c r="B144">
        <v>1</v>
      </c>
      <c r="C144">
        <v>1</v>
      </c>
    </row>
    <row r="145" spans="1:3" x14ac:dyDescent="0.3">
      <c r="A145" s="25" t="s">
        <v>3549</v>
      </c>
      <c r="B145">
        <v>4</v>
      </c>
      <c r="C145">
        <v>3</v>
      </c>
    </row>
    <row r="146" spans="1:3" x14ac:dyDescent="0.3">
      <c r="A146" s="25" t="s">
        <v>149</v>
      </c>
      <c r="B146">
        <v>10</v>
      </c>
      <c r="C146">
        <v>5</v>
      </c>
    </row>
    <row r="147" spans="1:3" x14ac:dyDescent="0.3">
      <c r="A147" s="25" t="s">
        <v>436</v>
      </c>
      <c r="B147">
        <v>1</v>
      </c>
      <c r="C147">
        <v>1</v>
      </c>
    </row>
    <row r="148" spans="1:3" x14ac:dyDescent="0.3">
      <c r="A148" s="25" t="s">
        <v>3550</v>
      </c>
      <c r="B148">
        <v>1</v>
      </c>
      <c r="C148">
        <v>1</v>
      </c>
    </row>
    <row r="149" spans="1:3" x14ac:dyDescent="0.3">
      <c r="A149" s="25" t="s">
        <v>3551</v>
      </c>
      <c r="B149">
        <v>1</v>
      </c>
      <c r="C149">
        <v>1</v>
      </c>
    </row>
    <row r="150" spans="1:3" x14ac:dyDescent="0.3">
      <c r="A150" s="25" t="s">
        <v>920</v>
      </c>
      <c r="B150">
        <v>1</v>
      </c>
      <c r="C150">
        <v>1</v>
      </c>
    </row>
    <row r="151" spans="1:3" x14ac:dyDescent="0.3">
      <c r="A151" s="25" t="s">
        <v>150</v>
      </c>
      <c r="B151">
        <v>36</v>
      </c>
      <c r="C151">
        <v>7</v>
      </c>
    </row>
    <row r="152" spans="1:3" x14ac:dyDescent="0.3">
      <c r="A152" s="25" t="s">
        <v>921</v>
      </c>
      <c r="B152">
        <v>2</v>
      </c>
      <c r="C152">
        <v>1</v>
      </c>
    </row>
    <row r="153" spans="1:3" x14ac:dyDescent="0.3">
      <c r="A153" s="25" t="s">
        <v>3552</v>
      </c>
      <c r="B153">
        <v>1</v>
      </c>
      <c r="C153">
        <v>1</v>
      </c>
    </row>
    <row r="154" spans="1:3" x14ac:dyDescent="0.3">
      <c r="A154" s="25" t="s">
        <v>151</v>
      </c>
      <c r="B154">
        <v>49</v>
      </c>
      <c r="C154">
        <v>7</v>
      </c>
    </row>
    <row r="155" spans="1:3" x14ac:dyDescent="0.3">
      <c r="A155" s="25" t="s">
        <v>437</v>
      </c>
      <c r="B155">
        <v>1</v>
      </c>
      <c r="C155">
        <v>1</v>
      </c>
    </row>
    <row r="156" spans="1:3" x14ac:dyDescent="0.3">
      <c r="A156" s="25" t="s">
        <v>3553</v>
      </c>
      <c r="B156">
        <v>1</v>
      </c>
      <c r="C156">
        <v>1</v>
      </c>
    </row>
    <row r="157" spans="1:3" x14ac:dyDescent="0.3">
      <c r="A157" s="25" t="s">
        <v>922</v>
      </c>
      <c r="B157">
        <v>20</v>
      </c>
      <c r="C157">
        <v>7</v>
      </c>
    </row>
    <row r="158" spans="1:3" x14ac:dyDescent="0.3">
      <c r="A158" s="25" t="s">
        <v>152</v>
      </c>
      <c r="B158">
        <v>6</v>
      </c>
      <c r="C158">
        <v>3</v>
      </c>
    </row>
    <row r="159" spans="1:3" x14ac:dyDescent="0.3">
      <c r="A159" s="25" t="s">
        <v>153</v>
      </c>
      <c r="B159">
        <v>15</v>
      </c>
      <c r="C159">
        <v>7</v>
      </c>
    </row>
    <row r="160" spans="1:3" x14ac:dyDescent="0.3">
      <c r="A160" s="25" t="s">
        <v>154</v>
      </c>
      <c r="B160">
        <v>20</v>
      </c>
      <c r="C160">
        <v>7</v>
      </c>
    </row>
    <row r="161" spans="1:3" x14ac:dyDescent="0.3">
      <c r="A161" s="25" t="s">
        <v>155</v>
      </c>
      <c r="B161">
        <v>1</v>
      </c>
      <c r="C161">
        <v>1</v>
      </c>
    </row>
    <row r="162" spans="1:3" x14ac:dyDescent="0.3">
      <c r="A162" s="25" t="s">
        <v>156</v>
      </c>
      <c r="B162">
        <v>62</v>
      </c>
      <c r="C162">
        <v>7</v>
      </c>
    </row>
    <row r="163" spans="1:3" x14ac:dyDescent="0.3">
      <c r="A163" s="25" t="s">
        <v>157</v>
      </c>
      <c r="B163">
        <v>1</v>
      </c>
      <c r="C163">
        <v>1</v>
      </c>
    </row>
    <row r="164" spans="1:3" x14ac:dyDescent="0.3">
      <c r="A164" s="25" t="s">
        <v>158</v>
      </c>
      <c r="B164">
        <v>166</v>
      </c>
      <c r="C164">
        <v>7</v>
      </c>
    </row>
    <row r="165" spans="1:3" x14ac:dyDescent="0.3">
      <c r="A165" s="25" t="s">
        <v>3554</v>
      </c>
      <c r="B165">
        <v>1</v>
      </c>
      <c r="C165">
        <v>1</v>
      </c>
    </row>
    <row r="166" spans="1:3" x14ac:dyDescent="0.3">
      <c r="A166" s="25" t="s">
        <v>3555</v>
      </c>
      <c r="B166">
        <v>1</v>
      </c>
      <c r="C166">
        <v>1</v>
      </c>
    </row>
    <row r="167" spans="1:3" x14ac:dyDescent="0.3">
      <c r="A167" s="25" t="s">
        <v>923</v>
      </c>
      <c r="B167">
        <v>5</v>
      </c>
      <c r="C167">
        <v>3</v>
      </c>
    </row>
    <row r="168" spans="1:3" x14ac:dyDescent="0.3">
      <c r="A168" s="25" t="s">
        <v>438</v>
      </c>
      <c r="B168">
        <v>1</v>
      </c>
      <c r="C168">
        <v>1</v>
      </c>
    </row>
    <row r="169" spans="1:3" x14ac:dyDescent="0.3">
      <c r="A169" s="25" t="s">
        <v>3556</v>
      </c>
      <c r="B169">
        <v>1</v>
      </c>
      <c r="C169">
        <v>1</v>
      </c>
    </row>
    <row r="170" spans="1:3" x14ac:dyDescent="0.3">
      <c r="A170" s="25" t="s">
        <v>439</v>
      </c>
      <c r="B170">
        <v>1</v>
      </c>
      <c r="C170">
        <v>1</v>
      </c>
    </row>
    <row r="171" spans="1:3" x14ac:dyDescent="0.3">
      <c r="A171" s="25" t="s">
        <v>159</v>
      </c>
      <c r="B171">
        <v>131</v>
      </c>
      <c r="C171">
        <v>7</v>
      </c>
    </row>
    <row r="172" spans="1:3" x14ac:dyDescent="0.3">
      <c r="A172" s="25" t="s">
        <v>857</v>
      </c>
      <c r="B172">
        <v>26</v>
      </c>
      <c r="C172">
        <v>7</v>
      </c>
    </row>
    <row r="173" spans="1:3" x14ac:dyDescent="0.3">
      <c r="A173" s="25" t="s">
        <v>924</v>
      </c>
      <c r="B173">
        <v>4</v>
      </c>
      <c r="C173">
        <v>3</v>
      </c>
    </row>
    <row r="174" spans="1:3" x14ac:dyDescent="0.3">
      <c r="A174" s="25" t="s">
        <v>3557</v>
      </c>
      <c r="B174">
        <v>1</v>
      </c>
      <c r="C174">
        <v>1</v>
      </c>
    </row>
    <row r="175" spans="1:3" x14ac:dyDescent="0.3">
      <c r="A175" s="25" t="s">
        <v>440</v>
      </c>
      <c r="B175">
        <v>1</v>
      </c>
      <c r="C175">
        <v>1</v>
      </c>
    </row>
    <row r="176" spans="1:3" x14ac:dyDescent="0.3">
      <c r="A176" s="25" t="s">
        <v>3558</v>
      </c>
      <c r="B176">
        <v>1</v>
      </c>
      <c r="C176">
        <v>1</v>
      </c>
    </row>
    <row r="177" spans="1:3" x14ac:dyDescent="0.3">
      <c r="A177" s="25" t="s">
        <v>160</v>
      </c>
      <c r="B177">
        <v>8</v>
      </c>
      <c r="C177">
        <v>5</v>
      </c>
    </row>
    <row r="178" spans="1:3" x14ac:dyDescent="0.3">
      <c r="A178" s="25" t="s">
        <v>925</v>
      </c>
      <c r="B178">
        <v>8</v>
      </c>
      <c r="C178">
        <v>5</v>
      </c>
    </row>
    <row r="179" spans="1:3" x14ac:dyDescent="0.3">
      <c r="A179" s="25" t="s">
        <v>926</v>
      </c>
      <c r="B179">
        <v>8</v>
      </c>
      <c r="C179">
        <v>5</v>
      </c>
    </row>
    <row r="180" spans="1:3" x14ac:dyDescent="0.3">
      <c r="A180" s="25" t="s">
        <v>3559</v>
      </c>
      <c r="B180">
        <v>1</v>
      </c>
      <c r="C180">
        <v>1</v>
      </c>
    </row>
    <row r="181" spans="1:3" x14ac:dyDescent="0.3">
      <c r="A181" s="25" t="s">
        <v>3560</v>
      </c>
      <c r="B181">
        <v>1</v>
      </c>
      <c r="C181">
        <v>1</v>
      </c>
    </row>
    <row r="182" spans="1:3" x14ac:dyDescent="0.3">
      <c r="A182" s="25" t="s">
        <v>3561</v>
      </c>
      <c r="B182">
        <v>1</v>
      </c>
      <c r="C182">
        <v>1</v>
      </c>
    </row>
    <row r="183" spans="1:3" x14ac:dyDescent="0.3">
      <c r="A183" s="25" t="s">
        <v>3562</v>
      </c>
      <c r="B183">
        <v>1</v>
      </c>
      <c r="C183">
        <v>1</v>
      </c>
    </row>
    <row r="184" spans="1:3" x14ac:dyDescent="0.3">
      <c r="A184" s="25" t="s">
        <v>161</v>
      </c>
      <c r="B184">
        <v>22</v>
      </c>
      <c r="C184">
        <v>7</v>
      </c>
    </row>
    <row r="185" spans="1:3" x14ac:dyDescent="0.3">
      <c r="A185" s="25" t="s">
        <v>3563</v>
      </c>
      <c r="B185">
        <v>1</v>
      </c>
      <c r="C185">
        <v>1</v>
      </c>
    </row>
    <row r="186" spans="1:3" x14ac:dyDescent="0.3">
      <c r="A186" s="25" t="s">
        <v>441</v>
      </c>
      <c r="B186">
        <v>1</v>
      </c>
      <c r="C186">
        <v>1</v>
      </c>
    </row>
    <row r="187" spans="1:3" x14ac:dyDescent="0.3">
      <c r="A187" s="25" t="s">
        <v>3564</v>
      </c>
      <c r="B187">
        <v>1</v>
      </c>
      <c r="C187">
        <v>1</v>
      </c>
    </row>
    <row r="188" spans="1:3" x14ac:dyDescent="0.3">
      <c r="A188" s="25" t="s">
        <v>3565</v>
      </c>
      <c r="B188">
        <v>1</v>
      </c>
      <c r="C188">
        <v>1</v>
      </c>
    </row>
    <row r="189" spans="1:3" x14ac:dyDescent="0.3">
      <c r="A189" s="25" t="s">
        <v>3566</v>
      </c>
      <c r="B189">
        <v>1</v>
      </c>
      <c r="C189">
        <v>1</v>
      </c>
    </row>
    <row r="190" spans="1:3" x14ac:dyDescent="0.3">
      <c r="A190" s="25" t="s">
        <v>3567</v>
      </c>
      <c r="B190">
        <v>1</v>
      </c>
      <c r="C190">
        <v>1</v>
      </c>
    </row>
    <row r="191" spans="1:3" x14ac:dyDescent="0.3">
      <c r="A191" s="25" t="s">
        <v>162</v>
      </c>
      <c r="B191">
        <v>1</v>
      </c>
      <c r="C191">
        <v>1</v>
      </c>
    </row>
    <row r="192" spans="1:3" x14ac:dyDescent="0.3">
      <c r="A192" s="25" t="s">
        <v>3568</v>
      </c>
      <c r="B192">
        <v>1</v>
      </c>
      <c r="C192">
        <v>1</v>
      </c>
    </row>
    <row r="193" spans="1:3" x14ac:dyDescent="0.3">
      <c r="A193" s="25" t="s">
        <v>163</v>
      </c>
      <c r="B193">
        <v>64</v>
      </c>
      <c r="C193">
        <v>7</v>
      </c>
    </row>
    <row r="194" spans="1:3" x14ac:dyDescent="0.3">
      <c r="A194" s="25" t="s">
        <v>3569</v>
      </c>
      <c r="B194">
        <v>1</v>
      </c>
      <c r="C194">
        <v>1</v>
      </c>
    </row>
    <row r="195" spans="1:3" x14ac:dyDescent="0.3">
      <c r="A195" s="25" t="s">
        <v>442</v>
      </c>
      <c r="B195">
        <v>1</v>
      </c>
      <c r="C195">
        <v>1</v>
      </c>
    </row>
    <row r="196" spans="1:3" x14ac:dyDescent="0.3">
      <c r="A196" s="25" t="s">
        <v>3570</v>
      </c>
      <c r="B196">
        <v>6</v>
      </c>
      <c r="C196">
        <v>3</v>
      </c>
    </row>
    <row r="197" spans="1:3" x14ac:dyDescent="0.3">
      <c r="A197" s="25" t="s">
        <v>3571</v>
      </c>
      <c r="B197">
        <v>1</v>
      </c>
      <c r="C197">
        <v>1</v>
      </c>
    </row>
    <row r="198" spans="1:3" x14ac:dyDescent="0.3">
      <c r="A198" s="25" t="s">
        <v>3572</v>
      </c>
      <c r="B198">
        <v>1</v>
      </c>
      <c r="C198">
        <v>1</v>
      </c>
    </row>
    <row r="199" spans="1:3" x14ac:dyDescent="0.3">
      <c r="A199" s="25" t="s">
        <v>164</v>
      </c>
      <c r="B199">
        <v>4</v>
      </c>
      <c r="C199">
        <v>3</v>
      </c>
    </row>
    <row r="200" spans="1:3" x14ac:dyDescent="0.3">
      <c r="A200" s="25" t="s">
        <v>165</v>
      </c>
      <c r="B200">
        <v>14</v>
      </c>
      <c r="C200">
        <v>7</v>
      </c>
    </row>
    <row r="201" spans="1:3" x14ac:dyDescent="0.3">
      <c r="A201" s="25" t="s">
        <v>166</v>
      </c>
      <c r="B201">
        <v>39</v>
      </c>
      <c r="C201">
        <v>7</v>
      </c>
    </row>
    <row r="202" spans="1:3" x14ac:dyDescent="0.3">
      <c r="A202" s="25" t="s">
        <v>927</v>
      </c>
      <c r="B202">
        <v>18</v>
      </c>
      <c r="C202">
        <v>7</v>
      </c>
    </row>
    <row r="203" spans="1:3" x14ac:dyDescent="0.3">
      <c r="A203" s="25" t="s">
        <v>3573</v>
      </c>
      <c r="B203">
        <v>1</v>
      </c>
      <c r="C203">
        <v>1</v>
      </c>
    </row>
    <row r="204" spans="1:3" x14ac:dyDescent="0.3">
      <c r="A204" s="25" t="s">
        <v>3574</v>
      </c>
      <c r="B204">
        <v>1</v>
      </c>
      <c r="C204">
        <v>1</v>
      </c>
    </row>
    <row r="205" spans="1:3" x14ac:dyDescent="0.3">
      <c r="A205" s="25" t="s">
        <v>3575</v>
      </c>
      <c r="B205">
        <v>1</v>
      </c>
      <c r="C205">
        <v>1</v>
      </c>
    </row>
    <row r="206" spans="1:3" x14ac:dyDescent="0.3">
      <c r="A206" s="25" t="s">
        <v>3576</v>
      </c>
      <c r="B206">
        <v>1</v>
      </c>
      <c r="C206">
        <v>1</v>
      </c>
    </row>
    <row r="207" spans="1:3" x14ac:dyDescent="0.3">
      <c r="A207" s="25" t="s">
        <v>3577</v>
      </c>
      <c r="B207">
        <v>1</v>
      </c>
      <c r="C207">
        <v>1</v>
      </c>
    </row>
    <row r="208" spans="1:3" x14ac:dyDescent="0.3">
      <c r="A208" s="25" t="s">
        <v>167</v>
      </c>
      <c r="B208">
        <v>2</v>
      </c>
      <c r="C208">
        <v>1</v>
      </c>
    </row>
    <row r="209" spans="1:3" x14ac:dyDescent="0.3">
      <c r="A209" s="25" t="s">
        <v>928</v>
      </c>
      <c r="B209">
        <v>6</v>
      </c>
      <c r="C209">
        <v>3</v>
      </c>
    </row>
    <row r="210" spans="1:3" x14ac:dyDescent="0.3">
      <c r="A210" s="25" t="s">
        <v>929</v>
      </c>
      <c r="B210">
        <v>6</v>
      </c>
      <c r="C210">
        <v>3</v>
      </c>
    </row>
    <row r="211" spans="1:3" x14ac:dyDescent="0.3">
      <c r="A211" s="25" t="s">
        <v>168</v>
      </c>
      <c r="B211">
        <v>6</v>
      </c>
      <c r="C211">
        <v>3</v>
      </c>
    </row>
    <row r="212" spans="1:3" x14ac:dyDescent="0.3">
      <c r="A212" s="25" t="s">
        <v>3578</v>
      </c>
      <c r="B212">
        <v>1</v>
      </c>
      <c r="C212">
        <v>1</v>
      </c>
    </row>
    <row r="213" spans="1:3" x14ac:dyDescent="0.3">
      <c r="A213" s="25" t="s">
        <v>3579</v>
      </c>
      <c r="B213">
        <v>1</v>
      </c>
      <c r="C213">
        <v>1</v>
      </c>
    </row>
    <row r="214" spans="1:3" x14ac:dyDescent="0.3">
      <c r="A214" s="25" t="s">
        <v>3580</v>
      </c>
      <c r="B214">
        <v>2</v>
      </c>
      <c r="C214">
        <v>1</v>
      </c>
    </row>
    <row r="215" spans="1:3" x14ac:dyDescent="0.3">
      <c r="A215" s="25" t="s">
        <v>856</v>
      </c>
      <c r="B215">
        <v>1</v>
      </c>
      <c r="C215">
        <v>1</v>
      </c>
    </row>
    <row r="216" spans="1:3" x14ac:dyDescent="0.3">
      <c r="A216" s="25" t="s">
        <v>3581</v>
      </c>
      <c r="B216">
        <v>1</v>
      </c>
      <c r="C216">
        <v>1</v>
      </c>
    </row>
    <row r="217" spans="1:3" x14ac:dyDescent="0.3">
      <c r="A217" s="25" t="s">
        <v>3582</v>
      </c>
      <c r="B217">
        <v>1</v>
      </c>
      <c r="C217">
        <v>1</v>
      </c>
    </row>
    <row r="218" spans="1:3" x14ac:dyDescent="0.3">
      <c r="A218" s="25" t="s">
        <v>3583</v>
      </c>
      <c r="B218">
        <v>1</v>
      </c>
      <c r="C218">
        <v>1</v>
      </c>
    </row>
    <row r="219" spans="1:3" x14ac:dyDescent="0.3">
      <c r="A219" s="25" t="s">
        <v>3584</v>
      </c>
      <c r="B219">
        <v>1</v>
      </c>
      <c r="C219">
        <v>1</v>
      </c>
    </row>
    <row r="220" spans="1:3" x14ac:dyDescent="0.3">
      <c r="A220" s="25" t="s">
        <v>3585</v>
      </c>
      <c r="B220">
        <v>1</v>
      </c>
      <c r="C220">
        <v>1</v>
      </c>
    </row>
    <row r="221" spans="1:3" x14ac:dyDescent="0.3">
      <c r="A221" s="25" t="s">
        <v>3586</v>
      </c>
      <c r="B221">
        <v>1</v>
      </c>
      <c r="C221">
        <v>1</v>
      </c>
    </row>
    <row r="222" spans="1:3" x14ac:dyDescent="0.3">
      <c r="A222" s="25" t="s">
        <v>3587</v>
      </c>
      <c r="B222">
        <v>4</v>
      </c>
      <c r="C222">
        <v>3</v>
      </c>
    </row>
    <row r="223" spans="1:3" x14ac:dyDescent="0.3">
      <c r="A223" s="25" t="s">
        <v>3588</v>
      </c>
      <c r="B223">
        <v>1</v>
      </c>
      <c r="C223">
        <v>1</v>
      </c>
    </row>
    <row r="224" spans="1:3" x14ac:dyDescent="0.3">
      <c r="A224" s="25" t="s">
        <v>3589</v>
      </c>
      <c r="B224">
        <v>1</v>
      </c>
      <c r="C224">
        <v>1</v>
      </c>
    </row>
    <row r="225" spans="1:3" x14ac:dyDescent="0.3">
      <c r="A225" s="25" t="s">
        <v>443</v>
      </c>
      <c r="B225">
        <v>1</v>
      </c>
      <c r="C225">
        <v>1</v>
      </c>
    </row>
    <row r="226" spans="1:3" x14ac:dyDescent="0.3">
      <c r="A226" s="25" t="s">
        <v>169</v>
      </c>
      <c r="B226">
        <v>10</v>
      </c>
      <c r="C226">
        <v>5</v>
      </c>
    </row>
    <row r="227" spans="1:3" x14ac:dyDescent="0.3">
      <c r="A227" s="25" t="s">
        <v>3590</v>
      </c>
      <c r="B227">
        <v>1</v>
      </c>
      <c r="C227">
        <v>1</v>
      </c>
    </row>
    <row r="228" spans="1:3" x14ac:dyDescent="0.3">
      <c r="A228" s="25" t="s">
        <v>3591</v>
      </c>
      <c r="B228">
        <v>1</v>
      </c>
      <c r="C228">
        <v>1</v>
      </c>
    </row>
    <row r="229" spans="1:3" x14ac:dyDescent="0.3">
      <c r="A229" s="25" t="s">
        <v>3592</v>
      </c>
      <c r="B229">
        <v>1</v>
      </c>
      <c r="C229">
        <v>1</v>
      </c>
    </row>
    <row r="230" spans="1:3" x14ac:dyDescent="0.3">
      <c r="A230" s="25" t="s">
        <v>3593</v>
      </c>
      <c r="B230">
        <v>1</v>
      </c>
      <c r="C230">
        <v>1</v>
      </c>
    </row>
    <row r="231" spans="1:3" x14ac:dyDescent="0.3">
      <c r="A231" s="25" t="s">
        <v>3594</v>
      </c>
      <c r="B231">
        <v>1</v>
      </c>
      <c r="C231">
        <v>1</v>
      </c>
    </row>
    <row r="232" spans="1:3" x14ac:dyDescent="0.3">
      <c r="A232" s="25" t="s">
        <v>444</v>
      </c>
      <c r="B232">
        <v>1</v>
      </c>
      <c r="C232">
        <v>1</v>
      </c>
    </row>
    <row r="233" spans="1:3" x14ac:dyDescent="0.3">
      <c r="A233" s="25" t="s">
        <v>3595</v>
      </c>
      <c r="B233">
        <v>1</v>
      </c>
      <c r="C233">
        <v>1</v>
      </c>
    </row>
    <row r="234" spans="1:3" x14ac:dyDescent="0.3">
      <c r="A234" s="25" t="s">
        <v>930</v>
      </c>
      <c r="B234">
        <v>9</v>
      </c>
      <c r="C234">
        <v>5</v>
      </c>
    </row>
    <row r="235" spans="1:3" x14ac:dyDescent="0.3">
      <c r="A235" s="25" t="s">
        <v>3596</v>
      </c>
      <c r="B235">
        <v>1</v>
      </c>
      <c r="C235">
        <v>1</v>
      </c>
    </row>
    <row r="236" spans="1:3" x14ac:dyDescent="0.3">
      <c r="A236" s="25" t="s">
        <v>3597</v>
      </c>
      <c r="B236">
        <v>1</v>
      </c>
      <c r="C236">
        <v>1</v>
      </c>
    </row>
    <row r="237" spans="1:3" x14ac:dyDescent="0.3">
      <c r="A237" s="25" t="s">
        <v>170</v>
      </c>
      <c r="B237">
        <v>59</v>
      </c>
      <c r="C237">
        <v>7</v>
      </c>
    </row>
    <row r="238" spans="1:3" x14ac:dyDescent="0.3">
      <c r="A238" s="25" t="s">
        <v>855</v>
      </c>
      <c r="B238">
        <v>1</v>
      </c>
      <c r="C238">
        <v>1</v>
      </c>
    </row>
    <row r="239" spans="1:3" x14ac:dyDescent="0.3">
      <c r="A239" s="25" t="s">
        <v>171</v>
      </c>
      <c r="B239">
        <v>28</v>
      </c>
      <c r="C239">
        <v>7</v>
      </c>
    </row>
    <row r="240" spans="1:3" x14ac:dyDescent="0.3">
      <c r="A240" s="25" t="s">
        <v>3598</v>
      </c>
      <c r="B240">
        <v>1</v>
      </c>
      <c r="C240">
        <v>1</v>
      </c>
    </row>
    <row r="241" spans="1:3" x14ac:dyDescent="0.3">
      <c r="A241" s="25" t="s">
        <v>931</v>
      </c>
      <c r="B241">
        <v>49</v>
      </c>
      <c r="C241">
        <v>7</v>
      </c>
    </row>
    <row r="242" spans="1:3" x14ac:dyDescent="0.3">
      <c r="A242" s="25" t="s">
        <v>3599</v>
      </c>
      <c r="B242">
        <v>1</v>
      </c>
      <c r="C242">
        <v>1</v>
      </c>
    </row>
    <row r="243" spans="1:3" x14ac:dyDescent="0.3">
      <c r="A243" s="25" t="s">
        <v>172</v>
      </c>
      <c r="B243">
        <v>1</v>
      </c>
      <c r="C243">
        <v>1</v>
      </c>
    </row>
    <row r="244" spans="1:3" x14ac:dyDescent="0.3">
      <c r="A244" s="25" t="s">
        <v>445</v>
      </c>
      <c r="B244">
        <v>1</v>
      </c>
      <c r="C244">
        <v>1</v>
      </c>
    </row>
    <row r="245" spans="1:3" x14ac:dyDescent="0.3">
      <c r="A245" s="25" t="s">
        <v>932</v>
      </c>
      <c r="B245">
        <v>1</v>
      </c>
      <c r="C245">
        <v>1</v>
      </c>
    </row>
    <row r="246" spans="1:3" x14ac:dyDescent="0.3">
      <c r="A246" s="25" t="s">
        <v>3600</v>
      </c>
      <c r="B246">
        <v>1</v>
      </c>
      <c r="C246">
        <v>1</v>
      </c>
    </row>
    <row r="247" spans="1:3" x14ac:dyDescent="0.3">
      <c r="A247" s="25" t="s">
        <v>854</v>
      </c>
      <c r="B247">
        <v>3</v>
      </c>
      <c r="C247">
        <v>1</v>
      </c>
    </row>
    <row r="248" spans="1:3" x14ac:dyDescent="0.3">
      <c r="A248" s="25" t="s">
        <v>933</v>
      </c>
      <c r="B248">
        <v>6</v>
      </c>
      <c r="C248">
        <v>3</v>
      </c>
    </row>
    <row r="249" spans="1:3" x14ac:dyDescent="0.3">
      <c r="A249" s="25" t="s">
        <v>173</v>
      </c>
      <c r="B249">
        <v>27</v>
      </c>
      <c r="C249">
        <v>7</v>
      </c>
    </row>
    <row r="250" spans="1:3" x14ac:dyDescent="0.3">
      <c r="A250" s="25" t="s">
        <v>446</v>
      </c>
      <c r="B250">
        <v>1</v>
      </c>
      <c r="C250">
        <v>1</v>
      </c>
    </row>
    <row r="251" spans="1:3" x14ac:dyDescent="0.3">
      <c r="A251" s="25" t="s">
        <v>934</v>
      </c>
      <c r="B251">
        <v>1</v>
      </c>
      <c r="C251">
        <v>1</v>
      </c>
    </row>
    <row r="252" spans="1:3" x14ac:dyDescent="0.3">
      <c r="A252" s="25" t="s">
        <v>3601</v>
      </c>
      <c r="B252">
        <v>1</v>
      </c>
      <c r="C252">
        <v>1</v>
      </c>
    </row>
    <row r="253" spans="1:3" x14ac:dyDescent="0.3">
      <c r="A253" s="25" t="s">
        <v>447</v>
      </c>
      <c r="B253">
        <v>1</v>
      </c>
      <c r="C253">
        <v>1</v>
      </c>
    </row>
    <row r="254" spans="1:3" x14ac:dyDescent="0.3">
      <c r="A254" s="25" t="s">
        <v>427</v>
      </c>
      <c r="B254">
        <v>38</v>
      </c>
      <c r="C254">
        <v>7</v>
      </c>
    </row>
    <row r="255" spans="1:3" x14ac:dyDescent="0.3">
      <c r="A255" s="25" t="s">
        <v>3602</v>
      </c>
      <c r="B255">
        <v>1</v>
      </c>
      <c r="C255">
        <v>1</v>
      </c>
    </row>
    <row r="256" spans="1:3" x14ac:dyDescent="0.3">
      <c r="A256" s="25" t="s">
        <v>3603</v>
      </c>
      <c r="B256">
        <v>1</v>
      </c>
      <c r="C256">
        <v>1</v>
      </c>
    </row>
    <row r="257" spans="1:3" x14ac:dyDescent="0.3">
      <c r="A257" s="25" t="s">
        <v>174</v>
      </c>
      <c r="B257">
        <v>84</v>
      </c>
      <c r="C257">
        <v>7</v>
      </c>
    </row>
    <row r="258" spans="1:3" x14ac:dyDescent="0.3">
      <c r="A258" s="25" t="s">
        <v>448</v>
      </c>
      <c r="B258">
        <v>1</v>
      </c>
      <c r="C258">
        <v>1</v>
      </c>
    </row>
    <row r="259" spans="1:3" x14ac:dyDescent="0.3">
      <c r="A259" s="25" t="s">
        <v>449</v>
      </c>
      <c r="B259">
        <v>1</v>
      </c>
      <c r="C259">
        <v>1</v>
      </c>
    </row>
    <row r="260" spans="1:3" x14ac:dyDescent="0.3">
      <c r="A260" s="25" t="s">
        <v>853</v>
      </c>
      <c r="B260">
        <v>1</v>
      </c>
      <c r="C260">
        <v>1</v>
      </c>
    </row>
    <row r="261" spans="1:3" x14ac:dyDescent="0.3">
      <c r="A261" s="25" t="s">
        <v>3604</v>
      </c>
      <c r="B261">
        <v>1</v>
      </c>
      <c r="C261">
        <v>1</v>
      </c>
    </row>
    <row r="262" spans="1:3" x14ac:dyDescent="0.3">
      <c r="A262" s="25" t="s">
        <v>3605</v>
      </c>
      <c r="B262">
        <v>1</v>
      </c>
      <c r="C262">
        <v>1</v>
      </c>
    </row>
    <row r="263" spans="1:3" x14ac:dyDescent="0.3">
      <c r="A263" s="25" t="s">
        <v>175</v>
      </c>
      <c r="B263">
        <v>65</v>
      </c>
      <c r="C263">
        <v>7</v>
      </c>
    </row>
    <row r="264" spans="1:3" x14ac:dyDescent="0.3">
      <c r="A264" s="25" t="s">
        <v>3606</v>
      </c>
      <c r="B264">
        <v>1</v>
      </c>
      <c r="C264">
        <v>1</v>
      </c>
    </row>
    <row r="265" spans="1:3" x14ac:dyDescent="0.3">
      <c r="A265" s="25" t="s">
        <v>176</v>
      </c>
      <c r="B265">
        <v>132</v>
      </c>
      <c r="C265">
        <v>7</v>
      </c>
    </row>
    <row r="266" spans="1:3" x14ac:dyDescent="0.3">
      <c r="A266" s="25" t="s">
        <v>3607</v>
      </c>
      <c r="B266">
        <v>1</v>
      </c>
      <c r="C266">
        <v>1</v>
      </c>
    </row>
    <row r="267" spans="1:3" x14ac:dyDescent="0.3">
      <c r="A267" s="25" t="s">
        <v>177</v>
      </c>
      <c r="B267">
        <v>3</v>
      </c>
      <c r="C267">
        <v>1</v>
      </c>
    </row>
    <row r="268" spans="1:3" x14ac:dyDescent="0.3">
      <c r="A268" s="25" t="s">
        <v>935</v>
      </c>
      <c r="B268">
        <v>47</v>
      </c>
      <c r="C268">
        <v>7</v>
      </c>
    </row>
    <row r="269" spans="1:3" x14ac:dyDescent="0.3">
      <c r="A269" s="25" t="s">
        <v>936</v>
      </c>
      <c r="B269">
        <v>1</v>
      </c>
      <c r="C269">
        <v>1</v>
      </c>
    </row>
    <row r="270" spans="1:3" x14ac:dyDescent="0.3">
      <c r="A270" s="25" t="s">
        <v>937</v>
      </c>
      <c r="B270">
        <v>10</v>
      </c>
      <c r="C270">
        <v>5</v>
      </c>
    </row>
    <row r="271" spans="1:3" x14ac:dyDescent="0.3">
      <c r="A271" s="25" t="s">
        <v>3608</v>
      </c>
      <c r="B271">
        <v>1</v>
      </c>
      <c r="C271">
        <v>1</v>
      </c>
    </row>
    <row r="272" spans="1:3" x14ac:dyDescent="0.3">
      <c r="A272" s="25" t="s">
        <v>178</v>
      </c>
      <c r="B272">
        <v>1</v>
      </c>
      <c r="C272">
        <v>1</v>
      </c>
    </row>
    <row r="273" spans="1:3" x14ac:dyDescent="0.3">
      <c r="A273" s="25" t="s">
        <v>3609</v>
      </c>
      <c r="B273">
        <v>1</v>
      </c>
      <c r="C273">
        <v>1</v>
      </c>
    </row>
    <row r="274" spans="1:3" x14ac:dyDescent="0.3">
      <c r="A274" s="25" t="s">
        <v>3610</v>
      </c>
      <c r="B274">
        <v>1</v>
      </c>
      <c r="C274">
        <v>1</v>
      </c>
    </row>
    <row r="275" spans="1:3" x14ac:dyDescent="0.3">
      <c r="A275" s="25" t="s">
        <v>3611</v>
      </c>
      <c r="B275">
        <v>1</v>
      </c>
      <c r="C275">
        <v>1</v>
      </c>
    </row>
    <row r="276" spans="1:3" x14ac:dyDescent="0.3">
      <c r="A276" s="25" t="s">
        <v>3612</v>
      </c>
      <c r="B276">
        <v>1</v>
      </c>
      <c r="C276">
        <v>1</v>
      </c>
    </row>
    <row r="277" spans="1:3" x14ac:dyDescent="0.3">
      <c r="A277" s="25" t="s">
        <v>450</v>
      </c>
      <c r="B277">
        <v>1</v>
      </c>
      <c r="C277">
        <v>1</v>
      </c>
    </row>
    <row r="278" spans="1:3" x14ac:dyDescent="0.3">
      <c r="A278" s="25" t="s">
        <v>179</v>
      </c>
      <c r="B278">
        <v>14</v>
      </c>
      <c r="C278">
        <v>7</v>
      </c>
    </row>
    <row r="279" spans="1:3" x14ac:dyDescent="0.3">
      <c r="A279" s="25" t="s">
        <v>180</v>
      </c>
      <c r="B279">
        <v>7</v>
      </c>
      <c r="C279">
        <v>3</v>
      </c>
    </row>
    <row r="280" spans="1:3" x14ac:dyDescent="0.3">
      <c r="A280" s="25" t="s">
        <v>3613</v>
      </c>
      <c r="B280">
        <v>1</v>
      </c>
      <c r="C280">
        <v>1</v>
      </c>
    </row>
    <row r="281" spans="1:3" x14ac:dyDescent="0.3">
      <c r="A281" s="25" t="s">
        <v>3614</v>
      </c>
      <c r="B281">
        <v>1</v>
      </c>
      <c r="C281">
        <v>1</v>
      </c>
    </row>
    <row r="282" spans="1:3" x14ac:dyDescent="0.3">
      <c r="A282" s="25" t="s">
        <v>3615</v>
      </c>
      <c r="B282">
        <v>1</v>
      </c>
      <c r="C282">
        <v>1</v>
      </c>
    </row>
    <row r="283" spans="1:3" x14ac:dyDescent="0.3">
      <c r="A283" s="25" t="s">
        <v>852</v>
      </c>
      <c r="B283">
        <v>10</v>
      </c>
      <c r="C283">
        <v>5</v>
      </c>
    </row>
    <row r="284" spans="1:3" x14ac:dyDescent="0.3">
      <c r="A284" s="25" t="s">
        <v>181</v>
      </c>
      <c r="B284">
        <v>3</v>
      </c>
      <c r="C284">
        <v>1</v>
      </c>
    </row>
    <row r="285" spans="1:3" x14ac:dyDescent="0.3">
      <c r="A285" s="25" t="s">
        <v>3616</v>
      </c>
      <c r="B285">
        <v>1</v>
      </c>
      <c r="C285">
        <v>1</v>
      </c>
    </row>
    <row r="286" spans="1:3" x14ac:dyDescent="0.3">
      <c r="A286" s="25" t="s">
        <v>3617</v>
      </c>
      <c r="B286">
        <v>1</v>
      </c>
      <c r="C286">
        <v>1</v>
      </c>
    </row>
    <row r="287" spans="1:3" x14ac:dyDescent="0.3">
      <c r="A287" s="25" t="s">
        <v>451</v>
      </c>
      <c r="B287">
        <v>1</v>
      </c>
      <c r="C287">
        <v>1</v>
      </c>
    </row>
    <row r="288" spans="1:3" x14ac:dyDescent="0.3">
      <c r="A288" s="25" t="s">
        <v>3618</v>
      </c>
      <c r="B288">
        <v>1</v>
      </c>
      <c r="C288">
        <v>1</v>
      </c>
    </row>
    <row r="289" spans="1:3" x14ac:dyDescent="0.3">
      <c r="A289" s="25" t="s">
        <v>3619</v>
      </c>
      <c r="B289">
        <v>1</v>
      </c>
      <c r="C289">
        <v>1</v>
      </c>
    </row>
    <row r="290" spans="1:3" x14ac:dyDescent="0.3">
      <c r="A290" s="25" t="s">
        <v>182</v>
      </c>
      <c r="B290">
        <v>1</v>
      </c>
      <c r="C290">
        <v>1</v>
      </c>
    </row>
    <row r="291" spans="1:3" x14ac:dyDescent="0.3">
      <c r="A291" s="25" t="s">
        <v>3620</v>
      </c>
      <c r="B291">
        <v>1</v>
      </c>
      <c r="C291">
        <v>1</v>
      </c>
    </row>
    <row r="292" spans="1:3" x14ac:dyDescent="0.3">
      <c r="A292" s="25" t="s">
        <v>452</v>
      </c>
      <c r="B292">
        <v>1</v>
      </c>
      <c r="C292">
        <v>1</v>
      </c>
    </row>
    <row r="293" spans="1:3" x14ac:dyDescent="0.3">
      <c r="A293" s="25" t="s">
        <v>3621</v>
      </c>
      <c r="B293">
        <v>1</v>
      </c>
      <c r="C293">
        <v>1</v>
      </c>
    </row>
    <row r="294" spans="1:3" x14ac:dyDescent="0.3">
      <c r="A294" s="25" t="s">
        <v>3622</v>
      </c>
      <c r="B294">
        <v>1</v>
      </c>
      <c r="C294">
        <v>1</v>
      </c>
    </row>
    <row r="295" spans="1:3" x14ac:dyDescent="0.3">
      <c r="A295" s="25" t="s">
        <v>3623</v>
      </c>
      <c r="B295">
        <v>1</v>
      </c>
      <c r="C295">
        <v>1</v>
      </c>
    </row>
    <row r="296" spans="1:3" x14ac:dyDescent="0.3">
      <c r="A296" s="25" t="s">
        <v>3624</v>
      </c>
      <c r="B296">
        <v>1</v>
      </c>
      <c r="C296">
        <v>1</v>
      </c>
    </row>
    <row r="297" spans="1:3" x14ac:dyDescent="0.3">
      <c r="A297" s="25" t="s">
        <v>938</v>
      </c>
      <c r="B297">
        <v>1</v>
      </c>
      <c r="C297">
        <v>1</v>
      </c>
    </row>
    <row r="298" spans="1:3" x14ac:dyDescent="0.3">
      <c r="A298" s="25" t="s">
        <v>183</v>
      </c>
      <c r="B298">
        <v>1</v>
      </c>
      <c r="C298">
        <v>1</v>
      </c>
    </row>
    <row r="299" spans="1:3" x14ac:dyDescent="0.3">
      <c r="A299" s="25" t="s">
        <v>184</v>
      </c>
      <c r="B299">
        <v>1</v>
      </c>
      <c r="C299">
        <v>1</v>
      </c>
    </row>
    <row r="300" spans="1:3" x14ac:dyDescent="0.3">
      <c r="A300" s="25" t="s">
        <v>3625</v>
      </c>
      <c r="B300">
        <v>1</v>
      </c>
      <c r="C300">
        <v>1</v>
      </c>
    </row>
    <row r="301" spans="1:3" x14ac:dyDescent="0.3">
      <c r="A301" s="25" t="s">
        <v>3626</v>
      </c>
      <c r="B301">
        <v>1</v>
      </c>
      <c r="C301">
        <v>1</v>
      </c>
    </row>
    <row r="302" spans="1:3" x14ac:dyDescent="0.3">
      <c r="A302" s="25" t="s">
        <v>453</v>
      </c>
      <c r="B302">
        <v>1</v>
      </c>
      <c r="C302">
        <v>1</v>
      </c>
    </row>
    <row r="303" spans="1:3" x14ac:dyDescent="0.3">
      <c r="A303" s="25" t="s">
        <v>3627</v>
      </c>
      <c r="B303">
        <v>1</v>
      </c>
      <c r="C303">
        <v>1</v>
      </c>
    </row>
    <row r="304" spans="1:3" x14ac:dyDescent="0.3">
      <c r="A304" s="25" t="s">
        <v>3628</v>
      </c>
      <c r="B304">
        <v>1</v>
      </c>
      <c r="C304">
        <v>1</v>
      </c>
    </row>
    <row r="305" spans="1:3" x14ac:dyDescent="0.3">
      <c r="A305" s="25" t="s">
        <v>3629</v>
      </c>
      <c r="B305">
        <v>1</v>
      </c>
      <c r="C305">
        <v>1</v>
      </c>
    </row>
    <row r="306" spans="1:3" x14ac:dyDescent="0.3">
      <c r="A306" s="25" t="s">
        <v>3630</v>
      </c>
      <c r="B306">
        <v>1</v>
      </c>
      <c r="C306">
        <v>1</v>
      </c>
    </row>
    <row r="307" spans="1:3" x14ac:dyDescent="0.3">
      <c r="A307" s="25" t="s">
        <v>3631</v>
      </c>
      <c r="B307">
        <v>1</v>
      </c>
      <c r="C307">
        <v>1</v>
      </c>
    </row>
    <row r="308" spans="1:3" x14ac:dyDescent="0.3">
      <c r="A308" s="25" t="s">
        <v>454</v>
      </c>
      <c r="B308">
        <v>1</v>
      </c>
      <c r="C308">
        <v>1</v>
      </c>
    </row>
    <row r="309" spans="1:3" x14ac:dyDescent="0.3">
      <c r="A309" s="25" t="s">
        <v>939</v>
      </c>
      <c r="B309">
        <v>5</v>
      </c>
      <c r="C309">
        <v>3</v>
      </c>
    </row>
    <row r="310" spans="1:3" x14ac:dyDescent="0.3">
      <c r="A310" s="25" t="s">
        <v>940</v>
      </c>
      <c r="B310">
        <v>1</v>
      </c>
      <c r="C310">
        <v>1</v>
      </c>
    </row>
    <row r="311" spans="1:3" x14ac:dyDescent="0.3">
      <c r="A311" s="25" t="s">
        <v>185</v>
      </c>
      <c r="B311">
        <v>8</v>
      </c>
      <c r="C311">
        <v>5</v>
      </c>
    </row>
    <row r="312" spans="1:3" x14ac:dyDescent="0.3">
      <c r="A312" s="25" t="s">
        <v>3632</v>
      </c>
      <c r="B312">
        <v>1</v>
      </c>
      <c r="C312">
        <v>1</v>
      </c>
    </row>
    <row r="313" spans="1:3" x14ac:dyDescent="0.3">
      <c r="A313" s="25" t="s">
        <v>3633</v>
      </c>
      <c r="B313">
        <v>1</v>
      </c>
      <c r="C313">
        <v>1</v>
      </c>
    </row>
    <row r="314" spans="1:3" x14ac:dyDescent="0.3">
      <c r="A314" s="25" t="s">
        <v>186</v>
      </c>
      <c r="B314">
        <v>19</v>
      </c>
      <c r="C314">
        <v>7</v>
      </c>
    </row>
    <row r="315" spans="1:3" x14ac:dyDescent="0.3">
      <c r="A315" s="25" t="s">
        <v>3634</v>
      </c>
      <c r="B315">
        <v>1</v>
      </c>
      <c r="C315">
        <v>1</v>
      </c>
    </row>
    <row r="316" spans="1:3" x14ac:dyDescent="0.3">
      <c r="A316" s="25" t="s">
        <v>455</v>
      </c>
      <c r="B316">
        <v>1</v>
      </c>
      <c r="C316">
        <v>1</v>
      </c>
    </row>
    <row r="317" spans="1:3" x14ac:dyDescent="0.3">
      <c r="A317" s="25" t="s">
        <v>187</v>
      </c>
      <c r="B317">
        <v>12</v>
      </c>
      <c r="C317">
        <v>7</v>
      </c>
    </row>
    <row r="318" spans="1:3" x14ac:dyDescent="0.3">
      <c r="A318" s="25" t="s">
        <v>3635</v>
      </c>
      <c r="B318">
        <v>1</v>
      </c>
      <c r="C318">
        <v>1</v>
      </c>
    </row>
    <row r="319" spans="1:3" x14ac:dyDescent="0.3">
      <c r="A319" s="25" t="s">
        <v>941</v>
      </c>
      <c r="B319">
        <v>7</v>
      </c>
      <c r="C319">
        <v>3</v>
      </c>
    </row>
    <row r="320" spans="1:3" x14ac:dyDescent="0.3">
      <c r="A320" s="25" t="s">
        <v>3636</v>
      </c>
      <c r="B320">
        <v>1</v>
      </c>
      <c r="C320">
        <v>1</v>
      </c>
    </row>
    <row r="321" spans="1:3" x14ac:dyDescent="0.3">
      <c r="A321" s="25" t="s">
        <v>942</v>
      </c>
      <c r="B321">
        <v>14</v>
      </c>
      <c r="C321">
        <v>7</v>
      </c>
    </row>
    <row r="322" spans="1:3" x14ac:dyDescent="0.3">
      <c r="A322" s="25" t="s">
        <v>3637</v>
      </c>
      <c r="B322">
        <v>1</v>
      </c>
      <c r="C322">
        <v>1</v>
      </c>
    </row>
    <row r="323" spans="1:3" x14ac:dyDescent="0.3">
      <c r="A323" s="25" t="s">
        <v>456</v>
      </c>
      <c r="B323">
        <v>1</v>
      </c>
      <c r="C323">
        <v>1</v>
      </c>
    </row>
    <row r="324" spans="1:3" x14ac:dyDescent="0.3">
      <c r="A324" s="25" t="s">
        <v>3638</v>
      </c>
      <c r="B324">
        <v>1</v>
      </c>
      <c r="C324">
        <v>1</v>
      </c>
    </row>
    <row r="325" spans="1:3" x14ac:dyDescent="0.3">
      <c r="A325" s="25" t="s">
        <v>457</v>
      </c>
      <c r="B325">
        <v>1</v>
      </c>
      <c r="C325">
        <v>1</v>
      </c>
    </row>
    <row r="326" spans="1:3" x14ac:dyDescent="0.3">
      <c r="A326" s="25" t="s">
        <v>943</v>
      </c>
      <c r="B326">
        <v>1</v>
      </c>
      <c r="C326">
        <v>1</v>
      </c>
    </row>
    <row r="327" spans="1:3" x14ac:dyDescent="0.3">
      <c r="A327" s="25" t="s">
        <v>458</v>
      </c>
      <c r="B327">
        <v>1</v>
      </c>
      <c r="C327">
        <v>1</v>
      </c>
    </row>
    <row r="328" spans="1:3" x14ac:dyDescent="0.3">
      <c r="A328" s="25" t="s">
        <v>944</v>
      </c>
      <c r="B328">
        <v>3</v>
      </c>
      <c r="C328">
        <v>1</v>
      </c>
    </row>
    <row r="329" spans="1:3" x14ac:dyDescent="0.3">
      <c r="A329" s="25" t="s">
        <v>945</v>
      </c>
      <c r="B329">
        <v>15</v>
      </c>
      <c r="C329">
        <v>7</v>
      </c>
    </row>
    <row r="330" spans="1:3" x14ac:dyDescent="0.3">
      <c r="A330" s="25" t="s">
        <v>946</v>
      </c>
      <c r="B330">
        <v>10</v>
      </c>
      <c r="C330">
        <v>5</v>
      </c>
    </row>
    <row r="331" spans="1:3" x14ac:dyDescent="0.3">
      <c r="A331" s="25" t="s">
        <v>3639</v>
      </c>
      <c r="B331">
        <v>1</v>
      </c>
      <c r="C331">
        <v>1</v>
      </c>
    </row>
    <row r="332" spans="1:3" x14ac:dyDescent="0.3">
      <c r="A332" s="25" t="s">
        <v>419</v>
      </c>
      <c r="B332">
        <v>6</v>
      </c>
      <c r="C332">
        <v>3</v>
      </c>
    </row>
    <row r="333" spans="1:3" x14ac:dyDescent="0.3">
      <c r="A333" s="25" t="s">
        <v>188</v>
      </c>
      <c r="B333">
        <v>18</v>
      </c>
      <c r="C333">
        <v>7</v>
      </c>
    </row>
    <row r="334" spans="1:3" x14ac:dyDescent="0.3">
      <c r="A334" s="25" t="s">
        <v>3640</v>
      </c>
      <c r="B334">
        <v>1</v>
      </c>
      <c r="C334">
        <v>1</v>
      </c>
    </row>
    <row r="335" spans="1:3" x14ac:dyDescent="0.3">
      <c r="A335" s="25" t="s">
        <v>3641</v>
      </c>
      <c r="B335">
        <v>1</v>
      </c>
      <c r="C335">
        <v>1</v>
      </c>
    </row>
    <row r="336" spans="1:3" x14ac:dyDescent="0.3">
      <c r="A336" s="25" t="s">
        <v>3642</v>
      </c>
      <c r="B336">
        <v>1</v>
      </c>
      <c r="C336">
        <v>1</v>
      </c>
    </row>
    <row r="337" spans="1:3" x14ac:dyDescent="0.3">
      <c r="A337" s="25" t="s">
        <v>947</v>
      </c>
      <c r="B337">
        <v>4</v>
      </c>
      <c r="C337">
        <v>3</v>
      </c>
    </row>
    <row r="338" spans="1:3" x14ac:dyDescent="0.3">
      <c r="A338" s="25" t="s">
        <v>3643</v>
      </c>
      <c r="B338">
        <v>1</v>
      </c>
      <c r="C338">
        <v>1</v>
      </c>
    </row>
    <row r="339" spans="1:3" x14ac:dyDescent="0.3">
      <c r="A339" s="25" t="s">
        <v>459</v>
      </c>
      <c r="B339">
        <v>1</v>
      </c>
      <c r="C339">
        <v>1</v>
      </c>
    </row>
    <row r="340" spans="1:3" x14ac:dyDescent="0.3">
      <c r="A340" s="25" t="s">
        <v>3644</v>
      </c>
      <c r="B340">
        <v>1</v>
      </c>
      <c r="C340">
        <v>1</v>
      </c>
    </row>
    <row r="341" spans="1:3" x14ac:dyDescent="0.3">
      <c r="A341" s="25" t="s">
        <v>948</v>
      </c>
      <c r="B341">
        <v>14</v>
      </c>
      <c r="C341">
        <v>7</v>
      </c>
    </row>
    <row r="342" spans="1:3" x14ac:dyDescent="0.3">
      <c r="A342" s="25" t="s">
        <v>3645</v>
      </c>
      <c r="B342">
        <v>1</v>
      </c>
      <c r="C342">
        <v>1</v>
      </c>
    </row>
    <row r="343" spans="1:3" x14ac:dyDescent="0.3">
      <c r="A343" s="25" t="s">
        <v>3646</v>
      </c>
      <c r="B343">
        <v>1</v>
      </c>
      <c r="C343">
        <v>1</v>
      </c>
    </row>
    <row r="344" spans="1:3" x14ac:dyDescent="0.3">
      <c r="A344" s="25" t="s">
        <v>189</v>
      </c>
      <c r="B344">
        <v>1</v>
      </c>
      <c r="C344">
        <v>1</v>
      </c>
    </row>
    <row r="345" spans="1:3" x14ac:dyDescent="0.3">
      <c r="A345" s="25" t="s">
        <v>949</v>
      </c>
      <c r="B345">
        <v>54</v>
      </c>
      <c r="C345">
        <v>7</v>
      </c>
    </row>
    <row r="346" spans="1:3" x14ac:dyDescent="0.3">
      <c r="A346" s="25" t="s">
        <v>425</v>
      </c>
      <c r="B346">
        <v>55</v>
      </c>
      <c r="C346">
        <v>7</v>
      </c>
    </row>
    <row r="347" spans="1:3" x14ac:dyDescent="0.3">
      <c r="A347" s="25" t="s">
        <v>3647</v>
      </c>
      <c r="B347">
        <v>1</v>
      </c>
      <c r="C347">
        <v>1</v>
      </c>
    </row>
    <row r="348" spans="1:3" x14ac:dyDescent="0.3">
      <c r="A348" s="25" t="s">
        <v>190</v>
      </c>
      <c r="B348">
        <v>5</v>
      </c>
      <c r="C348">
        <v>3</v>
      </c>
    </row>
    <row r="349" spans="1:3" x14ac:dyDescent="0.3">
      <c r="A349" s="25" t="s">
        <v>950</v>
      </c>
      <c r="B349">
        <v>4</v>
      </c>
      <c r="C349">
        <v>3</v>
      </c>
    </row>
    <row r="350" spans="1:3" x14ac:dyDescent="0.3">
      <c r="A350" s="25" t="s">
        <v>3648</v>
      </c>
      <c r="B350">
        <v>1</v>
      </c>
      <c r="C350">
        <v>1</v>
      </c>
    </row>
    <row r="351" spans="1:3" x14ac:dyDescent="0.3">
      <c r="A351" s="25" t="s">
        <v>3649</v>
      </c>
      <c r="B351">
        <v>1</v>
      </c>
      <c r="C351">
        <v>1</v>
      </c>
    </row>
    <row r="352" spans="1:3" x14ac:dyDescent="0.3">
      <c r="A352" s="25" t="s">
        <v>3650</v>
      </c>
      <c r="B352">
        <v>1</v>
      </c>
      <c r="C352">
        <v>1</v>
      </c>
    </row>
    <row r="353" spans="1:3" x14ac:dyDescent="0.3">
      <c r="A353" s="25" t="s">
        <v>3651</v>
      </c>
      <c r="B353">
        <v>1</v>
      </c>
      <c r="C353">
        <v>1</v>
      </c>
    </row>
    <row r="354" spans="1:3" x14ac:dyDescent="0.3">
      <c r="A354" s="25" t="s">
        <v>460</v>
      </c>
      <c r="B354">
        <v>1</v>
      </c>
      <c r="C354">
        <v>1</v>
      </c>
    </row>
    <row r="355" spans="1:3" x14ac:dyDescent="0.3">
      <c r="A355" s="25" t="s">
        <v>951</v>
      </c>
      <c r="B355">
        <v>1</v>
      </c>
      <c r="C355">
        <v>1</v>
      </c>
    </row>
    <row r="356" spans="1:3" x14ac:dyDescent="0.3">
      <c r="A356" s="25" t="s">
        <v>3652</v>
      </c>
      <c r="B356">
        <v>1</v>
      </c>
      <c r="C356">
        <v>1</v>
      </c>
    </row>
    <row r="357" spans="1:3" x14ac:dyDescent="0.3">
      <c r="A357" s="25" t="s">
        <v>3653</v>
      </c>
      <c r="B357">
        <v>1</v>
      </c>
      <c r="C357">
        <v>1</v>
      </c>
    </row>
    <row r="358" spans="1:3" x14ac:dyDescent="0.3">
      <c r="A358" s="25" t="s">
        <v>851</v>
      </c>
      <c r="B358">
        <v>4</v>
      </c>
      <c r="C358">
        <v>3</v>
      </c>
    </row>
    <row r="359" spans="1:3" x14ac:dyDescent="0.3">
      <c r="A359" s="25" t="s">
        <v>3654</v>
      </c>
      <c r="B359">
        <v>1</v>
      </c>
      <c r="C359">
        <v>1</v>
      </c>
    </row>
    <row r="360" spans="1:3" x14ac:dyDescent="0.3">
      <c r="A360" s="25" t="s">
        <v>3655</v>
      </c>
      <c r="B360">
        <v>1</v>
      </c>
      <c r="C360">
        <v>1</v>
      </c>
    </row>
    <row r="361" spans="1:3" x14ac:dyDescent="0.3">
      <c r="A361" s="25" t="s">
        <v>461</v>
      </c>
      <c r="B361">
        <v>2</v>
      </c>
      <c r="C361">
        <v>1</v>
      </c>
    </row>
    <row r="362" spans="1:3" x14ac:dyDescent="0.3">
      <c r="A362" s="25" t="s">
        <v>462</v>
      </c>
      <c r="B362">
        <v>1</v>
      </c>
      <c r="C362">
        <v>1</v>
      </c>
    </row>
    <row r="363" spans="1:3" x14ac:dyDescent="0.3">
      <c r="A363" s="25" t="s">
        <v>50</v>
      </c>
      <c r="B363">
        <v>1</v>
      </c>
      <c r="C363">
        <v>1</v>
      </c>
    </row>
    <row r="364" spans="1:3" x14ac:dyDescent="0.3">
      <c r="A364" s="25" t="s">
        <v>191</v>
      </c>
      <c r="B364">
        <v>3</v>
      </c>
      <c r="C364">
        <v>1</v>
      </c>
    </row>
    <row r="365" spans="1:3" x14ac:dyDescent="0.3">
      <c r="A365" s="25" t="s">
        <v>463</v>
      </c>
      <c r="B365">
        <v>1</v>
      </c>
      <c r="C365">
        <v>1</v>
      </c>
    </row>
    <row r="366" spans="1:3" x14ac:dyDescent="0.3">
      <c r="A366" s="25" t="s">
        <v>3656</v>
      </c>
      <c r="B366">
        <v>1</v>
      </c>
      <c r="C366">
        <v>1</v>
      </c>
    </row>
    <row r="367" spans="1:3" x14ac:dyDescent="0.3">
      <c r="A367" s="25" t="s">
        <v>192</v>
      </c>
      <c r="B367">
        <v>1</v>
      </c>
      <c r="C367">
        <v>1</v>
      </c>
    </row>
    <row r="368" spans="1:3" x14ac:dyDescent="0.3">
      <c r="A368" s="25" t="s">
        <v>46</v>
      </c>
      <c r="B368">
        <v>2</v>
      </c>
      <c r="C368">
        <v>1</v>
      </c>
    </row>
    <row r="369" spans="1:3" x14ac:dyDescent="0.3">
      <c r="A369" s="25" t="s">
        <v>3657</v>
      </c>
      <c r="B369">
        <v>1</v>
      </c>
      <c r="C369">
        <v>1</v>
      </c>
    </row>
    <row r="370" spans="1:3" x14ac:dyDescent="0.3">
      <c r="A370" s="25" t="s">
        <v>952</v>
      </c>
      <c r="B370">
        <v>10</v>
      </c>
      <c r="C370">
        <v>5</v>
      </c>
    </row>
    <row r="371" spans="1:3" x14ac:dyDescent="0.3">
      <c r="A371" s="25" t="s">
        <v>3658</v>
      </c>
      <c r="B371">
        <v>1</v>
      </c>
      <c r="C371">
        <v>1</v>
      </c>
    </row>
    <row r="372" spans="1:3" x14ac:dyDescent="0.3">
      <c r="A372" s="25" t="s">
        <v>953</v>
      </c>
      <c r="B372">
        <v>6</v>
      </c>
      <c r="C372">
        <v>3</v>
      </c>
    </row>
    <row r="373" spans="1:3" x14ac:dyDescent="0.3">
      <c r="A373" s="25" t="s">
        <v>3659</v>
      </c>
      <c r="B373">
        <v>1</v>
      </c>
      <c r="C373">
        <v>1</v>
      </c>
    </row>
    <row r="374" spans="1:3" x14ac:dyDescent="0.3">
      <c r="A374" s="25" t="s">
        <v>3660</v>
      </c>
      <c r="B374">
        <v>1</v>
      </c>
      <c r="C374">
        <v>1</v>
      </c>
    </row>
    <row r="375" spans="1:3" x14ac:dyDescent="0.3">
      <c r="A375" s="25" t="s">
        <v>3661</v>
      </c>
      <c r="B375">
        <v>1</v>
      </c>
      <c r="C375">
        <v>1</v>
      </c>
    </row>
    <row r="376" spans="1:3" x14ac:dyDescent="0.3">
      <c r="A376" s="25" t="s">
        <v>193</v>
      </c>
      <c r="B376">
        <v>1</v>
      </c>
      <c r="C376">
        <v>1</v>
      </c>
    </row>
    <row r="377" spans="1:3" x14ac:dyDescent="0.3">
      <c r="A377" s="25" t="s">
        <v>194</v>
      </c>
      <c r="B377">
        <v>19</v>
      </c>
      <c r="C377">
        <v>7</v>
      </c>
    </row>
    <row r="378" spans="1:3" x14ac:dyDescent="0.3">
      <c r="A378" s="25" t="s">
        <v>464</v>
      </c>
      <c r="B378">
        <v>1</v>
      </c>
      <c r="C378">
        <v>1</v>
      </c>
    </row>
    <row r="379" spans="1:3" x14ac:dyDescent="0.3">
      <c r="A379" s="25" t="s">
        <v>3662</v>
      </c>
      <c r="B379">
        <v>1</v>
      </c>
      <c r="C379">
        <v>1</v>
      </c>
    </row>
    <row r="380" spans="1:3" x14ac:dyDescent="0.3">
      <c r="A380" s="25" t="s">
        <v>954</v>
      </c>
      <c r="B380">
        <v>1</v>
      </c>
      <c r="C380">
        <v>1</v>
      </c>
    </row>
    <row r="381" spans="1:3" x14ac:dyDescent="0.3">
      <c r="A381" s="25" t="s">
        <v>3663</v>
      </c>
      <c r="B381">
        <v>1</v>
      </c>
      <c r="C381">
        <v>1</v>
      </c>
    </row>
    <row r="382" spans="1:3" x14ac:dyDescent="0.3">
      <c r="A382" s="25" t="s">
        <v>3664</v>
      </c>
      <c r="B382">
        <v>1</v>
      </c>
      <c r="C382">
        <v>1</v>
      </c>
    </row>
    <row r="383" spans="1:3" x14ac:dyDescent="0.3">
      <c r="A383" s="25" t="s">
        <v>3665</v>
      </c>
      <c r="B383">
        <v>1</v>
      </c>
      <c r="C383">
        <v>1</v>
      </c>
    </row>
    <row r="384" spans="1:3" x14ac:dyDescent="0.3">
      <c r="A384" s="25" t="s">
        <v>195</v>
      </c>
      <c r="B384">
        <v>14</v>
      </c>
      <c r="C384">
        <v>7</v>
      </c>
    </row>
    <row r="385" spans="1:3" x14ac:dyDescent="0.3">
      <c r="A385" s="25" t="s">
        <v>196</v>
      </c>
      <c r="B385">
        <v>1</v>
      </c>
      <c r="C385">
        <v>1</v>
      </c>
    </row>
    <row r="386" spans="1:3" x14ac:dyDescent="0.3">
      <c r="A386" s="25" t="s">
        <v>3666</v>
      </c>
      <c r="B386">
        <v>1</v>
      </c>
      <c r="C386">
        <v>1</v>
      </c>
    </row>
    <row r="387" spans="1:3" x14ac:dyDescent="0.3">
      <c r="A387" s="25" t="s">
        <v>3667</v>
      </c>
      <c r="B387">
        <v>1</v>
      </c>
      <c r="C387">
        <v>1</v>
      </c>
    </row>
    <row r="388" spans="1:3" x14ac:dyDescent="0.3">
      <c r="A388" s="25" t="s">
        <v>3668</v>
      </c>
      <c r="B388">
        <v>1</v>
      </c>
      <c r="C388">
        <v>1</v>
      </c>
    </row>
    <row r="389" spans="1:3" x14ac:dyDescent="0.3">
      <c r="A389" s="25" t="s">
        <v>850</v>
      </c>
      <c r="B389">
        <v>15</v>
      </c>
      <c r="C389">
        <v>7</v>
      </c>
    </row>
    <row r="390" spans="1:3" x14ac:dyDescent="0.3">
      <c r="A390" s="25" t="s">
        <v>3669</v>
      </c>
      <c r="B390">
        <v>1</v>
      </c>
      <c r="C390">
        <v>1</v>
      </c>
    </row>
    <row r="391" spans="1:3" x14ac:dyDescent="0.3">
      <c r="A391" s="25" t="s">
        <v>197</v>
      </c>
      <c r="B391">
        <v>11</v>
      </c>
      <c r="C391">
        <v>5</v>
      </c>
    </row>
    <row r="392" spans="1:3" x14ac:dyDescent="0.3">
      <c r="A392" s="25" t="s">
        <v>3670</v>
      </c>
      <c r="B392">
        <v>1</v>
      </c>
      <c r="C392">
        <v>1</v>
      </c>
    </row>
    <row r="393" spans="1:3" x14ac:dyDescent="0.3">
      <c r="A393" s="25" t="s">
        <v>198</v>
      </c>
      <c r="B393">
        <v>15</v>
      </c>
      <c r="C393">
        <v>7</v>
      </c>
    </row>
    <row r="394" spans="1:3" x14ac:dyDescent="0.3">
      <c r="A394" s="25" t="s">
        <v>465</v>
      </c>
      <c r="B394">
        <v>1</v>
      </c>
      <c r="C394">
        <v>1</v>
      </c>
    </row>
    <row r="395" spans="1:3" x14ac:dyDescent="0.3">
      <c r="A395" s="25" t="s">
        <v>466</v>
      </c>
      <c r="B395">
        <v>1</v>
      </c>
      <c r="C395">
        <v>1</v>
      </c>
    </row>
    <row r="396" spans="1:3" x14ac:dyDescent="0.3">
      <c r="A396" s="25" t="s">
        <v>3671</v>
      </c>
      <c r="B396">
        <v>1</v>
      </c>
      <c r="C396">
        <v>1</v>
      </c>
    </row>
    <row r="397" spans="1:3" x14ac:dyDescent="0.3">
      <c r="A397" s="25" t="s">
        <v>199</v>
      </c>
      <c r="B397">
        <v>23</v>
      </c>
      <c r="C397">
        <v>7</v>
      </c>
    </row>
    <row r="398" spans="1:3" x14ac:dyDescent="0.3">
      <c r="A398" s="25" t="s">
        <v>200</v>
      </c>
      <c r="B398">
        <v>3</v>
      </c>
      <c r="C398">
        <v>1</v>
      </c>
    </row>
    <row r="399" spans="1:3" x14ac:dyDescent="0.3">
      <c r="A399" s="25" t="s">
        <v>467</v>
      </c>
      <c r="B399">
        <v>1</v>
      </c>
      <c r="C399">
        <v>1</v>
      </c>
    </row>
    <row r="400" spans="1:3" x14ac:dyDescent="0.3">
      <c r="A400" s="25" t="s">
        <v>468</v>
      </c>
      <c r="B400">
        <v>1</v>
      </c>
      <c r="C400">
        <v>1</v>
      </c>
    </row>
    <row r="401" spans="1:3" x14ac:dyDescent="0.3">
      <c r="A401" s="25" t="s">
        <v>3672</v>
      </c>
      <c r="B401">
        <v>1</v>
      </c>
      <c r="C401">
        <v>1</v>
      </c>
    </row>
    <row r="402" spans="1:3" x14ac:dyDescent="0.3">
      <c r="A402" s="25" t="s">
        <v>3673</v>
      </c>
      <c r="B402">
        <v>1</v>
      </c>
      <c r="C402">
        <v>1</v>
      </c>
    </row>
    <row r="403" spans="1:3" x14ac:dyDescent="0.3">
      <c r="A403" s="25" t="s">
        <v>3674</v>
      </c>
      <c r="B403">
        <v>1</v>
      </c>
      <c r="C403">
        <v>1</v>
      </c>
    </row>
    <row r="404" spans="1:3" x14ac:dyDescent="0.3">
      <c r="A404" s="25" t="s">
        <v>3675</v>
      </c>
      <c r="B404">
        <v>1</v>
      </c>
      <c r="C404">
        <v>1</v>
      </c>
    </row>
    <row r="405" spans="1:3" x14ac:dyDescent="0.3">
      <c r="A405" s="25" t="s">
        <v>955</v>
      </c>
      <c r="B405">
        <v>1</v>
      </c>
      <c r="C405">
        <v>1</v>
      </c>
    </row>
    <row r="406" spans="1:3" x14ac:dyDescent="0.3">
      <c r="A406" s="25" t="s">
        <v>3676</v>
      </c>
      <c r="B406">
        <v>1</v>
      </c>
      <c r="C406">
        <v>1</v>
      </c>
    </row>
    <row r="407" spans="1:3" x14ac:dyDescent="0.3">
      <c r="A407" s="25" t="s">
        <v>3677</v>
      </c>
      <c r="B407">
        <v>1</v>
      </c>
      <c r="C407">
        <v>1</v>
      </c>
    </row>
    <row r="408" spans="1:3" x14ac:dyDescent="0.3">
      <c r="A408" s="25" t="s">
        <v>3678</v>
      </c>
      <c r="B408">
        <v>1</v>
      </c>
      <c r="C408">
        <v>1</v>
      </c>
    </row>
    <row r="409" spans="1:3" x14ac:dyDescent="0.3">
      <c r="A409" s="25" t="s">
        <v>469</v>
      </c>
      <c r="B409">
        <v>1</v>
      </c>
      <c r="C409">
        <v>1</v>
      </c>
    </row>
    <row r="410" spans="1:3" x14ac:dyDescent="0.3">
      <c r="A410" s="25" t="s">
        <v>3679</v>
      </c>
      <c r="B410">
        <v>1</v>
      </c>
      <c r="C410">
        <v>1</v>
      </c>
    </row>
    <row r="411" spans="1:3" x14ac:dyDescent="0.3">
      <c r="A411" s="25" t="s">
        <v>201</v>
      </c>
      <c r="B411">
        <v>1</v>
      </c>
      <c r="C411">
        <v>1</v>
      </c>
    </row>
    <row r="412" spans="1:3" x14ac:dyDescent="0.3">
      <c r="A412" s="25" t="s">
        <v>956</v>
      </c>
      <c r="B412">
        <v>2</v>
      </c>
      <c r="C412">
        <v>1</v>
      </c>
    </row>
    <row r="413" spans="1:3" x14ac:dyDescent="0.3">
      <c r="A413" s="25" t="s">
        <v>3680</v>
      </c>
      <c r="B413">
        <v>1</v>
      </c>
      <c r="C413">
        <v>1</v>
      </c>
    </row>
    <row r="414" spans="1:3" x14ac:dyDescent="0.3">
      <c r="A414" s="25" t="s">
        <v>202</v>
      </c>
      <c r="B414">
        <v>7</v>
      </c>
      <c r="C414">
        <v>3</v>
      </c>
    </row>
    <row r="415" spans="1:3" x14ac:dyDescent="0.3">
      <c r="A415" s="25" t="s">
        <v>3681</v>
      </c>
      <c r="B415">
        <v>1</v>
      </c>
      <c r="C415">
        <v>1</v>
      </c>
    </row>
    <row r="416" spans="1:3" x14ac:dyDescent="0.3">
      <c r="A416" s="25" t="s">
        <v>3682</v>
      </c>
      <c r="B416">
        <v>1</v>
      </c>
      <c r="C416">
        <v>1</v>
      </c>
    </row>
    <row r="417" spans="1:3" x14ac:dyDescent="0.3">
      <c r="A417" s="25" t="s">
        <v>3683</v>
      </c>
      <c r="B417">
        <v>1</v>
      </c>
      <c r="C417">
        <v>1</v>
      </c>
    </row>
    <row r="418" spans="1:3" x14ac:dyDescent="0.3">
      <c r="A418" s="25" t="s">
        <v>3684</v>
      </c>
      <c r="B418">
        <v>1</v>
      </c>
      <c r="C418">
        <v>1</v>
      </c>
    </row>
    <row r="419" spans="1:3" x14ac:dyDescent="0.3">
      <c r="A419" s="25" t="s">
        <v>957</v>
      </c>
      <c r="B419">
        <v>1</v>
      </c>
      <c r="C419">
        <v>1</v>
      </c>
    </row>
    <row r="420" spans="1:3" x14ac:dyDescent="0.3">
      <c r="A420" s="25" t="s">
        <v>203</v>
      </c>
      <c r="B420">
        <v>4</v>
      </c>
      <c r="C420">
        <v>3</v>
      </c>
    </row>
    <row r="421" spans="1:3" x14ac:dyDescent="0.3">
      <c r="A421" s="25" t="s">
        <v>3685</v>
      </c>
      <c r="B421">
        <v>1</v>
      </c>
      <c r="C421">
        <v>1</v>
      </c>
    </row>
    <row r="422" spans="1:3" x14ac:dyDescent="0.3">
      <c r="A422" s="25" t="s">
        <v>3686</v>
      </c>
      <c r="B422">
        <v>1</v>
      </c>
      <c r="C422">
        <v>1</v>
      </c>
    </row>
    <row r="423" spans="1:3" x14ac:dyDescent="0.3">
      <c r="A423" s="25" t="s">
        <v>470</v>
      </c>
      <c r="B423">
        <v>1</v>
      </c>
      <c r="C423">
        <v>1</v>
      </c>
    </row>
    <row r="424" spans="1:3" x14ac:dyDescent="0.3">
      <c r="A424" s="25" t="s">
        <v>3687</v>
      </c>
      <c r="B424">
        <v>1</v>
      </c>
      <c r="C424">
        <v>1</v>
      </c>
    </row>
    <row r="425" spans="1:3" x14ac:dyDescent="0.3">
      <c r="A425" s="25" t="s">
        <v>958</v>
      </c>
      <c r="B425">
        <v>4</v>
      </c>
      <c r="C425">
        <v>3</v>
      </c>
    </row>
    <row r="426" spans="1:3" x14ac:dyDescent="0.3">
      <c r="A426" s="25" t="s">
        <v>849</v>
      </c>
      <c r="B426">
        <v>1</v>
      </c>
      <c r="C426">
        <v>1</v>
      </c>
    </row>
    <row r="427" spans="1:3" x14ac:dyDescent="0.3">
      <c r="A427" s="25" t="s">
        <v>3688</v>
      </c>
      <c r="B427">
        <v>1</v>
      </c>
      <c r="C427">
        <v>1</v>
      </c>
    </row>
    <row r="428" spans="1:3" x14ac:dyDescent="0.3">
      <c r="A428" s="25" t="s">
        <v>3689</v>
      </c>
      <c r="B428">
        <v>1</v>
      </c>
      <c r="C428">
        <v>1</v>
      </c>
    </row>
    <row r="429" spans="1:3" x14ac:dyDescent="0.3">
      <c r="A429" s="25" t="s">
        <v>3690</v>
      </c>
      <c r="B429">
        <v>1</v>
      </c>
      <c r="C429">
        <v>1</v>
      </c>
    </row>
    <row r="430" spans="1:3" x14ac:dyDescent="0.3">
      <c r="A430" s="25" t="s">
        <v>3691</v>
      </c>
      <c r="B430">
        <v>1</v>
      </c>
      <c r="C430">
        <v>1</v>
      </c>
    </row>
    <row r="431" spans="1:3" x14ac:dyDescent="0.3">
      <c r="A431" s="25" t="s">
        <v>3692</v>
      </c>
      <c r="B431">
        <v>1</v>
      </c>
      <c r="C431">
        <v>1</v>
      </c>
    </row>
    <row r="432" spans="1:3" x14ac:dyDescent="0.3">
      <c r="A432" s="25" t="s">
        <v>3693</v>
      </c>
      <c r="B432">
        <v>1</v>
      </c>
      <c r="C432">
        <v>1</v>
      </c>
    </row>
    <row r="433" spans="1:3" x14ac:dyDescent="0.3">
      <c r="A433" s="25" t="s">
        <v>959</v>
      </c>
      <c r="B433">
        <v>1</v>
      </c>
      <c r="C433">
        <v>1</v>
      </c>
    </row>
    <row r="434" spans="1:3" x14ac:dyDescent="0.3">
      <c r="A434" s="25" t="s">
        <v>204</v>
      </c>
      <c r="B434">
        <v>64</v>
      </c>
      <c r="C434">
        <v>7</v>
      </c>
    </row>
    <row r="435" spans="1:3" x14ac:dyDescent="0.3">
      <c r="A435" s="25" t="s">
        <v>3694</v>
      </c>
      <c r="B435">
        <v>1</v>
      </c>
      <c r="C435">
        <v>1</v>
      </c>
    </row>
    <row r="436" spans="1:3" x14ac:dyDescent="0.3">
      <c r="A436" s="25" t="s">
        <v>471</v>
      </c>
      <c r="B436">
        <v>1</v>
      </c>
      <c r="C436">
        <v>1</v>
      </c>
    </row>
    <row r="437" spans="1:3" x14ac:dyDescent="0.3">
      <c r="A437" s="25" t="s">
        <v>3695</v>
      </c>
      <c r="B437">
        <v>1</v>
      </c>
      <c r="C437">
        <v>1</v>
      </c>
    </row>
    <row r="438" spans="1:3" x14ac:dyDescent="0.3">
      <c r="A438" s="25" t="s">
        <v>3696</v>
      </c>
      <c r="B438">
        <v>1</v>
      </c>
      <c r="C438">
        <v>1</v>
      </c>
    </row>
    <row r="439" spans="1:3" x14ac:dyDescent="0.3">
      <c r="A439" s="25" t="s">
        <v>3697</v>
      </c>
      <c r="B439">
        <v>1</v>
      </c>
      <c r="C439">
        <v>1</v>
      </c>
    </row>
    <row r="440" spans="1:3" x14ac:dyDescent="0.3">
      <c r="A440" s="25" t="s">
        <v>3698</v>
      </c>
      <c r="B440">
        <v>1</v>
      </c>
      <c r="C440">
        <v>1</v>
      </c>
    </row>
    <row r="441" spans="1:3" x14ac:dyDescent="0.3">
      <c r="A441" s="25" t="s">
        <v>3699</v>
      </c>
      <c r="B441">
        <v>1</v>
      </c>
      <c r="C441">
        <v>1</v>
      </c>
    </row>
    <row r="442" spans="1:3" x14ac:dyDescent="0.3">
      <c r="A442" s="25" t="s">
        <v>3700</v>
      </c>
      <c r="B442">
        <v>1</v>
      </c>
      <c r="C442">
        <v>1</v>
      </c>
    </row>
    <row r="443" spans="1:3" x14ac:dyDescent="0.3">
      <c r="A443" s="25" t="s">
        <v>3701</v>
      </c>
      <c r="B443">
        <v>1</v>
      </c>
      <c r="C443">
        <v>1</v>
      </c>
    </row>
    <row r="444" spans="1:3" x14ac:dyDescent="0.3">
      <c r="A444" s="25" t="s">
        <v>3702</v>
      </c>
      <c r="B444">
        <v>1</v>
      </c>
      <c r="C444">
        <v>1</v>
      </c>
    </row>
    <row r="445" spans="1:3" x14ac:dyDescent="0.3">
      <c r="A445" s="25" t="s">
        <v>472</v>
      </c>
      <c r="B445">
        <v>1</v>
      </c>
      <c r="C445">
        <v>1</v>
      </c>
    </row>
    <row r="446" spans="1:3" x14ac:dyDescent="0.3">
      <c r="A446" s="25" t="s">
        <v>3703</v>
      </c>
      <c r="B446">
        <v>1</v>
      </c>
      <c r="C446">
        <v>1</v>
      </c>
    </row>
    <row r="447" spans="1:3" x14ac:dyDescent="0.3">
      <c r="A447" s="25" t="s">
        <v>3704</v>
      </c>
      <c r="B447">
        <v>1</v>
      </c>
      <c r="C447">
        <v>1</v>
      </c>
    </row>
    <row r="448" spans="1:3" x14ac:dyDescent="0.3">
      <c r="A448" s="25" t="s">
        <v>3705</v>
      </c>
      <c r="B448">
        <v>1</v>
      </c>
      <c r="C448">
        <v>1</v>
      </c>
    </row>
    <row r="449" spans="1:3" x14ac:dyDescent="0.3">
      <c r="A449" s="25" t="s">
        <v>3706</v>
      </c>
      <c r="B449">
        <v>1</v>
      </c>
      <c r="C449">
        <v>1</v>
      </c>
    </row>
    <row r="450" spans="1:3" x14ac:dyDescent="0.3">
      <c r="A450" s="25" t="s">
        <v>960</v>
      </c>
      <c r="B450">
        <v>4</v>
      </c>
      <c r="C450">
        <v>3</v>
      </c>
    </row>
    <row r="451" spans="1:3" x14ac:dyDescent="0.3">
      <c r="A451" s="25" t="s">
        <v>3707</v>
      </c>
      <c r="B451">
        <v>1</v>
      </c>
      <c r="C451">
        <v>1</v>
      </c>
    </row>
    <row r="452" spans="1:3" x14ac:dyDescent="0.3">
      <c r="A452" s="25" t="s">
        <v>3708</v>
      </c>
      <c r="B452">
        <v>1</v>
      </c>
      <c r="C452">
        <v>1</v>
      </c>
    </row>
    <row r="453" spans="1:3" x14ac:dyDescent="0.3">
      <c r="A453" s="25" t="s">
        <v>3709</v>
      </c>
      <c r="B453">
        <v>1</v>
      </c>
      <c r="C453">
        <v>1</v>
      </c>
    </row>
    <row r="454" spans="1:3" x14ac:dyDescent="0.3">
      <c r="A454" s="25" t="s">
        <v>961</v>
      </c>
      <c r="B454">
        <v>1</v>
      </c>
      <c r="C454">
        <v>1</v>
      </c>
    </row>
    <row r="455" spans="1:3" x14ac:dyDescent="0.3">
      <c r="A455" s="25" t="s">
        <v>473</v>
      </c>
      <c r="B455">
        <v>1</v>
      </c>
      <c r="C455">
        <v>1</v>
      </c>
    </row>
    <row r="456" spans="1:3" x14ac:dyDescent="0.3">
      <c r="A456" s="25" t="s">
        <v>474</v>
      </c>
      <c r="B456">
        <v>1</v>
      </c>
      <c r="C456">
        <v>1</v>
      </c>
    </row>
    <row r="457" spans="1:3" x14ac:dyDescent="0.3">
      <c r="A457" s="25" t="s">
        <v>3710</v>
      </c>
      <c r="B457">
        <v>1</v>
      </c>
      <c r="C457">
        <v>1</v>
      </c>
    </row>
    <row r="458" spans="1:3" x14ac:dyDescent="0.3">
      <c r="A458" s="25" t="s">
        <v>475</v>
      </c>
      <c r="B458">
        <v>1</v>
      </c>
      <c r="C458">
        <v>1</v>
      </c>
    </row>
    <row r="459" spans="1:3" x14ac:dyDescent="0.3">
      <c r="A459" s="25" t="s">
        <v>3711</v>
      </c>
      <c r="B459">
        <v>1</v>
      </c>
      <c r="C459">
        <v>1</v>
      </c>
    </row>
    <row r="460" spans="1:3" x14ac:dyDescent="0.3">
      <c r="A460" s="25" t="s">
        <v>3712</v>
      </c>
      <c r="B460">
        <v>1</v>
      </c>
      <c r="C460">
        <v>1</v>
      </c>
    </row>
    <row r="461" spans="1:3" x14ac:dyDescent="0.3">
      <c r="A461" s="25" t="s">
        <v>476</v>
      </c>
      <c r="B461">
        <v>1</v>
      </c>
      <c r="C461">
        <v>1</v>
      </c>
    </row>
    <row r="462" spans="1:3" x14ac:dyDescent="0.3">
      <c r="A462" s="25" t="s">
        <v>3713</v>
      </c>
      <c r="B462">
        <v>1</v>
      </c>
      <c r="C462">
        <v>1</v>
      </c>
    </row>
    <row r="463" spans="1:3" x14ac:dyDescent="0.3">
      <c r="A463" s="25" t="s">
        <v>3714</v>
      </c>
      <c r="B463">
        <v>1</v>
      </c>
      <c r="C463">
        <v>1</v>
      </c>
    </row>
    <row r="464" spans="1:3" x14ac:dyDescent="0.3">
      <c r="A464" s="25" t="s">
        <v>205</v>
      </c>
      <c r="B464">
        <v>21</v>
      </c>
      <c r="C464">
        <v>7</v>
      </c>
    </row>
    <row r="465" spans="1:3" x14ac:dyDescent="0.3">
      <c r="A465" s="25" t="s">
        <v>206</v>
      </c>
      <c r="B465">
        <v>3</v>
      </c>
      <c r="C465">
        <v>1</v>
      </c>
    </row>
    <row r="466" spans="1:3" x14ac:dyDescent="0.3">
      <c r="A466" s="25" t="s">
        <v>477</v>
      </c>
      <c r="B466">
        <v>1</v>
      </c>
      <c r="C466">
        <v>1</v>
      </c>
    </row>
    <row r="467" spans="1:3" x14ac:dyDescent="0.3">
      <c r="A467" s="25" t="s">
        <v>478</v>
      </c>
      <c r="B467">
        <v>1</v>
      </c>
      <c r="C467">
        <v>1</v>
      </c>
    </row>
    <row r="468" spans="1:3" x14ac:dyDescent="0.3">
      <c r="A468" s="25" t="s">
        <v>207</v>
      </c>
      <c r="B468">
        <v>37</v>
      </c>
      <c r="C468">
        <v>7</v>
      </c>
    </row>
    <row r="469" spans="1:3" x14ac:dyDescent="0.3">
      <c r="A469" s="25" t="s">
        <v>479</v>
      </c>
      <c r="B469">
        <v>1</v>
      </c>
      <c r="C469">
        <v>1</v>
      </c>
    </row>
    <row r="470" spans="1:3" x14ac:dyDescent="0.3">
      <c r="A470" s="25" t="s">
        <v>480</v>
      </c>
      <c r="B470">
        <v>1</v>
      </c>
      <c r="C470">
        <v>1</v>
      </c>
    </row>
    <row r="471" spans="1:3" x14ac:dyDescent="0.3">
      <c r="A471" s="25" t="s">
        <v>3715</v>
      </c>
      <c r="B471">
        <v>1</v>
      </c>
      <c r="C471">
        <v>1</v>
      </c>
    </row>
    <row r="472" spans="1:3" x14ac:dyDescent="0.3">
      <c r="A472" s="25" t="s">
        <v>962</v>
      </c>
      <c r="B472">
        <v>37</v>
      </c>
      <c r="C472">
        <v>7</v>
      </c>
    </row>
    <row r="473" spans="1:3" x14ac:dyDescent="0.3">
      <c r="A473" s="25" t="s">
        <v>848</v>
      </c>
      <c r="B473">
        <v>4</v>
      </c>
      <c r="C473">
        <v>3</v>
      </c>
    </row>
    <row r="474" spans="1:3" x14ac:dyDescent="0.3">
      <c r="A474" s="25" t="s">
        <v>208</v>
      </c>
      <c r="B474">
        <v>1</v>
      </c>
      <c r="C474">
        <v>1</v>
      </c>
    </row>
    <row r="475" spans="1:3" x14ac:dyDescent="0.3">
      <c r="A475" s="25" t="s">
        <v>3716</v>
      </c>
      <c r="B475">
        <v>1</v>
      </c>
      <c r="C475">
        <v>1</v>
      </c>
    </row>
    <row r="476" spans="1:3" x14ac:dyDescent="0.3">
      <c r="A476" s="25" t="s">
        <v>3717</v>
      </c>
      <c r="B476">
        <v>1</v>
      </c>
      <c r="C476">
        <v>1</v>
      </c>
    </row>
    <row r="477" spans="1:3" x14ac:dyDescent="0.3">
      <c r="A477" s="25" t="s">
        <v>209</v>
      </c>
      <c r="B477">
        <v>35</v>
      </c>
      <c r="C477">
        <v>7</v>
      </c>
    </row>
    <row r="478" spans="1:3" x14ac:dyDescent="0.3">
      <c r="A478" s="25" t="s">
        <v>3718</v>
      </c>
      <c r="B478">
        <v>1</v>
      </c>
      <c r="C478">
        <v>1</v>
      </c>
    </row>
    <row r="479" spans="1:3" x14ac:dyDescent="0.3">
      <c r="A479" s="25" t="s">
        <v>963</v>
      </c>
      <c r="B479">
        <v>2</v>
      </c>
      <c r="C479">
        <v>1</v>
      </c>
    </row>
    <row r="480" spans="1:3" x14ac:dyDescent="0.3">
      <c r="A480" s="25" t="s">
        <v>964</v>
      </c>
      <c r="B480">
        <v>2</v>
      </c>
      <c r="C480">
        <v>1</v>
      </c>
    </row>
    <row r="481" spans="1:3" x14ac:dyDescent="0.3">
      <c r="A481" s="25" t="s">
        <v>481</v>
      </c>
      <c r="B481">
        <v>1</v>
      </c>
      <c r="C481">
        <v>1</v>
      </c>
    </row>
    <row r="482" spans="1:3" x14ac:dyDescent="0.3">
      <c r="A482" s="25" t="s">
        <v>3719</v>
      </c>
      <c r="B482">
        <v>1</v>
      </c>
      <c r="C482">
        <v>1</v>
      </c>
    </row>
    <row r="483" spans="1:3" x14ac:dyDescent="0.3">
      <c r="A483" s="25" t="s">
        <v>210</v>
      </c>
      <c r="B483">
        <v>22</v>
      </c>
      <c r="C483">
        <v>7</v>
      </c>
    </row>
    <row r="484" spans="1:3" x14ac:dyDescent="0.3">
      <c r="A484" s="25" t="s">
        <v>3720</v>
      </c>
      <c r="B484">
        <v>1</v>
      </c>
      <c r="C484">
        <v>1</v>
      </c>
    </row>
    <row r="485" spans="1:3" x14ac:dyDescent="0.3">
      <c r="A485" s="25" t="s">
        <v>965</v>
      </c>
      <c r="B485">
        <v>2</v>
      </c>
      <c r="C485">
        <v>1</v>
      </c>
    </row>
    <row r="486" spans="1:3" x14ac:dyDescent="0.3">
      <c r="A486" s="25" t="s">
        <v>847</v>
      </c>
      <c r="B486">
        <v>13</v>
      </c>
      <c r="C486">
        <v>7</v>
      </c>
    </row>
    <row r="487" spans="1:3" x14ac:dyDescent="0.3">
      <c r="A487" s="25" t="s">
        <v>3721</v>
      </c>
      <c r="B487">
        <v>1</v>
      </c>
      <c r="C487">
        <v>1</v>
      </c>
    </row>
    <row r="488" spans="1:3" x14ac:dyDescent="0.3">
      <c r="A488" s="25" t="s">
        <v>846</v>
      </c>
      <c r="B488">
        <v>1</v>
      </c>
      <c r="C488">
        <v>1</v>
      </c>
    </row>
    <row r="489" spans="1:3" x14ac:dyDescent="0.3">
      <c r="A489" s="25" t="s">
        <v>966</v>
      </c>
      <c r="B489">
        <v>51</v>
      </c>
      <c r="C489">
        <v>7</v>
      </c>
    </row>
    <row r="490" spans="1:3" x14ac:dyDescent="0.3">
      <c r="A490" s="25" t="s">
        <v>482</v>
      </c>
      <c r="B490">
        <v>1</v>
      </c>
      <c r="C490">
        <v>1</v>
      </c>
    </row>
    <row r="491" spans="1:3" x14ac:dyDescent="0.3">
      <c r="A491" s="25" t="s">
        <v>483</v>
      </c>
      <c r="B491">
        <v>1</v>
      </c>
      <c r="C491">
        <v>1</v>
      </c>
    </row>
    <row r="492" spans="1:3" x14ac:dyDescent="0.3">
      <c r="A492" s="25" t="s">
        <v>211</v>
      </c>
      <c r="B492">
        <v>9</v>
      </c>
      <c r="C492">
        <v>5</v>
      </c>
    </row>
    <row r="493" spans="1:3" x14ac:dyDescent="0.3">
      <c r="A493" s="25" t="s">
        <v>3722</v>
      </c>
      <c r="B493">
        <v>1</v>
      </c>
      <c r="C493">
        <v>1</v>
      </c>
    </row>
    <row r="494" spans="1:3" x14ac:dyDescent="0.3">
      <c r="A494" s="25" t="s">
        <v>212</v>
      </c>
      <c r="B494">
        <v>8</v>
      </c>
      <c r="C494">
        <v>5</v>
      </c>
    </row>
    <row r="495" spans="1:3" x14ac:dyDescent="0.3">
      <c r="A495" s="25" t="s">
        <v>3723</v>
      </c>
      <c r="B495">
        <v>1</v>
      </c>
      <c r="C495">
        <v>1</v>
      </c>
    </row>
    <row r="496" spans="1:3" x14ac:dyDescent="0.3">
      <c r="A496" s="25" t="s">
        <v>3724</v>
      </c>
      <c r="B496">
        <v>1</v>
      </c>
      <c r="C496">
        <v>1</v>
      </c>
    </row>
    <row r="497" spans="1:3" x14ac:dyDescent="0.3">
      <c r="A497" s="25" t="s">
        <v>845</v>
      </c>
      <c r="B497">
        <v>10</v>
      </c>
      <c r="C497">
        <v>5</v>
      </c>
    </row>
    <row r="498" spans="1:3" x14ac:dyDescent="0.3">
      <c r="A498" s="25" t="s">
        <v>3725</v>
      </c>
      <c r="B498">
        <v>1</v>
      </c>
      <c r="C498">
        <v>1</v>
      </c>
    </row>
    <row r="499" spans="1:3" x14ac:dyDescent="0.3">
      <c r="A499" s="25" t="s">
        <v>3726</v>
      </c>
      <c r="B499">
        <v>1</v>
      </c>
      <c r="C499">
        <v>1</v>
      </c>
    </row>
    <row r="500" spans="1:3" x14ac:dyDescent="0.3">
      <c r="A500" s="25" t="s">
        <v>3727</v>
      </c>
      <c r="B500">
        <v>1</v>
      </c>
      <c r="C500">
        <v>1</v>
      </c>
    </row>
    <row r="501" spans="1:3" x14ac:dyDescent="0.3">
      <c r="A501" s="25" t="s">
        <v>3728</v>
      </c>
      <c r="B501">
        <v>1</v>
      </c>
      <c r="C501">
        <v>1</v>
      </c>
    </row>
    <row r="502" spans="1:3" x14ac:dyDescent="0.3">
      <c r="A502" s="25" t="s">
        <v>3729</v>
      </c>
      <c r="B502">
        <v>1</v>
      </c>
      <c r="C502">
        <v>1</v>
      </c>
    </row>
    <row r="503" spans="1:3" x14ac:dyDescent="0.3">
      <c r="A503" s="25" t="s">
        <v>3730</v>
      </c>
      <c r="B503">
        <v>1</v>
      </c>
      <c r="C503">
        <v>1</v>
      </c>
    </row>
    <row r="504" spans="1:3" x14ac:dyDescent="0.3">
      <c r="A504" s="25" t="s">
        <v>3731</v>
      </c>
      <c r="B504">
        <v>1</v>
      </c>
      <c r="C504">
        <v>1</v>
      </c>
    </row>
    <row r="505" spans="1:3" x14ac:dyDescent="0.3">
      <c r="A505" s="25" t="s">
        <v>213</v>
      </c>
      <c r="B505">
        <v>113</v>
      </c>
      <c r="C505">
        <v>7</v>
      </c>
    </row>
    <row r="506" spans="1:3" x14ac:dyDescent="0.3">
      <c r="A506" s="25" t="s">
        <v>967</v>
      </c>
      <c r="B506">
        <v>1</v>
      </c>
      <c r="C506">
        <v>1</v>
      </c>
    </row>
    <row r="507" spans="1:3" x14ac:dyDescent="0.3">
      <c r="A507" s="25" t="s">
        <v>3732</v>
      </c>
      <c r="B507">
        <v>1</v>
      </c>
      <c r="C507">
        <v>1</v>
      </c>
    </row>
    <row r="508" spans="1:3" x14ac:dyDescent="0.3">
      <c r="A508" s="25" t="s">
        <v>484</v>
      </c>
      <c r="B508">
        <v>1</v>
      </c>
      <c r="C508">
        <v>1</v>
      </c>
    </row>
    <row r="509" spans="1:3" x14ac:dyDescent="0.3">
      <c r="A509" s="25" t="s">
        <v>214</v>
      </c>
      <c r="B509">
        <v>109</v>
      </c>
      <c r="C509">
        <v>7</v>
      </c>
    </row>
    <row r="510" spans="1:3" x14ac:dyDescent="0.3">
      <c r="A510" s="25" t="s">
        <v>3733</v>
      </c>
      <c r="B510">
        <v>1</v>
      </c>
      <c r="C510">
        <v>1</v>
      </c>
    </row>
    <row r="511" spans="1:3" x14ac:dyDescent="0.3">
      <c r="A511" s="25" t="s">
        <v>3734</v>
      </c>
      <c r="B511">
        <v>1</v>
      </c>
      <c r="C511">
        <v>1</v>
      </c>
    </row>
    <row r="512" spans="1:3" x14ac:dyDescent="0.3">
      <c r="A512" s="25" t="s">
        <v>3735</v>
      </c>
      <c r="B512">
        <v>1</v>
      </c>
      <c r="C512">
        <v>1</v>
      </c>
    </row>
    <row r="513" spans="1:3" x14ac:dyDescent="0.3">
      <c r="A513" s="25" t="s">
        <v>844</v>
      </c>
      <c r="B513">
        <v>1</v>
      </c>
      <c r="C513">
        <v>1</v>
      </c>
    </row>
    <row r="514" spans="1:3" x14ac:dyDescent="0.3">
      <c r="A514" s="25" t="s">
        <v>485</v>
      </c>
      <c r="B514">
        <v>1</v>
      </c>
      <c r="C514">
        <v>1</v>
      </c>
    </row>
    <row r="515" spans="1:3" x14ac:dyDescent="0.3">
      <c r="A515" s="25" t="s">
        <v>3736</v>
      </c>
      <c r="B515">
        <v>1</v>
      </c>
      <c r="C515">
        <v>1</v>
      </c>
    </row>
    <row r="516" spans="1:3" x14ac:dyDescent="0.3">
      <c r="A516" s="25" t="s">
        <v>3737</v>
      </c>
      <c r="B516">
        <v>1</v>
      </c>
      <c r="C516">
        <v>1</v>
      </c>
    </row>
    <row r="517" spans="1:3" x14ac:dyDescent="0.3">
      <c r="A517" s="25" t="s">
        <v>3738</v>
      </c>
      <c r="B517">
        <v>1</v>
      </c>
      <c r="C517">
        <v>1</v>
      </c>
    </row>
    <row r="518" spans="1:3" x14ac:dyDescent="0.3">
      <c r="A518" s="25" t="s">
        <v>968</v>
      </c>
      <c r="B518">
        <v>1</v>
      </c>
      <c r="C518">
        <v>1</v>
      </c>
    </row>
    <row r="519" spans="1:3" x14ac:dyDescent="0.3">
      <c r="A519" s="25" t="s">
        <v>486</v>
      </c>
      <c r="B519">
        <v>1</v>
      </c>
      <c r="C519">
        <v>1</v>
      </c>
    </row>
    <row r="520" spans="1:3" x14ac:dyDescent="0.3">
      <c r="A520" s="25" t="s">
        <v>3739</v>
      </c>
      <c r="B520">
        <v>1</v>
      </c>
      <c r="C520">
        <v>1</v>
      </c>
    </row>
    <row r="521" spans="1:3" x14ac:dyDescent="0.3">
      <c r="A521" s="25" t="s">
        <v>487</v>
      </c>
      <c r="B521">
        <v>1</v>
      </c>
      <c r="C521">
        <v>1</v>
      </c>
    </row>
    <row r="522" spans="1:3" x14ac:dyDescent="0.3">
      <c r="A522" s="25" t="s">
        <v>488</v>
      </c>
      <c r="B522">
        <v>1</v>
      </c>
      <c r="C522">
        <v>1</v>
      </c>
    </row>
    <row r="523" spans="1:3" x14ac:dyDescent="0.3">
      <c r="A523" s="25" t="s">
        <v>3740</v>
      </c>
      <c r="B523">
        <v>1</v>
      </c>
      <c r="C523">
        <v>1</v>
      </c>
    </row>
    <row r="524" spans="1:3" x14ac:dyDescent="0.3">
      <c r="A524" s="25" t="s">
        <v>489</v>
      </c>
      <c r="B524">
        <v>1</v>
      </c>
      <c r="C524">
        <v>1</v>
      </c>
    </row>
    <row r="525" spans="1:3" x14ac:dyDescent="0.3">
      <c r="A525" s="25" t="s">
        <v>3741</v>
      </c>
      <c r="B525">
        <v>1</v>
      </c>
      <c r="C525">
        <v>1</v>
      </c>
    </row>
    <row r="526" spans="1:3" x14ac:dyDescent="0.3">
      <c r="A526" s="25" t="s">
        <v>490</v>
      </c>
      <c r="B526">
        <v>1</v>
      </c>
      <c r="C526">
        <v>1</v>
      </c>
    </row>
    <row r="527" spans="1:3" x14ac:dyDescent="0.3">
      <c r="A527" s="25" t="s">
        <v>3742</v>
      </c>
      <c r="B527">
        <v>1</v>
      </c>
      <c r="C527">
        <v>1</v>
      </c>
    </row>
    <row r="528" spans="1:3" x14ac:dyDescent="0.3">
      <c r="A528" s="25" t="s">
        <v>843</v>
      </c>
      <c r="B528">
        <v>5</v>
      </c>
      <c r="C528">
        <v>3</v>
      </c>
    </row>
    <row r="529" spans="1:3" x14ac:dyDescent="0.3">
      <c r="A529" s="25" t="s">
        <v>3743</v>
      </c>
      <c r="B529">
        <v>1</v>
      </c>
      <c r="C529">
        <v>1</v>
      </c>
    </row>
    <row r="530" spans="1:3" x14ac:dyDescent="0.3">
      <c r="A530" s="25" t="s">
        <v>3744</v>
      </c>
      <c r="B530">
        <v>1</v>
      </c>
      <c r="C530">
        <v>1</v>
      </c>
    </row>
    <row r="531" spans="1:3" x14ac:dyDescent="0.3">
      <c r="A531" s="25" t="s">
        <v>969</v>
      </c>
      <c r="B531">
        <v>28</v>
      </c>
      <c r="C531">
        <v>7</v>
      </c>
    </row>
    <row r="532" spans="1:3" x14ac:dyDescent="0.3">
      <c r="A532" s="25" t="s">
        <v>3745</v>
      </c>
      <c r="B532">
        <v>1</v>
      </c>
      <c r="C532">
        <v>1</v>
      </c>
    </row>
    <row r="533" spans="1:3" x14ac:dyDescent="0.3">
      <c r="A533" s="25" t="s">
        <v>215</v>
      </c>
      <c r="B533">
        <v>17</v>
      </c>
      <c r="C533">
        <v>7</v>
      </c>
    </row>
    <row r="534" spans="1:3" x14ac:dyDescent="0.3">
      <c r="A534" s="25" t="s">
        <v>3746</v>
      </c>
      <c r="B534">
        <v>1</v>
      </c>
      <c r="C534">
        <v>1</v>
      </c>
    </row>
    <row r="535" spans="1:3" x14ac:dyDescent="0.3">
      <c r="A535" s="25" t="s">
        <v>491</v>
      </c>
      <c r="B535">
        <v>1</v>
      </c>
      <c r="C535">
        <v>1</v>
      </c>
    </row>
    <row r="536" spans="1:3" x14ac:dyDescent="0.3">
      <c r="A536" s="25" t="s">
        <v>3747</v>
      </c>
      <c r="B536">
        <v>1</v>
      </c>
      <c r="C536">
        <v>1</v>
      </c>
    </row>
    <row r="537" spans="1:3" x14ac:dyDescent="0.3">
      <c r="A537" s="25" t="s">
        <v>970</v>
      </c>
      <c r="B537">
        <v>16</v>
      </c>
      <c r="C537">
        <v>7</v>
      </c>
    </row>
    <row r="538" spans="1:3" x14ac:dyDescent="0.3">
      <c r="A538" s="25" t="s">
        <v>3748</v>
      </c>
      <c r="B538">
        <v>1</v>
      </c>
      <c r="C538">
        <v>1</v>
      </c>
    </row>
    <row r="539" spans="1:3" x14ac:dyDescent="0.3">
      <c r="A539" s="25" t="s">
        <v>3749</v>
      </c>
      <c r="B539">
        <v>1</v>
      </c>
      <c r="C539">
        <v>1</v>
      </c>
    </row>
    <row r="540" spans="1:3" x14ac:dyDescent="0.3">
      <c r="A540" s="25" t="s">
        <v>3750</v>
      </c>
      <c r="B540">
        <v>1</v>
      </c>
      <c r="C540">
        <v>1</v>
      </c>
    </row>
    <row r="541" spans="1:3" x14ac:dyDescent="0.3">
      <c r="A541" s="25" t="s">
        <v>492</v>
      </c>
      <c r="B541">
        <v>1</v>
      </c>
      <c r="C541">
        <v>1</v>
      </c>
    </row>
    <row r="542" spans="1:3" x14ac:dyDescent="0.3">
      <c r="A542" s="25" t="s">
        <v>493</v>
      </c>
      <c r="B542">
        <v>1</v>
      </c>
      <c r="C542">
        <v>1</v>
      </c>
    </row>
    <row r="543" spans="1:3" x14ac:dyDescent="0.3">
      <c r="A543" s="25" t="s">
        <v>3751</v>
      </c>
      <c r="B543">
        <v>1</v>
      </c>
      <c r="C543">
        <v>1</v>
      </c>
    </row>
    <row r="544" spans="1:3" x14ac:dyDescent="0.3">
      <c r="A544" s="25" t="s">
        <v>494</v>
      </c>
      <c r="B544">
        <v>1</v>
      </c>
      <c r="C544">
        <v>1</v>
      </c>
    </row>
    <row r="545" spans="1:3" x14ac:dyDescent="0.3">
      <c r="A545" s="25" t="s">
        <v>3752</v>
      </c>
      <c r="B545">
        <v>1</v>
      </c>
      <c r="C545">
        <v>1</v>
      </c>
    </row>
    <row r="546" spans="1:3" x14ac:dyDescent="0.3">
      <c r="A546" s="25" t="s">
        <v>971</v>
      </c>
      <c r="B546">
        <v>5</v>
      </c>
      <c r="C546">
        <v>3</v>
      </c>
    </row>
    <row r="547" spans="1:3" x14ac:dyDescent="0.3">
      <c r="A547" s="25" t="s">
        <v>3753</v>
      </c>
      <c r="B547">
        <v>1</v>
      </c>
      <c r="C547">
        <v>1</v>
      </c>
    </row>
    <row r="548" spans="1:3" x14ac:dyDescent="0.3">
      <c r="A548" s="25" t="s">
        <v>216</v>
      </c>
      <c r="B548">
        <v>2</v>
      </c>
      <c r="C548">
        <v>1</v>
      </c>
    </row>
    <row r="549" spans="1:3" x14ac:dyDescent="0.3">
      <c r="A549" s="25" t="s">
        <v>3754</v>
      </c>
      <c r="B549">
        <v>1</v>
      </c>
      <c r="C549">
        <v>1</v>
      </c>
    </row>
    <row r="550" spans="1:3" x14ac:dyDescent="0.3">
      <c r="A550" s="25" t="s">
        <v>3755</v>
      </c>
      <c r="B550">
        <v>1</v>
      </c>
      <c r="C550">
        <v>1</v>
      </c>
    </row>
    <row r="551" spans="1:3" x14ac:dyDescent="0.3">
      <c r="A551" s="25" t="s">
        <v>3756</v>
      </c>
      <c r="B551">
        <v>1</v>
      </c>
      <c r="C551">
        <v>1</v>
      </c>
    </row>
    <row r="552" spans="1:3" x14ac:dyDescent="0.3">
      <c r="A552" s="25" t="s">
        <v>972</v>
      </c>
      <c r="B552">
        <v>1</v>
      </c>
      <c r="C552">
        <v>1</v>
      </c>
    </row>
    <row r="553" spans="1:3" x14ac:dyDescent="0.3">
      <c r="A553" s="25" t="s">
        <v>3757</v>
      </c>
      <c r="B553">
        <v>1</v>
      </c>
      <c r="C553">
        <v>1</v>
      </c>
    </row>
    <row r="554" spans="1:3" x14ac:dyDescent="0.3">
      <c r="A554" s="25" t="s">
        <v>3758</v>
      </c>
      <c r="B554">
        <v>1</v>
      </c>
      <c r="C554">
        <v>1</v>
      </c>
    </row>
    <row r="555" spans="1:3" x14ac:dyDescent="0.3">
      <c r="A555" s="25" t="s">
        <v>3759</v>
      </c>
      <c r="B555">
        <v>1</v>
      </c>
      <c r="C555">
        <v>1</v>
      </c>
    </row>
    <row r="556" spans="1:3" x14ac:dyDescent="0.3">
      <c r="A556" s="25" t="s">
        <v>3760</v>
      </c>
      <c r="B556">
        <v>1</v>
      </c>
      <c r="C556">
        <v>1</v>
      </c>
    </row>
    <row r="557" spans="1:3" x14ac:dyDescent="0.3">
      <c r="A557" s="25" t="s">
        <v>3761</v>
      </c>
      <c r="B557">
        <v>1</v>
      </c>
      <c r="C557">
        <v>1</v>
      </c>
    </row>
    <row r="558" spans="1:3" x14ac:dyDescent="0.3">
      <c r="A558" s="25" t="s">
        <v>217</v>
      </c>
      <c r="B558">
        <v>1</v>
      </c>
      <c r="C558">
        <v>1</v>
      </c>
    </row>
    <row r="559" spans="1:3" x14ac:dyDescent="0.3">
      <c r="A559" s="25" t="s">
        <v>3762</v>
      </c>
      <c r="B559">
        <v>1</v>
      </c>
      <c r="C559">
        <v>1</v>
      </c>
    </row>
    <row r="560" spans="1:3" x14ac:dyDescent="0.3">
      <c r="A560" s="25" t="s">
        <v>3763</v>
      </c>
      <c r="B560">
        <v>1</v>
      </c>
      <c r="C560">
        <v>1</v>
      </c>
    </row>
    <row r="561" spans="1:3" x14ac:dyDescent="0.3">
      <c r="A561" s="25" t="s">
        <v>3764</v>
      </c>
      <c r="B561">
        <v>1</v>
      </c>
      <c r="C561">
        <v>1</v>
      </c>
    </row>
    <row r="562" spans="1:3" x14ac:dyDescent="0.3">
      <c r="A562" s="25" t="s">
        <v>218</v>
      </c>
      <c r="B562">
        <v>21</v>
      </c>
      <c r="C562">
        <v>7</v>
      </c>
    </row>
    <row r="563" spans="1:3" x14ac:dyDescent="0.3">
      <c r="A563" s="25" t="s">
        <v>973</v>
      </c>
      <c r="B563">
        <v>2</v>
      </c>
      <c r="C563">
        <v>1</v>
      </c>
    </row>
    <row r="564" spans="1:3" x14ac:dyDescent="0.3">
      <c r="A564" s="25" t="s">
        <v>219</v>
      </c>
      <c r="B564">
        <v>1</v>
      </c>
      <c r="C564">
        <v>1</v>
      </c>
    </row>
    <row r="565" spans="1:3" x14ac:dyDescent="0.3">
      <c r="A565" s="25" t="s">
        <v>974</v>
      </c>
      <c r="B565">
        <v>3</v>
      </c>
      <c r="C565">
        <v>1</v>
      </c>
    </row>
    <row r="566" spans="1:3" x14ac:dyDescent="0.3">
      <c r="A566" s="25" t="s">
        <v>495</v>
      </c>
      <c r="B566">
        <v>1</v>
      </c>
      <c r="C566">
        <v>1</v>
      </c>
    </row>
    <row r="567" spans="1:3" x14ac:dyDescent="0.3">
      <c r="A567" s="25" t="s">
        <v>3765</v>
      </c>
      <c r="B567">
        <v>1</v>
      </c>
      <c r="C567">
        <v>1</v>
      </c>
    </row>
    <row r="568" spans="1:3" x14ac:dyDescent="0.3">
      <c r="A568" s="25" t="s">
        <v>3766</v>
      </c>
      <c r="B568">
        <v>1</v>
      </c>
      <c r="C568">
        <v>1</v>
      </c>
    </row>
    <row r="569" spans="1:3" x14ac:dyDescent="0.3">
      <c r="A569" s="25" t="s">
        <v>220</v>
      </c>
      <c r="B569">
        <v>33</v>
      </c>
      <c r="C569">
        <v>7</v>
      </c>
    </row>
    <row r="570" spans="1:3" x14ac:dyDescent="0.3">
      <c r="A570" s="25" t="s">
        <v>3767</v>
      </c>
      <c r="B570">
        <v>1</v>
      </c>
      <c r="C570">
        <v>1</v>
      </c>
    </row>
    <row r="571" spans="1:3" x14ac:dyDescent="0.3">
      <c r="A571" s="25" t="s">
        <v>496</v>
      </c>
      <c r="B571">
        <v>1</v>
      </c>
      <c r="C571">
        <v>1</v>
      </c>
    </row>
    <row r="572" spans="1:3" x14ac:dyDescent="0.3">
      <c r="A572" s="25" t="s">
        <v>221</v>
      </c>
      <c r="B572">
        <v>102</v>
      </c>
      <c r="C572">
        <v>7</v>
      </c>
    </row>
    <row r="573" spans="1:3" x14ac:dyDescent="0.3">
      <c r="A573" s="25" t="s">
        <v>3768</v>
      </c>
      <c r="B573">
        <v>1</v>
      </c>
      <c r="C573">
        <v>1</v>
      </c>
    </row>
    <row r="574" spans="1:3" x14ac:dyDescent="0.3">
      <c r="A574" s="25" t="s">
        <v>222</v>
      </c>
      <c r="B574">
        <v>39</v>
      </c>
      <c r="C574">
        <v>7</v>
      </c>
    </row>
    <row r="575" spans="1:3" x14ac:dyDescent="0.3">
      <c r="A575" s="25" t="s">
        <v>3769</v>
      </c>
      <c r="B575">
        <v>1</v>
      </c>
      <c r="C575">
        <v>1</v>
      </c>
    </row>
    <row r="576" spans="1:3" x14ac:dyDescent="0.3">
      <c r="A576" s="25" t="s">
        <v>3770</v>
      </c>
      <c r="B576">
        <v>1</v>
      </c>
      <c r="C576">
        <v>1</v>
      </c>
    </row>
    <row r="577" spans="1:6" x14ac:dyDescent="0.3">
      <c r="A577" s="25" t="s">
        <v>223</v>
      </c>
      <c r="B577">
        <v>1</v>
      </c>
      <c r="C577">
        <v>1</v>
      </c>
    </row>
    <row r="578" spans="1:6" x14ac:dyDescent="0.3">
      <c r="A578" s="25" t="s">
        <v>497</v>
      </c>
      <c r="B578">
        <v>1</v>
      </c>
      <c r="C578">
        <v>1</v>
      </c>
    </row>
    <row r="579" spans="1:6" x14ac:dyDescent="0.3">
      <c r="A579" s="25" t="s">
        <v>3771</v>
      </c>
      <c r="B579">
        <v>1</v>
      </c>
      <c r="C579">
        <v>1</v>
      </c>
    </row>
    <row r="580" spans="1:6" x14ac:dyDescent="0.3">
      <c r="A580" s="25" t="s">
        <v>3772</v>
      </c>
      <c r="B580">
        <v>1</v>
      </c>
      <c r="C580">
        <v>1</v>
      </c>
    </row>
    <row r="581" spans="1:6" x14ac:dyDescent="0.3">
      <c r="A581" s="25" t="s">
        <v>3773</v>
      </c>
      <c r="B581">
        <v>1</v>
      </c>
      <c r="C581">
        <v>1</v>
      </c>
      <c r="F581" t="s">
        <v>1125</v>
      </c>
    </row>
    <row r="582" spans="1:6" x14ac:dyDescent="0.3">
      <c r="A582" s="25" t="s">
        <v>3774</v>
      </c>
      <c r="B582">
        <v>1</v>
      </c>
      <c r="C582">
        <v>1</v>
      </c>
    </row>
    <row r="583" spans="1:6" x14ac:dyDescent="0.3">
      <c r="A583" s="25" t="s">
        <v>224</v>
      </c>
      <c r="B583">
        <v>1</v>
      </c>
      <c r="C583">
        <v>1</v>
      </c>
    </row>
    <row r="584" spans="1:6" x14ac:dyDescent="0.3">
      <c r="A584" s="25" t="s">
        <v>3775</v>
      </c>
      <c r="B584">
        <v>1</v>
      </c>
      <c r="C584">
        <v>1</v>
      </c>
    </row>
    <row r="585" spans="1:6" x14ac:dyDescent="0.3">
      <c r="A585" s="25" t="s">
        <v>3776</v>
      </c>
      <c r="B585">
        <v>1</v>
      </c>
      <c r="C585">
        <v>1</v>
      </c>
    </row>
    <row r="586" spans="1:6" x14ac:dyDescent="0.3">
      <c r="A586" s="25" t="s">
        <v>225</v>
      </c>
      <c r="B586">
        <v>8</v>
      </c>
      <c r="C586">
        <v>5</v>
      </c>
    </row>
    <row r="587" spans="1:6" x14ac:dyDescent="0.3">
      <c r="A587" s="25" t="s">
        <v>3777</v>
      </c>
      <c r="B587">
        <v>1</v>
      </c>
      <c r="C587">
        <v>1</v>
      </c>
    </row>
    <row r="588" spans="1:6" x14ac:dyDescent="0.3">
      <c r="A588" s="25" t="s">
        <v>3778</v>
      </c>
      <c r="B588">
        <v>1</v>
      </c>
      <c r="C588">
        <v>1</v>
      </c>
    </row>
    <row r="589" spans="1:6" x14ac:dyDescent="0.3">
      <c r="A589" s="25" t="s">
        <v>3779</v>
      </c>
      <c r="B589">
        <v>1</v>
      </c>
      <c r="C589">
        <v>1</v>
      </c>
    </row>
    <row r="590" spans="1:6" x14ac:dyDescent="0.3">
      <c r="A590" s="25" t="s">
        <v>226</v>
      </c>
      <c r="B590">
        <v>1</v>
      </c>
      <c r="C590">
        <v>1</v>
      </c>
    </row>
    <row r="591" spans="1:6" x14ac:dyDescent="0.3">
      <c r="A591" s="25" t="s">
        <v>3780</v>
      </c>
      <c r="B591">
        <v>1</v>
      </c>
      <c r="C591">
        <v>1</v>
      </c>
    </row>
    <row r="592" spans="1:6" x14ac:dyDescent="0.3">
      <c r="A592" s="25" t="s">
        <v>3781</v>
      </c>
      <c r="B592">
        <v>1</v>
      </c>
      <c r="C592">
        <v>1</v>
      </c>
      <c r="E592" t="s">
        <v>422</v>
      </c>
    </row>
    <row r="593" spans="1:5" x14ac:dyDescent="0.3">
      <c r="A593" s="25" t="s">
        <v>3782</v>
      </c>
      <c r="B593">
        <v>1</v>
      </c>
      <c r="C593">
        <v>1</v>
      </c>
    </row>
    <row r="594" spans="1:5" x14ac:dyDescent="0.3">
      <c r="A594" s="25" t="s">
        <v>3783</v>
      </c>
      <c r="B594">
        <v>1</v>
      </c>
      <c r="C594">
        <v>1</v>
      </c>
    </row>
    <row r="595" spans="1:5" x14ac:dyDescent="0.3">
      <c r="A595" s="25" t="s">
        <v>3784</v>
      </c>
      <c r="B595">
        <v>1</v>
      </c>
      <c r="C595">
        <v>1</v>
      </c>
    </row>
    <row r="596" spans="1:5" x14ac:dyDescent="0.3">
      <c r="A596" s="25" t="s">
        <v>498</v>
      </c>
      <c r="B596">
        <v>1</v>
      </c>
      <c r="C596">
        <v>1</v>
      </c>
    </row>
    <row r="597" spans="1:5" x14ac:dyDescent="0.3">
      <c r="A597" s="25" t="s">
        <v>3785</v>
      </c>
      <c r="B597">
        <v>1</v>
      </c>
      <c r="C597">
        <v>1</v>
      </c>
    </row>
    <row r="598" spans="1:5" x14ac:dyDescent="0.3">
      <c r="A598" s="25" t="s">
        <v>227</v>
      </c>
      <c r="B598">
        <v>28</v>
      </c>
      <c r="C598">
        <v>7</v>
      </c>
    </row>
    <row r="599" spans="1:5" x14ac:dyDescent="0.3">
      <c r="A599" s="25" t="s">
        <v>3786</v>
      </c>
      <c r="B599">
        <v>1</v>
      </c>
      <c r="C599">
        <v>1</v>
      </c>
    </row>
    <row r="600" spans="1:5" x14ac:dyDescent="0.3">
      <c r="A600" s="25" t="s">
        <v>499</v>
      </c>
      <c r="B600">
        <v>1</v>
      </c>
      <c r="C600">
        <v>1</v>
      </c>
    </row>
    <row r="601" spans="1:5" x14ac:dyDescent="0.3">
      <c r="A601" s="25" t="s">
        <v>228</v>
      </c>
      <c r="B601">
        <v>102</v>
      </c>
      <c r="C601">
        <v>7</v>
      </c>
    </row>
    <row r="602" spans="1:5" x14ac:dyDescent="0.3">
      <c r="A602" s="25" t="s">
        <v>3787</v>
      </c>
      <c r="B602">
        <v>1</v>
      </c>
      <c r="C602">
        <v>1</v>
      </c>
    </row>
    <row r="603" spans="1:5" x14ac:dyDescent="0.3">
      <c r="A603" s="25" t="s">
        <v>229</v>
      </c>
      <c r="B603">
        <v>2</v>
      </c>
      <c r="C603">
        <v>1</v>
      </c>
    </row>
    <row r="604" spans="1:5" x14ac:dyDescent="0.3">
      <c r="A604" s="25" t="s">
        <v>3788</v>
      </c>
      <c r="B604">
        <v>1</v>
      </c>
      <c r="C604">
        <v>1</v>
      </c>
      <c r="E604" t="s">
        <v>1124</v>
      </c>
    </row>
    <row r="605" spans="1:5" x14ac:dyDescent="0.3">
      <c r="A605" s="25" t="s">
        <v>3789</v>
      </c>
      <c r="B605">
        <v>1</v>
      </c>
      <c r="C605">
        <v>1</v>
      </c>
    </row>
    <row r="606" spans="1:5" x14ac:dyDescent="0.3">
      <c r="A606" s="25" t="s">
        <v>3790</v>
      </c>
      <c r="B606">
        <v>1</v>
      </c>
      <c r="C606">
        <v>1</v>
      </c>
    </row>
    <row r="607" spans="1:5" x14ac:dyDescent="0.3">
      <c r="A607" s="25" t="s">
        <v>975</v>
      </c>
      <c r="B607">
        <v>7</v>
      </c>
      <c r="C607">
        <v>3</v>
      </c>
    </row>
    <row r="608" spans="1:5" x14ac:dyDescent="0.3">
      <c r="A608" s="25" t="s">
        <v>3791</v>
      </c>
      <c r="B608">
        <v>1</v>
      </c>
      <c r="C608">
        <v>1</v>
      </c>
    </row>
    <row r="609" spans="1:3" x14ac:dyDescent="0.3">
      <c r="A609" s="25" t="s">
        <v>3792</v>
      </c>
      <c r="B609">
        <v>1</v>
      </c>
      <c r="C609">
        <v>1</v>
      </c>
    </row>
    <row r="610" spans="1:3" x14ac:dyDescent="0.3">
      <c r="A610" s="25" t="s">
        <v>3793</v>
      </c>
      <c r="B610">
        <v>1</v>
      </c>
      <c r="C610">
        <v>1</v>
      </c>
    </row>
    <row r="611" spans="1:3" x14ac:dyDescent="0.3">
      <c r="A611" s="25" t="s">
        <v>3794</v>
      </c>
      <c r="B611">
        <v>1</v>
      </c>
      <c r="C611">
        <v>1</v>
      </c>
    </row>
    <row r="612" spans="1:3" x14ac:dyDescent="0.3">
      <c r="A612" s="25" t="s">
        <v>3795</v>
      </c>
      <c r="B612">
        <v>1</v>
      </c>
      <c r="C612">
        <v>1</v>
      </c>
    </row>
    <row r="613" spans="1:3" x14ac:dyDescent="0.3">
      <c r="A613" s="25" t="s">
        <v>230</v>
      </c>
      <c r="B613">
        <v>5</v>
      </c>
      <c r="C613">
        <v>3</v>
      </c>
    </row>
    <row r="614" spans="1:3" x14ac:dyDescent="0.3">
      <c r="A614" s="25" t="s">
        <v>500</v>
      </c>
      <c r="B614">
        <v>1</v>
      </c>
      <c r="C614">
        <v>1</v>
      </c>
    </row>
    <row r="615" spans="1:3" x14ac:dyDescent="0.3">
      <c r="A615" s="25" t="s">
        <v>501</v>
      </c>
      <c r="B615">
        <v>1</v>
      </c>
      <c r="C615">
        <v>1</v>
      </c>
    </row>
    <row r="616" spans="1:3" x14ac:dyDescent="0.3">
      <c r="A616" s="25" t="s">
        <v>231</v>
      </c>
      <c r="B616">
        <v>22</v>
      </c>
      <c r="C616">
        <v>7</v>
      </c>
    </row>
    <row r="617" spans="1:3" x14ac:dyDescent="0.3">
      <c r="A617" s="25" t="s">
        <v>3796</v>
      </c>
      <c r="B617">
        <v>1</v>
      </c>
      <c r="C617">
        <v>1</v>
      </c>
    </row>
    <row r="618" spans="1:3" x14ac:dyDescent="0.3">
      <c r="A618" s="25" t="s">
        <v>232</v>
      </c>
      <c r="B618">
        <v>23</v>
      </c>
      <c r="C618">
        <v>7</v>
      </c>
    </row>
    <row r="619" spans="1:3" x14ac:dyDescent="0.3">
      <c r="A619" s="25" t="s">
        <v>976</v>
      </c>
      <c r="B619">
        <v>9</v>
      </c>
      <c r="C619">
        <v>5</v>
      </c>
    </row>
    <row r="620" spans="1:3" x14ac:dyDescent="0.3">
      <c r="A620" s="25" t="s">
        <v>977</v>
      </c>
      <c r="B620">
        <v>4</v>
      </c>
      <c r="C620">
        <v>3</v>
      </c>
    </row>
    <row r="621" spans="1:3" x14ac:dyDescent="0.3">
      <c r="A621" s="25" t="s">
        <v>502</v>
      </c>
      <c r="B621">
        <v>1</v>
      </c>
      <c r="C621">
        <v>1</v>
      </c>
    </row>
    <row r="622" spans="1:3" x14ac:dyDescent="0.3">
      <c r="A622" s="25" t="s">
        <v>3797</v>
      </c>
      <c r="B622">
        <v>1</v>
      </c>
      <c r="C622">
        <v>1</v>
      </c>
    </row>
    <row r="623" spans="1:3" x14ac:dyDescent="0.3">
      <c r="A623" s="25" t="s">
        <v>3798</v>
      </c>
      <c r="B623">
        <v>1</v>
      </c>
      <c r="C623">
        <v>1</v>
      </c>
    </row>
    <row r="624" spans="1:3" x14ac:dyDescent="0.3">
      <c r="A624" s="25" t="s">
        <v>3799</v>
      </c>
      <c r="B624">
        <v>1</v>
      </c>
      <c r="C624">
        <v>1</v>
      </c>
    </row>
    <row r="625" spans="1:3" x14ac:dyDescent="0.3">
      <c r="A625" s="25" t="s">
        <v>3800</v>
      </c>
      <c r="B625">
        <v>1</v>
      </c>
      <c r="C625">
        <v>1</v>
      </c>
    </row>
    <row r="626" spans="1:3" x14ac:dyDescent="0.3">
      <c r="A626" s="25" t="s">
        <v>233</v>
      </c>
      <c r="B626">
        <v>51</v>
      </c>
      <c r="C626">
        <v>7</v>
      </c>
    </row>
    <row r="627" spans="1:3" x14ac:dyDescent="0.3">
      <c r="A627" s="25" t="s">
        <v>503</v>
      </c>
      <c r="B627">
        <v>1</v>
      </c>
      <c r="C627">
        <v>1</v>
      </c>
    </row>
    <row r="628" spans="1:3" x14ac:dyDescent="0.3">
      <c r="A628" s="25" t="s">
        <v>504</v>
      </c>
      <c r="B628">
        <v>1</v>
      </c>
      <c r="C628">
        <v>1</v>
      </c>
    </row>
    <row r="629" spans="1:3" x14ac:dyDescent="0.3">
      <c r="A629" s="25" t="s">
        <v>3801</v>
      </c>
      <c r="B629">
        <v>1</v>
      </c>
      <c r="C629">
        <v>1</v>
      </c>
    </row>
    <row r="630" spans="1:3" x14ac:dyDescent="0.3">
      <c r="A630" s="25" t="s">
        <v>3802</v>
      </c>
      <c r="B630">
        <v>1</v>
      </c>
      <c r="C630">
        <v>1</v>
      </c>
    </row>
    <row r="631" spans="1:3" x14ac:dyDescent="0.3">
      <c r="A631" s="25" t="s">
        <v>3803</v>
      </c>
      <c r="B631">
        <v>1</v>
      </c>
      <c r="C631">
        <v>1</v>
      </c>
    </row>
    <row r="632" spans="1:3" x14ac:dyDescent="0.3">
      <c r="A632" s="25" t="s">
        <v>3804</v>
      </c>
      <c r="B632">
        <v>1</v>
      </c>
      <c r="C632">
        <v>1</v>
      </c>
    </row>
    <row r="633" spans="1:3" x14ac:dyDescent="0.3">
      <c r="A633" s="25" t="s">
        <v>234</v>
      </c>
      <c r="B633">
        <v>44</v>
      </c>
      <c r="C633">
        <v>7</v>
      </c>
    </row>
    <row r="634" spans="1:3" x14ac:dyDescent="0.3">
      <c r="A634" s="25" t="s">
        <v>3805</v>
      </c>
      <c r="B634">
        <v>1</v>
      </c>
      <c r="C634">
        <v>1</v>
      </c>
    </row>
    <row r="635" spans="1:3" x14ac:dyDescent="0.3">
      <c r="A635" s="25" t="s">
        <v>3806</v>
      </c>
      <c r="B635">
        <v>1</v>
      </c>
      <c r="C635">
        <v>1</v>
      </c>
    </row>
    <row r="636" spans="1:3" x14ac:dyDescent="0.3">
      <c r="A636" s="25" t="s">
        <v>978</v>
      </c>
      <c r="B636">
        <v>4</v>
      </c>
      <c r="C636">
        <v>3</v>
      </c>
    </row>
    <row r="637" spans="1:3" x14ac:dyDescent="0.3">
      <c r="A637" s="25" t="s">
        <v>979</v>
      </c>
      <c r="B637">
        <v>1</v>
      </c>
      <c r="C637">
        <v>1</v>
      </c>
    </row>
    <row r="638" spans="1:3" x14ac:dyDescent="0.3">
      <c r="A638" s="25" t="s">
        <v>980</v>
      </c>
      <c r="B638">
        <v>12</v>
      </c>
      <c r="C638">
        <v>7</v>
      </c>
    </row>
    <row r="639" spans="1:3" x14ac:dyDescent="0.3">
      <c r="A639" s="25" t="s">
        <v>3807</v>
      </c>
      <c r="B639">
        <v>1</v>
      </c>
      <c r="C639">
        <v>1</v>
      </c>
    </row>
    <row r="640" spans="1:3" x14ac:dyDescent="0.3">
      <c r="A640" s="25" t="s">
        <v>3808</v>
      </c>
      <c r="B640">
        <v>1</v>
      </c>
      <c r="C640">
        <v>1</v>
      </c>
    </row>
    <row r="641" spans="1:3" x14ac:dyDescent="0.3">
      <c r="A641" s="25" t="s">
        <v>3809</v>
      </c>
      <c r="B641">
        <v>1</v>
      </c>
      <c r="C641">
        <v>1</v>
      </c>
    </row>
    <row r="642" spans="1:3" x14ac:dyDescent="0.3">
      <c r="A642" s="25" t="s">
        <v>3810</v>
      </c>
      <c r="B642">
        <v>1</v>
      </c>
      <c r="C642">
        <v>1</v>
      </c>
    </row>
    <row r="643" spans="1:3" x14ac:dyDescent="0.3">
      <c r="A643" s="25" t="s">
        <v>3811</v>
      </c>
      <c r="B643">
        <v>1</v>
      </c>
      <c r="C643">
        <v>1</v>
      </c>
    </row>
    <row r="644" spans="1:3" x14ac:dyDescent="0.3">
      <c r="A644" s="25" t="s">
        <v>235</v>
      </c>
      <c r="B644">
        <v>20</v>
      </c>
      <c r="C644">
        <v>7</v>
      </c>
    </row>
    <row r="645" spans="1:3" x14ac:dyDescent="0.3">
      <c r="A645" s="25" t="s">
        <v>981</v>
      </c>
      <c r="B645">
        <v>13</v>
      </c>
      <c r="C645">
        <v>7</v>
      </c>
    </row>
    <row r="646" spans="1:3" x14ac:dyDescent="0.3">
      <c r="A646" s="25" t="s">
        <v>3812</v>
      </c>
      <c r="B646">
        <v>1</v>
      </c>
      <c r="C646">
        <v>1</v>
      </c>
    </row>
    <row r="647" spans="1:3" x14ac:dyDescent="0.3">
      <c r="A647" s="25" t="s">
        <v>3813</v>
      </c>
      <c r="B647">
        <v>1</v>
      </c>
      <c r="C647">
        <v>1</v>
      </c>
    </row>
    <row r="648" spans="1:3" x14ac:dyDescent="0.3">
      <c r="A648" s="25" t="s">
        <v>3814</v>
      </c>
      <c r="B648">
        <v>1</v>
      </c>
      <c r="C648">
        <v>1</v>
      </c>
    </row>
    <row r="649" spans="1:3" x14ac:dyDescent="0.3">
      <c r="A649" s="25" t="s">
        <v>236</v>
      </c>
      <c r="B649">
        <v>16</v>
      </c>
      <c r="C649">
        <v>7</v>
      </c>
    </row>
    <row r="650" spans="1:3" x14ac:dyDescent="0.3">
      <c r="A650" s="25" t="s">
        <v>237</v>
      </c>
      <c r="B650">
        <v>9</v>
      </c>
      <c r="C650">
        <v>5</v>
      </c>
    </row>
    <row r="651" spans="1:3" x14ac:dyDescent="0.3">
      <c r="A651" s="25" t="s">
        <v>238</v>
      </c>
      <c r="B651">
        <v>6</v>
      </c>
      <c r="C651">
        <v>3</v>
      </c>
    </row>
    <row r="652" spans="1:3" x14ac:dyDescent="0.3">
      <c r="A652" s="25" t="s">
        <v>3815</v>
      </c>
      <c r="B652">
        <v>1</v>
      </c>
      <c r="C652">
        <v>1</v>
      </c>
    </row>
    <row r="653" spans="1:3" x14ac:dyDescent="0.3">
      <c r="A653" s="25" t="s">
        <v>3816</v>
      </c>
      <c r="B653">
        <v>1</v>
      </c>
      <c r="C653">
        <v>1</v>
      </c>
    </row>
    <row r="654" spans="1:3" x14ac:dyDescent="0.3">
      <c r="A654" s="25" t="s">
        <v>3817</v>
      </c>
      <c r="B654">
        <v>1</v>
      </c>
      <c r="C654">
        <v>1</v>
      </c>
    </row>
    <row r="655" spans="1:3" x14ac:dyDescent="0.3">
      <c r="A655" s="25" t="s">
        <v>3818</v>
      </c>
      <c r="B655">
        <v>1</v>
      </c>
      <c r="C655">
        <v>1</v>
      </c>
    </row>
    <row r="656" spans="1:3" x14ac:dyDescent="0.3">
      <c r="A656" s="25" t="s">
        <v>3819</v>
      </c>
      <c r="B656">
        <v>1</v>
      </c>
      <c r="C656">
        <v>1</v>
      </c>
    </row>
    <row r="657" spans="1:3" x14ac:dyDescent="0.3">
      <c r="A657" s="25" t="s">
        <v>982</v>
      </c>
      <c r="B657">
        <v>1</v>
      </c>
      <c r="C657">
        <v>1</v>
      </c>
    </row>
    <row r="658" spans="1:3" x14ac:dyDescent="0.3">
      <c r="A658" s="25" t="s">
        <v>3820</v>
      </c>
      <c r="B658">
        <v>1</v>
      </c>
      <c r="C658">
        <v>1</v>
      </c>
    </row>
    <row r="659" spans="1:3" x14ac:dyDescent="0.3">
      <c r="A659" s="25" t="s">
        <v>3821</v>
      </c>
      <c r="B659">
        <v>1</v>
      </c>
      <c r="C659">
        <v>1</v>
      </c>
    </row>
    <row r="660" spans="1:3" x14ac:dyDescent="0.3">
      <c r="A660" s="25" t="s">
        <v>3822</v>
      </c>
      <c r="B660">
        <v>1</v>
      </c>
      <c r="C660">
        <v>1</v>
      </c>
    </row>
    <row r="661" spans="1:3" x14ac:dyDescent="0.3">
      <c r="A661" s="25" t="s">
        <v>3823</v>
      </c>
      <c r="B661">
        <v>1</v>
      </c>
      <c r="C661">
        <v>1</v>
      </c>
    </row>
    <row r="662" spans="1:3" x14ac:dyDescent="0.3">
      <c r="A662" s="25" t="s">
        <v>3824</v>
      </c>
      <c r="B662">
        <v>1</v>
      </c>
      <c r="C662">
        <v>1</v>
      </c>
    </row>
    <row r="663" spans="1:3" x14ac:dyDescent="0.3">
      <c r="A663" s="25" t="s">
        <v>3825</v>
      </c>
      <c r="B663">
        <v>2</v>
      </c>
      <c r="C663">
        <v>1</v>
      </c>
    </row>
    <row r="664" spans="1:3" x14ac:dyDescent="0.3">
      <c r="A664" s="25" t="s">
        <v>239</v>
      </c>
      <c r="B664">
        <v>20</v>
      </c>
      <c r="C664">
        <v>7</v>
      </c>
    </row>
    <row r="665" spans="1:3" x14ac:dyDescent="0.3">
      <c r="A665" s="25" t="s">
        <v>3826</v>
      </c>
      <c r="B665">
        <v>1</v>
      </c>
      <c r="C665">
        <v>1</v>
      </c>
    </row>
    <row r="666" spans="1:3" x14ac:dyDescent="0.3">
      <c r="A666" s="25" t="s">
        <v>3827</v>
      </c>
      <c r="B666">
        <v>1</v>
      </c>
      <c r="C666">
        <v>1</v>
      </c>
    </row>
    <row r="667" spans="1:3" x14ac:dyDescent="0.3">
      <c r="A667" s="25" t="s">
        <v>505</v>
      </c>
      <c r="B667">
        <v>1</v>
      </c>
      <c r="C667">
        <v>1</v>
      </c>
    </row>
    <row r="668" spans="1:3" x14ac:dyDescent="0.3">
      <c r="A668" s="25" t="s">
        <v>983</v>
      </c>
      <c r="B668">
        <v>21</v>
      </c>
      <c r="C668">
        <v>7</v>
      </c>
    </row>
    <row r="669" spans="1:3" x14ac:dyDescent="0.3">
      <c r="A669" s="25" t="s">
        <v>3828</v>
      </c>
      <c r="B669">
        <v>1</v>
      </c>
      <c r="C669">
        <v>1</v>
      </c>
    </row>
    <row r="670" spans="1:3" x14ac:dyDescent="0.3">
      <c r="A670" s="25" t="s">
        <v>240</v>
      </c>
      <c r="B670">
        <v>1</v>
      </c>
      <c r="C670">
        <v>1</v>
      </c>
    </row>
    <row r="671" spans="1:3" x14ac:dyDescent="0.3">
      <c r="A671" s="25" t="s">
        <v>241</v>
      </c>
      <c r="B671">
        <v>4</v>
      </c>
      <c r="C671">
        <v>3</v>
      </c>
    </row>
    <row r="672" spans="1:3" x14ac:dyDescent="0.3">
      <c r="A672" s="25" t="s">
        <v>3829</v>
      </c>
      <c r="B672">
        <v>1</v>
      </c>
      <c r="C672">
        <v>1</v>
      </c>
    </row>
    <row r="673" spans="1:3" x14ac:dyDescent="0.3">
      <c r="A673" s="25" t="s">
        <v>506</v>
      </c>
      <c r="B673">
        <v>1</v>
      </c>
      <c r="C673">
        <v>1</v>
      </c>
    </row>
    <row r="674" spans="1:3" x14ac:dyDescent="0.3">
      <c r="A674" s="25" t="s">
        <v>3830</v>
      </c>
      <c r="B674">
        <v>1</v>
      </c>
      <c r="C674">
        <v>1</v>
      </c>
    </row>
    <row r="675" spans="1:3" x14ac:dyDescent="0.3">
      <c r="A675" s="25" t="s">
        <v>242</v>
      </c>
      <c r="B675">
        <v>9</v>
      </c>
      <c r="C675">
        <v>5</v>
      </c>
    </row>
    <row r="676" spans="1:3" x14ac:dyDescent="0.3">
      <c r="A676" s="25" t="s">
        <v>3831</v>
      </c>
      <c r="B676">
        <v>1</v>
      </c>
      <c r="C676">
        <v>1</v>
      </c>
    </row>
    <row r="677" spans="1:3" x14ac:dyDescent="0.3">
      <c r="A677" s="25" t="s">
        <v>3832</v>
      </c>
      <c r="B677">
        <v>1</v>
      </c>
      <c r="C677">
        <v>1</v>
      </c>
    </row>
    <row r="678" spans="1:3" x14ac:dyDescent="0.3">
      <c r="A678" s="25" t="s">
        <v>243</v>
      </c>
      <c r="B678">
        <v>9</v>
      </c>
      <c r="C678">
        <v>5</v>
      </c>
    </row>
    <row r="679" spans="1:3" x14ac:dyDescent="0.3">
      <c r="A679" s="25" t="s">
        <v>3833</v>
      </c>
      <c r="B679">
        <v>1</v>
      </c>
      <c r="C679">
        <v>1</v>
      </c>
    </row>
    <row r="680" spans="1:3" x14ac:dyDescent="0.3">
      <c r="A680" s="25" t="s">
        <v>3834</v>
      </c>
      <c r="B680">
        <v>1</v>
      </c>
      <c r="C680">
        <v>1</v>
      </c>
    </row>
    <row r="681" spans="1:3" x14ac:dyDescent="0.3">
      <c r="A681" s="25" t="s">
        <v>3835</v>
      </c>
      <c r="B681">
        <v>1</v>
      </c>
      <c r="C681">
        <v>1</v>
      </c>
    </row>
    <row r="682" spans="1:3" x14ac:dyDescent="0.3">
      <c r="A682" s="25" t="s">
        <v>3836</v>
      </c>
      <c r="B682">
        <v>1</v>
      </c>
      <c r="C682">
        <v>1</v>
      </c>
    </row>
    <row r="683" spans="1:3" x14ac:dyDescent="0.3">
      <c r="A683" s="25" t="s">
        <v>3837</v>
      </c>
      <c r="B683">
        <v>1</v>
      </c>
      <c r="C683">
        <v>1</v>
      </c>
    </row>
    <row r="684" spans="1:3" x14ac:dyDescent="0.3">
      <c r="A684" s="25" t="s">
        <v>3838</v>
      </c>
      <c r="B684">
        <v>1</v>
      </c>
      <c r="C684">
        <v>1</v>
      </c>
    </row>
    <row r="685" spans="1:3" x14ac:dyDescent="0.3">
      <c r="A685" s="25" t="s">
        <v>3839</v>
      </c>
      <c r="B685">
        <v>1</v>
      </c>
      <c r="C685">
        <v>1</v>
      </c>
    </row>
    <row r="686" spans="1:3" x14ac:dyDescent="0.3">
      <c r="A686" s="25" t="s">
        <v>3840</v>
      </c>
      <c r="B686">
        <v>1</v>
      </c>
      <c r="C686">
        <v>1</v>
      </c>
    </row>
    <row r="687" spans="1:3" x14ac:dyDescent="0.3">
      <c r="A687" s="25" t="s">
        <v>3841</v>
      </c>
      <c r="B687">
        <v>1</v>
      </c>
      <c r="C687">
        <v>1</v>
      </c>
    </row>
    <row r="688" spans="1:3" x14ac:dyDescent="0.3">
      <c r="A688" s="25" t="s">
        <v>842</v>
      </c>
      <c r="B688">
        <v>1</v>
      </c>
      <c r="C688">
        <v>1</v>
      </c>
    </row>
    <row r="689" spans="1:3" x14ac:dyDescent="0.3">
      <c r="A689" s="25" t="s">
        <v>984</v>
      </c>
      <c r="B689">
        <v>8</v>
      </c>
      <c r="C689">
        <v>5</v>
      </c>
    </row>
    <row r="690" spans="1:3" x14ac:dyDescent="0.3">
      <c r="A690" s="25" t="s">
        <v>507</v>
      </c>
      <c r="B690">
        <v>1</v>
      </c>
      <c r="C690">
        <v>1</v>
      </c>
    </row>
    <row r="691" spans="1:3" x14ac:dyDescent="0.3">
      <c r="A691" s="25" t="s">
        <v>3842</v>
      </c>
      <c r="B691">
        <v>1</v>
      </c>
      <c r="C691">
        <v>1</v>
      </c>
    </row>
    <row r="692" spans="1:3" x14ac:dyDescent="0.3">
      <c r="A692" s="25" t="s">
        <v>985</v>
      </c>
      <c r="B692">
        <v>5</v>
      </c>
      <c r="C692">
        <v>3</v>
      </c>
    </row>
    <row r="693" spans="1:3" x14ac:dyDescent="0.3">
      <c r="A693" s="25" t="s">
        <v>508</v>
      </c>
      <c r="B693">
        <v>1</v>
      </c>
      <c r="C693">
        <v>1</v>
      </c>
    </row>
    <row r="694" spans="1:3" x14ac:dyDescent="0.3">
      <c r="A694" s="25" t="s">
        <v>244</v>
      </c>
      <c r="B694">
        <v>9</v>
      </c>
      <c r="C694">
        <v>5</v>
      </c>
    </row>
    <row r="695" spans="1:3" x14ac:dyDescent="0.3">
      <c r="A695" s="25" t="s">
        <v>3843</v>
      </c>
      <c r="B695">
        <v>1</v>
      </c>
      <c r="C695">
        <v>1</v>
      </c>
    </row>
    <row r="696" spans="1:3" x14ac:dyDescent="0.3">
      <c r="A696" s="25" t="s">
        <v>3844</v>
      </c>
      <c r="B696">
        <v>1</v>
      </c>
      <c r="C696">
        <v>1</v>
      </c>
    </row>
    <row r="697" spans="1:3" x14ac:dyDescent="0.3">
      <c r="A697" s="25" t="s">
        <v>3845</v>
      </c>
      <c r="B697">
        <v>1</v>
      </c>
      <c r="C697">
        <v>1</v>
      </c>
    </row>
    <row r="698" spans="1:3" x14ac:dyDescent="0.3">
      <c r="A698" s="25" t="s">
        <v>986</v>
      </c>
      <c r="B698">
        <v>16</v>
      </c>
      <c r="C698">
        <v>7</v>
      </c>
    </row>
    <row r="699" spans="1:3" x14ac:dyDescent="0.3">
      <c r="A699" s="25" t="s">
        <v>509</v>
      </c>
      <c r="B699">
        <v>1</v>
      </c>
      <c r="C699">
        <v>1</v>
      </c>
    </row>
    <row r="700" spans="1:3" x14ac:dyDescent="0.3">
      <c r="A700" s="25" t="s">
        <v>3846</v>
      </c>
      <c r="B700">
        <v>1</v>
      </c>
      <c r="C700">
        <v>1</v>
      </c>
    </row>
    <row r="701" spans="1:3" x14ac:dyDescent="0.3">
      <c r="A701" s="25" t="s">
        <v>3847</v>
      </c>
      <c r="B701">
        <v>1</v>
      </c>
      <c r="C701">
        <v>1</v>
      </c>
    </row>
    <row r="702" spans="1:3" x14ac:dyDescent="0.3">
      <c r="A702" s="25" t="s">
        <v>3848</v>
      </c>
      <c r="B702">
        <v>1</v>
      </c>
      <c r="C702">
        <v>1</v>
      </c>
    </row>
    <row r="703" spans="1:3" x14ac:dyDescent="0.3">
      <c r="A703" s="25" t="s">
        <v>3849</v>
      </c>
      <c r="B703">
        <v>1</v>
      </c>
      <c r="C703">
        <v>1</v>
      </c>
    </row>
    <row r="704" spans="1:3" x14ac:dyDescent="0.3">
      <c r="A704" s="25" t="s">
        <v>245</v>
      </c>
      <c r="B704">
        <v>3</v>
      </c>
      <c r="C704">
        <v>1</v>
      </c>
    </row>
    <row r="705" spans="1:3" x14ac:dyDescent="0.3">
      <c r="A705" s="25" t="s">
        <v>3850</v>
      </c>
      <c r="B705">
        <v>1</v>
      </c>
      <c r="C705">
        <v>1</v>
      </c>
    </row>
    <row r="706" spans="1:3" x14ac:dyDescent="0.3">
      <c r="A706" s="25" t="s">
        <v>3851</v>
      </c>
      <c r="B706">
        <v>1</v>
      </c>
      <c r="C706">
        <v>1</v>
      </c>
    </row>
    <row r="707" spans="1:3" x14ac:dyDescent="0.3">
      <c r="A707" s="25" t="s">
        <v>3852</v>
      </c>
      <c r="B707">
        <v>1</v>
      </c>
      <c r="C707">
        <v>1</v>
      </c>
    </row>
    <row r="708" spans="1:3" x14ac:dyDescent="0.3">
      <c r="A708" s="25" t="s">
        <v>3853</v>
      </c>
      <c r="B708">
        <v>4</v>
      </c>
      <c r="C708">
        <v>3</v>
      </c>
    </row>
    <row r="709" spans="1:3" x14ac:dyDescent="0.3">
      <c r="A709" s="25" t="s">
        <v>3854</v>
      </c>
      <c r="B709">
        <v>1</v>
      </c>
      <c r="C709">
        <v>1</v>
      </c>
    </row>
    <row r="710" spans="1:3" x14ac:dyDescent="0.3">
      <c r="A710" s="25" t="s">
        <v>246</v>
      </c>
      <c r="B710">
        <v>1</v>
      </c>
      <c r="C710">
        <v>1</v>
      </c>
    </row>
    <row r="711" spans="1:3" x14ac:dyDescent="0.3">
      <c r="A711" s="25" t="s">
        <v>3855</v>
      </c>
      <c r="B711">
        <v>1</v>
      </c>
      <c r="C711">
        <v>1</v>
      </c>
    </row>
    <row r="712" spans="1:3" x14ac:dyDescent="0.3">
      <c r="A712" s="25" t="s">
        <v>423</v>
      </c>
      <c r="B712">
        <v>1</v>
      </c>
      <c r="C712">
        <v>1</v>
      </c>
    </row>
    <row r="713" spans="1:3" x14ac:dyDescent="0.3">
      <c r="A713" s="25" t="s">
        <v>510</v>
      </c>
      <c r="B713">
        <v>1</v>
      </c>
      <c r="C713">
        <v>1</v>
      </c>
    </row>
    <row r="714" spans="1:3" x14ac:dyDescent="0.3">
      <c r="A714" s="25" t="s">
        <v>3856</v>
      </c>
      <c r="B714">
        <v>1</v>
      </c>
      <c r="C714">
        <v>1</v>
      </c>
    </row>
    <row r="715" spans="1:3" x14ac:dyDescent="0.3">
      <c r="A715" s="25" t="s">
        <v>3857</v>
      </c>
      <c r="B715">
        <v>1</v>
      </c>
      <c r="C715">
        <v>1</v>
      </c>
    </row>
    <row r="716" spans="1:3" x14ac:dyDescent="0.3">
      <c r="A716" s="25" t="s">
        <v>3858</v>
      </c>
      <c r="B716">
        <v>1</v>
      </c>
      <c r="C716">
        <v>1</v>
      </c>
    </row>
    <row r="717" spans="1:3" x14ac:dyDescent="0.3">
      <c r="A717" s="25" t="s">
        <v>3859</v>
      </c>
      <c r="B717">
        <v>1</v>
      </c>
      <c r="C717">
        <v>1</v>
      </c>
    </row>
    <row r="718" spans="1:3" x14ac:dyDescent="0.3">
      <c r="A718" s="25" t="s">
        <v>3860</v>
      </c>
      <c r="B718">
        <v>1</v>
      </c>
      <c r="C718">
        <v>1</v>
      </c>
    </row>
    <row r="719" spans="1:3" x14ac:dyDescent="0.3">
      <c r="A719" s="25" t="s">
        <v>841</v>
      </c>
      <c r="B719">
        <v>1</v>
      </c>
      <c r="C719">
        <v>1</v>
      </c>
    </row>
    <row r="720" spans="1:3" x14ac:dyDescent="0.3">
      <c r="A720" s="25" t="s">
        <v>3861</v>
      </c>
      <c r="B720">
        <v>1</v>
      </c>
      <c r="C720">
        <v>1</v>
      </c>
    </row>
    <row r="721" spans="1:3" x14ac:dyDescent="0.3">
      <c r="A721" s="25" t="s">
        <v>247</v>
      </c>
      <c r="B721">
        <v>48</v>
      </c>
      <c r="C721">
        <v>7</v>
      </c>
    </row>
    <row r="722" spans="1:3" x14ac:dyDescent="0.3">
      <c r="A722" s="25" t="s">
        <v>3862</v>
      </c>
      <c r="B722">
        <v>1</v>
      </c>
      <c r="C722">
        <v>1</v>
      </c>
    </row>
    <row r="723" spans="1:3" x14ac:dyDescent="0.3">
      <c r="A723" s="25" t="s">
        <v>3863</v>
      </c>
      <c r="B723">
        <v>1</v>
      </c>
      <c r="C723">
        <v>1</v>
      </c>
    </row>
    <row r="724" spans="1:3" x14ac:dyDescent="0.3">
      <c r="A724" s="25" t="s">
        <v>248</v>
      </c>
      <c r="B724">
        <v>41</v>
      </c>
      <c r="C724">
        <v>7</v>
      </c>
    </row>
    <row r="725" spans="1:3" x14ac:dyDescent="0.3">
      <c r="A725" s="25" t="s">
        <v>3864</v>
      </c>
      <c r="B725">
        <v>1</v>
      </c>
      <c r="C725">
        <v>1</v>
      </c>
    </row>
    <row r="726" spans="1:3" x14ac:dyDescent="0.3">
      <c r="A726" s="25" t="s">
        <v>3865</v>
      </c>
      <c r="B726">
        <v>1</v>
      </c>
      <c r="C726">
        <v>1</v>
      </c>
    </row>
    <row r="727" spans="1:3" x14ac:dyDescent="0.3">
      <c r="A727" s="25" t="s">
        <v>3866</v>
      </c>
      <c r="B727">
        <v>1</v>
      </c>
      <c r="C727">
        <v>1</v>
      </c>
    </row>
    <row r="728" spans="1:3" x14ac:dyDescent="0.3">
      <c r="A728" s="25" t="s">
        <v>3867</v>
      </c>
      <c r="B728">
        <v>1</v>
      </c>
      <c r="C728">
        <v>1</v>
      </c>
    </row>
    <row r="729" spans="1:3" x14ac:dyDescent="0.3">
      <c r="A729" s="25" t="s">
        <v>987</v>
      </c>
      <c r="B729">
        <v>18</v>
      </c>
      <c r="C729">
        <v>7</v>
      </c>
    </row>
    <row r="730" spans="1:3" x14ac:dyDescent="0.3">
      <c r="A730" s="25" t="s">
        <v>3868</v>
      </c>
      <c r="B730">
        <v>1</v>
      </c>
      <c r="C730">
        <v>1</v>
      </c>
    </row>
    <row r="731" spans="1:3" x14ac:dyDescent="0.3">
      <c r="A731" s="25" t="s">
        <v>3869</v>
      </c>
      <c r="B731">
        <v>1</v>
      </c>
      <c r="C731">
        <v>1</v>
      </c>
    </row>
    <row r="732" spans="1:3" x14ac:dyDescent="0.3">
      <c r="A732" s="25" t="s">
        <v>3870</v>
      </c>
      <c r="B732">
        <v>1</v>
      </c>
      <c r="C732">
        <v>1</v>
      </c>
    </row>
    <row r="733" spans="1:3" x14ac:dyDescent="0.3">
      <c r="A733" s="25" t="s">
        <v>3871</v>
      </c>
      <c r="B733">
        <v>1</v>
      </c>
      <c r="C733">
        <v>1</v>
      </c>
    </row>
    <row r="734" spans="1:3" x14ac:dyDescent="0.3">
      <c r="A734" s="25" t="s">
        <v>511</v>
      </c>
      <c r="B734">
        <v>1</v>
      </c>
      <c r="C734">
        <v>1</v>
      </c>
    </row>
    <row r="735" spans="1:3" x14ac:dyDescent="0.3">
      <c r="A735" s="25" t="s">
        <v>3872</v>
      </c>
      <c r="B735">
        <v>1</v>
      </c>
      <c r="C735">
        <v>1</v>
      </c>
    </row>
    <row r="736" spans="1:3" x14ac:dyDescent="0.3">
      <c r="A736" s="25" t="s">
        <v>249</v>
      </c>
      <c r="B736">
        <v>155</v>
      </c>
      <c r="C736">
        <v>7</v>
      </c>
    </row>
    <row r="737" spans="1:3" x14ac:dyDescent="0.3">
      <c r="A737" s="25" t="s">
        <v>840</v>
      </c>
      <c r="B737">
        <v>1</v>
      </c>
      <c r="C737">
        <v>1</v>
      </c>
    </row>
    <row r="738" spans="1:3" x14ac:dyDescent="0.3">
      <c r="A738" s="25" t="s">
        <v>988</v>
      </c>
      <c r="B738">
        <v>8</v>
      </c>
      <c r="C738">
        <v>5</v>
      </c>
    </row>
    <row r="739" spans="1:3" x14ac:dyDescent="0.3">
      <c r="A739" s="25" t="s">
        <v>3873</v>
      </c>
      <c r="B739">
        <v>1</v>
      </c>
      <c r="C739">
        <v>1</v>
      </c>
    </row>
    <row r="740" spans="1:3" x14ac:dyDescent="0.3">
      <c r="A740" s="25" t="s">
        <v>512</v>
      </c>
      <c r="B740">
        <v>1</v>
      </c>
      <c r="C740">
        <v>1</v>
      </c>
    </row>
    <row r="741" spans="1:3" x14ac:dyDescent="0.3">
      <c r="A741" s="25" t="s">
        <v>49</v>
      </c>
      <c r="B741">
        <v>47</v>
      </c>
      <c r="C741">
        <v>7</v>
      </c>
    </row>
    <row r="742" spans="1:3" x14ac:dyDescent="0.3">
      <c r="A742" s="25" t="s">
        <v>3874</v>
      </c>
      <c r="B742">
        <v>1</v>
      </c>
      <c r="C742">
        <v>1</v>
      </c>
    </row>
    <row r="743" spans="1:3" x14ac:dyDescent="0.3">
      <c r="A743" s="25" t="s">
        <v>250</v>
      </c>
      <c r="B743">
        <v>2</v>
      </c>
      <c r="C743">
        <v>1</v>
      </c>
    </row>
    <row r="744" spans="1:3" x14ac:dyDescent="0.3">
      <c r="A744" s="25" t="s">
        <v>3875</v>
      </c>
      <c r="B744">
        <v>1</v>
      </c>
      <c r="C744">
        <v>1</v>
      </c>
    </row>
    <row r="745" spans="1:3" x14ac:dyDescent="0.3">
      <c r="A745" s="25" t="s">
        <v>3876</v>
      </c>
      <c r="B745">
        <v>1</v>
      </c>
      <c r="C745">
        <v>1</v>
      </c>
    </row>
    <row r="746" spans="1:3" x14ac:dyDescent="0.3">
      <c r="A746" s="25" t="s">
        <v>513</v>
      </c>
      <c r="B746">
        <v>1</v>
      </c>
      <c r="C746">
        <v>1</v>
      </c>
    </row>
    <row r="747" spans="1:3" x14ac:dyDescent="0.3">
      <c r="A747" s="25" t="s">
        <v>3877</v>
      </c>
      <c r="B747">
        <v>1</v>
      </c>
      <c r="C747">
        <v>1</v>
      </c>
    </row>
    <row r="748" spans="1:3" x14ac:dyDescent="0.3">
      <c r="A748" s="25" t="s">
        <v>251</v>
      </c>
      <c r="B748">
        <v>16</v>
      </c>
      <c r="C748">
        <v>7</v>
      </c>
    </row>
    <row r="749" spans="1:3" x14ac:dyDescent="0.3">
      <c r="A749" s="25" t="s">
        <v>3878</v>
      </c>
      <c r="B749">
        <v>1</v>
      </c>
      <c r="C749">
        <v>1</v>
      </c>
    </row>
    <row r="750" spans="1:3" x14ac:dyDescent="0.3">
      <c r="A750" s="25" t="s">
        <v>3879</v>
      </c>
      <c r="B750">
        <v>1</v>
      </c>
      <c r="C750">
        <v>1</v>
      </c>
    </row>
    <row r="751" spans="1:3" x14ac:dyDescent="0.3">
      <c r="A751" s="25" t="s">
        <v>3880</v>
      </c>
      <c r="B751">
        <v>1</v>
      </c>
      <c r="C751">
        <v>1</v>
      </c>
    </row>
    <row r="752" spans="1:3" x14ac:dyDescent="0.3">
      <c r="A752" s="25" t="s">
        <v>3881</v>
      </c>
      <c r="B752">
        <v>1</v>
      </c>
      <c r="C752">
        <v>1</v>
      </c>
    </row>
    <row r="753" spans="1:3" x14ac:dyDescent="0.3">
      <c r="A753" s="25" t="s">
        <v>252</v>
      </c>
      <c r="B753">
        <v>131</v>
      </c>
      <c r="C753">
        <v>7</v>
      </c>
    </row>
    <row r="754" spans="1:3" x14ac:dyDescent="0.3">
      <c r="A754" s="25" t="s">
        <v>253</v>
      </c>
      <c r="B754">
        <v>1</v>
      </c>
      <c r="C754">
        <v>1</v>
      </c>
    </row>
    <row r="755" spans="1:3" x14ac:dyDescent="0.3">
      <c r="A755" s="25" t="s">
        <v>3882</v>
      </c>
      <c r="B755">
        <v>1</v>
      </c>
      <c r="C755">
        <v>1</v>
      </c>
    </row>
    <row r="756" spans="1:3" x14ac:dyDescent="0.3">
      <c r="A756" s="25" t="s">
        <v>3883</v>
      </c>
      <c r="B756">
        <v>1</v>
      </c>
      <c r="C756">
        <v>1</v>
      </c>
    </row>
    <row r="757" spans="1:3" x14ac:dyDescent="0.3">
      <c r="A757" s="25" t="s">
        <v>254</v>
      </c>
      <c r="B757">
        <v>5</v>
      </c>
      <c r="C757">
        <v>3</v>
      </c>
    </row>
    <row r="758" spans="1:3" x14ac:dyDescent="0.3">
      <c r="A758" s="25" t="s">
        <v>3884</v>
      </c>
      <c r="B758">
        <v>1</v>
      </c>
      <c r="C758">
        <v>1</v>
      </c>
    </row>
    <row r="759" spans="1:3" x14ac:dyDescent="0.3">
      <c r="A759" s="25" t="s">
        <v>514</v>
      </c>
      <c r="B759">
        <v>1</v>
      </c>
      <c r="C759">
        <v>1</v>
      </c>
    </row>
    <row r="760" spans="1:3" x14ac:dyDescent="0.3">
      <c r="A760" s="25" t="s">
        <v>255</v>
      </c>
      <c r="B760">
        <v>50</v>
      </c>
      <c r="C760">
        <v>7</v>
      </c>
    </row>
    <row r="761" spans="1:3" x14ac:dyDescent="0.3">
      <c r="A761" t="s">
        <v>515</v>
      </c>
      <c r="B761">
        <v>1</v>
      </c>
      <c r="C761">
        <v>1</v>
      </c>
    </row>
    <row r="762" spans="1:3" x14ac:dyDescent="0.3">
      <c r="A762" t="s">
        <v>3885</v>
      </c>
      <c r="B762">
        <v>1</v>
      </c>
      <c r="C762">
        <v>1</v>
      </c>
    </row>
    <row r="763" spans="1:3" x14ac:dyDescent="0.3">
      <c r="A763" t="s">
        <v>989</v>
      </c>
      <c r="B763">
        <v>61</v>
      </c>
      <c r="C763">
        <v>7</v>
      </c>
    </row>
    <row r="764" spans="1:3" x14ac:dyDescent="0.3">
      <c r="A764" t="s">
        <v>256</v>
      </c>
      <c r="B764">
        <v>38</v>
      </c>
      <c r="C764">
        <v>7</v>
      </c>
    </row>
    <row r="765" spans="1:3" x14ac:dyDescent="0.3">
      <c r="A765" t="s">
        <v>990</v>
      </c>
      <c r="B765">
        <v>32</v>
      </c>
      <c r="C765">
        <v>7</v>
      </c>
    </row>
    <row r="766" spans="1:3" x14ac:dyDescent="0.3">
      <c r="A766" t="s">
        <v>257</v>
      </c>
      <c r="B766">
        <v>41</v>
      </c>
      <c r="C766">
        <v>7</v>
      </c>
    </row>
    <row r="767" spans="1:3" x14ac:dyDescent="0.3">
      <c r="A767" t="s">
        <v>3886</v>
      </c>
      <c r="B767">
        <v>1</v>
      </c>
      <c r="C767">
        <v>1</v>
      </c>
    </row>
    <row r="768" spans="1:3" x14ac:dyDescent="0.3">
      <c r="A768" t="s">
        <v>516</v>
      </c>
      <c r="B768">
        <v>1</v>
      </c>
      <c r="C768">
        <v>1</v>
      </c>
    </row>
    <row r="769" spans="1:3" x14ac:dyDescent="0.3">
      <c r="A769" t="s">
        <v>3887</v>
      </c>
      <c r="B769">
        <v>1</v>
      </c>
      <c r="C769">
        <v>1</v>
      </c>
    </row>
    <row r="770" spans="1:3" x14ac:dyDescent="0.3">
      <c r="A770" t="s">
        <v>517</v>
      </c>
      <c r="B770">
        <v>1</v>
      </c>
      <c r="C770">
        <v>1</v>
      </c>
    </row>
    <row r="771" spans="1:3" x14ac:dyDescent="0.3">
      <c r="A771" t="s">
        <v>3888</v>
      </c>
      <c r="B771">
        <v>1</v>
      </c>
      <c r="C771">
        <v>1</v>
      </c>
    </row>
    <row r="772" spans="1:3" x14ac:dyDescent="0.3">
      <c r="A772" t="s">
        <v>3889</v>
      </c>
      <c r="B772">
        <v>1</v>
      </c>
      <c r="C772">
        <v>1</v>
      </c>
    </row>
    <row r="773" spans="1:3" x14ac:dyDescent="0.3">
      <c r="A773" t="s">
        <v>3890</v>
      </c>
      <c r="B773">
        <v>1</v>
      </c>
      <c r="C773">
        <v>1</v>
      </c>
    </row>
    <row r="774" spans="1:3" x14ac:dyDescent="0.3">
      <c r="A774" t="s">
        <v>991</v>
      </c>
      <c r="B774">
        <v>15</v>
      </c>
      <c r="C774">
        <v>7</v>
      </c>
    </row>
    <row r="775" spans="1:3" x14ac:dyDescent="0.3">
      <c r="A775" t="s">
        <v>3891</v>
      </c>
      <c r="B775">
        <v>1</v>
      </c>
      <c r="C775">
        <v>1</v>
      </c>
    </row>
    <row r="776" spans="1:3" x14ac:dyDescent="0.3">
      <c r="A776" t="s">
        <v>3892</v>
      </c>
      <c r="B776">
        <v>1</v>
      </c>
      <c r="C776">
        <v>1</v>
      </c>
    </row>
    <row r="777" spans="1:3" x14ac:dyDescent="0.3">
      <c r="A777" t="s">
        <v>3893</v>
      </c>
      <c r="B777">
        <v>1</v>
      </c>
      <c r="C777">
        <v>1</v>
      </c>
    </row>
    <row r="778" spans="1:3" x14ac:dyDescent="0.3">
      <c r="A778" t="s">
        <v>258</v>
      </c>
      <c r="B778">
        <v>4</v>
      </c>
      <c r="C778">
        <v>3</v>
      </c>
    </row>
    <row r="779" spans="1:3" x14ac:dyDescent="0.3">
      <c r="A779" t="s">
        <v>992</v>
      </c>
      <c r="B779">
        <v>4</v>
      </c>
      <c r="C779">
        <v>3</v>
      </c>
    </row>
    <row r="780" spans="1:3" x14ac:dyDescent="0.3">
      <c r="A780" t="s">
        <v>3894</v>
      </c>
      <c r="B780">
        <v>1</v>
      </c>
      <c r="C780">
        <v>1</v>
      </c>
    </row>
    <row r="781" spans="1:3" x14ac:dyDescent="0.3">
      <c r="A781" t="s">
        <v>3895</v>
      </c>
      <c r="B781">
        <v>1</v>
      </c>
      <c r="C781">
        <v>1</v>
      </c>
    </row>
    <row r="782" spans="1:3" x14ac:dyDescent="0.3">
      <c r="A782" t="s">
        <v>3896</v>
      </c>
      <c r="B782">
        <v>1</v>
      </c>
      <c r="C782">
        <v>1</v>
      </c>
    </row>
    <row r="783" spans="1:3" x14ac:dyDescent="0.3">
      <c r="A783" t="s">
        <v>993</v>
      </c>
      <c r="B783">
        <v>1</v>
      </c>
      <c r="C783">
        <v>1</v>
      </c>
    </row>
    <row r="784" spans="1:3" x14ac:dyDescent="0.3">
      <c r="A784" t="s">
        <v>3897</v>
      </c>
      <c r="B784">
        <v>1</v>
      </c>
      <c r="C784">
        <v>1</v>
      </c>
    </row>
    <row r="785" spans="1:3" x14ac:dyDescent="0.3">
      <c r="A785" t="s">
        <v>259</v>
      </c>
      <c r="B785">
        <v>37</v>
      </c>
      <c r="C785">
        <v>7</v>
      </c>
    </row>
    <row r="786" spans="1:3" x14ac:dyDescent="0.3">
      <c r="A786" t="s">
        <v>3898</v>
      </c>
      <c r="B786">
        <v>1</v>
      </c>
      <c r="C786">
        <v>1</v>
      </c>
    </row>
    <row r="787" spans="1:3" x14ac:dyDescent="0.3">
      <c r="A787" t="s">
        <v>518</v>
      </c>
      <c r="B787">
        <v>1</v>
      </c>
      <c r="C787">
        <v>1</v>
      </c>
    </row>
    <row r="788" spans="1:3" x14ac:dyDescent="0.3">
      <c r="A788" t="s">
        <v>3899</v>
      </c>
      <c r="B788">
        <v>1</v>
      </c>
      <c r="C788">
        <v>1</v>
      </c>
    </row>
    <row r="789" spans="1:3" x14ac:dyDescent="0.3">
      <c r="A789" t="s">
        <v>3900</v>
      </c>
      <c r="B789">
        <v>1</v>
      </c>
      <c r="C789">
        <v>1</v>
      </c>
    </row>
    <row r="790" spans="1:3" x14ac:dyDescent="0.3">
      <c r="A790" t="s">
        <v>3901</v>
      </c>
      <c r="B790">
        <v>1</v>
      </c>
      <c r="C790">
        <v>1</v>
      </c>
    </row>
    <row r="791" spans="1:3" x14ac:dyDescent="0.3">
      <c r="A791" t="s">
        <v>260</v>
      </c>
      <c r="B791">
        <v>2</v>
      </c>
      <c r="C791">
        <v>1</v>
      </c>
    </row>
    <row r="792" spans="1:3" x14ac:dyDescent="0.3">
      <c r="A792" t="s">
        <v>261</v>
      </c>
      <c r="B792">
        <v>4</v>
      </c>
      <c r="C792">
        <v>3</v>
      </c>
    </row>
    <row r="793" spans="1:3" x14ac:dyDescent="0.3">
      <c r="A793" t="s">
        <v>3902</v>
      </c>
      <c r="B793">
        <v>3</v>
      </c>
      <c r="C793">
        <v>1</v>
      </c>
    </row>
    <row r="794" spans="1:3" x14ac:dyDescent="0.3">
      <c r="A794" t="s">
        <v>3903</v>
      </c>
      <c r="B794">
        <v>1</v>
      </c>
      <c r="C794">
        <v>1</v>
      </c>
    </row>
    <row r="795" spans="1:3" x14ac:dyDescent="0.3">
      <c r="A795" t="s">
        <v>3904</v>
      </c>
      <c r="B795">
        <v>1</v>
      </c>
      <c r="C795">
        <v>1</v>
      </c>
    </row>
    <row r="796" spans="1:3" x14ac:dyDescent="0.3">
      <c r="A796" t="s">
        <v>3905</v>
      </c>
      <c r="B796">
        <v>1</v>
      </c>
      <c r="C796">
        <v>1</v>
      </c>
    </row>
    <row r="797" spans="1:3" x14ac:dyDescent="0.3">
      <c r="A797" t="s">
        <v>3906</v>
      </c>
      <c r="B797">
        <v>1</v>
      </c>
      <c r="C797">
        <v>1</v>
      </c>
    </row>
    <row r="798" spans="1:3" x14ac:dyDescent="0.3">
      <c r="A798" t="s">
        <v>3907</v>
      </c>
      <c r="B798">
        <v>1</v>
      </c>
      <c r="C798">
        <v>1</v>
      </c>
    </row>
    <row r="799" spans="1:3" x14ac:dyDescent="0.3">
      <c r="A799" t="s">
        <v>3908</v>
      </c>
      <c r="B799">
        <v>1</v>
      </c>
      <c r="C799">
        <v>1</v>
      </c>
    </row>
    <row r="800" spans="1:3" x14ac:dyDescent="0.3">
      <c r="A800" t="s">
        <v>3909</v>
      </c>
      <c r="B800">
        <v>1</v>
      </c>
      <c r="C800">
        <v>1</v>
      </c>
    </row>
    <row r="801" spans="1:3" x14ac:dyDescent="0.3">
      <c r="A801" t="s">
        <v>3910</v>
      </c>
      <c r="B801">
        <v>1</v>
      </c>
      <c r="C801">
        <v>1</v>
      </c>
    </row>
    <row r="802" spans="1:3" x14ac:dyDescent="0.3">
      <c r="A802" t="s">
        <v>3911</v>
      </c>
      <c r="B802">
        <v>1</v>
      </c>
      <c r="C802">
        <v>1</v>
      </c>
    </row>
    <row r="803" spans="1:3" x14ac:dyDescent="0.3">
      <c r="A803" t="s">
        <v>3912</v>
      </c>
      <c r="B803">
        <v>1</v>
      </c>
      <c r="C803">
        <v>1</v>
      </c>
    </row>
    <row r="804" spans="1:3" x14ac:dyDescent="0.3">
      <c r="A804" t="s">
        <v>3913</v>
      </c>
      <c r="B804">
        <v>1</v>
      </c>
      <c r="C804">
        <v>1</v>
      </c>
    </row>
    <row r="805" spans="1:3" x14ac:dyDescent="0.3">
      <c r="A805" t="s">
        <v>262</v>
      </c>
      <c r="B805">
        <v>11</v>
      </c>
      <c r="C805">
        <v>5</v>
      </c>
    </row>
    <row r="806" spans="1:3" x14ac:dyDescent="0.3">
      <c r="A806" t="s">
        <v>3914</v>
      </c>
      <c r="B806">
        <v>1</v>
      </c>
      <c r="C806">
        <v>1</v>
      </c>
    </row>
    <row r="807" spans="1:3" x14ac:dyDescent="0.3">
      <c r="A807" t="s">
        <v>3915</v>
      </c>
      <c r="B807">
        <v>1</v>
      </c>
      <c r="C807">
        <v>1</v>
      </c>
    </row>
    <row r="808" spans="1:3" x14ac:dyDescent="0.3">
      <c r="A808" t="s">
        <v>3916</v>
      </c>
      <c r="B808">
        <v>1</v>
      </c>
      <c r="C808">
        <v>1</v>
      </c>
    </row>
    <row r="809" spans="1:3" x14ac:dyDescent="0.3">
      <c r="A809" t="s">
        <v>3917</v>
      </c>
      <c r="B809">
        <v>1</v>
      </c>
      <c r="C809">
        <v>1</v>
      </c>
    </row>
    <row r="810" spans="1:3" x14ac:dyDescent="0.3">
      <c r="A810" t="s">
        <v>519</v>
      </c>
      <c r="B810">
        <v>1</v>
      </c>
      <c r="C810">
        <v>1</v>
      </c>
    </row>
    <row r="811" spans="1:3" x14ac:dyDescent="0.3">
      <c r="A811" t="s">
        <v>520</v>
      </c>
      <c r="B811">
        <v>1</v>
      </c>
      <c r="C811">
        <v>1</v>
      </c>
    </row>
    <row r="812" spans="1:3" x14ac:dyDescent="0.3">
      <c r="A812" t="s">
        <v>3918</v>
      </c>
      <c r="B812">
        <v>1</v>
      </c>
      <c r="C812">
        <v>1</v>
      </c>
    </row>
    <row r="813" spans="1:3" x14ac:dyDescent="0.3">
      <c r="A813" t="s">
        <v>3919</v>
      </c>
      <c r="B813">
        <v>1</v>
      </c>
      <c r="C813">
        <v>1</v>
      </c>
    </row>
    <row r="814" spans="1:3" x14ac:dyDescent="0.3">
      <c r="A814" t="s">
        <v>3920</v>
      </c>
      <c r="B814">
        <v>1</v>
      </c>
      <c r="C814">
        <v>1</v>
      </c>
    </row>
    <row r="815" spans="1:3" x14ac:dyDescent="0.3">
      <c r="A815" t="s">
        <v>263</v>
      </c>
      <c r="B815">
        <v>3</v>
      </c>
      <c r="C815">
        <v>1</v>
      </c>
    </row>
    <row r="816" spans="1:3" x14ac:dyDescent="0.3">
      <c r="A816" t="s">
        <v>3921</v>
      </c>
      <c r="B816">
        <v>1</v>
      </c>
      <c r="C816">
        <v>1</v>
      </c>
    </row>
    <row r="817" spans="1:3" x14ac:dyDescent="0.3">
      <c r="A817" t="s">
        <v>3922</v>
      </c>
      <c r="B817">
        <v>1</v>
      </c>
      <c r="C817">
        <v>1</v>
      </c>
    </row>
    <row r="818" spans="1:3" x14ac:dyDescent="0.3">
      <c r="A818" t="s">
        <v>994</v>
      </c>
      <c r="B818">
        <v>1</v>
      </c>
      <c r="C818">
        <v>1</v>
      </c>
    </row>
    <row r="819" spans="1:3" x14ac:dyDescent="0.3">
      <c r="A819" t="s">
        <v>3923</v>
      </c>
      <c r="B819">
        <v>1</v>
      </c>
      <c r="C819">
        <v>1</v>
      </c>
    </row>
    <row r="820" spans="1:3" x14ac:dyDescent="0.3">
      <c r="A820" t="s">
        <v>3924</v>
      </c>
      <c r="B820">
        <v>1</v>
      </c>
      <c r="C820">
        <v>1</v>
      </c>
    </row>
    <row r="821" spans="1:3" x14ac:dyDescent="0.3">
      <c r="A821" t="s">
        <v>3925</v>
      </c>
      <c r="B821">
        <v>1</v>
      </c>
      <c r="C821">
        <v>1</v>
      </c>
    </row>
    <row r="822" spans="1:3" x14ac:dyDescent="0.3">
      <c r="A822" t="s">
        <v>3926</v>
      </c>
      <c r="B822">
        <v>1</v>
      </c>
      <c r="C822">
        <v>1</v>
      </c>
    </row>
    <row r="823" spans="1:3" x14ac:dyDescent="0.3">
      <c r="A823" t="s">
        <v>3927</v>
      </c>
      <c r="B823">
        <v>1</v>
      </c>
      <c r="C823">
        <v>1</v>
      </c>
    </row>
    <row r="824" spans="1:3" x14ac:dyDescent="0.3">
      <c r="A824" t="s">
        <v>3928</v>
      </c>
      <c r="B824">
        <v>1</v>
      </c>
      <c r="C824">
        <v>1</v>
      </c>
    </row>
    <row r="825" spans="1:3" x14ac:dyDescent="0.3">
      <c r="A825" t="s">
        <v>3929</v>
      </c>
      <c r="B825">
        <v>1</v>
      </c>
      <c r="C825">
        <v>1</v>
      </c>
    </row>
    <row r="826" spans="1:3" x14ac:dyDescent="0.3">
      <c r="A826" t="s">
        <v>995</v>
      </c>
      <c r="B826">
        <v>12</v>
      </c>
      <c r="C826">
        <v>7</v>
      </c>
    </row>
    <row r="827" spans="1:3" x14ac:dyDescent="0.3">
      <c r="A827" t="s">
        <v>996</v>
      </c>
      <c r="B827">
        <v>50</v>
      </c>
      <c r="C827">
        <v>7</v>
      </c>
    </row>
    <row r="828" spans="1:3" x14ac:dyDescent="0.3">
      <c r="A828" t="s">
        <v>3930</v>
      </c>
      <c r="B828">
        <v>1</v>
      </c>
      <c r="C828">
        <v>1</v>
      </c>
    </row>
    <row r="829" spans="1:3" x14ac:dyDescent="0.3">
      <c r="A829" t="s">
        <v>3931</v>
      </c>
      <c r="B829">
        <v>1</v>
      </c>
      <c r="C829">
        <v>1</v>
      </c>
    </row>
    <row r="830" spans="1:3" x14ac:dyDescent="0.3">
      <c r="A830" t="s">
        <v>3932</v>
      </c>
      <c r="B830">
        <v>1</v>
      </c>
      <c r="C830">
        <v>1</v>
      </c>
    </row>
    <row r="831" spans="1:3" x14ac:dyDescent="0.3">
      <c r="A831" t="s">
        <v>997</v>
      </c>
      <c r="B831">
        <v>7</v>
      </c>
      <c r="C831">
        <v>3</v>
      </c>
    </row>
    <row r="832" spans="1:3" x14ac:dyDescent="0.3">
      <c r="A832" t="s">
        <v>3933</v>
      </c>
      <c r="B832">
        <v>1</v>
      </c>
      <c r="C832">
        <v>1</v>
      </c>
    </row>
    <row r="833" spans="1:3" x14ac:dyDescent="0.3">
      <c r="A833" t="s">
        <v>3934</v>
      </c>
      <c r="B833">
        <v>1</v>
      </c>
      <c r="C833">
        <v>1</v>
      </c>
    </row>
    <row r="834" spans="1:3" x14ac:dyDescent="0.3">
      <c r="A834" t="s">
        <v>998</v>
      </c>
      <c r="B834">
        <v>1</v>
      </c>
      <c r="C834">
        <v>1</v>
      </c>
    </row>
    <row r="835" spans="1:3" x14ac:dyDescent="0.3">
      <c r="A835" t="s">
        <v>3935</v>
      </c>
      <c r="B835">
        <v>1</v>
      </c>
      <c r="C835">
        <v>1</v>
      </c>
    </row>
    <row r="836" spans="1:3" x14ac:dyDescent="0.3">
      <c r="A836" t="s">
        <v>3936</v>
      </c>
      <c r="B836">
        <v>1</v>
      </c>
      <c r="C836">
        <v>1</v>
      </c>
    </row>
    <row r="837" spans="1:3" x14ac:dyDescent="0.3">
      <c r="A837" t="s">
        <v>3937</v>
      </c>
      <c r="B837">
        <v>1</v>
      </c>
      <c r="C837">
        <v>1</v>
      </c>
    </row>
    <row r="838" spans="1:3" x14ac:dyDescent="0.3">
      <c r="A838" t="s">
        <v>999</v>
      </c>
      <c r="B838">
        <v>13</v>
      </c>
      <c r="C838">
        <v>7</v>
      </c>
    </row>
    <row r="839" spans="1:3" x14ac:dyDescent="0.3">
      <c r="A839" t="s">
        <v>3938</v>
      </c>
      <c r="B839">
        <v>1</v>
      </c>
      <c r="C839">
        <v>1</v>
      </c>
    </row>
    <row r="840" spans="1:3" x14ac:dyDescent="0.3">
      <c r="A840" t="s">
        <v>1000</v>
      </c>
      <c r="B840">
        <v>53</v>
      </c>
      <c r="C840">
        <v>7</v>
      </c>
    </row>
    <row r="841" spans="1:3" x14ac:dyDescent="0.3">
      <c r="A841" t="s">
        <v>3939</v>
      </c>
      <c r="B841">
        <v>1</v>
      </c>
      <c r="C841">
        <v>1</v>
      </c>
    </row>
    <row r="842" spans="1:3" x14ac:dyDescent="0.3">
      <c r="A842" t="s">
        <v>3940</v>
      </c>
      <c r="B842">
        <v>1</v>
      </c>
      <c r="C842">
        <v>1</v>
      </c>
    </row>
    <row r="843" spans="1:3" x14ac:dyDescent="0.3">
      <c r="A843" t="s">
        <v>3941</v>
      </c>
      <c r="B843">
        <v>1</v>
      </c>
      <c r="C843">
        <v>1</v>
      </c>
    </row>
    <row r="844" spans="1:3" x14ac:dyDescent="0.3">
      <c r="A844" t="s">
        <v>3942</v>
      </c>
      <c r="B844">
        <v>1</v>
      </c>
      <c r="C844">
        <v>1</v>
      </c>
    </row>
    <row r="845" spans="1:3" x14ac:dyDescent="0.3">
      <c r="A845" t="s">
        <v>3943</v>
      </c>
      <c r="B845">
        <v>1</v>
      </c>
      <c r="C845">
        <v>1</v>
      </c>
    </row>
    <row r="846" spans="1:3" x14ac:dyDescent="0.3">
      <c r="A846" t="s">
        <v>3944</v>
      </c>
      <c r="B846">
        <v>1</v>
      </c>
      <c r="C846">
        <v>1</v>
      </c>
    </row>
    <row r="847" spans="1:3" x14ac:dyDescent="0.3">
      <c r="A847" t="s">
        <v>839</v>
      </c>
      <c r="B847">
        <v>10</v>
      </c>
      <c r="C847">
        <v>5</v>
      </c>
    </row>
    <row r="848" spans="1:3" x14ac:dyDescent="0.3">
      <c r="A848" t="s">
        <v>1001</v>
      </c>
      <c r="B848">
        <v>5</v>
      </c>
      <c r="C848">
        <v>3</v>
      </c>
    </row>
    <row r="849" spans="1:3" x14ac:dyDescent="0.3">
      <c r="A849" t="s">
        <v>838</v>
      </c>
      <c r="B849">
        <v>1</v>
      </c>
      <c r="C849">
        <v>1</v>
      </c>
    </row>
    <row r="850" spans="1:3" x14ac:dyDescent="0.3">
      <c r="A850" t="s">
        <v>3945</v>
      </c>
      <c r="B850">
        <v>1</v>
      </c>
      <c r="C850">
        <v>1</v>
      </c>
    </row>
    <row r="851" spans="1:3" x14ac:dyDescent="0.3">
      <c r="A851" t="s">
        <v>3946</v>
      </c>
      <c r="B851">
        <v>1</v>
      </c>
      <c r="C851">
        <v>1</v>
      </c>
    </row>
    <row r="852" spans="1:3" x14ac:dyDescent="0.3">
      <c r="A852" t="s">
        <v>521</v>
      </c>
      <c r="B852">
        <v>1</v>
      </c>
      <c r="C852">
        <v>1</v>
      </c>
    </row>
    <row r="853" spans="1:3" x14ac:dyDescent="0.3">
      <c r="A853" t="s">
        <v>522</v>
      </c>
      <c r="B853">
        <v>1</v>
      </c>
      <c r="C853">
        <v>1</v>
      </c>
    </row>
    <row r="854" spans="1:3" x14ac:dyDescent="0.3">
      <c r="A854" t="s">
        <v>3947</v>
      </c>
      <c r="B854">
        <v>1</v>
      </c>
      <c r="C854">
        <v>1</v>
      </c>
    </row>
    <row r="855" spans="1:3" x14ac:dyDescent="0.3">
      <c r="A855" t="s">
        <v>3948</v>
      </c>
      <c r="B855">
        <v>1</v>
      </c>
      <c r="C855">
        <v>1</v>
      </c>
    </row>
    <row r="856" spans="1:3" x14ac:dyDescent="0.3">
      <c r="A856" t="s">
        <v>3949</v>
      </c>
      <c r="B856">
        <v>1</v>
      </c>
      <c r="C856">
        <v>1</v>
      </c>
    </row>
    <row r="857" spans="1:3" x14ac:dyDescent="0.3">
      <c r="A857" t="s">
        <v>523</v>
      </c>
      <c r="B857">
        <v>1</v>
      </c>
      <c r="C857">
        <v>1</v>
      </c>
    </row>
    <row r="858" spans="1:3" x14ac:dyDescent="0.3">
      <c r="A858" t="s">
        <v>264</v>
      </c>
      <c r="B858">
        <v>10</v>
      </c>
      <c r="C858">
        <v>5</v>
      </c>
    </row>
    <row r="859" spans="1:3" x14ac:dyDescent="0.3">
      <c r="A859" t="s">
        <v>3950</v>
      </c>
      <c r="B859">
        <v>1</v>
      </c>
      <c r="C859">
        <v>1</v>
      </c>
    </row>
    <row r="860" spans="1:3" x14ac:dyDescent="0.3">
      <c r="A860" t="s">
        <v>524</v>
      </c>
      <c r="B860">
        <v>1</v>
      </c>
      <c r="C860">
        <v>1</v>
      </c>
    </row>
    <row r="861" spans="1:3" x14ac:dyDescent="0.3">
      <c r="A861" t="s">
        <v>3951</v>
      </c>
      <c r="B861">
        <v>1</v>
      </c>
      <c r="C861">
        <v>1</v>
      </c>
    </row>
    <row r="862" spans="1:3" x14ac:dyDescent="0.3">
      <c r="A862" t="s">
        <v>3952</v>
      </c>
      <c r="B862">
        <v>1</v>
      </c>
      <c r="C862">
        <v>1</v>
      </c>
    </row>
    <row r="863" spans="1:3" x14ac:dyDescent="0.3">
      <c r="A863" t="s">
        <v>3953</v>
      </c>
      <c r="B863">
        <v>1</v>
      </c>
      <c r="C863">
        <v>1</v>
      </c>
    </row>
    <row r="864" spans="1:3" x14ac:dyDescent="0.3">
      <c r="A864" t="s">
        <v>3954</v>
      </c>
      <c r="B864">
        <v>1</v>
      </c>
      <c r="C864">
        <v>1</v>
      </c>
    </row>
    <row r="865" spans="1:3" x14ac:dyDescent="0.3">
      <c r="A865" t="s">
        <v>3955</v>
      </c>
      <c r="B865">
        <v>1</v>
      </c>
      <c r="C865">
        <v>1</v>
      </c>
    </row>
    <row r="866" spans="1:3" x14ac:dyDescent="0.3">
      <c r="A866" t="s">
        <v>3956</v>
      </c>
      <c r="B866">
        <v>1</v>
      </c>
      <c r="C866">
        <v>1</v>
      </c>
    </row>
    <row r="867" spans="1:3" x14ac:dyDescent="0.3">
      <c r="A867" t="s">
        <v>3957</v>
      </c>
      <c r="B867">
        <v>1</v>
      </c>
      <c r="C867">
        <v>1</v>
      </c>
    </row>
    <row r="868" spans="1:3" x14ac:dyDescent="0.3">
      <c r="A868" t="s">
        <v>525</v>
      </c>
      <c r="B868">
        <v>1</v>
      </c>
      <c r="C868">
        <v>1</v>
      </c>
    </row>
    <row r="869" spans="1:3" x14ac:dyDescent="0.3">
      <c r="A869" t="s">
        <v>526</v>
      </c>
      <c r="B869">
        <v>1</v>
      </c>
      <c r="C869">
        <v>1</v>
      </c>
    </row>
    <row r="870" spans="1:3" x14ac:dyDescent="0.3">
      <c r="A870" t="s">
        <v>3958</v>
      </c>
      <c r="B870">
        <v>1</v>
      </c>
      <c r="C870">
        <v>1</v>
      </c>
    </row>
    <row r="871" spans="1:3" x14ac:dyDescent="0.3">
      <c r="A871" t="s">
        <v>527</v>
      </c>
      <c r="B871">
        <v>1</v>
      </c>
      <c r="C871">
        <v>1</v>
      </c>
    </row>
    <row r="872" spans="1:3" x14ac:dyDescent="0.3">
      <c r="A872" t="s">
        <v>3959</v>
      </c>
      <c r="B872">
        <v>1</v>
      </c>
      <c r="C872">
        <v>1</v>
      </c>
    </row>
    <row r="873" spans="1:3" x14ac:dyDescent="0.3">
      <c r="A873" t="s">
        <v>528</v>
      </c>
      <c r="B873">
        <v>1</v>
      </c>
      <c r="C873">
        <v>1</v>
      </c>
    </row>
    <row r="874" spans="1:3" x14ac:dyDescent="0.3">
      <c r="A874" t="s">
        <v>1002</v>
      </c>
      <c r="B874">
        <v>1</v>
      </c>
      <c r="C874">
        <v>1</v>
      </c>
    </row>
    <row r="875" spans="1:3" x14ac:dyDescent="0.3">
      <c r="A875" t="s">
        <v>265</v>
      </c>
      <c r="B875">
        <v>1</v>
      </c>
      <c r="C875">
        <v>1</v>
      </c>
    </row>
    <row r="876" spans="1:3" x14ac:dyDescent="0.3">
      <c r="A876" t="s">
        <v>1003</v>
      </c>
      <c r="B876">
        <v>6</v>
      </c>
      <c r="C876">
        <v>3</v>
      </c>
    </row>
    <row r="877" spans="1:3" x14ac:dyDescent="0.3">
      <c r="A877" t="s">
        <v>3960</v>
      </c>
      <c r="B877">
        <v>1</v>
      </c>
      <c r="C877">
        <v>1</v>
      </c>
    </row>
    <row r="878" spans="1:3" x14ac:dyDescent="0.3">
      <c r="A878" t="s">
        <v>1004</v>
      </c>
      <c r="B878">
        <v>35</v>
      </c>
      <c r="C878">
        <v>7</v>
      </c>
    </row>
    <row r="879" spans="1:3" x14ac:dyDescent="0.3">
      <c r="A879" t="s">
        <v>3961</v>
      </c>
      <c r="B879">
        <v>1</v>
      </c>
      <c r="C879">
        <v>1</v>
      </c>
    </row>
    <row r="880" spans="1:3" x14ac:dyDescent="0.3">
      <c r="A880" t="s">
        <v>1005</v>
      </c>
      <c r="B880">
        <v>2</v>
      </c>
      <c r="C880">
        <v>1</v>
      </c>
    </row>
    <row r="881" spans="1:3" x14ac:dyDescent="0.3">
      <c r="A881" t="s">
        <v>3962</v>
      </c>
      <c r="B881">
        <v>1</v>
      </c>
      <c r="C881">
        <v>1</v>
      </c>
    </row>
    <row r="882" spans="1:3" x14ac:dyDescent="0.3">
      <c r="A882" t="s">
        <v>529</v>
      </c>
      <c r="B882">
        <v>1</v>
      </c>
      <c r="C882">
        <v>1</v>
      </c>
    </row>
    <row r="883" spans="1:3" x14ac:dyDescent="0.3">
      <c r="A883" t="s">
        <v>266</v>
      </c>
      <c r="B883">
        <v>97</v>
      </c>
      <c r="C883">
        <v>7</v>
      </c>
    </row>
    <row r="884" spans="1:3" x14ac:dyDescent="0.3">
      <c r="A884" t="s">
        <v>3963</v>
      </c>
      <c r="B884">
        <v>1</v>
      </c>
      <c r="C884">
        <v>1</v>
      </c>
    </row>
    <row r="885" spans="1:3" x14ac:dyDescent="0.3">
      <c r="A885" t="s">
        <v>1006</v>
      </c>
      <c r="B885">
        <v>2</v>
      </c>
      <c r="C885">
        <v>1</v>
      </c>
    </row>
    <row r="886" spans="1:3" x14ac:dyDescent="0.3">
      <c r="A886" t="s">
        <v>3964</v>
      </c>
      <c r="B886">
        <v>1</v>
      </c>
      <c r="C886">
        <v>1</v>
      </c>
    </row>
    <row r="887" spans="1:3" x14ac:dyDescent="0.3">
      <c r="A887" t="s">
        <v>3965</v>
      </c>
      <c r="B887">
        <v>1</v>
      </c>
      <c r="C887">
        <v>1</v>
      </c>
    </row>
    <row r="888" spans="1:3" x14ac:dyDescent="0.3">
      <c r="A888" t="s">
        <v>3966</v>
      </c>
      <c r="B888">
        <v>1</v>
      </c>
      <c r="C888">
        <v>1</v>
      </c>
    </row>
    <row r="889" spans="1:3" x14ac:dyDescent="0.3">
      <c r="A889" t="s">
        <v>267</v>
      </c>
      <c r="B889">
        <v>1</v>
      </c>
      <c r="C889">
        <v>1</v>
      </c>
    </row>
    <row r="890" spans="1:3" x14ac:dyDescent="0.3">
      <c r="A890" t="s">
        <v>1007</v>
      </c>
      <c r="B890">
        <v>1</v>
      </c>
      <c r="C890">
        <v>1</v>
      </c>
    </row>
    <row r="891" spans="1:3" x14ac:dyDescent="0.3">
      <c r="A891" t="s">
        <v>3967</v>
      </c>
      <c r="B891">
        <v>1</v>
      </c>
      <c r="C891">
        <v>1</v>
      </c>
    </row>
    <row r="892" spans="1:3" x14ac:dyDescent="0.3">
      <c r="A892" t="s">
        <v>3968</v>
      </c>
      <c r="B892">
        <v>1</v>
      </c>
      <c r="C892">
        <v>1</v>
      </c>
    </row>
    <row r="893" spans="1:3" x14ac:dyDescent="0.3">
      <c r="A893" t="s">
        <v>3969</v>
      </c>
      <c r="B893">
        <v>1</v>
      </c>
      <c r="C893">
        <v>1</v>
      </c>
    </row>
    <row r="894" spans="1:3" x14ac:dyDescent="0.3">
      <c r="A894" t="s">
        <v>3970</v>
      </c>
      <c r="B894">
        <v>1</v>
      </c>
      <c r="C894">
        <v>1</v>
      </c>
    </row>
    <row r="895" spans="1:3" x14ac:dyDescent="0.3">
      <c r="A895" t="s">
        <v>3971</v>
      </c>
      <c r="B895">
        <v>1</v>
      </c>
      <c r="C895">
        <v>1</v>
      </c>
    </row>
    <row r="896" spans="1:3" x14ac:dyDescent="0.3">
      <c r="A896" t="s">
        <v>3972</v>
      </c>
      <c r="B896">
        <v>1</v>
      </c>
      <c r="C896">
        <v>1</v>
      </c>
    </row>
    <row r="897" spans="1:3" x14ac:dyDescent="0.3">
      <c r="A897" t="s">
        <v>530</v>
      </c>
      <c r="B897">
        <v>1</v>
      </c>
      <c r="C897">
        <v>1</v>
      </c>
    </row>
    <row r="898" spans="1:3" x14ac:dyDescent="0.3">
      <c r="A898" t="s">
        <v>837</v>
      </c>
      <c r="B898">
        <v>1</v>
      </c>
      <c r="C898">
        <v>1</v>
      </c>
    </row>
    <row r="899" spans="1:3" x14ac:dyDescent="0.3">
      <c r="A899" t="s">
        <v>3973</v>
      </c>
      <c r="B899">
        <v>1</v>
      </c>
      <c r="C899">
        <v>1</v>
      </c>
    </row>
    <row r="900" spans="1:3" x14ac:dyDescent="0.3">
      <c r="A900" t="s">
        <v>836</v>
      </c>
      <c r="B900">
        <v>9</v>
      </c>
      <c r="C900">
        <v>5</v>
      </c>
    </row>
    <row r="901" spans="1:3" x14ac:dyDescent="0.3">
      <c r="A901" t="s">
        <v>3974</v>
      </c>
      <c r="B901">
        <v>1</v>
      </c>
      <c r="C901">
        <v>1</v>
      </c>
    </row>
    <row r="902" spans="1:3" x14ac:dyDescent="0.3">
      <c r="A902" t="s">
        <v>531</v>
      </c>
      <c r="B902">
        <v>1</v>
      </c>
      <c r="C902">
        <v>1</v>
      </c>
    </row>
    <row r="903" spans="1:3" x14ac:dyDescent="0.3">
      <c r="A903" t="s">
        <v>268</v>
      </c>
      <c r="B903">
        <v>1</v>
      </c>
      <c r="C903">
        <v>1</v>
      </c>
    </row>
    <row r="904" spans="1:3" x14ac:dyDescent="0.3">
      <c r="A904" t="s">
        <v>3975</v>
      </c>
      <c r="B904">
        <v>1</v>
      </c>
      <c r="C904">
        <v>1</v>
      </c>
    </row>
    <row r="905" spans="1:3" x14ac:dyDescent="0.3">
      <c r="A905" t="s">
        <v>3976</v>
      </c>
      <c r="B905">
        <v>1</v>
      </c>
      <c r="C905">
        <v>1</v>
      </c>
    </row>
    <row r="906" spans="1:3" x14ac:dyDescent="0.3">
      <c r="A906" t="s">
        <v>532</v>
      </c>
      <c r="B906">
        <v>1</v>
      </c>
      <c r="C906">
        <v>1</v>
      </c>
    </row>
    <row r="907" spans="1:3" x14ac:dyDescent="0.3">
      <c r="A907" t="s">
        <v>1008</v>
      </c>
      <c r="B907">
        <v>1</v>
      </c>
      <c r="C907">
        <v>1</v>
      </c>
    </row>
    <row r="908" spans="1:3" x14ac:dyDescent="0.3">
      <c r="A908" t="s">
        <v>533</v>
      </c>
      <c r="B908">
        <v>1</v>
      </c>
      <c r="C908">
        <v>1</v>
      </c>
    </row>
    <row r="909" spans="1:3" x14ac:dyDescent="0.3">
      <c r="A909" t="s">
        <v>534</v>
      </c>
      <c r="B909">
        <v>1</v>
      </c>
      <c r="C909">
        <v>1</v>
      </c>
    </row>
    <row r="910" spans="1:3" x14ac:dyDescent="0.3">
      <c r="A910" t="s">
        <v>3977</v>
      </c>
      <c r="B910">
        <v>1</v>
      </c>
      <c r="C910">
        <v>1</v>
      </c>
    </row>
    <row r="911" spans="1:3" x14ac:dyDescent="0.3">
      <c r="A911" t="s">
        <v>535</v>
      </c>
      <c r="B911">
        <v>1</v>
      </c>
      <c r="C911">
        <v>1</v>
      </c>
    </row>
    <row r="912" spans="1:3" x14ac:dyDescent="0.3">
      <c r="A912" t="s">
        <v>269</v>
      </c>
      <c r="B912">
        <v>17</v>
      </c>
      <c r="C912">
        <v>7</v>
      </c>
    </row>
    <row r="913" spans="1:3" x14ac:dyDescent="0.3">
      <c r="A913" t="s">
        <v>3978</v>
      </c>
      <c r="B913">
        <v>1</v>
      </c>
      <c r="C913">
        <v>1</v>
      </c>
    </row>
    <row r="914" spans="1:3" x14ac:dyDescent="0.3">
      <c r="A914" t="s">
        <v>3979</v>
      </c>
      <c r="B914">
        <v>1</v>
      </c>
      <c r="C914">
        <v>1</v>
      </c>
    </row>
    <row r="915" spans="1:3" x14ac:dyDescent="0.3">
      <c r="A915" t="s">
        <v>3980</v>
      </c>
      <c r="B915">
        <v>1</v>
      </c>
      <c r="C915">
        <v>1</v>
      </c>
    </row>
    <row r="916" spans="1:3" x14ac:dyDescent="0.3">
      <c r="A916" t="s">
        <v>835</v>
      </c>
      <c r="B916">
        <v>1</v>
      </c>
      <c r="C916">
        <v>1</v>
      </c>
    </row>
    <row r="917" spans="1:3" x14ac:dyDescent="0.3">
      <c r="A917" t="s">
        <v>3981</v>
      </c>
      <c r="B917">
        <v>1</v>
      </c>
      <c r="C917">
        <v>1</v>
      </c>
    </row>
    <row r="918" spans="1:3" x14ac:dyDescent="0.3">
      <c r="A918" t="s">
        <v>3982</v>
      </c>
      <c r="B918">
        <v>1</v>
      </c>
      <c r="C918">
        <v>1</v>
      </c>
    </row>
    <row r="919" spans="1:3" x14ac:dyDescent="0.3">
      <c r="A919" t="s">
        <v>47</v>
      </c>
      <c r="B919">
        <v>1</v>
      </c>
      <c r="C919">
        <v>1</v>
      </c>
    </row>
    <row r="920" spans="1:3" x14ac:dyDescent="0.3">
      <c r="A920" t="s">
        <v>3983</v>
      </c>
      <c r="B920">
        <v>1</v>
      </c>
      <c r="C920">
        <v>1</v>
      </c>
    </row>
    <row r="921" spans="1:3" x14ac:dyDescent="0.3">
      <c r="A921" t="s">
        <v>1009</v>
      </c>
      <c r="B921">
        <v>6</v>
      </c>
      <c r="C921">
        <v>3</v>
      </c>
    </row>
    <row r="922" spans="1:3" x14ac:dyDescent="0.3">
      <c r="A922" t="s">
        <v>3984</v>
      </c>
      <c r="B922">
        <v>1</v>
      </c>
      <c r="C922">
        <v>1</v>
      </c>
    </row>
    <row r="923" spans="1:3" x14ac:dyDescent="0.3">
      <c r="A923" t="s">
        <v>3985</v>
      </c>
      <c r="B923">
        <v>1</v>
      </c>
      <c r="C923">
        <v>1</v>
      </c>
    </row>
    <row r="924" spans="1:3" x14ac:dyDescent="0.3">
      <c r="A924" t="s">
        <v>270</v>
      </c>
      <c r="B924">
        <v>203</v>
      </c>
      <c r="C924">
        <v>7</v>
      </c>
    </row>
    <row r="925" spans="1:3" x14ac:dyDescent="0.3">
      <c r="A925" t="s">
        <v>3986</v>
      </c>
      <c r="B925">
        <v>1</v>
      </c>
      <c r="C925">
        <v>1</v>
      </c>
    </row>
    <row r="926" spans="1:3" x14ac:dyDescent="0.3">
      <c r="A926" t="s">
        <v>271</v>
      </c>
      <c r="B926">
        <v>60</v>
      </c>
      <c r="C926">
        <v>7</v>
      </c>
    </row>
    <row r="927" spans="1:3" x14ac:dyDescent="0.3">
      <c r="A927" t="s">
        <v>3987</v>
      </c>
      <c r="B927">
        <v>1</v>
      </c>
      <c r="C927">
        <v>1</v>
      </c>
    </row>
    <row r="928" spans="1:3" x14ac:dyDescent="0.3">
      <c r="A928" t="s">
        <v>3988</v>
      </c>
      <c r="B928">
        <v>1</v>
      </c>
      <c r="C928">
        <v>1</v>
      </c>
    </row>
    <row r="929" spans="1:3" x14ac:dyDescent="0.3">
      <c r="A929" t="s">
        <v>3989</v>
      </c>
      <c r="B929">
        <v>1</v>
      </c>
      <c r="C929">
        <v>1</v>
      </c>
    </row>
    <row r="930" spans="1:3" x14ac:dyDescent="0.3">
      <c r="A930" t="s">
        <v>3990</v>
      </c>
      <c r="B930">
        <v>1</v>
      </c>
      <c r="C930">
        <v>1</v>
      </c>
    </row>
    <row r="931" spans="1:3" x14ac:dyDescent="0.3">
      <c r="A931" t="s">
        <v>272</v>
      </c>
      <c r="B931">
        <v>2</v>
      </c>
      <c r="C931">
        <v>1</v>
      </c>
    </row>
    <row r="932" spans="1:3" x14ac:dyDescent="0.3">
      <c r="A932" t="s">
        <v>536</v>
      </c>
      <c r="B932">
        <v>1</v>
      </c>
      <c r="C932">
        <v>1</v>
      </c>
    </row>
    <row r="933" spans="1:3" x14ac:dyDescent="0.3">
      <c r="A933" t="s">
        <v>3991</v>
      </c>
      <c r="B933">
        <v>1</v>
      </c>
      <c r="C933">
        <v>1</v>
      </c>
    </row>
    <row r="934" spans="1:3" x14ac:dyDescent="0.3">
      <c r="A934" t="s">
        <v>1010</v>
      </c>
      <c r="B934">
        <v>6</v>
      </c>
      <c r="C934">
        <v>3</v>
      </c>
    </row>
    <row r="935" spans="1:3" x14ac:dyDescent="0.3">
      <c r="A935" t="s">
        <v>3992</v>
      </c>
      <c r="B935">
        <v>1</v>
      </c>
      <c r="C935">
        <v>1</v>
      </c>
    </row>
    <row r="936" spans="1:3" x14ac:dyDescent="0.3">
      <c r="A936" t="s">
        <v>3993</v>
      </c>
      <c r="B936">
        <v>1</v>
      </c>
      <c r="C936">
        <v>1</v>
      </c>
    </row>
    <row r="937" spans="1:3" x14ac:dyDescent="0.3">
      <c r="A937" t="s">
        <v>3994</v>
      </c>
      <c r="B937">
        <v>1</v>
      </c>
      <c r="C937">
        <v>1</v>
      </c>
    </row>
    <row r="938" spans="1:3" x14ac:dyDescent="0.3">
      <c r="A938" t="s">
        <v>3995</v>
      </c>
      <c r="B938">
        <v>1</v>
      </c>
      <c r="C938">
        <v>1</v>
      </c>
    </row>
    <row r="939" spans="1:3" x14ac:dyDescent="0.3">
      <c r="A939" t="s">
        <v>1011</v>
      </c>
      <c r="B939">
        <v>1</v>
      </c>
      <c r="C939">
        <v>1</v>
      </c>
    </row>
    <row r="940" spans="1:3" x14ac:dyDescent="0.3">
      <c r="A940" t="s">
        <v>273</v>
      </c>
      <c r="B940">
        <v>30</v>
      </c>
      <c r="C940">
        <v>7</v>
      </c>
    </row>
    <row r="941" spans="1:3" x14ac:dyDescent="0.3">
      <c r="A941" t="s">
        <v>3996</v>
      </c>
      <c r="B941">
        <v>1</v>
      </c>
      <c r="C941">
        <v>1</v>
      </c>
    </row>
    <row r="942" spans="1:3" x14ac:dyDescent="0.3">
      <c r="A942" t="s">
        <v>3997</v>
      </c>
      <c r="B942">
        <v>1</v>
      </c>
      <c r="C942">
        <v>1</v>
      </c>
    </row>
    <row r="943" spans="1:3" x14ac:dyDescent="0.3">
      <c r="A943" t="s">
        <v>3998</v>
      </c>
      <c r="B943">
        <v>1</v>
      </c>
      <c r="C943">
        <v>1</v>
      </c>
    </row>
    <row r="944" spans="1:3" x14ac:dyDescent="0.3">
      <c r="A944" t="s">
        <v>3999</v>
      </c>
      <c r="B944">
        <v>1</v>
      </c>
      <c r="C944">
        <v>1</v>
      </c>
    </row>
    <row r="945" spans="1:3" x14ac:dyDescent="0.3">
      <c r="A945" t="s">
        <v>4000</v>
      </c>
      <c r="B945">
        <v>1</v>
      </c>
      <c r="C945">
        <v>1</v>
      </c>
    </row>
    <row r="946" spans="1:3" x14ac:dyDescent="0.3">
      <c r="A946" t="s">
        <v>1012</v>
      </c>
      <c r="B946">
        <v>1</v>
      </c>
      <c r="C946">
        <v>1</v>
      </c>
    </row>
    <row r="947" spans="1:3" x14ac:dyDescent="0.3">
      <c r="A947" t="s">
        <v>1013</v>
      </c>
      <c r="B947">
        <v>1</v>
      </c>
      <c r="C947">
        <v>1</v>
      </c>
    </row>
    <row r="948" spans="1:3" x14ac:dyDescent="0.3">
      <c r="A948" t="s">
        <v>4001</v>
      </c>
      <c r="B948">
        <v>1</v>
      </c>
      <c r="C948">
        <v>1</v>
      </c>
    </row>
    <row r="949" spans="1:3" x14ac:dyDescent="0.3">
      <c r="A949" t="s">
        <v>274</v>
      </c>
      <c r="B949">
        <v>6</v>
      </c>
      <c r="C949">
        <v>3</v>
      </c>
    </row>
    <row r="950" spans="1:3" x14ac:dyDescent="0.3">
      <c r="A950" t="s">
        <v>4002</v>
      </c>
      <c r="B950">
        <v>1</v>
      </c>
      <c r="C950">
        <v>1</v>
      </c>
    </row>
    <row r="951" spans="1:3" x14ac:dyDescent="0.3">
      <c r="A951" t="s">
        <v>1014</v>
      </c>
      <c r="B951">
        <v>14</v>
      </c>
      <c r="C951">
        <v>7</v>
      </c>
    </row>
    <row r="952" spans="1:3" x14ac:dyDescent="0.3">
      <c r="A952" t="s">
        <v>4003</v>
      </c>
      <c r="B952">
        <v>1</v>
      </c>
      <c r="C952">
        <v>1</v>
      </c>
    </row>
    <row r="953" spans="1:3" x14ac:dyDescent="0.3">
      <c r="A953" t="s">
        <v>4004</v>
      </c>
      <c r="B953">
        <v>1</v>
      </c>
      <c r="C953">
        <v>1</v>
      </c>
    </row>
    <row r="954" spans="1:3" x14ac:dyDescent="0.3">
      <c r="A954" t="s">
        <v>4005</v>
      </c>
      <c r="B954">
        <v>1</v>
      </c>
      <c r="C954">
        <v>1</v>
      </c>
    </row>
    <row r="955" spans="1:3" x14ac:dyDescent="0.3">
      <c r="A955" t="s">
        <v>275</v>
      </c>
      <c r="B955">
        <v>62</v>
      </c>
      <c r="C955">
        <v>7</v>
      </c>
    </row>
    <row r="956" spans="1:3" x14ac:dyDescent="0.3">
      <c r="A956" t="s">
        <v>4006</v>
      </c>
      <c r="B956">
        <v>2</v>
      </c>
      <c r="C956">
        <v>1</v>
      </c>
    </row>
    <row r="957" spans="1:3" x14ac:dyDescent="0.3">
      <c r="A957" t="s">
        <v>4007</v>
      </c>
      <c r="B957">
        <v>1</v>
      </c>
      <c r="C957">
        <v>1</v>
      </c>
    </row>
    <row r="958" spans="1:3" x14ac:dyDescent="0.3">
      <c r="A958" t="s">
        <v>4008</v>
      </c>
      <c r="B958">
        <v>1</v>
      </c>
      <c r="C958">
        <v>1</v>
      </c>
    </row>
    <row r="959" spans="1:3" x14ac:dyDescent="0.3">
      <c r="A959" t="s">
        <v>834</v>
      </c>
      <c r="B959">
        <v>47</v>
      </c>
      <c r="C959">
        <v>7</v>
      </c>
    </row>
    <row r="960" spans="1:3" x14ac:dyDescent="0.3">
      <c r="A960" t="s">
        <v>4009</v>
      </c>
      <c r="B960">
        <v>1</v>
      </c>
      <c r="C960">
        <v>1</v>
      </c>
    </row>
    <row r="961" spans="1:3" x14ac:dyDescent="0.3">
      <c r="A961" t="s">
        <v>4010</v>
      </c>
      <c r="B961">
        <v>1</v>
      </c>
      <c r="C961">
        <v>1</v>
      </c>
    </row>
    <row r="962" spans="1:3" x14ac:dyDescent="0.3">
      <c r="A962" t="s">
        <v>4011</v>
      </c>
      <c r="B962">
        <v>1</v>
      </c>
      <c r="C962">
        <v>1</v>
      </c>
    </row>
    <row r="963" spans="1:3" x14ac:dyDescent="0.3">
      <c r="A963" t="s">
        <v>4012</v>
      </c>
      <c r="B963">
        <v>1</v>
      </c>
      <c r="C963">
        <v>1</v>
      </c>
    </row>
    <row r="964" spans="1:3" x14ac:dyDescent="0.3">
      <c r="A964" t="s">
        <v>4013</v>
      </c>
      <c r="B964">
        <v>1</v>
      </c>
      <c r="C964">
        <v>1</v>
      </c>
    </row>
    <row r="965" spans="1:3" x14ac:dyDescent="0.3">
      <c r="A965" t="s">
        <v>1015</v>
      </c>
      <c r="B965">
        <v>5</v>
      </c>
      <c r="C965">
        <v>3</v>
      </c>
    </row>
    <row r="966" spans="1:3" x14ac:dyDescent="0.3">
      <c r="A966" t="s">
        <v>4014</v>
      </c>
      <c r="B966">
        <v>1</v>
      </c>
      <c r="C966">
        <v>1</v>
      </c>
    </row>
    <row r="967" spans="1:3" x14ac:dyDescent="0.3">
      <c r="A967" t="s">
        <v>4015</v>
      </c>
      <c r="B967">
        <v>1</v>
      </c>
      <c r="C967">
        <v>1</v>
      </c>
    </row>
    <row r="968" spans="1:3" x14ac:dyDescent="0.3">
      <c r="A968" t="s">
        <v>276</v>
      </c>
      <c r="B968">
        <v>222</v>
      </c>
      <c r="C968">
        <v>7</v>
      </c>
    </row>
    <row r="969" spans="1:3" x14ac:dyDescent="0.3">
      <c r="A969" t="s">
        <v>277</v>
      </c>
      <c r="B969">
        <v>77</v>
      </c>
      <c r="C969">
        <v>7</v>
      </c>
    </row>
    <row r="970" spans="1:3" x14ac:dyDescent="0.3">
      <c r="A970" t="s">
        <v>4016</v>
      </c>
      <c r="B970">
        <v>1</v>
      </c>
      <c r="C970">
        <v>1</v>
      </c>
    </row>
    <row r="971" spans="1:3" x14ac:dyDescent="0.3">
      <c r="A971" t="s">
        <v>537</v>
      </c>
      <c r="B971">
        <v>1</v>
      </c>
      <c r="C971">
        <v>1</v>
      </c>
    </row>
    <row r="972" spans="1:3" x14ac:dyDescent="0.3">
      <c r="A972" t="s">
        <v>4017</v>
      </c>
      <c r="B972">
        <v>1</v>
      </c>
      <c r="C972">
        <v>1</v>
      </c>
    </row>
    <row r="973" spans="1:3" x14ac:dyDescent="0.3">
      <c r="A973" t="s">
        <v>4018</v>
      </c>
      <c r="B973">
        <v>1</v>
      </c>
      <c r="C973">
        <v>1</v>
      </c>
    </row>
    <row r="974" spans="1:3" x14ac:dyDescent="0.3">
      <c r="A974" t="s">
        <v>278</v>
      </c>
      <c r="B974">
        <v>10</v>
      </c>
      <c r="C974">
        <v>5</v>
      </c>
    </row>
    <row r="975" spans="1:3" x14ac:dyDescent="0.3">
      <c r="A975" t="s">
        <v>538</v>
      </c>
      <c r="B975">
        <v>1</v>
      </c>
      <c r="C975">
        <v>1</v>
      </c>
    </row>
    <row r="976" spans="1:3" x14ac:dyDescent="0.3">
      <c r="A976" t="s">
        <v>539</v>
      </c>
      <c r="B976">
        <v>1</v>
      </c>
      <c r="C976">
        <v>1</v>
      </c>
    </row>
    <row r="977" spans="1:3" x14ac:dyDescent="0.3">
      <c r="A977" t="s">
        <v>4019</v>
      </c>
      <c r="B977">
        <v>1</v>
      </c>
      <c r="C977">
        <v>1</v>
      </c>
    </row>
    <row r="978" spans="1:3" x14ac:dyDescent="0.3">
      <c r="A978" t="s">
        <v>4020</v>
      </c>
      <c r="B978">
        <v>1</v>
      </c>
      <c r="C978">
        <v>1</v>
      </c>
    </row>
    <row r="979" spans="1:3" x14ac:dyDescent="0.3">
      <c r="A979" t="s">
        <v>1016</v>
      </c>
      <c r="B979">
        <v>1</v>
      </c>
      <c r="C979">
        <v>1</v>
      </c>
    </row>
    <row r="980" spans="1:3" x14ac:dyDescent="0.3">
      <c r="A980" t="s">
        <v>4021</v>
      </c>
      <c r="B980">
        <v>1</v>
      </c>
      <c r="C980">
        <v>1</v>
      </c>
    </row>
    <row r="981" spans="1:3" x14ac:dyDescent="0.3">
      <c r="A981" t="s">
        <v>279</v>
      </c>
      <c r="B981">
        <v>1</v>
      </c>
      <c r="C981">
        <v>1</v>
      </c>
    </row>
    <row r="982" spans="1:3" x14ac:dyDescent="0.3">
      <c r="A982" t="s">
        <v>833</v>
      </c>
      <c r="B982">
        <v>1</v>
      </c>
      <c r="C982">
        <v>1</v>
      </c>
    </row>
    <row r="983" spans="1:3" x14ac:dyDescent="0.3">
      <c r="A983" t="s">
        <v>4022</v>
      </c>
      <c r="B983">
        <v>1</v>
      </c>
      <c r="C983">
        <v>1</v>
      </c>
    </row>
    <row r="984" spans="1:3" x14ac:dyDescent="0.3">
      <c r="A984" t="s">
        <v>4023</v>
      </c>
      <c r="B984">
        <v>1</v>
      </c>
      <c r="C984">
        <v>1</v>
      </c>
    </row>
    <row r="985" spans="1:3" x14ac:dyDescent="0.3">
      <c r="A985" t="s">
        <v>4024</v>
      </c>
      <c r="B985">
        <v>1</v>
      </c>
      <c r="C985">
        <v>1</v>
      </c>
    </row>
    <row r="986" spans="1:3" x14ac:dyDescent="0.3">
      <c r="A986" t="s">
        <v>4025</v>
      </c>
      <c r="B986">
        <v>1</v>
      </c>
      <c r="C986">
        <v>1</v>
      </c>
    </row>
    <row r="987" spans="1:3" x14ac:dyDescent="0.3">
      <c r="A987" t="s">
        <v>280</v>
      </c>
      <c r="B987">
        <v>5</v>
      </c>
      <c r="C987">
        <v>3</v>
      </c>
    </row>
    <row r="988" spans="1:3" x14ac:dyDescent="0.3">
      <c r="A988" t="s">
        <v>4026</v>
      </c>
      <c r="B988">
        <v>1</v>
      </c>
      <c r="C988">
        <v>1</v>
      </c>
    </row>
    <row r="989" spans="1:3" x14ac:dyDescent="0.3">
      <c r="A989" t="s">
        <v>4027</v>
      </c>
      <c r="B989">
        <v>1</v>
      </c>
      <c r="C989">
        <v>1</v>
      </c>
    </row>
    <row r="990" spans="1:3" x14ac:dyDescent="0.3">
      <c r="A990" t="s">
        <v>4028</v>
      </c>
      <c r="B990">
        <v>1</v>
      </c>
      <c r="C990">
        <v>1</v>
      </c>
    </row>
    <row r="991" spans="1:3" x14ac:dyDescent="0.3">
      <c r="A991" t="s">
        <v>832</v>
      </c>
      <c r="B991">
        <v>1</v>
      </c>
      <c r="C991">
        <v>1</v>
      </c>
    </row>
    <row r="992" spans="1:3" x14ac:dyDescent="0.3">
      <c r="A992" t="s">
        <v>4029</v>
      </c>
      <c r="B992">
        <v>1</v>
      </c>
      <c r="C992">
        <v>1</v>
      </c>
    </row>
    <row r="993" spans="1:3" x14ac:dyDescent="0.3">
      <c r="A993" t="s">
        <v>1017</v>
      </c>
      <c r="B993">
        <v>5</v>
      </c>
      <c r="C993">
        <v>3</v>
      </c>
    </row>
    <row r="994" spans="1:3" x14ac:dyDescent="0.3">
      <c r="A994" t="s">
        <v>281</v>
      </c>
      <c r="B994">
        <v>64</v>
      </c>
      <c r="C994">
        <v>7</v>
      </c>
    </row>
    <row r="995" spans="1:3" x14ac:dyDescent="0.3">
      <c r="A995" t="s">
        <v>4030</v>
      </c>
      <c r="B995">
        <v>1</v>
      </c>
      <c r="C995">
        <v>1</v>
      </c>
    </row>
    <row r="996" spans="1:3" x14ac:dyDescent="0.3">
      <c r="A996" t="s">
        <v>282</v>
      </c>
      <c r="B996">
        <v>1</v>
      </c>
      <c r="C996">
        <v>1</v>
      </c>
    </row>
    <row r="997" spans="1:3" x14ac:dyDescent="0.3">
      <c r="A997" t="s">
        <v>283</v>
      </c>
      <c r="B997">
        <v>4</v>
      </c>
      <c r="C997">
        <v>3</v>
      </c>
    </row>
    <row r="998" spans="1:3" x14ac:dyDescent="0.3">
      <c r="A998" t="s">
        <v>4031</v>
      </c>
      <c r="B998">
        <v>1</v>
      </c>
      <c r="C998">
        <v>1</v>
      </c>
    </row>
    <row r="999" spans="1:3" x14ac:dyDescent="0.3">
      <c r="A999" t="s">
        <v>48</v>
      </c>
      <c r="B999">
        <v>55</v>
      </c>
      <c r="C999">
        <v>7</v>
      </c>
    </row>
    <row r="1000" spans="1:3" x14ac:dyDescent="0.3">
      <c r="A1000" t="s">
        <v>4032</v>
      </c>
      <c r="B1000">
        <v>1</v>
      </c>
      <c r="C1000">
        <v>1</v>
      </c>
    </row>
    <row r="1001" spans="1:3" x14ac:dyDescent="0.3">
      <c r="A1001" t="s">
        <v>540</v>
      </c>
      <c r="B1001">
        <v>1</v>
      </c>
      <c r="C1001">
        <v>1</v>
      </c>
    </row>
    <row r="1002" spans="1:3" x14ac:dyDescent="0.3">
      <c r="A1002" t="s">
        <v>4033</v>
      </c>
      <c r="B1002">
        <v>1</v>
      </c>
      <c r="C1002">
        <v>1</v>
      </c>
    </row>
    <row r="1003" spans="1:3" x14ac:dyDescent="0.3">
      <c r="A1003" t="s">
        <v>4034</v>
      </c>
      <c r="B1003">
        <v>1</v>
      </c>
      <c r="C1003">
        <v>1</v>
      </c>
    </row>
    <row r="1004" spans="1:3" x14ac:dyDescent="0.3">
      <c r="A1004" t="s">
        <v>4035</v>
      </c>
      <c r="B1004">
        <v>1</v>
      </c>
      <c r="C1004">
        <v>1</v>
      </c>
    </row>
    <row r="1005" spans="1:3" x14ac:dyDescent="0.3">
      <c r="A1005" t="s">
        <v>284</v>
      </c>
      <c r="B1005">
        <v>5</v>
      </c>
      <c r="C1005">
        <v>3</v>
      </c>
    </row>
    <row r="1006" spans="1:3" x14ac:dyDescent="0.3">
      <c r="A1006" t="s">
        <v>4036</v>
      </c>
      <c r="B1006">
        <v>1</v>
      </c>
      <c r="C1006">
        <v>1</v>
      </c>
    </row>
    <row r="1007" spans="1:3" x14ac:dyDescent="0.3">
      <c r="A1007" t="s">
        <v>4037</v>
      </c>
      <c r="B1007">
        <v>1</v>
      </c>
      <c r="C1007">
        <v>1</v>
      </c>
    </row>
    <row r="1008" spans="1:3" x14ac:dyDescent="0.3">
      <c r="A1008" t="s">
        <v>4038</v>
      </c>
      <c r="B1008">
        <v>1</v>
      </c>
      <c r="C1008">
        <v>1</v>
      </c>
    </row>
    <row r="1009" spans="1:3" x14ac:dyDescent="0.3">
      <c r="A1009" t="s">
        <v>4039</v>
      </c>
      <c r="B1009">
        <v>1</v>
      </c>
      <c r="C1009">
        <v>1</v>
      </c>
    </row>
    <row r="1010" spans="1:3" x14ac:dyDescent="0.3">
      <c r="A1010" t="s">
        <v>541</v>
      </c>
      <c r="B1010">
        <v>1</v>
      </c>
      <c r="C1010">
        <v>1</v>
      </c>
    </row>
    <row r="1011" spans="1:3" x14ac:dyDescent="0.3">
      <c r="A1011" t="s">
        <v>285</v>
      </c>
      <c r="B1011">
        <v>1</v>
      </c>
      <c r="C1011">
        <v>1</v>
      </c>
    </row>
    <row r="1012" spans="1:3" x14ac:dyDescent="0.3">
      <c r="A1012" t="s">
        <v>4040</v>
      </c>
      <c r="B1012">
        <v>1</v>
      </c>
      <c r="C1012">
        <v>1</v>
      </c>
    </row>
    <row r="1013" spans="1:3" x14ac:dyDescent="0.3">
      <c r="A1013" t="s">
        <v>1018</v>
      </c>
      <c r="B1013">
        <v>2</v>
      </c>
      <c r="C1013">
        <v>1</v>
      </c>
    </row>
    <row r="1014" spans="1:3" x14ac:dyDescent="0.3">
      <c r="A1014" t="s">
        <v>4041</v>
      </c>
      <c r="B1014">
        <v>1</v>
      </c>
      <c r="C1014">
        <v>1</v>
      </c>
    </row>
    <row r="1015" spans="1:3" x14ac:dyDescent="0.3">
      <c r="A1015" t="s">
        <v>4042</v>
      </c>
      <c r="B1015">
        <v>1</v>
      </c>
      <c r="C1015">
        <v>1</v>
      </c>
    </row>
    <row r="1016" spans="1:3" x14ac:dyDescent="0.3">
      <c r="A1016" t="s">
        <v>1019</v>
      </c>
      <c r="B1016">
        <v>7</v>
      </c>
      <c r="C1016">
        <v>3</v>
      </c>
    </row>
    <row r="1017" spans="1:3" x14ac:dyDescent="0.3">
      <c r="A1017" t="s">
        <v>4043</v>
      </c>
      <c r="B1017">
        <v>1</v>
      </c>
      <c r="C1017">
        <v>1</v>
      </c>
    </row>
    <row r="1018" spans="1:3" x14ac:dyDescent="0.3">
      <c r="A1018" t="s">
        <v>4044</v>
      </c>
      <c r="B1018">
        <v>1</v>
      </c>
      <c r="C1018">
        <v>1</v>
      </c>
    </row>
    <row r="1019" spans="1:3" x14ac:dyDescent="0.3">
      <c r="A1019" t="s">
        <v>4045</v>
      </c>
      <c r="B1019">
        <v>1</v>
      </c>
      <c r="C1019">
        <v>1</v>
      </c>
    </row>
    <row r="1020" spans="1:3" x14ac:dyDescent="0.3">
      <c r="A1020" t="s">
        <v>4046</v>
      </c>
      <c r="B1020">
        <v>1</v>
      </c>
      <c r="C1020">
        <v>1</v>
      </c>
    </row>
    <row r="1021" spans="1:3" x14ac:dyDescent="0.3">
      <c r="A1021" t="s">
        <v>1020</v>
      </c>
      <c r="B1021">
        <v>2</v>
      </c>
      <c r="C1021">
        <v>1</v>
      </c>
    </row>
    <row r="1022" spans="1:3" x14ac:dyDescent="0.3">
      <c r="A1022" t="s">
        <v>4047</v>
      </c>
      <c r="B1022">
        <v>1</v>
      </c>
      <c r="C1022">
        <v>1</v>
      </c>
    </row>
    <row r="1023" spans="1:3" x14ac:dyDescent="0.3">
      <c r="A1023" t="s">
        <v>831</v>
      </c>
      <c r="B1023">
        <v>1</v>
      </c>
      <c r="C1023">
        <v>1</v>
      </c>
    </row>
    <row r="1024" spans="1:3" x14ac:dyDescent="0.3">
      <c r="A1024" t="s">
        <v>542</v>
      </c>
      <c r="B1024">
        <v>1</v>
      </c>
      <c r="C1024">
        <v>1</v>
      </c>
    </row>
    <row r="1025" spans="1:3" x14ac:dyDescent="0.3">
      <c r="A1025" t="s">
        <v>4048</v>
      </c>
      <c r="B1025">
        <v>1</v>
      </c>
      <c r="C1025">
        <v>1</v>
      </c>
    </row>
    <row r="1026" spans="1:3" x14ac:dyDescent="0.3">
      <c r="A1026" t="s">
        <v>286</v>
      </c>
      <c r="B1026">
        <v>4</v>
      </c>
      <c r="C1026">
        <v>3</v>
      </c>
    </row>
    <row r="1027" spans="1:3" x14ac:dyDescent="0.3">
      <c r="A1027" t="s">
        <v>543</v>
      </c>
      <c r="B1027">
        <v>1</v>
      </c>
      <c r="C1027">
        <v>1</v>
      </c>
    </row>
    <row r="1028" spans="1:3" x14ac:dyDescent="0.3">
      <c r="A1028" t="s">
        <v>287</v>
      </c>
      <c r="B1028">
        <v>1</v>
      </c>
      <c r="C1028">
        <v>1</v>
      </c>
    </row>
    <row r="1029" spans="1:3" x14ac:dyDescent="0.3">
      <c r="A1029" t="s">
        <v>288</v>
      </c>
      <c r="B1029">
        <v>22</v>
      </c>
      <c r="C1029">
        <v>7</v>
      </c>
    </row>
    <row r="1030" spans="1:3" x14ac:dyDescent="0.3">
      <c r="A1030" t="s">
        <v>4049</v>
      </c>
      <c r="B1030">
        <v>6</v>
      </c>
      <c r="C1030">
        <v>3</v>
      </c>
    </row>
    <row r="1031" spans="1:3" x14ac:dyDescent="0.3">
      <c r="A1031" t="s">
        <v>1021</v>
      </c>
      <c r="B1031">
        <v>1</v>
      </c>
      <c r="C1031">
        <v>1</v>
      </c>
    </row>
    <row r="1032" spans="1:3" x14ac:dyDescent="0.3">
      <c r="A1032" t="s">
        <v>4050</v>
      </c>
      <c r="B1032">
        <v>1</v>
      </c>
      <c r="C1032">
        <v>1</v>
      </c>
    </row>
    <row r="1033" spans="1:3" x14ac:dyDescent="0.3">
      <c r="A1033" t="s">
        <v>4051</v>
      </c>
      <c r="B1033">
        <v>1</v>
      </c>
      <c r="C1033">
        <v>1</v>
      </c>
    </row>
    <row r="1034" spans="1:3" x14ac:dyDescent="0.3">
      <c r="A1034" t="s">
        <v>289</v>
      </c>
      <c r="B1034">
        <v>14</v>
      </c>
      <c r="C1034">
        <v>7</v>
      </c>
    </row>
    <row r="1035" spans="1:3" x14ac:dyDescent="0.3">
      <c r="A1035" t="s">
        <v>4052</v>
      </c>
      <c r="B1035">
        <v>1</v>
      </c>
      <c r="C1035">
        <v>1</v>
      </c>
    </row>
    <row r="1036" spans="1:3" x14ac:dyDescent="0.3">
      <c r="A1036" t="s">
        <v>4053</v>
      </c>
      <c r="B1036">
        <v>1</v>
      </c>
      <c r="C1036">
        <v>1</v>
      </c>
    </row>
    <row r="1037" spans="1:3" x14ac:dyDescent="0.3">
      <c r="A1037" t="s">
        <v>544</v>
      </c>
      <c r="B1037">
        <v>1</v>
      </c>
      <c r="C1037">
        <v>1</v>
      </c>
    </row>
    <row r="1038" spans="1:3" x14ac:dyDescent="0.3">
      <c r="A1038" t="s">
        <v>4054</v>
      </c>
      <c r="B1038">
        <v>1</v>
      </c>
      <c r="C1038">
        <v>1</v>
      </c>
    </row>
    <row r="1039" spans="1:3" x14ac:dyDescent="0.3">
      <c r="A1039" t="s">
        <v>4055</v>
      </c>
      <c r="B1039">
        <v>1</v>
      </c>
      <c r="C1039">
        <v>1</v>
      </c>
    </row>
    <row r="1040" spans="1:3" x14ac:dyDescent="0.3">
      <c r="A1040" t="s">
        <v>290</v>
      </c>
      <c r="B1040">
        <v>1</v>
      </c>
      <c r="C1040">
        <v>1</v>
      </c>
    </row>
    <row r="1041" spans="1:3" x14ac:dyDescent="0.3">
      <c r="A1041" t="s">
        <v>4056</v>
      </c>
      <c r="B1041">
        <v>1</v>
      </c>
      <c r="C1041">
        <v>1</v>
      </c>
    </row>
    <row r="1042" spans="1:3" x14ac:dyDescent="0.3">
      <c r="A1042" t="s">
        <v>4057</v>
      </c>
      <c r="B1042">
        <v>1</v>
      </c>
      <c r="C1042">
        <v>1</v>
      </c>
    </row>
    <row r="1043" spans="1:3" x14ac:dyDescent="0.3">
      <c r="A1043" t="s">
        <v>4058</v>
      </c>
      <c r="B1043">
        <v>1</v>
      </c>
      <c r="C1043">
        <v>1</v>
      </c>
    </row>
    <row r="1044" spans="1:3" x14ac:dyDescent="0.3">
      <c r="A1044" t="s">
        <v>4059</v>
      </c>
      <c r="B1044">
        <v>1</v>
      </c>
      <c r="C1044">
        <v>1</v>
      </c>
    </row>
    <row r="1045" spans="1:3" x14ac:dyDescent="0.3">
      <c r="A1045" t="s">
        <v>4060</v>
      </c>
      <c r="B1045">
        <v>1</v>
      </c>
      <c r="C1045">
        <v>1</v>
      </c>
    </row>
    <row r="1046" spans="1:3" x14ac:dyDescent="0.3">
      <c r="A1046" t="s">
        <v>4061</v>
      </c>
      <c r="B1046">
        <v>1</v>
      </c>
      <c r="C1046">
        <v>1</v>
      </c>
    </row>
    <row r="1047" spans="1:3" x14ac:dyDescent="0.3">
      <c r="A1047" t="s">
        <v>545</v>
      </c>
      <c r="B1047">
        <v>1</v>
      </c>
      <c r="C1047">
        <v>1</v>
      </c>
    </row>
    <row r="1048" spans="1:3" x14ac:dyDescent="0.3">
      <c r="A1048" t="s">
        <v>4062</v>
      </c>
      <c r="B1048">
        <v>1</v>
      </c>
      <c r="C1048">
        <v>1</v>
      </c>
    </row>
    <row r="1049" spans="1:3" x14ac:dyDescent="0.3">
      <c r="A1049" t="s">
        <v>4063</v>
      </c>
      <c r="B1049">
        <v>1</v>
      </c>
      <c r="C1049">
        <v>1</v>
      </c>
    </row>
    <row r="1050" spans="1:3" x14ac:dyDescent="0.3">
      <c r="A1050" t="s">
        <v>4064</v>
      </c>
      <c r="B1050">
        <v>1</v>
      </c>
      <c r="C1050">
        <v>1</v>
      </c>
    </row>
    <row r="1051" spans="1:3" x14ac:dyDescent="0.3">
      <c r="A1051" t="s">
        <v>4065</v>
      </c>
      <c r="B1051">
        <v>1</v>
      </c>
      <c r="C1051">
        <v>1</v>
      </c>
    </row>
    <row r="1052" spans="1:3" x14ac:dyDescent="0.3">
      <c r="A1052" t="s">
        <v>4066</v>
      </c>
      <c r="B1052">
        <v>1</v>
      </c>
      <c r="C1052">
        <v>1</v>
      </c>
    </row>
    <row r="1053" spans="1:3" x14ac:dyDescent="0.3">
      <c r="A1053" t="s">
        <v>4067</v>
      </c>
      <c r="B1053">
        <v>1</v>
      </c>
      <c r="C1053">
        <v>1</v>
      </c>
    </row>
    <row r="1054" spans="1:3" x14ac:dyDescent="0.3">
      <c r="A1054" t="s">
        <v>4068</v>
      </c>
      <c r="B1054">
        <v>1</v>
      </c>
      <c r="C1054">
        <v>1</v>
      </c>
    </row>
    <row r="1055" spans="1:3" x14ac:dyDescent="0.3">
      <c r="A1055" t="s">
        <v>291</v>
      </c>
      <c r="B1055">
        <v>2</v>
      </c>
      <c r="C1055">
        <v>1</v>
      </c>
    </row>
    <row r="1056" spans="1:3" x14ac:dyDescent="0.3">
      <c r="A1056" t="s">
        <v>1022</v>
      </c>
      <c r="B1056">
        <v>1</v>
      </c>
      <c r="C1056">
        <v>1</v>
      </c>
    </row>
    <row r="1057" spans="1:3" x14ac:dyDescent="0.3">
      <c r="A1057" t="s">
        <v>1023</v>
      </c>
      <c r="B1057">
        <v>2</v>
      </c>
      <c r="C1057">
        <v>1</v>
      </c>
    </row>
    <row r="1058" spans="1:3" x14ac:dyDescent="0.3">
      <c r="A1058" t="s">
        <v>4069</v>
      </c>
      <c r="B1058">
        <v>1</v>
      </c>
      <c r="C1058">
        <v>1</v>
      </c>
    </row>
    <row r="1059" spans="1:3" x14ac:dyDescent="0.3">
      <c r="A1059" t="s">
        <v>1024</v>
      </c>
      <c r="B1059">
        <v>4</v>
      </c>
      <c r="C1059">
        <v>3</v>
      </c>
    </row>
    <row r="1060" spans="1:3" x14ac:dyDescent="0.3">
      <c r="A1060" t="s">
        <v>4070</v>
      </c>
      <c r="B1060">
        <v>1</v>
      </c>
      <c r="C1060">
        <v>1</v>
      </c>
    </row>
    <row r="1061" spans="1:3" x14ac:dyDescent="0.3">
      <c r="A1061" t="s">
        <v>4071</v>
      </c>
      <c r="B1061">
        <v>1</v>
      </c>
      <c r="C1061">
        <v>1</v>
      </c>
    </row>
    <row r="1062" spans="1:3" x14ac:dyDescent="0.3">
      <c r="A1062" t="s">
        <v>4072</v>
      </c>
      <c r="B1062">
        <v>1</v>
      </c>
      <c r="C1062">
        <v>1</v>
      </c>
    </row>
    <row r="1063" spans="1:3" x14ac:dyDescent="0.3">
      <c r="A1063" t="s">
        <v>292</v>
      </c>
      <c r="B1063">
        <v>38</v>
      </c>
      <c r="C1063">
        <v>7</v>
      </c>
    </row>
    <row r="1064" spans="1:3" x14ac:dyDescent="0.3">
      <c r="A1064" t="s">
        <v>4073</v>
      </c>
      <c r="B1064">
        <v>1</v>
      </c>
      <c r="C1064">
        <v>1</v>
      </c>
    </row>
    <row r="1065" spans="1:3" x14ac:dyDescent="0.3">
      <c r="A1065" t="s">
        <v>4074</v>
      </c>
      <c r="B1065">
        <v>1</v>
      </c>
      <c r="C1065">
        <v>1</v>
      </c>
    </row>
    <row r="1066" spans="1:3" x14ac:dyDescent="0.3">
      <c r="A1066" t="s">
        <v>4075</v>
      </c>
      <c r="B1066">
        <v>1</v>
      </c>
      <c r="C1066">
        <v>1</v>
      </c>
    </row>
    <row r="1067" spans="1:3" x14ac:dyDescent="0.3">
      <c r="A1067" t="s">
        <v>1025</v>
      </c>
      <c r="B1067">
        <v>1</v>
      </c>
      <c r="C1067">
        <v>1</v>
      </c>
    </row>
    <row r="1068" spans="1:3" x14ac:dyDescent="0.3">
      <c r="A1068" t="s">
        <v>4076</v>
      </c>
      <c r="B1068">
        <v>1</v>
      </c>
      <c r="C1068">
        <v>1</v>
      </c>
    </row>
    <row r="1069" spans="1:3" x14ac:dyDescent="0.3">
      <c r="A1069" t="s">
        <v>4077</v>
      </c>
      <c r="B1069">
        <v>1</v>
      </c>
      <c r="C1069">
        <v>1</v>
      </c>
    </row>
    <row r="1070" spans="1:3" x14ac:dyDescent="0.3">
      <c r="A1070" t="s">
        <v>1026</v>
      </c>
      <c r="B1070">
        <v>1</v>
      </c>
      <c r="C1070">
        <v>1</v>
      </c>
    </row>
    <row r="1071" spans="1:3" x14ac:dyDescent="0.3">
      <c r="A1071" t="s">
        <v>4078</v>
      </c>
      <c r="B1071">
        <v>1</v>
      </c>
      <c r="C1071">
        <v>1</v>
      </c>
    </row>
    <row r="1072" spans="1:3" x14ac:dyDescent="0.3">
      <c r="A1072" t="s">
        <v>4079</v>
      </c>
      <c r="B1072">
        <v>1</v>
      </c>
      <c r="C1072">
        <v>1</v>
      </c>
    </row>
    <row r="1073" spans="1:3" x14ac:dyDescent="0.3">
      <c r="A1073" t="s">
        <v>1027</v>
      </c>
      <c r="B1073">
        <v>53</v>
      </c>
      <c r="C1073">
        <v>7</v>
      </c>
    </row>
    <row r="1074" spans="1:3" x14ac:dyDescent="0.3">
      <c r="A1074" t="s">
        <v>4080</v>
      </c>
      <c r="B1074">
        <v>1</v>
      </c>
      <c r="C1074">
        <v>1</v>
      </c>
    </row>
    <row r="1075" spans="1:3" x14ac:dyDescent="0.3">
      <c r="A1075" t="s">
        <v>1028</v>
      </c>
      <c r="B1075">
        <v>1</v>
      </c>
      <c r="C1075">
        <v>1</v>
      </c>
    </row>
    <row r="1076" spans="1:3" x14ac:dyDescent="0.3">
      <c r="A1076" t="s">
        <v>4081</v>
      </c>
      <c r="B1076">
        <v>1</v>
      </c>
      <c r="C1076">
        <v>1</v>
      </c>
    </row>
    <row r="1077" spans="1:3" x14ac:dyDescent="0.3">
      <c r="A1077" t="s">
        <v>4082</v>
      </c>
      <c r="B1077">
        <v>1</v>
      </c>
      <c r="C1077">
        <v>1</v>
      </c>
    </row>
    <row r="1078" spans="1:3" x14ac:dyDescent="0.3">
      <c r="A1078" t="s">
        <v>4083</v>
      </c>
      <c r="B1078">
        <v>1</v>
      </c>
      <c r="C1078">
        <v>1</v>
      </c>
    </row>
    <row r="1079" spans="1:3" x14ac:dyDescent="0.3">
      <c r="A1079" t="s">
        <v>293</v>
      </c>
      <c r="B1079">
        <v>42</v>
      </c>
      <c r="C1079">
        <v>7</v>
      </c>
    </row>
    <row r="1080" spans="1:3" x14ac:dyDescent="0.3">
      <c r="A1080" t="s">
        <v>4084</v>
      </c>
      <c r="B1080">
        <v>1</v>
      </c>
      <c r="C1080">
        <v>1</v>
      </c>
    </row>
    <row r="1081" spans="1:3" x14ac:dyDescent="0.3">
      <c r="A1081" t="s">
        <v>294</v>
      </c>
      <c r="B1081">
        <v>27</v>
      </c>
      <c r="C1081">
        <v>7</v>
      </c>
    </row>
    <row r="1082" spans="1:3" x14ac:dyDescent="0.3">
      <c r="A1082" t="s">
        <v>1029</v>
      </c>
      <c r="B1082">
        <v>1</v>
      </c>
      <c r="C1082">
        <v>1</v>
      </c>
    </row>
    <row r="1083" spans="1:3" x14ac:dyDescent="0.3">
      <c r="A1083" t="s">
        <v>546</v>
      </c>
      <c r="B1083">
        <v>1</v>
      </c>
      <c r="C1083">
        <v>1</v>
      </c>
    </row>
    <row r="1084" spans="1:3" x14ac:dyDescent="0.3">
      <c r="A1084" t="s">
        <v>295</v>
      </c>
      <c r="B1084">
        <v>6</v>
      </c>
      <c r="C1084">
        <v>3</v>
      </c>
    </row>
    <row r="1085" spans="1:3" x14ac:dyDescent="0.3">
      <c r="A1085" t="s">
        <v>4085</v>
      </c>
      <c r="B1085">
        <v>1</v>
      </c>
      <c r="C1085">
        <v>1</v>
      </c>
    </row>
    <row r="1086" spans="1:3" x14ac:dyDescent="0.3">
      <c r="A1086" t="s">
        <v>296</v>
      </c>
      <c r="B1086">
        <v>92</v>
      </c>
      <c r="C1086">
        <v>7</v>
      </c>
    </row>
    <row r="1087" spans="1:3" x14ac:dyDescent="0.3">
      <c r="A1087" t="s">
        <v>4086</v>
      </c>
      <c r="B1087">
        <v>1</v>
      </c>
      <c r="C1087">
        <v>1</v>
      </c>
    </row>
    <row r="1088" spans="1:3" x14ac:dyDescent="0.3">
      <c r="A1088" t="s">
        <v>4087</v>
      </c>
      <c r="B1088">
        <v>1</v>
      </c>
      <c r="C1088">
        <v>1</v>
      </c>
    </row>
    <row r="1089" spans="1:3" x14ac:dyDescent="0.3">
      <c r="A1089" t="s">
        <v>547</v>
      </c>
      <c r="B1089">
        <v>1</v>
      </c>
      <c r="C1089">
        <v>1</v>
      </c>
    </row>
    <row r="1090" spans="1:3" x14ac:dyDescent="0.3">
      <c r="A1090" t="s">
        <v>4088</v>
      </c>
      <c r="B1090">
        <v>1</v>
      </c>
      <c r="C1090">
        <v>1</v>
      </c>
    </row>
    <row r="1091" spans="1:3" x14ac:dyDescent="0.3">
      <c r="A1091" t="s">
        <v>4089</v>
      </c>
      <c r="B1091">
        <v>1</v>
      </c>
      <c r="C1091">
        <v>1</v>
      </c>
    </row>
    <row r="1092" spans="1:3" x14ac:dyDescent="0.3">
      <c r="A1092" t="s">
        <v>4090</v>
      </c>
      <c r="B1092">
        <v>1</v>
      </c>
      <c r="C1092">
        <v>1</v>
      </c>
    </row>
    <row r="1093" spans="1:3" x14ac:dyDescent="0.3">
      <c r="A1093" t="s">
        <v>4091</v>
      </c>
      <c r="B1093">
        <v>1</v>
      </c>
      <c r="C1093">
        <v>1</v>
      </c>
    </row>
    <row r="1094" spans="1:3" x14ac:dyDescent="0.3">
      <c r="A1094" t="s">
        <v>4092</v>
      </c>
      <c r="B1094">
        <v>1</v>
      </c>
      <c r="C1094">
        <v>1</v>
      </c>
    </row>
    <row r="1095" spans="1:3" x14ac:dyDescent="0.3">
      <c r="A1095" t="s">
        <v>4093</v>
      </c>
      <c r="B1095">
        <v>1</v>
      </c>
      <c r="C1095">
        <v>1</v>
      </c>
    </row>
    <row r="1096" spans="1:3" x14ac:dyDescent="0.3">
      <c r="A1096" t="s">
        <v>4094</v>
      </c>
      <c r="B1096">
        <v>1</v>
      </c>
      <c r="C1096">
        <v>1</v>
      </c>
    </row>
    <row r="1097" spans="1:3" x14ac:dyDescent="0.3">
      <c r="A1097" t="s">
        <v>4095</v>
      </c>
      <c r="B1097">
        <v>1</v>
      </c>
      <c r="C1097">
        <v>1</v>
      </c>
    </row>
    <row r="1098" spans="1:3" x14ac:dyDescent="0.3">
      <c r="A1098" t="s">
        <v>4096</v>
      </c>
      <c r="B1098">
        <v>1</v>
      </c>
      <c r="C1098">
        <v>1</v>
      </c>
    </row>
    <row r="1099" spans="1:3" x14ac:dyDescent="0.3">
      <c r="A1099" t="s">
        <v>4097</v>
      </c>
      <c r="B1099">
        <v>1</v>
      </c>
      <c r="C1099">
        <v>1</v>
      </c>
    </row>
    <row r="1100" spans="1:3" x14ac:dyDescent="0.3">
      <c r="A1100" t="s">
        <v>4098</v>
      </c>
      <c r="B1100">
        <v>1</v>
      </c>
      <c r="C1100">
        <v>1</v>
      </c>
    </row>
    <row r="1101" spans="1:3" x14ac:dyDescent="0.3">
      <c r="A1101" t="s">
        <v>4099</v>
      </c>
      <c r="B1101">
        <v>1</v>
      </c>
      <c r="C1101">
        <v>1</v>
      </c>
    </row>
    <row r="1102" spans="1:3" x14ac:dyDescent="0.3">
      <c r="A1102" t="s">
        <v>4100</v>
      </c>
      <c r="B1102">
        <v>1</v>
      </c>
      <c r="C1102">
        <v>1</v>
      </c>
    </row>
    <row r="1103" spans="1:3" x14ac:dyDescent="0.3">
      <c r="A1103" t="s">
        <v>4101</v>
      </c>
      <c r="B1103">
        <v>1</v>
      </c>
      <c r="C1103">
        <v>1</v>
      </c>
    </row>
    <row r="1104" spans="1:3" x14ac:dyDescent="0.3">
      <c r="A1104" t="s">
        <v>548</v>
      </c>
      <c r="B1104">
        <v>1</v>
      </c>
      <c r="C1104">
        <v>1</v>
      </c>
    </row>
    <row r="1105" spans="1:3" x14ac:dyDescent="0.3">
      <c r="A1105" t="s">
        <v>4102</v>
      </c>
      <c r="B1105">
        <v>1</v>
      </c>
      <c r="C1105">
        <v>1</v>
      </c>
    </row>
    <row r="1106" spans="1:3" x14ac:dyDescent="0.3">
      <c r="A1106" t="s">
        <v>4103</v>
      </c>
      <c r="B1106">
        <v>1</v>
      </c>
      <c r="C1106">
        <v>1</v>
      </c>
    </row>
    <row r="1107" spans="1:3" x14ac:dyDescent="0.3">
      <c r="A1107" t="s">
        <v>549</v>
      </c>
      <c r="B1107">
        <v>1</v>
      </c>
      <c r="C1107">
        <v>1</v>
      </c>
    </row>
    <row r="1108" spans="1:3" x14ac:dyDescent="0.3">
      <c r="A1108" t="s">
        <v>4104</v>
      </c>
      <c r="B1108">
        <v>1</v>
      </c>
      <c r="C1108">
        <v>1</v>
      </c>
    </row>
    <row r="1109" spans="1:3" x14ac:dyDescent="0.3">
      <c r="A1109" t="s">
        <v>550</v>
      </c>
      <c r="B1109">
        <v>1</v>
      </c>
      <c r="C1109">
        <v>1</v>
      </c>
    </row>
    <row r="1110" spans="1:3" x14ac:dyDescent="0.3">
      <c r="A1110" t="s">
        <v>4105</v>
      </c>
      <c r="B1110">
        <v>1</v>
      </c>
      <c r="C1110">
        <v>1</v>
      </c>
    </row>
    <row r="1111" spans="1:3" x14ac:dyDescent="0.3">
      <c r="A1111" t="s">
        <v>4106</v>
      </c>
      <c r="B1111">
        <v>1</v>
      </c>
      <c r="C1111">
        <v>1</v>
      </c>
    </row>
    <row r="1112" spans="1:3" x14ac:dyDescent="0.3">
      <c r="A1112" t="s">
        <v>4107</v>
      </c>
      <c r="B1112">
        <v>1</v>
      </c>
      <c r="C1112">
        <v>1</v>
      </c>
    </row>
    <row r="1113" spans="1:3" x14ac:dyDescent="0.3">
      <c r="A1113" t="s">
        <v>4108</v>
      </c>
      <c r="B1113">
        <v>1</v>
      </c>
      <c r="C1113">
        <v>1</v>
      </c>
    </row>
    <row r="1114" spans="1:3" x14ac:dyDescent="0.3">
      <c r="A1114" t="s">
        <v>4109</v>
      </c>
      <c r="B1114">
        <v>1</v>
      </c>
      <c r="C1114">
        <v>1</v>
      </c>
    </row>
    <row r="1115" spans="1:3" x14ac:dyDescent="0.3">
      <c r="A1115" t="s">
        <v>4110</v>
      </c>
      <c r="B1115">
        <v>1</v>
      </c>
      <c r="C1115">
        <v>1</v>
      </c>
    </row>
    <row r="1116" spans="1:3" x14ac:dyDescent="0.3">
      <c r="A1116" t="s">
        <v>4111</v>
      </c>
      <c r="B1116">
        <v>1</v>
      </c>
      <c r="C1116">
        <v>1</v>
      </c>
    </row>
    <row r="1117" spans="1:3" x14ac:dyDescent="0.3">
      <c r="A1117" t="s">
        <v>4112</v>
      </c>
      <c r="B1117">
        <v>1</v>
      </c>
      <c r="C1117">
        <v>1</v>
      </c>
    </row>
    <row r="1118" spans="1:3" x14ac:dyDescent="0.3">
      <c r="A1118" t="s">
        <v>4113</v>
      </c>
      <c r="B1118">
        <v>1</v>
      </c>
      <c r="C1118">
        <v>1</v>
      </c>
    </row>
    <row r="1119" spans="1:3" x14ac:dyDescent="0.3">
      <c r="A1119" t="s">
        <v>551</v>
      </c>
      <c r="B1119">
        <v>1</v>
      </c>
      <c r="C1119">
        <v>1</v>
      </c>
    </row>
    <row r="1120" spans="1:3" x14ac:dyDescent="0.3">
      <c r="A1120" t="s">
        <v>4114</v>
      </c>
      <c r="B1120">
        <v>1</v>
      </c>
      <c r="C1120">
        <v>1</v>
      </c>
    </row>
    <row r="1121" spans="1:3" x14ac:dyDescent="0.3">
      <c r="A1121" t="s">
        <v>4115</v>
      </c>
      <c r="B1121">
        <v>1</v>
      </c>
      <c r="C1121">
        <v>1</v>
      </c>
    </row>
    <row r="1122" spans="1:3" x14ac:dyDescent="0.3">
      <c r="A1122" t="s">
        <v>1030</v>
      </c>
      <c r="B1122">
        <v>20</v>
      </c>
      <c r="C1122">
        <v>7</v>
      </c>
    </row>
    <row r="1123" spans="1:3" x14ac:dyDescent="0.3">
      <c r="A1123" t="s">
        <v>4116</v>
      </c>
      <c r="B1123">
        <v>1</v>
      </c>
      <c r="C1123">
        <v>1</v>
      </c>
    </row>
    <row r="1124" spans="1:3" x14ac:dyDescent="0.3">
      <c r="A1124" t="s">
        <v>552</v>
      </c>
      <c r="B1124">
        <v>1</v>
      </c>
      <c r="C1124">
        <v>1</v>
      </c>
    </row>
    <row r="1125" spans="1:3" x14ac:dyDescent="0.3">
      <c r="A1125" t="s">
        <v>1031</v>
      </c>
      <c r="B1125">
        <v>2</v>
      </c>
      <c r="C1125">
        <v>1</v>
      </c>
    </row>
    <row r="1126" spans="1:3" x14ac:dyDescent="0.3">
      <c r="A1126" t="s">
        <v>4117</v>
      </c>
      <c r="B1126">
        <v>1</v>
      </c>
      <c r="C1126">
        <v>1</v>
      </c>
    </row>
    <row r="1127" spans="1:3" x14ac:dyDescent="0.3">
      <c r="A1127" t="s">
        <v>4118</v>
      </c>
      <c r="B1127">
        <v>1</v>
      </c>
      <c r="C1127">
        <v>1</v>
      </c>
    </row>
    <row r="1128" spans="1:3" x14ac:dyDescent="0.3">
      <c r="A1128" t="s">
        <v>4119</v>
      </c>
      <c r="B1128">
        <v>1</v>
      </c>
      <c r="C1128">
        <v>1</v>
      </c>
    </row>
    <row r="1129" spans="1:3" x14ac:dyDescent="0.3">
      <c r="A1129" t="s">
        <v>4120</v>
      </c>
      <c r="B1129">
        <v>1</v>
      </c>
      <c r="C1129">
        <v>1</v>
      </c>
    </row>
    <row r="1130" spans="1:3" x14ac:dyDescent="0.3">
      <c r="A1130" t="s">
        <v>4121</v>
      </c>
      <c r="B1130">
        <v>1</v>
      </c>
      <c r="C1130">
        <v>1</v>
      </c>
    </row>
    <row r="1131" spans="1:3" x14ac:dyDescent="0.3">
      <c r="A1131" t="s">
        <v>4122</v>
      </c>
      <c r="B1131">
        <v>1</v>
      </c>
      <c r="C1131">
        <v>1</v>
      </c>
    </row>
    <row r="1132" spans="1:3" x14ac:dyDescent="0.3">
      <c r="A1132" t="s">
        <v>4123</v>
      </c>
      <c r="B1132">
        <v>1</v>
      </c>
      <c r="C1132">
        <v>1</v>
      </c>
    </row>
    <row r="1133" spans="1:3" x14ac:dyDescent="0.3">
      <c r="A1133" t="s">
        <v>553</v>
      </c>
      <c r="B1133">
        <v>1</v>
      </c>
      <c r="C1133">
        <v>1</v>
      </c>
    </row>
    <row r="1134" spans="1:3" x14ac:dyDescent="0.3">
      <c r="A1134" t="s">
        <v>4124</v>
      </c>
      <c r="B1134">
        <v>1</v>
      </c>
      <c r="C1134">
        <v>1</v>
      </c>
    </row>
    <row r="1135" spans="1:3" x14ac:dyDescent="0.3">
      <c r="A1135" t="s">
        <v>4125</v>
      </c>
      <c r="B1135">
        <v>1</v>
      </c>
      <c r="C1135">
        <v>1</v>
      </c>
    </row>
    <row r="1136" spans="1:3" x14ac:dyDescent="0.3">
      <c r="A1136" t="s">
        <v>4126</v>
      </c>
      <c r="B1136">
        <v>1</v>
      </c>
      <c r="C1136">
        <v>1</v>
      </c>
    </row>
    <row r="1137" spans="1:3" x14ac:dyDescent="0.3">
      <c r="A1137" t="s">
        <v>4127</v>
      </c>
      <c r="B1137">
        <v>1</v>
      </c>
      <c r="C1137">
        <v>1</v>
      </c>
    </row>
    <row r="1138" spans="1:3" x14ac:dyDescent="0.3">
      <c r="A1138" t="s">
        <v>4128</v>
      </c>
      <c r="B1138">
        <v>1</v>
      </c>
      <c r="C1138">
        <v>1</v>
      </c>
    </row>
    <row r="1139" spans="1:3" x14ac:dyDescent="0.3">
      <c r="A1139" t="s">
        <v>4129</v>
      </c>
      <c r="B1139">
        <v>1</v>
      </c>
      <c r="C1139">
        <v>1</v>
      </c>
    </row>
    <row r="1140" spans="1:3" x14ac:dyDescent="0.3">
      <c r="A1140" t="s">
        <v>297</v>
      </c>
      <c r="B1140">
        <v>1</v>
      </c>
      <c r="C1140">
        <v>1</v>
      </c>
    </row>
    <row r="1141" spans="1:3" x14ac:dyDescent="0.3">
      <c r="A1141" t="s">
        <v>4130</v>
      </c>
      <c r="B1141">
        <v>1</v>
      </c>
      <c r="C1141">
        <v>1</v>
      </c>
    </row>
    <row r="1142" spans="1:3" x14ac:dyDescent="0.3">
      <c r="A1142" t="s">
        <v>830</v>
      </c>
      <c r="B1142">
        <v>7</v>
      </c>
      <c r="C1142">
        <v>3</v>
      </c>
    </row>
    <row r="1143" spans="1:3" x14ac:dyDescent="0.3">
      <c r="A1143" t="s">
        <v>4131</v>
      </c>
      <c r="B1143">
        <v>1</v>
      </c>
      <c r="C1143">
        <v>1</v>
      </c>
    </row>
    <row r="1144" spans="1:3" x14ac:dyDescent="0.3">
      <c r="A1144" t="s">
        <v>4132</v>
      </c>
      <c r="B1144">
        <v>1</v>
      </c>
      <c r="C1144">
        <v>1</v>
      </c>
    </row>
    <row r="1145" spans="1:3" x14ac:dyDescent="0.3">
      <c r="A1145" t="s">
        <v>829</v>
      </c>
      <c r="B1145">
        <v>1</v>
      </c>
      <c r="C1145">
        <v>1</v>
      </c>
    </row>
    <row r="1146" spans="1:3" x14ac:dyDescent="0.3">
      <c r="A1146" t="s">
        <v>554</v>
      </c>
      <c r="B1146">
        <v>1</v>
      </c>
      <c r="C1146">
        <v>1</v>
      </c>
    </row>
    <row r="1147" spans="1:3" x14ac:dyDescent="0.3">
      <c r="A1147" t="s">
        <v>4133</v>
      </c>
      <c r="B1147">
        <v>1</v>
      </c>
      <c r="C1147">
        <v>1</v>
      </c>
    </row>
    <row r="1148" spans="1:3" x14ac:dyDescent="0.3">
      <c r="A1148" t="s">
        <v>4134</v>
      </c>
      <c r="B1148">
        <v>1</v>
      </c>
      <c r="C1148">
        <v>1</v>
      </c>
    </row>
    <row r="1149" spans="1:3" x14ac:dyDescent="0.3">
      <c r="A1149" t="s">
        <v>298</v>
      </c>
      <c r="B1149">
        <v>23</v>
      </c>
      <c r="C1149">
        <v>7</v>
      </c>
    </row>
    <row r="1150" spans="1:3" x14ac:dyDescent="0.3">
      <c r="A1150" t="s">
        <v>4135</v>
      </c>
      <c r="B1150">
        <v>1</v>
      </c>
      <c r="C1150">
        <v>1</v>
      </c>
    </row>
    <row r="1151" spans="1:3" x14ac:dyDescent="0.3">
      <c r="A1151" t="s">
        <v>1032</v>
      </c>
      <c r="B1151">
        <v>2</v>
      </c>
      <c r="C1151">
        <v>1</v>
      </c>
    </row>
    <row r="1152" spans="1:3" x14ac:dyDescent="0.3">
      <c r="A1152" t="s">
        <v>4136</v>
      </c>
      <c r="B1152">
        <v>1</v>
      </c>
      <c r="C1152">
        <v>1</v>
      </c>
    </row>
    <row r="1153" spans="1:3" x14ac:dyDescent="0.3">
      <c r="A1153" t="s">
        <v>4137</v>
      </c>
      <c r="B1153">
        <v>1</v>
      </c>
      <c r="C1153">
        <v>1</v>
      </c>
    </row>
    <row r="1154" spans="1:3" x14ac:dyDescent="0.3">
      <c r="A1154" t="s">
        <v>4138</v>
      </c>
      <c r="B1154">
        <v>1</v>
      </c>
      <c r="C1154">
        <v>1</v>
      </c>
    </row>
    <row r="1155" spans="1:3" x14ac:dyDescent="0.3">
      <c r="A1155" t="s">
        <v>4139</v>
      </c>
      <c r="B1155">
        <v>1</v>
      </c>
      <c r="C1155">
        <v>1</v>
      </c>
    </row>
    <row r="1156" spans="1:3" x14ac:dyDescent="0.3">
      <c r="A1156" t="s">
        <v>4140</v>
      </c>
      <c r="B1156">
        <v>1</v>
      </c>
      <c r="C1156">
        <v>1</v>
      </c>
    </row>
    <row r="1157" spans="1:3" x14ac:dyDescent="0.3">
      <c r="A1157" t="s">
        <v>4141</v>
      </c>
      <c r="B1157">
        <v>1</v>
      </c>
      <c r="C1157">
        <v>1</v>
      </c>
    </row>
    <row r="1158" spans="1:3" x14ac:dyDescent="0.3">
      <c r="A1158" t="s">
        <v>1033</v>
      </c>
      <c r="B1158">
        <v>9</v>
      </c>
      <c r="C1158">
        <v>5</v>
      </c>
    </row>
    <row r="1159" spans="1:3" x14ac:dyDescent="0.3">
      <c r="A1159" t="s">
        <v>4142</v>
      </c>
      <c r="B1159">
        <v>1</v>
      </c>
      <c r="C1159">
        <v>1</v>
      </c>
    </row>
    <row r="1160" spans="1:3" x14ac:dyDescent="0.3">
      <c r="A1160" t="s">
        <v>555</v>
      </c>
      <c r="B1160">
        <v>1</v>
      </c>
      <c r="C1160">
        <v>1</v>
      </c>
    </row>
    <row r="1161" spans="1:3" x14ac:dyDescent="0.3">
      <c r="A1161" t="s">
        <v>4143</v>
      </c>
      <c r="B1161">
        <v>1</v>
      </c>
      <c r="C1161">
        <v>1</v>
      </c>
    </row>
    <row r="1162" spans="1:3" x14ac:dyDescent="0.3">
      <c r="A1162" t="s">
        <v>4144</v>
      </c>
      <c r="B1162">
        <v>1</v>
      </c>
      <c r="C1162">
        <v>1</v>
      </c>
    </row>
    <row r="1163" spans="1:3" x14ac:dyDescent="0.3">
      <c r="A1163" t="s">
        <v>4145</v>
      </c>
      <c r="B1163">
        <v>1</v>
      </c>
      <c r="C1163">
        <v>1</v>
      </c>
    </row>
    <row r="1164" spans="1:3" x14ac:dyDescent="0.3">
      <c r="A1164" t="s">
        <v>4146</v>
      </c>
      <c r="B1164">
        <v>1</v>
      </c>
      <c r="C1164">
        <v>1</v>
      </c>
    </row>
    <row r="1165" spans="1:3" x14ac:dyDescent="0.3">
      <c r="A1165" t="s">
        <v>4147</v>
      </c>
      <c r="B1165">
        <v>1</v>
      </c>
      <c r="C1165">
        <v>1</v>
      </c>
    </row>
    <row r="1166" spans="1:3" x14ac:dyDescent="0.3">
      <c r="A1166" t="s">
        <v>4148</v>
      </c>
      <c r="B1166">
        <v>1</v>
      </c>
      <c r="C1166">
        <v>1</v>
      </c>
    </row>
    <row r="1167" spans="1:3" x14ac:dyDescent="0.3">
      <c r="A1167" t="s">
        <v>4149</v>
      </c>
      <c r="B1167">
        <v>1</v>
      </c>
      <c r="C1167">
        <v>1</v>
      </c>
    </row>
    <row r="1168" spans="1:3" x14ac:dyDescent="0.3">
      <c r="A1168" t="s">
        <v>4150</v>
      </c>
      <c r="B1168">
        <v>1</v>
      </c>
      <c r="C1168">
        <v>1</v>
      </c>
    </row>
    <row r="1169" spans="1:3" x14ac:dyDescent="0.3">
      <c r="A1169" t="s">
        <v>4151</v>
      </c>
      <c r="B1169">
        <v>1</v>
      </c>
      <c r="C1169">
        <v>1</v>
      </c>
    </row>
    <row r="1170" spans="1:3" x14ac:dyDescent="0.3">
      <c r="A1170" t="s">
        <v>4152</v>
      </c>
      <c r="B1170">
        <v>1</v>
      </c>
      <c r="C1170">
        <v>1</v>
      </c>
    </row>
    <row r="1171" spans="1:3" x14ac:dyDescent="0.3">
      <c r="A1171" t="s">
        <v>4153</v>
      </c>
      <c r="B1171">
        <v>1</v>
      </c>
      <c r="C1171">
        <v>1</v>
      </c>
    </row>
    <row r="1172" spans="1:3" x14ac:dyDescent="0.3">
      <c r="A1172" t="s">
        <v>556</v>
      </c>
      <c r="B1172">
        <v>1</v>
      </c>
      <c r="C1172">
        <v>1</v>
      </c>
    </row>
    <row r="1173" spans="1:3" x14ac:dyDescent="0.3">
      <c r="A1173" t="s">
        <v>4154</v>
      </c>
      <c r="B1173">
        <v>1</v>
      </c>
      <c r="C1173">
        <v>1</v>
      </c>
    </row>
    <row r="1174" spans="1:3" x14ac:dyDescent="0.3">
      <c r="A1174" t="s">
        <v>4155</v>
      </c>
      <c r="B1174">
        <v>1</v>
      </c>
      <c r="C1174">
        <v>1</v>
      </c>
    </row>
    <row r="1175" spans="1:3" x14ac:dyDescent="0.3">
      <c r="A1175" t="s">
        <v>4156</v>
      </c>
      <c r="B1175">
        <v>1</v>
      </c>
      <c r="C1175">
        <v>1</v>
      </c>
    </row>
    <row r="1176" spans="1:3" x14ac:dyDescent="0.3">
      <c r="A1176" t="s">
        <v>4157</v>
      </c>
      <c r="B1176">
        <v>1</v>
      </c>
      <c r="C1176">
        <v>1</v>
      </c>
    </row>
    <row r="1177" spans="1:3" x14ac:dyDescent="0.3">
      <c r="A1177" t="s">
        <v>4158</v>
      </c>
      <c r="B1177">
        <v>1</v>
      </c>
      <c r="C1177">
        <v>1</v>
      </c>
    </row>
    <row r="1178" spans="1:3" x14ac:dyDescent="0.3">
      <c r="A1178" t="s">
        <v>4159</v>
      </c>
      <c r="B1178">
        <v>1</v>
      </c>
      <c r="C1178">
        <v>1</v>
      </c>
    </row>
    <row r="1179" spans="1:3" x14ac:dyDescent="0.3">
      <c r="A1179" t="s">
        <v>557</v>
      </c>
      <c r="B1179">
        <v>1</v>
      </c>
      <c r="C1179">
        <v>1</v>
      </c>
    </row>
    <row r="1180" spans="1:3" x14ac:dyDescent="0.3">
      <c r="A1180" t="s">
        <v>4160</v>
      </c>
      <c r="B1180">
        <v>1</v>
      </c>
      <c r="C1180">
        <v>1</v>
      </c>
    </row>
    <row r="1181" spans="1:3" x14ac:dyDescent="0.3">
      <c r="A1181" t="s">
        <v>4161</v>
      </c>
      <c r="B1181">
        <v>1</v>
      </c>
      <c r="C1181">
        <v>1</v>
      </c>
    </row>
    <row r="1182" spans="1:3" x14ac:dyDescent="0.3">
      <c r="A1182" t="s">
        <v>4162</v>
      </c>
      <c r="B1182">
        <v>1</v>
      </c>
      <c r="C1182">
        <v>1</v>
      </c>
    </row>
    <row r="1183" spans="1:3" x14ac:dyDescent="0.3">
      <c r="A1183" t="s">
        <v>4163</v>
      </c>
      <c r="B1183">
        <v>1</v>
      </c>
      <c r="C1183">
        <v>1</v>
      </c>
    </row>
    <row r="1184" spans="1:3" x14ac:dyDescent="0.3">
      <c r="A1184" t="s">
        <v>4164</v>
      </c>
      <c r="B1184">
        <v>1</v>
      </c>
      <c r="C1184">
        <v>1</v>
      </c>
    </row>
    <row r="1185" spans="1:3" x14ac:dyDescent="0.3">
      <c r="A1185" t="s">
        <v>4165</v>
      </c>
      <c r="B1185">
        <v>1</v>
      </c>
      <c r="C1185">
        <v>1</v>
      </c>
    </row>
    <row r="1186" spans="1:3" x14ac:dyDescent="0.3">
      <c r="A1186" t="s">
        <v>420</v>
      </c>
      <c r="B1186">
        <v>18</v>
      </c>
      <c r="C1186">
        <v>7</v>
      </c>
    </row>
    <row r="1187" spans="1:3" x14ac:dyDescent="0.3">
      <c r="A1187" t="s">
        <v>4166</v>
      </c>
      <c r="B1187">
        <v>1</v>
      </c>
      <c r="C1187">
        <v>1</v>
      </c>
    </row>
    <row r="1188" spans="1:3" x14ac:dyDescent="0.3">
      <c r="A1188" t="s">
        <v>4167</v>
      </c>
      <c r="B1188">
        <v>1</v>
      </c>
      <c r="C1188">
        <v>1</v>
      </c>
    </row>
    <row r="1189" spans="1:3" x14ac:dyDescent="0.3">
      <c r="A1189" t="s">
        <v>4168</v>
      </c>
      <c r="B1189">
        <v>1</v>
      </c>
      <c r="C1189">
        <v>1</v>
      </c>
    </row>
    <row r="1190" spans="1:3" x14ac:dyDescent="0.3">
      <c r="A1190" t="s">
        <v>4169</v>
      </c>
      <c r="B1190">
        <v>1</v>
      </c>
      <c r="C1190">
        <v>1</v>
      </c>
    </row>
    <row r="1191" spans="1:3" x14ac:dyDescent="0.3">
      <c r="A1191" t="s">
        <v>4170</v>
      </c>
      <c r="B1191">
        <v>1</v>
      </c>
      <c r="C1191">
        <v>1</v>
      </c>
    </row>
    <row r="1192" spans="1:3" x14ac:dyDescent="0.3">
      <c r="A1192" t="s">
        <v>4171</v>
      </c>
      <c r="B1192">
        <v>1</v>
      </c>
      <c r="C1192">
        <v>1</v>
      </c>
    </row>
    <row r="1193" spans="1:3" x14ac:dyDescent="0.3">
      <c r="A1193" t="s">
        <v>4172</v>
      </c>
      <c r="B1193">
        <v>1</v>
      </c>
      <c r="C1193">
        <v>1</v>
      </c>
    </row>
    <row r="1194" spans="1:3" x14ac:dyDescent="0.3">
      <c r="A1194" t="s">
        <v>1034</v>
      </c>
      <c r="B1194">
        <v>52</v>
      </c>
      <c r="C1194">
        <v>7</v>
      </c>
    </row>
    <row r="1195" spans="1:3" x14ac:dyDescent="0.3">
      <c r="A1195" t="s">
        <v>4173</v>
      </c>
      <c r="B1195">
        <v>1</v>
      </c>
      <c r="C1195">
        <v>1</v>
      </c>
    </row>
    <row r="1196" spans="1:3" x14ac:dyDescent="0.3">
      <c r="A1196" t="s">
        <v>1035</v>
      </c>
      <c r="B1196">
        <v>4</v>
      </c>
      <c r="C1196">
        <v>3</v>
      </c>
    </row>
    <row r="1197" spans="1:3" x14ac:dyDescent="0.3">
      <c r="A1197" t="s">
        <v>558</v>
      </c>
      <c r="B1197">
        <v>1</v>
      </c>
      <c r="C1197">
        <v>1</v>
      </c>
    </row>
    <row r="1198" spans="1:3" x14ac:dyDescent="0.3">
      <c r="A1198" t="s">
        <v>4174</v>
      </c>
      <c r="B1198">
        <v>1</v>
      </c>
      <c r="C1198">
        <v>1</v>
      </c>
    </row>
    <row r="1199" spans="1:3" x14ac:dyDescent="0.3">
      <c r="A1199" t="s">
        <v>4175</v>
      </c>
      <c r="B1199">
        <v>1</v>
      </c>
      <c r="C1199">
        <v>1</v>
      </c>
    </row>
    <row r="1200" spans="1:3" x14ac:dyDescent="0.3">
      <c r="A1200" t="s">
        <v>4176</v>
      </c>
      <c r="B1200">
        <v>1</v>
      </c>
      <c r="C1200">
        <v>1</v>
      </c>
    </row>
    <row r="1201" spans="1:3" x14ac:dyDescent="0.3">
      <c r="A1201" t="s">
        <v>559</v>
      </c>
      <c r="B1201">
        <v>1</v>
      </c>
      <c r="C1201">
        <v>1</v>
      </c>
    </row>
    <row r="1202" spans="1:3" x14ac:dyDescent="0.3">
      <c r="A1202" t="s">
        <v>4177</v>
      </c>
      <c r="B1202">
        <v>1</v>
      </c>
      <c r="C1202">
        <v>1</v>
      </c>
    </row>
    <row r="1203" spans="1:3" x14ac:dyDescent="0.3">
      <c r="A1203" t="s">
        <v>4178</v>
      </c>
      <c r="B1203">
        <v>1</v>
      </c>
      <c r="C1203">
        <v>1</v>
      </c>
    </row>
    <row r="1204" spans="1:3" x14ac:dyDescent="0.3">
      <c r="A1204" t="s">
        <v>4179</v>
      </c>
      <c r="B1204">
        <v>1</v>
      </c>
      <c r="C1204">
        <v>1</v>
      </c>
    </row>
    <row r="1205" spans="1:3" x14ac:dyDescent="0.3">
      <c r="A1205" t="s">
        <v>560</v>
      </c>
      <c r="B1205">
        <v>1</v>
      </c>
      <c r="C1205">
        <v>1</v>
      </c>
    </row>
    <row r="1206" spans="1:3" x14ac:dyDescent="0.3">
      <c r="A1206" t="s">
        <v>4180</v>
      </c>
      <c r="B1206">
        <v>1</v>
      </c>
      <c r="C1206">
        <v>1</v>
      </c>
    </row>
    <row r="1207" spans="1:3" x14ac:dyDescent="0.3">
      <c r="A1207" t="s">
        <v>4181</v>
      </c>
      <c r="B1207">
        <v>1</v>
      </c>
      <c r="C1207">
        <v>1</v>
      </c>
    </row>
    <row r="1208" spans="1:3" x14ac:dyDescent="0.3">
      <c r="A1208" t="s">
        <v>4182</v>
      </c>
      <c r="B1208">
        <v>1</v>
      </c>
      <c r="C1208">
        <v>1</v>
      </c>
    </row>
    <row r="1209" spans="1:3" x14ac:dyDescent="0.3">
      <c r="A1209" t="s">
        <v>4183</v>
      </c>
      <c r="B1209">
        <v>1</v>
      </c>
      <c r="C1209">
        <v>1</v>
      </c>
    </row>
    <row r="1210" spans="1:3" x14ac:dyDescent="0.3">
      <c r="A1210" t="s">
        <v>4184</v>
      </c>
      <c r="B1210">
        <v>1</v>
      </c>
      <c r="C1210">
        <v>1</v>
      </c>
    </row>
    <row r="1211" spans="1:3" x14ac:dyDescent="0.3">
      <c r="A1211" t="s">
        <v>1036</v>
      </c>
      <c r="B1211">
        <v>1</v>
      </c>
      <c r="C1211">
        <v>1</v>
      </c>
    </row>
    <row r="1212" spans="1:3" x14ac:dyDescent="0.3">
      <c r="A1212" t="s">
        <v>299</v>
      </c>
      <c r="B1212">
        <v>1</v>
      </c>
      <c r="C1212">
        <v>1</v>
      </c>
    </row>
    <row r="1213" spans="1:3" x14ac:dyDescent="0.3">
      <c r="A1213" t="s">
        <v>388</v>
      </c>
      <c r="B1213">
        <v>42</v>
      </c>
      <c r="C1213">
        <v>7</v>
      </c>
    </row>
    <row r="1214" spans="1:3" x14ac:dyDescent="0.3">
      <c r="A1214" t="s">
        <v>4185</v>
      </c>
      <c r="B1214">
        <v>1</v>
      </c>
      <c r="C1214">
        <v>1</v>
      </c>
    </row>
    <row r="1215" spans="1:3" x14ac:dyDescent="0.3">
      <c r="A1215" t="s">
        <v>4186</v>
      </c>
      <c r="B1215">
        <v>1</v>
      </c>
      <c r="C1215">
        <v>1</v>
      </c>
    </row>
    <row r="1216" spans="1:3" x14ac:dyDescent="0.3">
      <c r="A1216" t="s">
        <v>4187</v>
      </c>
      <c r="B1216">
        <v>1</v>
      </c>
      <c r="C1216">
        <v>1</v>
      </c>
    </row>
    <row r="1217" spans="1:3" x14ac:dyDescent="0.3">
      <c r="A1217" t="s">
        <v>561</v>
      </c>
      <c r="B1217">
        <v>1</v>
      </c>
      <c r="C1217">
        <v>1</v>
      </c>
    </row>
    <row r="1218" spans="1:3" x14ac:dyDescent="0.3">
      <c r="A1218" t="s">
        <v>300</v>
      </c>
      <c r="B1218">
        <v>1</v>
      </c>
      <c r="C1218">
        <v>1</v>
      </c>
    </row>
    <row r="1219" spans="1:3" x14ac:dyDescent="0.3">
      <c r="A1219" t="s">
        <v>4188</v>
      </c>
      <c r="B1219">
        <v>1</v>
      </c>
      <c r="C1219">
        <v>1</v>
      </c>
    </row>
    <row r="1220" spans="1:3" x14ac:dyDescent="0.3">
      <c r="A1220" t="s">
        <v>4189</v>
      </c>
      <c r="B1220">
        <v>1</v>
      </c>
      <c r="C1220">
        <v>1</v>
      </c>
    </row>
    <row r="1221" spans="1:3" x14ac:dyDescent="0.3">
      <c r="A1221" t="s">
        <v>1037</v>
      </c>
      <c r="B1221">
        <v>11</v>
      </c>
      <c r="C1221">
        <v>5</v>
      </c>
    </row>
    <row r="1222" spans="1:3" x14ac:dyDescent="0.3">
      <c r="A1222" t="s">
        <v>4190</v>
      </c>
      <c r="B1222">
        <v>1</v>
      </c>
      <c r="C1222">
        <v>1</v>
      </c>
    </row>
    <row r="1223" spans="1:3" x14ac:dyDescent="0.3">
      <c r="A1223" t="s">
        <v>4191</v>
      </c>
      <c r="B1223">
        <v>1</v>
      </c>
      <c r="C1223">
        <v>1</v>
      </c>
    </row>
    <row r="1224" spans="1:3" x14ac:dyDescent="0.3">
      <c r="A1224" t="s">
        <v>4192</v>
      </c>
      <c r="B1224">
        <v>1</v>
      </c>
      <c r="C1224">
        <v>1</v>
      </c>
    </row>
    <row r="1225" spans="1:3" x14ac:dyDescent="0.3">
      <c r="A1225" t="s">
        <v>4193</v>
      </c>
      <c r="B1225">
        <v>1</v>
      </c>
      <c r="C1225">
        <v>1</v>
      </c>
    </row>
    <row r="1226" spans="1:3" x14ac:dyDescent="0.3">
      <c r="A1226" t="s">
        <v>4194</v>
      </c>
      <c r="B1226">
        <v>1</v>
      </c>
      <c r="C1226">
        <v>1</v>
      </c>
    </row>
    <row r="1227" spans="1:3" x14ac:dyDescent="0.3">
      <c r="A1227" t="s">
        <v>4195</v>
      </c>
      <c r="B1227">
        <v>1</v>
      </c>
      <c r="C1227">
        <v>1</v>
      </c>
    </row>
    <row r="1228" spans="1:3" x14ac:dyDescent="0.3">
      <c r="A1228" t="s">
        <v>4196</v>
      </c>
      <c r="B1228">
        <v>1</v>
      </c>
      <c r="C1228">
        <v>1</v>
      </c>
    </row>
    <row r="1229" spans="1:3" x14ac:dyDescent="0.3">
      <c r="A1229" t="s">
        <v>4197</v>
      </c>
      <c r="B1229">
        <v>1</v>
      </c>
      <c r="C1229">
        <v>1</v>
      </c>
    </row>
    <row r="1230" spans="1:3" x14ac:dyDescent="0.3">
      <c r="A1230" t="s">
        <v>301</v>
      </c>
      <c r="B1230">
        <v>1</v>
      </c>
      <c r="C1230">
        <v>1</v>
      </c>
    </row>
    <row r="1231" spans="1:3" x14ac:dyDescent="0.3">
      <c r="A1231" t="s">
        <v>4198</v>
      </c>
      <c r="B1231">
        <v>1</v>
      </c>
      <c r="C1231">
        <v>1</v>
      </c>
    </row>
    <row r="1232" spans="1:3" x14ac:dyDescent="0.3">
      <c r="A1232" t="s">
        <v>1038</v>
      </c>
      <c r="B1232">
        <v>1</v>
      </c>
      <c r="C1232">
        <v>1</v>
      </c>
    </row>
    <row r="1233" spans="1:3" x14ac:dyDescent="0.3">
      <c r="A1233" t="s">
        <v>4199</v>
      </c>
      <c r="B1233">
        <v>1</v>
      </c>
      <c r="C1233">
        <v>1</v>
      </c>
    </row>
    <row r="1234" spans="1:3" x14ac:dyDescent="0.3">
      <c r="A1234" t="s">
        <v>4200</v>
      </c>
      <c r="B1234">
        <v>1</v>
      </c>
      <c r="C1234">
        <v>1</v>
      </c>
    </row>
    <row r="1235" spans="1:3" x14ac:dyDescent="0.3">
      <c r="A1235" t="s">
        <v>4201</v>
      </c>
      <c r="B1235">
        <v>1</v>
      </c>
      <c r="C1235">
        <v>1</v>
      </c>
    </row>
    <row r="1236" spans="1:3" x14ac:dyDescent="0.3">
      <c r="A1236" t="s">
        <v>562</v>
      </c>
      <c r="B1236">
        <v>1</v>
      </c>
      <c r="C1236">
        <v>1</v>
      </c>
    </row>
    <row r="1237" spans="1:3" x14ac:dyDescent="0.3">
      <c r="A1237" t="s">
        <v>4202</v>
      </c>
      <c r="B1237">
        <v>1</v>
      </c>
      <c r="C1237">
        <v>1</v>
      </c>
    </row>
    <row r="1238" spans="1:3" x14ac:dyDescent="0.3">
      <c r="A1238" t="s">
        <v>4203</v>
      </c>
      <c r="B1238">
        <v>1</v>
      </c>
      <c r="C1238">
        <v>1</v>
      </c>
    </row>
    <row r="1239" spans="1:3" x14ac:dyDescent="0.3">
      <c r="A1239" t="s">
        <v>1039</v>
      </c>
      <c r="B1239">
        <v>39</v>
      </c>
      <c r="C1239">
        <v>7</v>
      </c>
    </row>
    <row r="1240" spans="1:3" x14ac:dyDescent="0.3">
      <c r="A1240" t="s">
        <v>1040</v>
      </c>
      <c r="B1240">
        <v>1</v>
      </c>
      <c r="C1240">
        <v>1</v>
      </c>
    </row>
    <row r="1241" spans="1:3" x14ac:dyDescent="0.3">
      <c r="A1241" t="s">
        <v>4204</v>
      </c>
      <c r="B1241">
        <v>1</v>
      </c>
      <c r="C1241">
        <v>1</v>
      </c>
    </row>
    <row r="1242" spans="1:3" x14ac:dyDescent="0.3">
      <c r="A1242" t="s">
        <v>1041</v>
      </c>
      <c r="B1242">
        <v>1</v>
      </c>
      <c r="C1242">
        <v>1</v>
      </c>
    </row>
    <row r="1243" spans="1:3" x14ac:dyDescent="0.3">
      <c r="A1243" t="s">
        <v>4205</v>
      </c>
      <c r="B1243">
        <v>1</v>
      </c>
      <c r="C1243">
        <v>1</v>
      </c>
    </row>
    <row r="1244" spans="1:3" x14ac:dyDescent="0.3">
      <c r="A1244" t="s">
        <v>4206</v>
      </c>
      <c r="B1244">
        <v>1</v>
      </c>
      <c r="C1244">
        <v>1</v>
      </c>
    </row>
    <row r="1245" spans="1:3" x14ac:dyDescent="0.3">
      <c r="A1245" t="s">
        <v>4207</v>
      </c>
      <c r="B1245">
        <v>1</v>
      </c>
      <c r="C1245">
        <v>1</v>
      </c>
    </row>
    <row r="1246" spans="1:3" x14ac:dyDescent="0.3">
      <c r="A1246" t="s">
        <v>4208</v>
      </c>
      <c r="B1246">
        <v>1</v>
      </c>
      <c r="C1246">
        <v>1</v>
      </c>
    </row>
    <row r="1247" spans="1:3" x14ac:dyDescent="0.3">
      <c r="A1247" t="s">
        <v>4209</v>
      </c>
      <c r="B1247">
        <v>1</v>
      </c>
      <c r="C1247">
        <v>1</v>
      </c>
    </row>
    <row r="1248" spans="1:3" x14ac:dyDescent="0.3">
      <c r="A1248" t="s">
        <v>563</v>
      </c>
      <c r="B1248">
        <v>1</v>
      </c>
      <c r="C1248">
        <v>1</v>
      </c>
    </row>
    <row r="1249" spans="1:3" x14ac:dyDescent="0.3">
      <c r="A1249" t="s">
        <v>302</v>
      </c>
      <c r="B1249">
        <v>19</v>
      </c>
      <c r="C1249">
        <v>7</v>
      </c>
    </row>
    <row r="1250" spans="1:3" x14ac:dyDescent="0.3">
      <c r="A1250" t="s">
        <v>4210</v>
      </c>
      <c r="B1250">
        <v>1</v>
      </c>
      <c r="C1250">
        <v>1</v>
      </c>
    </row>
    <row r="1251" spans="1:3" x14ac:dyDescent="0.3">
      <c r="A1251" t="s">
        <v>4211</v>
      </c>
      <c r="B1251">
        <v>1</v>
      </c>
      <c r="C1251">
        <v>1</v>
      </c>
    </row>
    <row r="1252" spans="1:3" x14ac:dyDescent="0.3">
      <c r="A1252" t="s">
        <v>828</v>
      </c>
      <c r="B1252">
        <v>34</v>
      </c>
      <c r="C1252">
        <v>7</v>
      </c>
    </row>
    <row r="1253" spans="1:3" x14ac:dyDescent="0.3">
      <c r="A1253" t="s">
        <v>4212</v>
      </c>
      <c r="B1253">
        <v>1</v>
      </c>
      <c r="C1253">
        <v>1</v>
      </c>
    </row>
    <row r="1254" spans="1:3" x14ac:dyDescent="0.3">
      <c r="A1254" t="s">
        <v>1042</v>
      </c>
      <c r="B1254">
        <v>1</v>
      </c>
      <c r="C1254">
        <v>1</v>
      </c>
    </row>
    <row r="1255" spans="1:3" x14ac:dyDescent="0.3">
      <c r="A1255" t="s">
        <v>4213</v>
      </c>
      <c r="B1255">
        <v>1</v>
      </c>
      <c r="C1255">
        <v>1</v>
      </c>
    </row>
    <row r="1256" spans="1:3" x14ac:dyDescent="0.3">
      <c r="A1256" t="s">
        <v>827</v>
      </c>
      <c r="B1256">
        <v>12</v>
      </c>
      <c r="C1256">
        <v>7</v>
      </c>
    </row>
    <row r="1257" spans="1:3" x14ac:dyDescent="0.3">
      <c r="A1257" t="s">
        <v>4214</v>
      </c>
      <c r="B1257">
        <v>1</v>
      </c>
      <c r="C1257">
        <v>1</v>
      </c>
    </row>
    <row r="1258" spans="1:3" x14ac:dyDescent="0.3">
      <c r="A1258" t="s">
        <v>4215</v>
      </c>
      <c r="B1258">
        <v>1</v>
      </c>
      <c r="C1258">
        <v>1</v>
      </c>
    </row>
    <row r="1259" spans="1:3" x14ac:dyDescent="0.3">
      <c r="A1259" t="s">
        <v>4216</v>
      </c>
      <c r="B1259">
        <v>1</v>
      </c>
      <c r="C1259">
        <v>1</v>
      </c>
    </row>
    <row r="1260" spans="1:3" x14ac:dyDescent="0.3">
      <c r="A1260" t="s">
        <v>4217</v>
      </c>
      <c r="B1260">
        <v>1</v>
      </c>
      <c r="C1260">
        <v>1</v>
      </c>
    </row>
    <row r="1261" spans="1:3" x14ac:dyDescent="0.3">
      <c r="A1261" t="s">
        <v>564</v>
      </c>
      <c r="B1261">
        <v>1</v>
      </c>
      <c r="C1261">
        <v>1</v>
      </c>
    </row>
    <row r="1262" spans="1:3" x14ac:dyDescent="0.3">
      <c r="A1262" t="s">
        <v>4218</v>
      </c>
      <c r="B1262">
        <v>1</v>
      </c>
      <c r="C1262">
        <v>1</v>
      </c>
    </row>
    <row r="1263" spans="1:3" x14ac:dyDescent="0.3">
      <c r="A1263" t="s">
        <v>4219</v>
      </c>
      <c r="B1263">
        <v>1</v>
      </c>
      <c r="C1263">
        <v>1</v>
      </c>
    </row>
    <row r="1264" spans="1:3" x14ac:dyDescent="0.3">
      <c r="A1264" t="s">
        <v>4220</v>
      </c>
      <c r="B1264">
        <v>1</v>
      </c>
      <c r="C1264">
        <v>1</v>
      </c>
    </row>
    <row r="1265" spans="1:3" x14ac:dyDescent="0.3">
      <c r="A1265" t="s">
        <v>4221</v>
      </c>
      <c r="B1265">
        <v>1</v>
      </c>
      <c r="C1265">
        <v>1</v>
      </c>
    </row>
    <row r="1266" spans="1:3" x14ac:dyDescent="0.3">
      <c r="A1266" t="s">
        <v>4222</v>
      </c>
      <c r="B1266">
        <v>1</v>
      </c>
      <c r="C1266">
        <v>1</v>
      </c>
    </row>
    <row r="1267" spans="1:3" x14ac:dyDescent="0.3">
      <c r="A1267" t="s">
        <v>565</v>
      </c>
      <c r="B1267">
        <v>1</v>
      </c>
      <c r="C1267">
        <v>1</v>
      </c>
    </row>
    <row r="1268" spans="1:3" x14ac:dyDescent="0.3">
      <c r="A1268" t="s">
        <v>4223</v>
      </c>
      <c r="B1268">
        <v>1</v>
      </c>
      <c r="C1268">
        <v>1</v>
      </c>
    </row>
    <row r="1269" spans="1:3" x14ac:dyDescent="0.3">
      <c r="A1269" t="s">
        <v>4224</v>
      </c>
      <c r="B1269">
        <v>1</v>
      </c>
      <c r="C1269">
        <v>1</v>
      </c>
    </row>
    <row r="1270" spans="1:3" x14ac:dyDescent="0.3">
      <c r="A1270" t="s">
        <v>4225</v>
      </c>
      <c r="B1270">
        <v>1</v>
      </c>
      <c r="C1270">
        <v>1</v>
      </c>
    </row>
    <row r="1271" spans="1:3" x14ac:dyDescent="0.3">
      <c r="A1271" t="s">
        <v>4226</v>
      </c>
      <c r="B1271">
        <v>1</v>
      </c>
      <c r="C1271">
        <v>1</v>
      </c>
    </row>
    <row r="1272" spans="1:3" x14ac:dyDescent="0.3">
      <c r="A1272" t="s">
        <v>4227</v>
      </c>
      <c r="B1272">
        <v>1</v>
      </c>
      <c r="C1272">
        <v>1</v>
      </c>
    </row>
    <row r="1273" spans="1:3" x14ac:dyDescent="0.3">
      <c r="A1273" t="s">
        <v>4228</v>
      </c>
      <c r="B1273">
        <v>1</v>
      </c>
      <c r="C1273">
        <v>1</v>
      </c>
    </row>
    <row r="1274" spans="1:3" x14ac:dyDescent="0.3">
      <c r="A1274" t="s">
        <v>4229</v>
      </c>
      <c r="B1274">
        <v>1</v>
      </c>
      <c r="C1274">
        <v>1</v>
      </c>
    </row>
    <row r="1275" spans="1:3" x14ac:dyDescent="0.3">
      <c r="A1275" t="s">
        <v>4230</v>
      </c>
      <c r="B1275">
        <v>1</v>
      </c>
      <c r="C1275">
        <v>1</v>
      </c>
    </row>
    <row r="1276" spans="1:3" x14ac:dyDescent="0.3">
      <c r="A1276" t="s">
        <v>404</v>
      </c>
      <c r="B1276">
        <v>1</v>
      </c>
      <c r="C1276">
        <v>1</v>
      </c>
    </row>
    <row r="1277" spans="1:3" x14ac:dyDescent="0.3">
      <c r="A1277" t="s">
        <v>1043</v>
      </c>
      <c r="B1277">
        <v>2</v>
      </c>
      <c r="C1277">
        <v>1</v>
      </c>
    </row>
    <row r="1278" spans="1:3" x14ac:dyDescent="0.3">
      <c r="A1278" t="s">
        <v>4231</v>
      </c>
      <c r="B1278">
        <v>1</v>
      </c>
      <c r="C1278">
        <v>1</v>
      </c>
    </row>
    <row r="1279" spans="1:3" x14ac:dyDescent="0.3">
      <c r="A1279" t="s">
        <v>4232</v>
      </c>
      <c r="B1279">
        <v>1</v>
      </c>
      <c r="C1279">
        <v>1</v>
      </c>
    </row>
    <row r="1280" spans="1:3" x14ac:dyDescent="0.3">
      <c r="A1280" t="s">
        <v>4233</v>
      </c>
      <c r="B1280">
        <v>1</v>
      </c>
      <c r="C1280">
        <v>1</v>
      </c>
    </row>
    <row r="1281" spans="1:3" x14ac:dyDescent="0.3">
      <c r="A1281" t="s">
        <v>4234</v>
      </c>
      <c r="B1281">
        <v>1</v>
      </c>
      <c r="C1281">
        <v>1</v>
      </c>
    </row>
    <row r="1282" spans="1:3" x14ac:dyDescent="0.3">
      <c r="A1282" t="s">
        <v>4235</v>
      </c>
      <c r="B1282">
        <v>1</v>
      </c>
      <c r="C1282">
        <v>1</v>
      </c>
    </row>
    <row r="1283" spans="1:3" x14ac:dyDescent="0.3">
      <c r="A1283" t="s">
        <v>4236</v>
      </c>
      <c r="B1283">
        <v>3</v>
      </c>
      <c r="C1283">
        <v>1</v>
      </c>
    </row>
    <row r="1284" spans="1:3" x14ac:dyDescent="0.3">
      <c r="A1284" t="s">
        <v>4237</v>
      </c>
      <c r="B1284">
        <v>1</v>
      </c>
      <c r="C1284">
        <v>1</v>
      </c>
    </row>
    <row r="1285" spans="1:3" x14ac:dyDescent="0.3">
      <c r="A1285" t="s">
        <v>4238</v>
      </c>
      <c r="B1285">
        <v>1</v>
      </c>
      <c r="C1285">
        <v>1</v>
      </c>
    </row>
    <row r="1286" spans="1:3" x14ac:dyDescent="0.3">
      <c r="A1286" t="s">
        <v>405</v>
      </c>
      <c r="B1286">
        <v>4</v>
      </c>
      <c r="C1286">
        <v>3</v>
      </c>
    </row>
    <row r="1287" spans="1:3" x14ac:dyDescent="0.3">
      <c r="A1287" t="s">
        <v>4239</v>
      </c>
      <c r="B1287">
        <v>1</v>
      </c>
      <c r="C1287">
        <v>1</v>
      </c>
    </row>
    <row r="1288" spans="1:3" x14ac:dyDescent="0.3">
      <c r="A1288" t="s">
        <v>4240</v>
      </c>
      <c r="B1288">
        <v>1</v>
      </c>
      <c r="C1288">
        <v>1</v>
      </c>
    </row>
    <row r="1289" spans="1:3" x14ac:dyDescent="0.3">
      <c r="A1289" t="s">
        <v>4241</v>
      </c>
      <c r="B1289">
        <v>1</v>
      </c>
      <c r="C1289">
        <v>1</v>
      </c>
    </row>
    <row r="1290" spans="1:3" x14ac:dyDescent="0.3">
      <c r="A1290" t="s">
        <v>4242</v>
      </c>
      <c r="B1290">
        <v>1</v>
      </c>
      <c r="C1290">
        <v>1</v>
      </c>
    </row>
    <row r="1291" spans="1:3" x14ac:dyDescent="0.3">
      <c r="A1291" t="s">
        <v>4243</v>
      </c>
      <c r="B1291">
        <v>1</v>
      </c>
      <c r="C1291">
        <v>1</v>
      </c>
    </row>
    <row r="1292" spans="1:3" x14ac:dyDescent="0.3">
      <c r="A1292" t="s">
        <v>4244</v>
      </c>
      <c r="B1292">
        <v>1</v>
      </c>
      <c r="C1292">
        <v>1</v>
      </c>
    </row>
    <row r="1293" spans="1:3" x14ac:dyDescent="0.3">
      <c r="A1293" t="s">
        <v>4245</v>
      </c>
      <c r="B1293">
        <v>1</v>
      </c>
      <c r="C1293">
        <v>1</v>
      </c>
    </row>
    <row r="1294" spans="1:3" x14ac:dyDescent="0.3">
      <c r="A1294" t="s">
        <v>4246</v>
      </c>
      <c r="B1294">
        <v>1</v>
      </c>
      <c r="C1294">
        <v>1</v>
      </c>
    </row>
    <row r="1295" spans="1:3" x14ac:dyDescent="0.3">
      <c r="A1295" t="s">
        <v>4247</v>
      </c>
      <c r="B1295">
        <v>1</v>
      </c>
      <c r="C1295">
        <v>1</v>
      </c>
    </row>
    <row r="1296" spans="1:3" x14ac:dyDescent="0.3">
      <c r="A1296" t="s">
        <v>4248</v>
      </c>
      <c r="B1296">
        <v>1</v>
      </c>
      <c r="C1296">
        <v>1</v>
      </c>
    </row>
    <row r="1297" spans="1:3" x14ac:dyDescent="0.3">
      <c r="A1297" t="s">
        <v>4249</v>
      </c>
      <c r="B1297">
        <v>1</v>
      </c>
      <c r="C1297">
        <v>1</v>
      </c>
    </row>
    <row r="1298" spans="1:3" x14ac:dyDescent="0.3">
      <c r="A1298" t="s">
        <v>303</v>
      </c>
      <c r="B1298">
        <v>1</v>
      </c>
      <c r="C1298">
        <v>1</v>
      </c>
    </row>
    <row r="1299" spans="1:3" x14ac:dyDescent="0.3">
      <c r="A1299" t="s">
        <v>4250</v>
      </c>
      <c r="B1299">
        <v>1</v>
      </c>
      <c r="C1299">
        <v>1</v>
      </c>
    </row>
    <row r="1300" spans="1:3" x14ac:dyDescent="0.3">
      <c r="A1300" t="s">
        <v>826</v>
      </c>
      <c r="B1300">
        <v>1</v>
      </c>
      <c r="C1300">
        <v>1</v>
      </c>
    </row>
    <row r="1301" spans="1:3" x14ac:dyDescent="0.3">
      <c r="A1301" t="s">
        <v>4251</v>
      </c>
      <c r="B1301">
        <v>1</v>
      </c>
      <c r="C1301">
        <v>1</v>
      </c>
    </row>
    <row r="1302" spans="1:3" x14ac:dyDescent="0.3">
      <c r="A1302" t="s">
        <v>4252</v>
      </c>
      <c r="B1302">
        <v>1</v>
      </c>
      <c r="C1302">
        <v>1</v>
      </c>
    </row>
    <row r="1303" spans="1:3" x14ac:dyDescent="0.3">
      <c r="A1303" t="s">
        <v>4253</v>
      </c>
      <c r="B1303">
        <v>1</v>
      </c>
      <c r="C1303">
        <v>1</v>
      </c>
    </row>
    <row r="1304" spans="1:3" x14ac:dyDescent="0.3">
      <c r="A1304" t="s">
        <v>4254</v>
      </c>
      <c r="B1304">
        <v>1</v>
      </c>
      <c r="C1304">
        <v>1</v>
      </c>
    </row>
    <row r="1305" spans="1:3" x14ac:dyDescent="0.3">
      <c r="A1305" t="s">
        <v>4255</v>
      </c>
      <c r="B1305">
        <v>1</v>
      </c>
      <c r="C1305">
        <v>1</v>
      </c>
    </row>
    <row r="1306" spans="1:3" x14ac:dyDescent="0.3">
      <c r="A1306" t="s">
        <v>4256</v>
      </c>
      <c r="B1306">
        <v>1</v>
      </c>
      <c r="C1306">
        <v>1</v>
      </c>
    </row>
    <row r="1307" spans="1:3" x14ac:dyDescent="0.3">
      <c r="A1307" t="s">
        <v>4257</v>
      </c>
      <c r="B1307">
        <v>1</v>
      </c>
      <c r="C1307">
        <v>1</v>
      </c>
    </row>
    <row r="1308" spans="1:3" x14ac:dyDescent="0.3">
      <c r="A1308" t="s">
        <v>4258</v>
      </c>
      <c r="B1308">
        <v>1</v>
      </c>
      <c r="C1308">
        <v>1</v>
      </c>
    </row>
    <row r="1309" spans="1:3" x14ac:dyDescent="0.3">
      <c r="A1309" t="s">
        <v>4259</v>
      </c>
      <c r="B1309">
        <v>1</v>
      </c>
      <c r="C1309">
        <v>1</v>
      </c>
    </row>
    <row r="1310" spans="1:3" x14ac:dyDescent="0.3">
      <c r="A1310" t="s">
        <v>1044</v>
      </c>
      <c r="B1310">
        <v>7</v>
      </c>
      <c r="C1310">
        <v>3</v>
      </c>
    </row>
    <row r="1311" spans="1:3" x14ac:dyDescent="0.3">
      <c r="A1311" t="s">
        <v>4260</v>
      </c>
      <c r="B1311">
        <v>1</v>
      </c>
      <c r="C1311">
        <v>1</v>
      </c>
    </row>
    <row r="1312" spans="1:3" x14ac:dyDescent="0.3">
      <c r="A1312" t="s">
        <v>4261</v>
      </c>
      <c r="B1312">
        <v>1</v>
      </c>
      <c r="C1312">
        <v>1</v>
      </c>
    </row>
    <row r="1313" spans="1:3" x14ac:dyDescent="0.3">
      <c r="A1313" t="s">
        <v>4262</v>
      </c>
      <c r="B1313">
        <v>1</v>
      </c>
      <c r="C1313">
        <v>1</v>
      </c>
    </row>
    <row r="1314" spans="1:3" x14ac:dyDescent="0.3">
      <c r="A1314" t="s">
        <v>4263</v>
      </c>
      <c r="B1314">
        <v>1</v>
      </c>
      <c r="C1314">
        <v>1</v>
      </c>
    </row>
    <row r="1315" spans="1:3" x14ac:dyDescent="0.3">
      <c r="A1315" t="s">
        <v>4264</v>
      </c>
      <c r="B1315">
        <v>4</v>
      </c>
      <c r="C1315">
        <v>3</v>
      </c>
    </row>
    <row r="1316" spans="1:3" x14ac:dyDescent="0.3">
      <c r="A1316" t="s">
        <v>4265</v>
      </c>
      <c r="B1316">
        <v>1</v>
      </c>
      <c r="C1316">
        <v>1</v>
      </c>
    </row>
    <row r="1317" spans="1:3" x14ac:dyDescent="0.3">
      <c r="A1317" t="s">
        <v>4266</v>
      </c>
      <c r="B1317">
        <v>1</v>
      </c>
      <c r="C1317">
        <v>1</v>
      </c>
    </row>
    <row r="1318" spans="1:3" x14ac:dyDescent="0.3">
      <c r="A1318" t="s">
        <v>4267</v>
      </c>
      <c r="B1318">
        <v>1</v>
      </c>
      <c r="C1318">
        <v>1</v>
      </c>
    </row>
    <row r="1319" spans="1:3" x14ac:dyDescent="0.3">
      <c r="A1319" t="s">
        <v>825</v>
      </c>
      <c r="B1319">
        <v>6</v>
      </c>
      <c r="C1319">
        <v>3</v>
      </c>
    </row>
    <row r="1320" spans="1:3" x14ac:dyDescent="0.3">
      <c r="A1320" t="s">
        <v>1045</v>
      </c>
      <c r="B1320">
        <v>5</v>
      </c>
      <c r="C1320">
        <v>3</v>
      </c>
    </row>
    <row r="1321" spans="1:3" x14ac:dyDescent="0.3">
      <c r="A1321" t="s">
        <v>4268</v>
      </c>
      <c r="B1321">
        <v>1</v>
      </c>
      <c r="C1321">
        <v>1</v>
      </c>
    </row>
    <row r="1322" spans="1:3" x14ac:dyDescent="0.3">
      <c r="A1322" t="s">
        <v>4269</v>
      </c>
      <c r="B1322">
        <v>1</v>
      </c>
      <c r="C1322">
        <v>1</v>
      </c>
    </row>
    <row r="1323" spans="1:3" x14ac:dyDescent="0.3">
      <c r="A1323" t="s">
        <v>4270</v>
      </c>
      <c r="B1323">
        <v>1</v>
      </c>
      <c r="C1323">
        <v>1</v>
      </c>
    </row>
    <row r="1324" spans="1:3" x14ac:dyDescent="0.3">
      <c r="A1324" t="s">
        <v>4271</v>
      </c>
      <c r="B1324">
        <v>1</v>
      </c>
      <c r="C1324">
        <v>1</v>
      </c>
    </row>
    <row r="1325" spans="1:3" x14ac:dyDescent="0.3">
      <c r="A1325" t="s">
        <v>4272</v>
      </c>
      <c r="B1325">
        <v>1</v>
      </c>
      <c r="C1325">
        <v>1</v>
      </c>
    </row>
    <row r="1326" spans="1:3" x14ac:dyDescent="0.3">
      <c r="A1326" t="s">
        <v>4273</v>
      </c>
      <c r="B1326">
        <v>1</v>
      </c>
      <c r="C1326">
        <v>1</v>
      </c>
    </row>
    <row r="1327" spans="1:3" x14ac:dyDescent="0.3">
      <c r="A1327" t="s">
        <v>566</v>
      </c>
      <c r="B1327">
        <v>1</v>
      </c>
      <c r="C1327">
        <v>1</v>
      </c>
    </row>
    <row r="1328" spans="1:3" x14ac:dyDescent="0.3">
      <c r="A1328" t="s">
        <v>4274</v>
      </c>
      <c r="B1328">
        <v>1</v>
      </c>
      <c r="C1328">
        <v>1</v>
      </c>
    </row>
    <row r="1329" spans="1:3" x14ac:dyDescent="0.3">
      <c r="A1329" t="s">
        <v>4275</v>
      </c>
      <c r="B1329">
        <v>1</v>
      </c>
      <c r="C1329">
        <v>1</v>
      </c>
    </row>
    <row r="1330" spans="1:3" x14ac:dyDescent="0.3">
      <c r="A1330" t="s">
        <v>304</v>
      </c>
      <c r="B1330">
        <v>22</v>
      </c>
      <c r="C1330">
        <v>7</v>
      </c>
    </row>
    <row r="1331" spans="1:3" x14ac:dyDescent="0.3">
      <c r="A1331" t="s">
        <v>4276</v>
      </c>
      <c r="B1331">
        <v>1</v>
      </c>
      <c r="C1331">
        <v>1</v>
      </c>
    </row>
    <row r="1332" spans="1:3" x14ac:dyDescent="0.3">
      <c r="A1332" t="s">
        <v>567</v>
      </c>
      <c r="B1332">
        <v>1</v>
      </c>
      <c r="C1332">
        <v>1</v>
      </c>
    </row>
    <row r="1333" spans="1:3" x14ac:dyDescent="0.3">
      <c r="A1333" t="s">
        <v>4277</v>
      </c>
      <c r="B1333">
        <v>1</v>
      </c>
      <c r="C1333">
        <v>1</v>
      </c>
    </row>
    <row r="1334" spans="1:3" x14ac:dyDescent="0.3">
      <c r="A1334" t="s">
        <v>1046</v>
      </c>
      <c r="B1334">
        <v>2</v>
      </c>
      <c r="C1334">
        <v>1</v>
      </c>
    </row>
    <row r="1335" spans="1:3" x14ac:dyDescent="0.3">
      <c r="A1335" t="s">
        <v>4278</v>
      </c>
      <c r="B1335">
        <v>1</v>
      </c>
      <c r="C1335">
        <v>1</v>
      </c>
    </row>
    <row r="1336" spans="1:3" x14ac:dyDescent="0.3">
      <c r="A1336" t="s">
        <v>4279</v>
      </c>
      <c r="B1336">
        <v>1</v>
      </c>
      <c r="C1336">
        <v>1</v>
      </c>
    </row>
    <row r="1337" spans="1:3" x14ac:dyDescent="0.3">
      <c r="A1337" t="s">
        <v>4280</v>
      </c>
      <c r="B1337">
        <v>1</v>
      </c>
      <c r="C1337">
        <v>1</v>
      </c>
    </row>
    <row r="1338" spans="1:3" x14ac:dyDescent="0.3">
      <c r="A1338" t="s">
        <v>824</v>
      </c>
      <c r="B1338">
        <v>1</v>
      </c>
      <c r="C1338">
        <v>1</v>
      </c>
    </row>
    <row r="1339" spans="1:3" x14ac:dyDescent="0.3">
      <c r="A1339" t="s">
        <v>4281</v>
      </c>
      <c r="B1339">
        <v>1</v>
      </c>
      <c r="C1339">
        <v>1</v>
      </c>
    </row>
    <row r="1340" spans="1:3" x14ac:dyDescent="0.3">
      <c r="A1340" t="s">
        <v>4282</v>
      </c>
      <c r="B1340">
        <v>1</v>
      </c>
      <c r="C1340">
        <v>1</v>
      </c>
    </row>
    <row r="1341" spans="1:3" x14ac:dyDescent="0.3">
      <c r="A1341" t="s">
        <v>4283</v>
      </c>
      <c r="B1341">
        <v>1</v>
      </c>
      <c r="C1341">
        <v>1</v>
      </c>
    </row>
    <row r="1342" spans="1:3" x14ac:dyDescent="0.3">
      <c r="A1342" t="s">
        <v>4284</v>
      </c>
      <c r="B1342">
        <v>1</v>
      </c>
      <c r="C1342">
        <v>1</v>
      </c>
    </row>
    <row r="1343" spans="1:3" x14ac:dyDescent="0.3">
      <c r="A1343" t="s">
        <v>4285</v>
      </c>
      <c r="B1343">
        <v>1</v>
      </c>
      <c r="C1343">
        <v>1</v>
      </c>
    </row>
    <row r="1344" spans="1:3" x14ac:dyDescent="0.3">
      <c r="A1344" t="s">
        <v>4286</v>
      </c>
      <c r="B1344">
        <v>1</v>
      </c>
      <c r="C1344">
        <v>1</v>
      </c>
    </row>
    <row r="1345" spans="1:3" x14ac:dyDescent="0.3">
      <c r="A1345" t="s">
        <v>4287</v>
      </c>
      <c r="B1345">
        <v>1</v>
      </c>
      <c r="C1345">
        <v>1</v>
      </c>
    </row>
    <row r="1346" spans="1:3" x14ac:dyDescent="0.3">
      <c r="A1346" t="s">
        <v>4288</v>
      </c>
      <c r="B1346">
        <v>1</v>
      </c>
      <c r="C1346">
        <v>1</v>
      </c>
    </row>
    <row r="1347" spans="1:3" x14ac:dyDescent="0.3">
      <c r="A1347" t="s">
        <v>4289</v>
      </c>
      <c r="B1347">
        <v>1</v>
      </c>
      <c r="C1347">
        <v>1</v>
      </c>
    </row>
    <row r="1348" spans="1:3" x14ac:dyDescent="0.3">
      <c r="A1348" t="s">
        <v>4290</v>
      </c>
      <c r="B1348">
        <v>1</v>
      </c>
      <c r="C1348">
        <v>1</v>
      </c>
    </row>
    <row r="1349" spans="1:3" x14ac:dyDescent="0.3">
      <c r="A1349" t="s">
        <v>4291</v>
      </c>
      <c r="B1349">
        <v>1</v>
      </c>
      <c r="C1349">
        <v>1</v>
      </c>
    </row>
    <row r="1350" spans="1:3" x14ac:dyDescent="0.3">
      <c r="A1350" t="s">
        <v>4292</v>
      </c>
      <c r="B1350">
        <v>1</v>
      </c>
      <c r="C1350">
        <v>1</v>
      </c>
    </row>
    <row r="1351" spans="1:3" x14ac:dyDescent="0.3">
      <c r="A1351" t="s">
        <v>4293</v>
      </c>
      <c r="B1351">
        <v>1</v>
      </c>
      <c r="C1351">
        <v>1</v>
      </c>
    </row>
    <row r="1352" spans="1:3" x14ac:dyDescent="0.3">
      <c r="A1352" t="s">
        <v>4294</v>
      </c>
      <c r="B1352">
        <v>1</v>
      </c>
      <c r="C1352">
        <v>1</v>
      </c>
    </row>
    <row r="1353" spans="1:3" x14ac:dyDescent="0.3">
      <c r="A1353" t="s">
        <v>1047</v>
      </c>
      <c r="B1353">
        <v>19</v>
      </c>
      <c r="C1353">
        <v>7</v>
      </c>
    </row>
    <row r="1354" spans="1:3" x14ac:dyDescent="0.3">
      <c r="A1354" t="s">
        <v>4295</v>
      </c>
      <c r="B1354">
        <v>1</v>
      </c>
      <c r="C1354">
        <v>1</v>
      </c>
    </row>
    <row r="1355" spans="1:3" x14ac:dyDescent="0.3">
      <c r="A1355" t="s">
        <v>305</v>
      </c>
      <c r="B1355">
        <v>1</v>
      </c>
      <c r="C1355">
        <v>1</v>
      </c>
    </row>
    <row r="1356" spans="1:3" x14ac:dyDescent="0.3">
      <c r="A1356" t="s">
        <v>4296</v>
      </c>
      <c r="B1356">
        <v>1</v>
      </c>
      <c r="C1356">
        <v>1</v>
      </c>
    </row>
    <row r="1357" spans="1:3" x14ac:dyDescent="0.3">
      <c r="A1357" t="s">
        <v>4297</v>
      </c>
      <c r="B1357">
        <v>1</v>
      </c>
      <c r="C1357">
        <v>1</v>
      </c>
    </row>
    <row r="1358" spans="1:3" x14ac:dyDescent="0.3">
      <c r="A1358" t="s">
        <v>4298</v>
      </c>
      <c r="B1358">
        <v>1</v>
      </c>
      <c r="C1358">
        <v>1</v>
      </c>
    </row>
    <row r="1359" spans="1:3" x14ac:dyDescent="0.3">
      <c r="A1359" t="s">
        <v>4299</v>
      </c>
      <c r="B1359">
        <v>1</v>
      </c>
      <c r="C1359">
        <v>1</v>
      </c>
    </row>
    <row r="1360" spans="1:3" x14ac:dyDescent="0.3">
      <c r="A1360" t="s">
        <v>4300</v>
      </c>
      <c r="B1360">
        <v>1</v>
      </c>
      <c r="C1360">
        <v>1</v>
      </c>
    </row>
    <row r="1361" spans="1:3" x14ac:dyDescent="0.3">
      <c r="A1361" t="s">
        <v>4301</v>
      </c>
      <c r="B1361">
        <v>2</v>
      </c>
      <c r="C1361">
        <v>1</v>
      </c>
    </row>
    <row r="1362" spans="1:3" x14ac:dyDescent="0.3">
      <c r="A1362" t="s">
        <v>4302</v>
      </c>
      <c r="B1362">
        <v>1</v>
      </c>
      <c r="C1362">
        <v>1</v>
      </c>
    </row>
    <row r="1363" spans="1:3" x14ac:dyDescent="0.3">
      <c r="A1363" t="s">
        <v>406</v>
      </c>
      <c r="B1363">
        <v>38</v>
      </c>
      <c r="C1363">
        <v>7</v>
      </c>
    </row>
    <row r="1364" spans="1:3" x14ac:dyDescent="0.3">
      <c r="A1364" t="s">
        <v>4303</v>
      </c>
      <c r="B1364">
        <v>1</v>
      </c>
      <c r="C1364">
        <v>1</v>
      </c>
    </row>
    <row r="1365" spans="1:3" x14ac:dyDescent="0.3">
      <c r="A1365" t="s">
        <v>4304</v>
      </c>
      <c r="B1365">
        <v>1</v>
      </c>
      <c r="C1365">
        <v>1</v>
      </c>
    </row>
    <row r="1366" spans="1:3" x14ac:dyDescent="0.3">
      <c r="A1366" t="s">
        <v>4305</v>
      </c>
      <c r="B1366">
        <v>1</v>
      </c>
      <c r="C1366">
        <v>1</v>
      </c>
    </row>
    <row r="1367" spans="1:3" x14ac:dyDescent="0.3">
      <c r="A1367" t="s">
        <v>4306</v>
      </c>
      <c r="B1367">
        <v>1</v>
      </c>
      <c r="C1367">
        <v>1</v>
      </c>
    </row>
    <row r="1368" spans="1:3" x14ac:dyDescent="0.3">
      <c r="A1368" t="s">
        <v>4307</v>
      </c>
      <c r="B1368">
        <v>1</v>
      </c>
      <c r="C1368">
        <v>1</v>
      </c>
    </row>
    <row r="1369" spans="1:3" x14ac:dyDescent="0.3">
      <c r="A1369" t="s">
        <v>4308</v>
      </c>
      <c r="B1369">
        <v>1</v>
      </c>
      <c r="C1369">
        <v>1</v>
      </c>
    </row>
    <row r="1370" spans="1:3" x14ac:dyDescent="0.3">
      <c r="A1370" t="s">
        <v>4309</v>
      </c>
      <c r="B1370">
        <v>1</v>
      </c>
      <c r="C1370">
        <v>1</v>
      </c>
    </row>
    <row r="1371" spans="1:3" x14ac:dyDescent="0.3">
      <c r="A1371" t="s">
        <v>4310</v>
      </c>
      <c r="B1371">
        <v>1</v>
      </c>
      <c r="C1371">
        <v>1</v>
      </c>
    </row>
    <row r="1372" spans="1:3" x14ac:dyDescent="0.3">
      <c r="A1372" t="s">
        <v>306</v>
      </c>
      <c r="B1372">
        <v>1</v>
      </c>
      <c r="C1372">
        <v>1</v>
      </c>
    </row>
    <row r="1373" spans="1:3" x14ac:dyDescent="0.3">
      <c r="A1373" t="s">
        <v>4311</v>
      </c>
      <c r="B1373">
        <v>1</v>
      </c>
      <c r="C1373">
        <v>1</v>
      </c>
    </row>
    <row r="1374" spans="1:3" x14ac:dyDescent="0.3">
      <c r="A1374" t="s">
        <v>4312</v>
      </c>
      <c r="B1374">
        <v>1</v>
      </c>
      <c r="C1374">
        <v>1</v>
      </c>
    </row>
    <row r="1375" spans="1:3" x14ac:dyDescent="0.3">
      <c r="A1375" t="s">
        <v>4313</v>
      </c>
      <c r="B1375">
        <v>1</v>
      </c>
      <c r="C1375">
        <v>1</v>
      </c>
    </row>
    <row r="1376" spans="1:3" x14ac:dyDescent="0.3">
      <c r="A1376" t="s">
        <v>4314</v>
      </c>
      <c r="B1376">
        <v>1</v>
      </c>
      <c r="C1376">
        <v>1</v>
      </c>
    </row>
    <row r="1377" spans="1:3" x14ac:dyDescent="0.3">
      <c r="A1377" t="s">
        <v>4315</v>
      </c>
      <c r="B1377">
        <v>1</v>
      </c>
      <c r="C1377">
        <v>1</v>
      </c>
    </row>
    <row r="1378" spans="1:3" x14ac:dyDescent="0.3">
      <c r="A1378" t="s">
        <v>4316</v>
      </c>
      <c r="B1378">
        <v>1</v>
      </c>
      <c r="C1378">
        <v>1</v>
      </c>
    </row>
    <row r="1379" spans="1:3" x14ac:dyDescent="0.3">
      <c r="A1379" t="s">
        <v>4317</v>
      </c>
      <c r="B1379">
        <v>1</v>
      </c>
      <c r="C1379">
        <v>1</v>
      </c>
    </row>
    <row r="1380" spans="1:3" x14ac:dyDescent="0.3">
      <c r="A1380" t="s">
        <v>4318</v>
      </c>
      <c r="B1380">
        <v>1</v>
      </c>
      <c r="C1380">
        <v>1</v>
      </c>
    </row>
    <row r="1381" spans="1:3" x14ac:dyDescent="0.3">
      <c r="A1381" t="s">
        <v>4319</v>
      </c>
      <c r="B1381">
        <v>1</v>
      </c>
      <c r="C1381">
        <v>1</v>
      </c>
    </row>
    <row r="1382" spans="1:3" x14ac:dyDescent="0.3">
      <c r="A1382" t="s">
        <v>4320</v>
      </c>
      <c r="B1382">
        <v>1</v>
      </c>
      <c r="C1382">
        <v>1</v>
      </c>
    </row>
    <row r="1383" spans="1:3" x14ac:dyDescent="0.3">
      <c r="A1383" t="s">
        <v>4321</v>
      </c>
      <c r="B1383">
        <v>1</v>
      </c>
      <c r="C1383">
        <v>1</v>
      </c>
    </row>
    <row r="1384" spans="1:3" x14ac:dyDescent="0.3">
      <c r="A1384" t="s">
        <v>4322</v>
      </c>
      <c r="B1384">
        <v>1</v>
      </c>
      <c r="C1384">
        <v>1</v>
      </c>
    </row>
    <row r="1385" spans="1:3" x14ac:dyDescent="0.3">
      <c r="A1385" t="s">
        <v>568</v>
      </c>
      <c r="B1385">
        <v>1</v>
      </c>
      <c r="C1385">
        <v>1</v>
      </c>
    </row>
    <row r="1386" spans="1:3" x14ac:dyDescent="0.3">
      <c r="A1386" t="s">
        <v>4323</v>
      </c>
      <c r="B1386">
        <v>1</v>
      </c>
      <c r="C1386">
        <v>1</v>
      </c>
    </row>
    <row r="1387" spans="1:3" x14ac:dyDescent="0.3">
      <c r="A1387" t="s">
        <v>1048</v>
      </c>
      <c r="B1387">
        <v>8</v>
      </c>
      <c r="C1387">
        <v>5</v>
      </c>
    </row>
    <row r="1388" spans="1:3" x14ac:dyDescent="0.3">
      <c r="A1388" t="s">
        <v>4324</v>
      </c>
      <c r="B1388">
        <v>1</v>
      </c>
      <c r="C1388">
        <v>1</v>
      </c>
    </row>
    <row r="1389" spans="1:3" x14ac:dyDescent="0.3">
      <c r="A1389" t="s">
        <v>4325</v>
      </c>
      <c r="B1389">
        <v>1</v>
      </c>
      <c r="C1389">
        <v>1</v>
      </c>
    </row>
    <row r="1390" spans="1:3" x14ac:dyDescent="0.3">
      <c r="A1390" t="s">
        <v>4326</v>
      </c>
      <c r="B1390">
        <v>1</v>
      </c>
      <c r="C1390">
        <v>1</v>
      </c>
    </row>
    <row r="1391" spans="1:3" x14ac:dyDescent="0.3">
      <c r="A1391" t="s">
        <v>823</v>
      </c>
      <c r="B1391">
        <v>1</v>
      </c>
      <c r="C1391">
        <v>1</v>
      </c>
    </row>
    <row r="1392" spans="1:3" x14ac:dyDescent="0.3">
      <c r="A1392" t="s">
        <v>4327</v>
      </c>
      <c r="B1392">
        <v>1</v>
      </c>
      <c r="C1392">
        <v>1</v>
      </c>
    </row>
    <row r="1393" spans="1:3" x14ac:dyDescent="0.3">
      <c r="A1393" t="s">
        <v>4328</v>
      </c>
      <c r="B1393">
        <v>1</v>
      </c>
      <c r="C1393">
        <v>1</v>
      </c>
    </row>
    <row r="1394" spans="1:3" x14ac:dyDescent="0.3">
      <c r="A1394" t="s">
        <v>4329</v>
      </c>
      <c r="B1394">
        <v>1</v>
      </c>
      <c r="C1394">
        <v>1</v>
      </c>
    </row>
    <row r="1395" spans="1:3" x14ac:dyDescent="0.3">
      <c r="A1395" t="s">
        <v>4330</v>
      </c>
      <c r="B1395">
        <v>1</v>
      </c>
      <c r="C1395">
        <v>1</v>
      </c>
    </row>
    <row r="1396" spans="1:3" x14ac:dyDescent="0.3">
      <c r="A1396" t="s">
        <v>4331</v>
      </c>
      <c r="B1396">
        <v>1</v>
      </c>
      <c r="C1396">
        <v>1</v>
      </c>
    </row>
    <row r="1397" spans="1:3" x14ac:dyDescent="0.3">
      <c r="A1397" t="s">
        <v>4332</v>
      </c>
      <c r="B1397">
        <v>1</v>
      </c>
      <c r="C1397">
        <v>1</v>
      </c>
    </row>
    <row r="1398" spans="1:3" x14ac:dyDescent="0.3">
      <c r="A1398" t="s">
        <v>4333</v>
      </c>
      <c r="B1398">
        <v>1</v>
      </c>
      <c r="C1398">
        <v>1</v>
      </c>
    </row>
    <row r="1399" spans="1:3" x14ac:dyDescent="0.3">
      <c r="A1399" t="s">
        <v>4334</v>
      </c>
      <c r="B1399">
        <v>1</v>
      </c>
      <c r="C1399">
        <v>1</v>
      </c>
    </row>
    <row r="1400" spans="1:3" x14ac:dyDescent="0.3">
      <c r="A1400" t="s">
        <v>4335</v>
      </c>
      <c r="B1400">
        <v>1</v>
      </c>
      <c r="C1400">
        <v>1</v>
      </c>
    </row>
    <row r="1401" spans="1:3" x14ac:dyDescent="0.3">
      <c r="A1401" t="s">
        <v>4336</v>
      </c>
      <c r="B1401">
        <v>1</v>
      </c>
      <c r="C1401">
        <v>1</v>
      </c>
    </row>
    <row r="1402" spans="1:3" x14ac:dyDescent="0.3">
      <c r="A1402" t="s">
        <v>4337</v>
      </c>
      <c r="B1402">
        <v>1</v>
      </c>
      <c r="C1402">
        <v>1</v>
      </c>
    </row>
    <row r="1403" spans="1:3" x14ac:dyDescent="0.3">
      <c r="A1403" t="s">
        <v>4338</v>
      </c>
      <c r="B1403">
        <v>1</v>
      </c>
      <c r="C1403">
        <v>1</v>
      </c>
    </row>
    <row r="1404" spans="1:3" x14ac:dyDescent="0.3">
      <c r="A1404" t="s">
        <v>4339</v>
      </c>
      <c r="B1404">
        <v>1</v>
      </c>
      <c r="C1404">
        <v>1</v>
      </c>
    </row>
    <row r="1405" spans="1:3" x14ac:dyDescent="0.3">
      <c r="A1405" t="s">
        <v>4340</v>
      </c>
      <c r="B1405">
        <v>1</v>
      </c>
      <c r="C1405">
        <v>1</v>
      </c>
    </row>
    <row r="1406" spans="1:3" x14ac:dyDescent="0.3">
      <c r="A1406" t="s">
        <v>4341</v>
      </c>
      <c r="B1406">
        <v>1</v>
      </c>
      <c r="C1406">
        <v>1</v>
      </c>
    </row>
    <row r="1407" spans="1:3" x14ac:dyDescent="0.3">
      <c r="A1407" t="s">
        <v>4342</v>
      </c>
      <c r="B1407">
        <v>1</v>
      </c>
      <c r="C1407">
        <v>1</v>
      </c>
    </row>
    <row r="1408" spans="1:3" x14ac:dyDescent="0.3">
      <c r="A1408" t="s">
        <v>4343</v>
      </c>
      <c r="B1408">
        <v>1</v>
      </c>
      <c r="C1408">
        <v>1</v>
      </c>
    </row>
    <row r="1409" spans="1:3" x14ac:dyDescent="0.3">
      <c r="A1409" t="s">
        <v>307</v>
      </c>
      <c r="B1409">
        <v>17</v>
      </c>
      <c r="C1409">
        <v>7</v>
      </c>
    </row>
    <row r="1410" spans="1:3" x14ac:dyDescent="0.3">
      <c r="A1410" t="s">
        <v>4344</v>
      </c>
      <c r="B1410">
        <v>1</v>
      </c>
      <c r="C1410">
        <v>1</v>
      </c>
    </row>
    <row r="1411" spans="1:3" x14ac:dyDescent="0.3">
      <c r="A1411" t="s">
        <v>4345</v>
      </c>
      <c r="B1411">
        <v>1</v>
      </c>
      <c r="C1411">
        <v>1</v>
      </c>
    </row>
    <row r="1412" spans="1:3" x14ac:dyDescent="0.3">
      <c r="A1412" t="s">
        <v>4346</v>
      </c>
      <c r="B1412">
        <v>1</v>
      </c>
      <c r="C1412">
        <v>1</v>
      </c>
    </row>
    <row r="1413" spans="1:3" x14ac:dyDescent="0.3">
      <c r="A1413" t="s">
        <v>4347</v>
      </c>
      <c r="B1413">
        <v>1</v>
      </c>
      <c r="C1413">
        <v>1</v>
      </c>
    </row>
    <row r="1414" spans="1:3" x14ac:dyDescent="0.3">
      <c r="A1414" t="s">
        <v>4348</v>
      </c>
      <c r="B1414">
        <v>1</v>
      </c>
      <c r="C1414">
        <v>1</v>
      </c>
    </row>
    <row r="1415" spans="1:3" x14ac:dyDescent="0.3">
      <c r="A1415" t="s">
        <v>4349</v>
      </c>
      <c r="B1415">
        <v>1</v>
      </c>
      <c r="C1415">
        <v>1</v>
      </c>
    </row>
    <row r="1416" spans="1:3" x14ac:dyDescent="0.3">
      <c r="A1416" t="s">
        <v>4350</v>
      </c>
      <c r="B1416">
        <v>1</v>
      </c>
      <c r="C1416">
        <v>1</v>
      </c>
    </row>
    <row r="1417" spans="1:3" x14ac:dyDescent="0.3">
      <c r="A1417" t="s">
        <v>4351</v>
      </c>
      <c r="B1417">
        <v>1</v>
      </c>
      <c r="C1417">
        <v>1</v>
      </c>
    </row>
    <row r="1418" spans="1:3" x14ac:dyDescent="0.3">
      <c r="A1418" t="s">
        <v>4352</v>
      </c>
      <c r="B1418">
        <v>4</v>
      </c>
      <c r="C1418">
        <v>3</v>
      </c>
    </row>
    <row r="1419" spans="1:3" x14ac:dyDescent="0.3">
      <c r="A1419" t="s">
        <v>4353</v>
      </c>
      <c r="B1419">
        <v>1</v>
      </c>
      <c r="C1419">
        <v>1</v>
      </c>
    </row>
    <row r="1420" spans="1:3" x14ac:dyDescent="0.3">
      <c r="A1420" t="s">
        <v>4354</v>
      </c>
      <c r="B1420">
        <v>1</v>
      </c>
      <c r="C1420">
        <v>1</v>
      </c>
    </row>
    <row r="1421" spans="1:3" x14ac:dyDescent="0.3">
      <c r="A1421" t="s">
        <v>4355</v>
      </c>
      <c r="B1421">
        <v>1</v>
      </c>
      <c r="C1421">
        <v>1</v>
      </c>
    </row>
    <row r="1422" spans="1:3" x14ac:dyDescent="0.3">
      <c r="A1422" t="s">
        <v>822</v>
      </c>
      <c r="B1422">
        <v>5</v>
      </c>
      <c r="C1422">
        <v>3</v>
      </c>
    </row>
    <row r="1423" spans="1:3" x14ac:dyDescent="0.3">
      <c r="A1423" t="s">
        <v>4356</v>
      </c>
      <c r="B1423">
        <v>1</v>
      </c>
      <c r="C1423">
        <v>1</v>
      </c>
    </row>
    <row r="1424" spans="1:3" x14ac:dyDescent="0.3">
      <c r="A1424" t="s">
        <v>4357</v>
      </c>
      <c r="B1424">
        <v>1</v>
      </c>
      <c r="C1424">
        <v>1</v>
      </c>
    </row>
    <row r="1425" spans="1:3" x14ac:dyDescent="0.3">
      <c r="A1425" t="s">
        <v>4358</v>
      </c>
      <c r="B1425">
        <v>1</v>
      </c>
      <c r="C1425">
        <v>1</v>
      </c>
    </row>
    <row r="1426" spans="1:3" x14ac:dyDescent="0.3">
      <c r="A1426" t="s">
        <v>4359</v>
      </c>
      <c r="B1426">
        <v>1</v>
      </c>
      <c r="C1426">
        <v>1</v>
      </c>
    </row>
    <row r="1427" spans="1:3" x14ac:dyDescent="0.3">
      <c r="A1427" t="s">
        <v>4360</v>
      </c>
      <c r="B1427">
        <v>1</v>
      </c>
      <c r="C1427">
        <v>1</v>
      </c>
    </row>
    <row r="1428" spans="1:3" x14ac:dyDescent="0.3">
      <c r="A1428" t="s">
        <v>4361</v>
      </c>
      <c r="B1428">
        <v>1</v>
      </c>
      <c r="C1428">
        <v>1</v>
      </c>
    </row>
    <row r="1429" spans="1:3" x14ac:dyDescent="0.3">
      <c r="A1429" t="s">
        <v>4362</v>
      </c>
      <c r="B1429">
        <v>1</v>
      </c>
      <c r="C1429">
        <v>1</v>
      </c>
    </row>
    <row r="1430" spans="1:3" x14ac:dyDescent="0.3">
      <c r="A1430" t="s">
        <v>4363</v>
      </c>
      <c r="B1430">
        <v>1</v>
      </c>
      <c r="C1430">
        <v>1</v>
      </c>
    </row>
    <row r="1431" spans="1:3" x14ac:dyDescent="0.3">
      <c r="A1431" t="s">
        <v>4364</v>
      </c>
      <c r="B1431">
        <v>1</v>
      </c>
      <c r="C1431">
        <v>1</v>
      </c>
    </row>
    <row r="1432" spans="1:3" x14ac:dyDescent="0.3">
      <c r="A1432" t="s">
        <v>4365</v>
      </c>
      <c r="B1432">
        <v>1</v>
      </c>
      <c r="C1432">
        <v>1</v>
      </c>
    </row>
    <row r="1433" spans="1:3" x14ac:dyDescent="0.3">
      <c r="A1433" t="s">
        <v>4366</v>
      </c>
      <c r="B1433">
        <v>1</v>
      </c>
      <c r="C1433">
        <v>1</v>
      </c>
    </row>
    <row r="1434" spans="1:3" x14ac:dyDescent="0.3">
      <c r="A1434" t="s">
        <v>4367</v>
      </c>
      <c r="B1434">
        <v>1</v>
      </c>
      <c r="C1434">
        <v>1</v>
      </c>
    </row>
    <row r="1435" spans="1:3" x14ac:dyDescent="0.3">
      <c r="A1435" t="s">
        <v>4368</v>
      </c>
      <c r="B1435">
        <v>1</v>
      </c>
      <c r="C1435">
        <v>1</v>
      </c>
    </row>
    <row r="1436" spans="1:3" x14ac:dyDescent="0.3">
      <c r="A1436" t="s">
        <v>4369</v>
      </c>
      <c r="B1436">
        <v>1</v>
      </c>
      <c r="C1436">
        <v>1</v>
      </c>
    </row>
    <row r="1437" spans="1:3" x14ac:dyDescent="0.3">
      <c r="A1437" t="s">
        <v>821</v>
      </c>
      <c r="B1437">
        <v>1</v>
      </c>
      <c r="C1437">
        <v>1</v>
      </c>
    </row>
    <row r="1438" spans="1:3" x14ac:dyDescent="0.3">
      <c r="A1438" t="s">
        <v>4370</v>
      </c>
      <c r="B1438">
        <v>1</v>
      </c>
      <c r="C1438">
        <v>1</v>
      </c>
    </row>
    <row r="1439" spans="1:3" x14ac:dyDescent="0.3">
      <c r="A1439" t="s">
        <v>308</v>
      </c>
      <c r="B1439">
        <v>22</v>
      </c>
      <c r="C1439">
        <v>7</v>
      </c>
    </row>
    <row r="1440" spans="1:3" x14ac:dyDescent="0.3">
      <c r="A1440" t="s">
        <v>4371</v>
      </c>
      <c r="B1440">
        <v>1</v>
      </c>
      <c r="C1440">
        <v>1</v>
      </c>
    </row>
    <row r="1441" spans="1:3" x14ac:dyDescent="0.3">
      <c r="A1441" t="s">
        <v>4372</v>
      </c>
      <c r="B1441">
        <v>1</v>
      </c>
      <c r="C1441">
        <v>1</v>
      </c>
    </row>
    <row r="1442" spans="1:3" x14ac:dyDescent="0.3">
      <c r="A1442" t="s">
        <v>4373</v>
      </c>
      <c r="B1442">
        <v>1</v>
      </c>
      <c r="C1442">
        <v>1</v>
      </c>
    </row>
    <row r="1443" spans="1:3" x14ac:dyDescent="0.3">
      <c r="A1443" t="s">
        <v>4374</v>
      </c>
      <c r="B1443">
        <v>1</v>
      </c>
      <c r="C1443">
        <v>1</v>
      </c>
    </row>
    <row r="1444" spans="1:3" x14ac:dyDescent="0.3">
      <c r="A1444" t="s">
        <v>4375</v>
      </c>
      <c r="B1444">
        <v>1</v>
      </c>
      <c r="C1444">
        <v>1</v>
      </c>
    </row>
    <row r="1445" spans="1:3" x14ac:dyDescent="0.3">
      <c r="A1445" t="s">
        <v>4376</v>
      </c>
      <c r="B1445">
        <v>1</v>
      </c>
      <c r="C1445">
        <v>1</v>
      </c>
    </row>
    <row r="1446" spans="1:3" x14ac:dyDescent="0.3">
      <c r="A1446" t="s">
        <v>4377</v>
      </c>
      <c r="B1446">
        <v>1</v>
      </c>
      <c r="C1446">
        <v>1</v>
      </c>
    </row>
    <row r="1447" spans="1:3" x14ac:dyDescent="0.3">
      <c r="A1447" t="s">
        <v>4378</v>
      </c>
      <c r="B1447">
        <v>1</v>
      </c>
      <c r="C1447">
        <v>1</v>
      </c>
    </row>
    <row r="1448" spans="1:3" x14ac:dyDescent="0.3">
      <c r="A1448" t="s">
        <v>1049</v>
      </c>
      <c r="B1448">
        <v>1</v>
      </c>
      <c r="C1448">
        <v>1</v>
      </c>
    </row>
    <row r="1449" spans="1:3" x14ac:dyDescent="0.3">
      <c r="A1449" t="s">
        <v>4379</v>
      </c>
      <c r="B1449">
        <v>1</v>
      </c>
      <c r="C1449">
        <v>1</v>
      </c>
    </row>
    <row r="1450" spans="1:3" x14ac:dyDescent="0.3">
      <c r="A1450" t="s">
        <v>4380</v>
      </c>
      <c r="B1450">
        <v>1</v>
      </c>
      <c r="C1450">
        <v>1</v>
      </c>
    </row>
    <row r="1451" spans="1:3" x14ac:dyDescent="0.3">
      <c r="A1451" t="s">
        <v>4381</v>
      </c>
      <c r="B1451">
        <v>1</v>
      </c>
      <c r="C1451">
        <v>1</v>
      </c>
    </row>
    <row r="1452" spans="1:3" x14ac:dyDescent="0.3">
      <c r="A1452" t="s">
        <v>4382</v>
      </c>
      <c r="B1452">
        <v>1</v>
      </c>
      <c r="C1452">
        <v>1</v>
      </c>
    </row>
    <row r="1453" spans="1:3" x14ac:dyDescent="0.3">
      <c r="A1453" t="s">
        <v>4383</v>
      </c>
      <c r="B1453">
        <v>1</v>
      </c>
      <c r="C1453">
        <v>1</v>
      </c>
    </row>
    <row r="1454" spans="1:3" x14ac:dyDescent="0.3">
      <c r="A1454" t="s">
        <v>1050</v>
      </c>
      <c r="B1454">
        <v>3</v>
      </c>
      <c r="C1454">
        <v>1</v>
      </c>
    </row>
    <row r="1455" spans="1:3" x14ac:dyDescent="0.3">
      <c r="A1455" t="s">
        <v>4384</v>
      </c>
      <c r="B1455">
        <v>1</v>
      </c>
      <c r="C1455">
        <v>1</v>
      </c>
    </row>
    <row r="1456" spans="1:3" x14ac:dyDescent="0.3">
      <c r="A1456" t="s">
        <v>1051</v>
      </c>
      <c r="B1456">
        <v>2</v>
      </c>
      <c r="C1456">
        <v>1</v>
      </c>
    </row>
    <row r="1457" spans="1:3" x14ac:dyDescent="0.3">
      <c r="A1457" t="s">
        <v>4385</v>
      </c>
      <c r="B1457">
        <v>1</v>
      </c>
      <c r="C1457">
        <v>1</v>
      </c>
    </row>
    <row r="1458" spans="1:3" x14ac:dyDescent="0.3">
      <c r="A1458" t="s">
        <v>4386</v>
      </c>
      <c r="B1458">
        <v>1</v>
      </c>
      <c r="C1458">
        <v>1</v>
      </c>
    </row>
    <row r="1459" spans="1:3" x14ac:dyDescent="0.3">
      <c r="A1459" t="s">
        <v>766</v>
      </c>
      <c r="B1459">
        <v>5</v>
      </c>
      <c r="C1459">
        <v>3</v>
      </c>
    </row>
    <row r="1460" spans="1:3" x14ac:dyDescent="0.3">
      <c r="A1460" t="s">
        <v>4387</v>
      </c>
      <c r="B1460">
        <v>1</v>
      </c>
      <c r="C1460">
        <v>1</v>
      </c>
    </row>
    <row r="1461" spans="1:3" x14ac:dyDescent="0.3">
      <c r="A1461" t="s">
        <v>4388</v>
      </c>
      <c r="B1461">
        <v>1</v>
      </c>
      <c r="C1461">
        <v>1</v>
      </c>
    </row>
    <row r="1462" spans="1:3" x14ac:dyDescent="0.3">
      <c r="A1462" t="s">
        <v>4389</v>
      </c>
      <c r="B1462">
        <v>1</v>
      </c>
      <c r="C1462">
        <v>1</v>
      </c>
    </row>
    <row r="1463" spans="1:3" x14ac:dyDescent="0.3">
      <c r="A1463" t="s">
        <v>4390</v>
      </c>
      <c r="B1463">
        <v>1</v>
      </c>
      <c r="C1463">
        <v>1</v>
      </c>
    </row>
    <row r="1464" spans="1:3" x14ac:dyDescent="0.3">
      <c r="A1464" t="s">
        <v>4391</v>
      </c>
      <c r="B1464">
        <v>1</v>
      </c>
      <c r="C1464">
        <v>1</v>
      </c>
    </row>
    <row r="1465" spans="1:3" x14ac:dyDescent="0.3">
      <c r="A1465" t="s">
        <v>4392</v>
      </c>
      <c r="B1465">
        <v>1</v>
      </c>
      <c r="C1465">
        <v>1</v>
      </c>
    </row>
    <row r="1466" spans="1:3" x14ac:dyDescent="0.3">
      <c r="A1466" t="s">
        <v>569</v>
      </c>
      <c r="B1466">
        <v>1</v>
      </c>
      <c r="C1466">
        <v>1</v>
      </c>
    </row>
    <row r="1467" spans="1:3" x14ac:dyDescent="0.3">
      <c r="A1467" t="s">
        <v>4393</v>
      </c>
      <c r="B1467">
        <v>1</v>
      </c>
      <c r="C1467">
        <v>1</v>
      </c>
    </row>
    <row r="1468" spans="1:3" x14ac:dyDescent="0.3">
      <c r="A1468" t="s">
        <v>4394</v>
      </c>
      <c r="B1468">
        <v>13</v>
      </c>
      <c r="C1468">
        <v>7</v>
      </c>
    </row>
    <row r="1469" spans="1:3" x14ac:dyDescent="0.3">
      <c r="A1469" t="s">
        <v>4395</v>
      </c>
      <c r="B1469">
        <v>1</v>
      </c>
      <c r="C1469">
        <v>1</v>
      </c>
    </row>
    <row r="1470" spans="1:3" x14ac:dyDescent="0.3">
      <c r="A1470" t="s">
        <v>4396</v>
      </c>
      <c r="B1470">
        <v>1</v>
      </c>
      <c r="C1470">
        <v>1</v>
      </c>
    </row>
    <row r="1471" spans="1:3" x14ac:dyDescent="0.3">
      <c r="A1471" t="s">
        <v>4397</v>
      </c>
      <c r="B1471">
        <v>1</v>
      </c>
      <c r="C1471">
        <v>1</v>
      </c>
    </row>
    <row r="1472" spans="1:3" x14ac:dyDescent="0.3">
      <c r="A1472" t="s">
        <v>4398</v>
      </c>
      <c r="B1472">
        <v>1</v>
      </c>
      <c r="C1472">
        <v>1</v>
      </c>
    </row>
    <row r="1473" spans="1:3" x14ac:dyDescent="0.3">
      <c r="A1473" t="s">
        <v>1052</v>
      </c>
      <c r="B1473">
        <v>10</v>
      </c>
      <c r="C1473">
        <v>5</v>
      </c>
    </row>
    <row r="1474" spans="1:3" x14ac:dyDescent="0.3">
      <c r="A1474" t="s">
        <v>1053</v>
      </c>
      <c r="B1474">
        <v>2</v>
      </c>
      <c r="C1474">
        <v>1</v>
      </c>
    </row>
    <row r="1475" spans="1:3" x14ac:dyDescent="0.3">
      <c r="A1475" t="s">
        <v>4399</v>
      </c>
      <c r="B1475">
        <v>1</v>
      </c>
      <c r="C1475">
        <v>1</v>
      </c>
    </row>
    <row r="1476" spans="1:3" x14ac:dyDescent="0.3">
      <c r="A1476" t="s">
        <v>1054</v>
      </c>
      <c r="B1476">
        <v>4</v>
      </c>
      <c r="C1476">
        <v>3</v>
      </c>
    </row>
    <row r="1477" spans="1:3" x14ac:dyDescent="0.3">
      <c r="A1477" t="s">
        <v>4400</v>
      </c>
      <c r="B1477">
        <v>1</v>
      </c>
      <c r="C1477">
        <v>1</v>
      </c>
    </row>
    <row r="1478" spans="1:3" x14ac:dyDescent="0.3">
      <c r="A1478" t="s">
        <v>4401</v>
      </c>
      <c r="B1478">
        <v>1</v>
      </c>
      <c r="C1478">
        <v>1</v>
      </c>
    </row>
    <row r="1479" spans="1:3" x14ac:dyDescent="0.3">
      <c r="A1479" t="s">
        <v>570</v>
      </c>
      <c r="B1479">
        <v>1</v>
      </c>
      <c r="C1479">
        <v>1</v>
      </c>
    </row>
    <row r="1480" spans="1:3" x14ac:dyDescent="0.3">
      <c r="A1480" t="s">
        <v>4402</v>
      </c>
      <c r="B1480">
        <v>1</v>
      </c>
      <c r="C1480">
        <v>1</v>
      </c>
    </row>
    <row r="1481" spans="1:3" x14ac:dyDescent="0.3">
      <c r="A1481" t="s">
        <v>4403</v>
      </c>
      <c r="B1481">
        <v>1</v>
      </c>
      <c r="C1481">
        <v>1</v>
      </c>
    </row>
    <row r="1482" spans="1:3" x14ac:dyDescent="0.3">
      <c r="A1482" t="s">
        <v>1055</v>
      </c>
      <c r="B1482">
        <v>1</v>
      </c>
      <c r="C1482">
        <v>1</v>
      </c>
    </row>
    <row r="1483" spans="1:3" x14ac:dyDescent="0.3">
      <c r="A1483" t="s">
        <v>422</v>
      </c>
      <c r="B1483">
        <v>9</v>
      </c>
      <c r="C1483">
        <v>5</v>
      </c>
    </row>
    <row r="1484" spans="1:3" x14ac:dyDescent="0.3">
      <c r="A1484" t="s">
        <v>4404</v>
      </c>
      <c r="B1484">
        <v>1</v>
      </c>
      <c r="C1484">
        <v>1</v>
      </c>
    </row>
    <row r="1485" spans="1:3" x14ac:dyDescent="0.3">
      <c r="A1485" t="s">
        <v>820</v>
      </c>
      <c r="B1485">
        <v>1</v>
      </c>
      <c r="C1485">
        <v>1</v>
      </c>
    </row>
    <row r="1486" spans="1:3" x14ac:dyDescent="0.3">
      <c r="A1486" t="s">
        <v>4405</v>
      </c>
      <c r="B1486">
        <v>1</v>
      </c>
      <c r="C1486">
        <v>1</v>
      </c>
    </row>
    <row r="1487" spans="1:3" x14ac:dyDescent="0.3">
      <c r="A1487" t="s">
        <v>4406</v>
      </c>
      <c r="B1487">
        <v>1</v>
      </c>
      <c r="C1487">
        <v>1</v>
      </c>
    </row>
    <row r="1488" spans="1:3" x14ac:dyDescent="0.3">
      <c r="A1488" t="s">
        <v>4407</v>
      </c>
      <c r="B1488">
        <v>2</v>
      </c>
      <c r="C1488">
        <v>1</v>
      </c>
    </row>
    <row r="1489" spans="1:3" x14ac:dyDescent="0.3">
      <c r="A1489" t="s">
        <v>571</v>
      </c>
      <c r="B1489">
        <v>1</v>
      </c>
      <c r="C1489">
        <v>1</v>
      </c>
    </row>
    <row r="1490" spans="1:3" x14ac:dyDescent="0.3">
      <c r="A1490" t="s">
        <v>4408</v>
      </c>
      <c r="B1490">
        <v>1</v>
      </c>
      <c r="C1490">
        <v>1</v>
      </c>
    </row>
    <row r="1491" spans="1:3" x14ac:dyDescent="0.3">
      <c r="A1491" t="s">
        <v>572</v>
      </c>
      <c r="B1491">
        <v>1</v>
      </c>
      <c r="C1491">
        <v>1</v>
      </c>
    </row>
    <row r="1492" spans="1:3" x14ac:dyDescent="0.3">
      <c r="A1492" t="s">
        <v>4409</v>
      </c>
      <c r="B1492">
        <v>1</v>
      </c>
      <c r="C1492">
        <v>1</v>
      </c>
    </row>
    <row r="1493" spans="1:3" x14ac:dyDescent="0.3">
      <c r="A1493" t="s">
        <v>4410</v>
      </c>
      <c r="B1493">
        <v>1</v>
      </c>
      <c r="C1493">
        <v>1</v>
      </c>
    </row>
    <row r="1494" spans="1:3" x14ac:dyDescent="0.3">
      <c r="A1494" t="s">
        <v>4411</v>
      </c>
      <c r="B1494">
        <v>1</v>
      </c>
      <c r="C1494">
        <v>1</v>
      </c>
    </row>
    <row r="1495" spans="1:3" x14ac:dyDescent="0.3">
      <c r="A1495" t="s">
        <v>4412</v>
      </c>
      <c r="B1495">
        <v>1</v>
      </c>
      <c r="C1495">
        <v>1</v>
      </c>
    </row>
    <row r="1496" spans="1:3" x14ac:dyDescent="0.3">
      <c r="A1496" t="s">
        <v>4413</v>
      </c>
      <c r="B1496">
        <v>1</v>
      </c>
      <c r="C1496">
        <v>1</v>
      </c>
    </row>
    <row r="1497" spans="1:3" x14ac:dyDescent="0.3">
      <c r="A1497" t="s">
        <v>4414</v>
      </c>
      <c r="B1497">
        <v>1</v>
      </c>
      <c r="C1497">
        <v>1</v>
      </c>
    </row>
    <row r="1498" spans="1:3" x14ac:dyDescent="0.3">
      <c r="A1498" t="s">
        <v>4415</v>
      </c>
      <c r="B1498">
        <v>1</v>
      </c>
      <c r="C1498">
        <v>1</v>
      </c>
    </row>
    <row r="1499" spans="1:3" x14ac:dyDescent="0.3">
      <c r="A1499" t="s">
        <v>4416</v>
      </c>
      <c r="B1499">
        <v>1</v>
      </c>
      <c r="C1499">
        <v>1</v>
      </c>
    </row>
    <row r="1500" spans="1:3" x14ac:dyDescent="0.3">
      <c r="A1500" t="s">
        <v>4417</v>
      </c>
      <c r="B1500">
        <v>1</v>
      </c>
      <c r="C1500">
        <v>1</v>
      </c>
    </row>
    <row r="1501" spans="1:3" x14ac:dyDescent="0.3">
      <c r="A1501" t="s">
        <v>1056</v>
      </c>
      <c r="B1501">
        <v>2</v>
      </c>
      <c r="C1501">
        <v>1</v>
      </c>
    </row>
    <row r="1502" spans="1:3" x14ac:dyDescent="0.3">
      <c r="A1502" t="s">
        <v>4418</v>
      </c>
      <c r="B1502">
        <v>1</v>
      </c>
      <c r="C1502">
        <v>1</v>
      </c>
    </row>
    <row r="1503" spans="1:3" x14ac:dyDescent="0.3">
      <c r="A1503" t="s">
        <v>4419</v>
      </c>
      <c r="B1503">
        <v>1</v>
      </c>
      <c r="C1503">
        <v>1</v>
      </c>
    </row>
    <row r="1504" spans="1:3" x14ac:dyDescent="0.3">
      <c r="A1504" t="s">
        <v>4420</v>
      </c>
      <c r="B1504">
        <v>1</v>
      </c>
      <c r="C1504">
        <v>1</v>
      </c>
    </row>
    <row r="1505" spans="1:3" x14ac:dyDescent="0.3">
      <c r="A1505" t="s">
        <v>4421</v>
      </c>
      <c r="B1505">
        <v>1</v>
      </c>
      <c r="C1505">
        <v>1</v>
      </c>
    </row>
    <row r="1506" spans="1:3" x14ac:dyDescent="0.3">
      <c r="A1506" t="s">
        <v>4422</v>
      </c>
      <c r="B1506">
        <v>1</v>
      </c>
      <c r="C1506">
        <v>1</v>
      </c>
    </row>
    <row r="1507" spans="1:3" x14ac:dyDescent="0.3">
      <c r="A1507" t="s">
        <v>4423</v>
      </c>
      <c r="B1507">
        <v>1</v>
      </c>
      <c r="C1507">
        <v>1</v>
      </c>
    </row>
    <row r="1508" spans="1:3" x14ac:dyDescent="0.3">
      <c r="A1508" t="s">
        <v>4424</v>
      </c>
      <c r="B1508">
        <v>1</v>
      </c>
      <c r="C1508">
        <v>1</v>
      </c>
    </row>
    <row r="1509" spans="1:3" x14ac:dyDescent="0.3">
      <c r="A1509" t="s">
        <v>4425</v>
      </c>
      <c r="B1509">
        <v>1</v>
      </c>
      <c r="C1509">
        <v>1</v>
      </c>
    </row>
    <row r="1510" spans="1:3" x14ac:dyDescent="0.3">
      <c r="A1510" t="s">
        <v>4426</v>
      </c>
      <c r="B1510">
        <v>1</v>
      </c>
      <c r="C1510">
        <v>1</v>
      </c>
    </row>
    <row r="1511" spans="1:3" x14ac:dyDescent="0.3">
      <c r="A1511" t="s">
        <v>4427</v>
      </c>
      <c r="B1511">
        <v>1</v>
      </c>
      <c r="C1511">
        <v>1</v>
      </c>
    </row>
    <row r="1512" spans="1:3" x14ac:dyDescent="0.3">
      <c r="A1512" t="s">
        <v>4428</v>
      </c>
      <c r="B1512">
        <v>1</v>
      </c>
      <c r="C1512">
        <v>1</v>
      </c>
    </row>
    <row r="1513" spans="1:3" x14ac:dyDescent="0.3">
      <c r="A1513" t="s">
        <v>4429</v>
      </c>
      <c r="B1513">
        <v>1</v>
      </c>
      <c r="C1513">
        <v>1</v>
      </c>
    </row>
    <row r="1514" spans="1:3" x14ac:dyDescent="0.3">
      <c r="A1514" t="s">
        <v>4430</v>
      </c>
      <c r="B1514">
        <v>1</v>
      </c>
      <c r="C1514">
        <v>1</v>
      </c>
    </row>
    <row r="1515" spans="1:3" x14ac:dyDescent="0.3">
      <c r="A1515" t="s">
        <v>428</v>
      </c>
      <c r="B1515">
        <v>3</v>
      </c>
      <c r="C1515">
        <v>1</v>
      </c>
    </row>
    <row r="1516" spans="1:3" x14ac:dyDescent="0.3">
      <c r="A1516" t="s">
        <v>4431</v>
      </c>
      <c r="B1516">
        <v>1</v>
      </c>
      <c r="C1516">
        <v>1</v>
      </c>
    </row>
    <row r="1517" spans="1:3" x14ac:dyDescent="0.3">
      <c r="A1517" t="s">
        <v>4432</v>
      </c>
      <c r="B1517">
        <v>1</v>
      </c>
      <c r="C1517">
        <v>1</v>
      </c>
    </row>
    <row r="1518" spans="1:3" x14ac:dyDescent="0.3">
      <c r="A1518" t="s">
        <v>4433</v>
      </c>
      <c r="B1518">
        <v>1</v>
      </c>
      <c r="C1518">
        <v>1</v>
      </c>
    </row>
    <row r="1519" spans="1:3" x14ac:dyDescent="0.3">
      <c r="A1519" t="s">
        <v>4434</v>
      </c>
      <c r="B1519">
        <v>1</v>
      </c>
      <c r="C1519">
        <v>1</v>
      </c>
    </row>
    <row r="1520" spans="1:3" x14ac:dyDescent="0.3">
      <c r="A1520" t="s">
        <v>4435</v>
      </c>
      <c r="B1520">
        <v>1</v>
      </c>
      <c r="C1520">
        <v>1</v>
      </c>
    </row>
    <row r="1521" spans="1:3" x14ac:dyDescent="0.3">
      <c r="A1521" t="s">
        <v>4436</v>
      </c>
      <c r="B1521">
        <v>1</v>
      </c>
      <c r="C1521">
        <v>1</v>
      </c>
    </row>
    <row r="1522" spans="1:3" x14ac:dyDescent="0.3">
      <c r="A1522" t="s">
        <v>4437</v>
      </c>
      <c r="B1522">
        <v>1</v>
      </c>
      <c r="C1522">
        <v>1</v>
      </c>
    </row>
    <row r="1523" spans="1:3" x14ac:dyDescent="0.3">
      <c r="A1523" t="s">
        <v>4438</v>
      </c>
      <c r="B1523">
        <v>1</v>
      </c>
      <c r="C1523">
        <v>1</v>
      </c>
    </row>
    <row r="1524" spans="1:3" x14ac:dyDescent="0.3">
      <c r="A1524" t="s">
        <v>819</v>
      </c>
      <c r="B1524">
        <v>1</v>
      </c>
      <c r="C1524">
        <v>1</v>
      </c>
    </row>
    <row r="1525" spans="1:3" x14ac:dyDescent="0.3">
      <c r="A1525" t="s">
        <v>4439</v>
      </c>
      <c r="B1525">
        <v>1</v>
      </c>
      <c r="C1525">
        <v>1</v>
      </c>
    </row>
    <row r="1526" spans="1:3" x14ac:dyDescent="0.3">
      <c r="A1526" t="s">
        <v>4440</v>
      </c>
      <c r="B1526">
        <v>1</v>
      </c>
      <c r="C1526">
        <v>1</v>
      </c>
    </row>
    <row r="1527" spans="1:3" x14ac:dyDescent="0.3">
      <c r="A1527" t="s">
        <v>4441</v>
      </c>
      <c r="B1527">
        <v>1</v>
      </c>
      <c r="C1527">
        <v>1</v>
      </c>
    </row>
    <row r="1528" spans="1:3" x14ac:dyDescent="0.3">
      <c r="A1528" t="s">
        <v>4442</v>
      </c>
      <c r="B1528">
        <v>1</v>
      </c>
      <c r="C1528">
        <v>1</v>
      </c>
    </row>
    <row r="1529" spans="1:3" x14ac:dyDescent="0.3">
      <c r="A1529" t="s">
        <v>4443</v>
      </c>
      <c r="B1529">
        <v>1</v>
      </c>
      <c r="C1529">
        <v>1</v>
      </c>
    </row>
    <row r="1530" spans="1:3" x14ac:dyDescent="0.3">
      <c r="A1530" t="s">
        <v>4444</v>
      </c>
      <c r="B1530">
        <v>1</v>
      </c>
      <c r="C1530">
        <v>1</v>
      </c>
    </row>
    <row r="1531" spans="1:3" x14ac:dyDescent="0.3">
      <c r="A1531" t="s">
        <v>4445</v>
      </c>
      <c r="B1531">
        <v>1</v>
      </c>
      <c r="C1531">
        <v>1</v>
      </c>
    </row>
    <row r="1532" spans="1:3" x14ac:dyDescent="0.3">
      <c r="A1532" t="s">
        <v>4446</v>
      </c>
      <c r="B1532">
        <v>1</v>
      </c>
      <c r="C1532">
        <v>1</v>
      </c>
    </row>
    <row r="1533" spans="1:3" x14ac:dyDescent="0.3">
      <c r="A1533" t="s">
        <v>4447</v>
      </c>
      <c r="B1533">
        <v>1</v>
      </c>
      <c r="C1533">
        <v>1</v>
      </c>
    </row>
    <row r="1534" spans="1:3" x14ac:dyDescent="0.3">
      <c r="A1534" t="s">
        <v>1057</v>
      </c>
      <c r="B1534">
        <v>26</v>
      </c>
      <c r="C1534">
        <v>7</v>
      </c>
    </row>
    <row r="1535" spans="1:3" x14ac:dyDescent="0.3">
      <c r="A1535" t="s">
        <v>4448</v>
      </c>
      <c r="B1535">
        <v>1</v>
      </c>
      <c r="C1535">
        <v>1</v>
      </c>
    </row>
    <row r="1536" spans="1:3" x14ac:dyDescent="0.3">
      <c r="A1536" t="s">
        <v>4449</v>
      </c>
      <c r="B1536">
        <v>1</v>
      </c>
      <c r="C1536">
        <v>1</v>
      </c>
    </row>
    <row r="1537" spans="1:3" x14ac:dyDescent="0.3">
      <c r="A1537" t="s">
        <v>1058</v>
      </c>
      <c r="B1537">
        <v>3</v>
      </c>
      <c r="C1537">
        <v>1</v>
      </c>
    </row>
    <row r="1538" spans="1:3" x14ac:dyDescent="0.3">
      <c r="A1538" t="s">
        <v>4450</v>
      </c>
      <c r="B1538">
        <v>1</v>
      </c>
      <c r="C1538">
        <v>1</v>
      </c>
    </row>
    <row r="1539" spans="1:3" x14ac:dyDescent="0.3">
      <c r="A1539" t="s">
        <v>4451</v>
      </c>
      <c r="B1539">
        <v>1</v>
      </c>
      <c r="C1539">
        <v>1</v>
      </c>
    </row>
    <row r="1540" spans="1:3" x14ac:dyDescent="0.3">
      <c r="A1540" t="s">
        <v>4452</v>
      </c>
      <c r="B1540">
        <v>1</v>
      </c>
      <c r="C1540">
        <v>1</v>
      </c>
    </row>
    <row r="1541" spans="1:3" x14ac:dyDescent="0.3">
      <c r="A1541" t="s">
        <v>4453</v>
      </c>
      <c r="B1541">
        <v>1</v>
      </c>
      <c r="C1541">
        <v>1</v>
      </c>
    </row>
    <row r="1542" spans="1:3" x14ac:dyDescent="0.3">
      <c r="A1542" t="s">
        <v>4454</v>
      </c>
      <c r="B1542">
        <v>1</v>
      </c>
      <c r="C1542">
        <v>1</v>
      </c>
    </row>
    <row r="1543" spans="1:3" x14ac:dyDescent="0.3">
      <c r="A1543" t="s">
        <v>4455</v>
      </c>
      <c r="B1543">
        <v>3</v>
      </c>
      <c r="C1543">
        <v>1</v>
      </c>
    </row>
    <row r="1544" spans="1:3" x14ac:dyDescent="0.3">
      <c r="A1544" t="s">
        <v>4456</v>
      </c>
      <c r="B1544">
        <v>1</v>
      </c>
      <c r="C1544">
        <v>1</v>
      </c>
    </row>
    <row r="1545" spans="1:3" x14ac:dyDescent="0.3">
      <c r="A1545" t="s">
        <v>4457</v>
      </c>
      <c r="B1545">
        <v>1</v>
      </c>
      <c r="C1545">
        <v>1</v>
      </c>
    </row>
    <row r="1546" spans="1:3" x14ac:dyDescent="0.3">
      <c r="A1546" t="s">
        <v>1059</v>
      </c>
      <c r="B1546">
        <v>31</v>
      </c>
      <c r="C1546">
        <v>7</v>
      </c>
    </row>
    <row r="1547" spans="1:3" x14ac:dyDescent="0.3">
      <c r="A1547" t="s">
        <v>4458</v>
      </c>
      <c r="B1547">
        <v>1</v>
      </c>
      <c r="C1547">
        <v>1</v>
      </c>
    </row>
    <row r="1548" spans="1:3" x14ac:dyDescent="0.3">
      <c r="A1548" t="s">
        <v>4459</v>
      </c>
      <c r="B1548">
        <v>1</v>
      </c>
      <c r="C1548">
        <v>1</v>
      </c>
    </row>
    <row r="1549" spans="1:3" x14ac:dyDescent="0.3">
      <c r="A1549" t="s">
        <v>4460</v>
      </c>
      <c r="B1549">
        <v>1</v>
      </c>
      <c r="C1549">
        <v>1</v>
      </c>
    </row>
    <row r="1550" spans="1:3" x14ac:dyDescent="0.3">
      <c r="A1550" t="s">
        <v>4461</v>
      </c>
      <c r="B1550">
        <v>1</v>
      </c>
      <c r="C1550">
        <v>1</v>
      </c>
    </row>
    <row r="1551" spans="1:3" x14ac:dyDescent="0.3">
      <c r="A1551" t="s">
        <v>4462</v>
      </c>
      <c r="B1551">
        <v>1</v>
      </c>
      <c r="C1551">
        <v>1</v>
      </c>
    </row>
    <row r="1552" spans="1:3" x14ac:dyDescent="0.3">
      <c r="A1552" t="s">
        <v>4463</v>
      </c>
      <c r="B1552">
        <v>1</v>
      </c>
      <c r="C1552">
        <v>1</v>
      </c>
    </row>
    <row r="1553" spans="1:3" x14ac:dyDescent="0.3">
      <c r="A1553" t="s">
        <v>1060</v>
      </c>
      <c r="B1553">
        <v>31</v>
      </c>
      <c r="C1553">
        <v>7</v>
      </c>
    </row>
    <row r="1554" spans="1:3" x14ac:dyDescent="0.3">
      <c r="A1554" t="s">
        <v>4464</v>
      </c>
      <c r="B1554">
        <v>1</v>
      </c>
      <c r="C1554">
        <v>1</v>
      </c>
    </row>
    <row r="1555" spans="1:3" x14ac:dyDescent="0.3">
      <c r="A1555" t="s">
        <v>4465</v>
      </c>
      <c r="B1555">
        <v>1</v>
      </c>
      <c r="C1555">
        <v>1</v>
      </c>
    </row>
    <row r="1556" spans="1:3" x14ac:dyDescent="0.3">
      <c r="A1556" t="s">
        <v>309</v>
      </c>
      <c r="B1556">
        <v>8</v>
      </c>
      <c r="C1556">
        <v>5</v>
      </c>
    </row>
    <row r="1557" spans="1:3" x14ac:dyDescent="0.3">
      <c r="A1557" t="s">
        <v>4466</v>
      </c>
      <c r="B1557">
        <v>1</v>
      </c>
      <c r="C1557">
        <v>1</v>
      </c>
    </row>
    <row r="1558" spans="1:3" x14ac:dyDescent="0.3">
      <c r="A1558" t="s">
        <v>1061</v>
      </c>
      <c r="B1558">
        <v>3</v>
      </c>
      <c r="C1558">
        <v>1</v>
      </c>
    </row>
    <row r="1559" spans="1:3" x14ac:dyDescent="0.3">
      <c r="A1559" t="s">
        <v>310</v>
      </c>
      <c r="B1559">
        <v>2</v>
      </c>
      <c r="C1559">
        <v>1</v>
      </c>
    </row>
    <row r="1560" spans="1:3" x14ac:dyDescent="0.3">
      <c r="A1560" t="s">
        <v>4467</v>
      </c>
      <c r="B1560">
        <v>1</v>
      </c>
      <c r="C1560">
        <v>1</v>
      </c>
    </row>
    <row r="1561" spans="1:3" x14ac:dyDescent="0.3">
      <c r="A1561" t="s">
        <v>4468</v>
      </c>
      <c r="B1561">
        <v>1</v>
      </c>
      <c r="C1561">
        <v>1</v>
      </c>
    </row>
    <row r="1562" spans="1:3" x14ac:dyDescent="0.3">
      <c r="A1562" t="s">
        <v>4469</v>
      </c>
      <c r="B1562">
        <v>1</v>
      </c>
      <c r="C1562">
        <v>1</v>
      </c>
    </row>
    <row r="1563" spans="1:3" x14ac:dyDescent="0.3">
      <c r="A1563" t="s">
        <v>1062</v>
      </c>
      <c r="B1563">
        <v>4</v>
      </c>
      <c r="C1563">
        <v>3</v>
      </c>
    </row>
    <row r="1564" spans="1:3" x14ac:dyDescent="0.3">
      <c r="A1564" t="s">
        <v>4470</v>
      </c>
      <c r="B1564">
        <v>1</v>
      </c>
      <c r="C1564">
        <v>1</v>
      </c>
    </row>
    <row r="1565" spans="1:3" x14ac:dyDescent="0.3">
      <c r="A1565" t="s">
        <v>4471</v>
      </c>
      <c r="B1565">
        <v>1</v>
      </c>
      <c r="C1565">
        <v>1</v>
      </c>
    </row>
    <row r="1566" spans="1:3" x14ac:dyDescent="0.3">
      <c r="A1566" t="s">
        <v>4472</v>
      </c>
      <c r="B1566">
        <v>1</v>
      </c>
      <c r="C1566">
        <v>1</v>
      </c>
    </row>
    <row r="1567" spans="1:3" x14ac:dyDescent="0.3">
      <c r="A1567" t="s">
        <v>4473</v>
      </c>
      <c r="B1567">
        <v>1</v>
      </c>
      <c r="C1567">
        <v>1</v>
      </c>
    </row>
    <row r="1568" spans="1:3" x14ac:dyDescent="0.3">
      <c r="A1568" t="s">
        <v>4474</v>
      </c>
      <c r="B1568">
        <v>1</v>
      </c>
      <c r="C1568">
        <v>1</v>
      </c>
    </row>
    <row r="1569" spans="1:3" x14ac:dyDescent="0.3">
      <c r="A1569" t="s">
        <v>4475</v>
      </c>
      <c r="B1569">
        <v>1</v>
      </c>
      <c r="C1569">
        <v>1</v>
      </c>
    </row>
    <row r="1570" spans="1:3" x14ac:dyDescent="0.3">
      <c r="A1570" t="s">
        <v>4476</v>
      </c>
      <c r="B1570">
        <v>1</v>
      </c>
      <c r="C1570">
        <v>1</v>
      </c>
    </row>
    <row r="1571" spans="1:3" x14ac:dyDescent="0.3">
      <c r="A1571" t="s">
        <v>4477</v>
      </c>
      <c r="B1571">
        <v>1</v>
      </c>
      <c r="C1571">
        <v>1</v>
      </c>
    </row>
    <row r="1572" spans="1:3" x14ac:dyDescent="0.3">
      <c r="A1572" t="s">
        <v>4478</v>
      </c>
      <c r="B1572">
        <v>1</v>
      </c>
      <c r="C1572">
        <v>1</v>
      </c>
    </row>
    <row r="1573" spans="1:3" x14ac:dyDescent="0.3">
      <c r="A1573" t="s">
        <v>4479</v>
      </c>
      <c r="B1573">
        <v>1</v>
      </c>
      <c r="C1573">
        <v>1</v>
      </c>
    </row>
    <row r="1574" spans="1:3" x14ac:dyDescent="0.3">
      <c r="A1574" t="s">
        <v>4480</v>
      </c>
      <c r="B1574">
        <v>1</v>
      </c>
      <c r="C1574">
        <v>1</v>
      </c>
    </row>
    <row r="1575" spans="1:3" x14ac:dyDescent="0.3">
      <c r="A1575" t="s">
        <v>4481</v>
      </c>
      <c r="B1575">
        <v>1</v>
      </c>
      <c r="C1575">
        <v>1</v>
      </c>
    </row>
    <row r="1576" spans="1:3" x14ac:dyDescent="0.3">
      <c r="A1576" t="s">
        <v>4482</v>
      </c>
      <c r="B1576">
        <v>1</v>
      </c>
      <c r="C1576">
        <v>1</v>
      </c>
    </row>
    <row r="1577" spans="1:3" x14ac:dyDescent="0.3">
      <c r="A1577" t="s">
        <v>4483</v>
      </c>
      <c r="B1577">
        <v>1</v>
      </c>
      <c r="C1577">
        <v>1</v>
      </c>
    </row>
    <row r="1578" spans="1:3" x14ac:dyDescent="0.3">
      <c r="A1578" t="s">
        <v>4484</v>
      </c>
      <c r="B1578">
        <v>1</v>
      </c>
      <c r="C1578">
        <v>1</v>
      </c>
    </row>
    <row r="1579" spans="1:3" x14ac:dyDescent="0.3">
      <c r="A1579" t="s">
        <v>4485</v>
      </c>
      <c r="B1579">
        <v>1</v>
      </c>
      <c r="C1579">
        <v>1</v>
      </c>
    </row>
    <row r="1580" spans="1:3" x14ac:dyDescent="0.3">
      <c r="A1580" t="s">
        <v>4486</v>
      </c>
      <c r="B1580">
        <v>1</v>
      </c>
      <c r="C1580">
        <v>1</v>
      </c>
    </row>
    <row r="1581" spans="1:3" x14ac:dyDescent="0.3">
      <c r="A1581" t="s">
        <v>4487</v>
      </c>
      <c r="B1581">
        <v>1</v>
      </c>
      <c r="C1581">
        <v>1</v>
      </c>
    </row>
    <row r="1582" spans="1:3" x14ac:dyDescent="0.3">
      <c r="A1582" t="s">
        <v>4488</v>
      </c>
      <c r="B1582">
        <v>1</v>
      </c>
      <c r="C1582">
        <v>1</v>
      </c>
    </row>
    <row r="1583" spans="1:3" x14ac:dyDescent="0.3">
      <c r="A1583" t="s">
        <v>4489</v>
      </c>
      <c r="B1583">
        <v>1</v>
      </c>
      <c r="C1583">
        <v>1</v>
      </c>
    </row>
    <row r="1584" spans="1:3" x14ac:dyDescent="0.3">
      <c r="A1584" t="s">
        <v>4490</v>
      </c>
      <c r="B1584">
        <v>1</v>
      </c>
      <c r="C1584">
        <v>1</v>
      </c>
    </row>
    <row r="1585" spans="1:3" x14ac:dyDescent="0.3">
      <c r="A1585" t="s">
        <v>4491</v>
      </c>
      <c r="B1585">
        <v>1</v>
      </c>
      <c r="C1585">
        <v>1</v>
      </c>
    </row>
    <row r="1586" spans="1:3" x14ac:dyDescent="0.3">
      <c r="A1586" t="s">
        <v>4492</v>
      </c>
      <c r="B1586">
        <v>1</v>
      </c>
      <c r="C1586">
        <v>1</v>
      </c>
    </row>
    <row r="1587" spans="1:3" x14ac:dyDescent="0.3">
      <c r="A1587" t="s">
        <v>4493</v>
      </c>
      <c r="B1587">
        <v>1</v>
      </c>
      <c r="C1587">
        <v>1</v>
      </c>
    </row>
    <row r="1588" spans="1:3" x14ac:dyDescent="0.3">
      <c r="A1588" t="s">
        <v>4494</v>
      </c>
      <c r="B1588">
        <v>1</v>
      </c>
      <c r="C1588">
        <v>1</v>
      </c>
    </row>
    <row r="1589" spans="1:3" x14ac:dyDescent="0.3">
      <c r="A1589" t="s">
        <v>421</v>
      </c>
      <c r="B1589">
        <v>16</v>
      </c>
      <c r="C1589">
        <v>7</v>
      </c>
    </row>
    <row r="1590" spans="1:3" x14ac:dyDescent="0.3">
      <c r="A1590" t="s">
        <v>311</v>
      </c>
      <c r="B1590">
        <v>1</v>
      </c>
      <c r="C1590">
        <v>1</v>
      </c>
    </row>
    <row r="1591" spans="1:3" x14ac:dyDescent="0.3">
      <c r="A1591" t="s">
        <v>4495</v>
      </c>
      <c r="B1591">
        <v>1</v>
      </c>
      <c r="C1591">
        <v>1</v>
      </c>
    </row>
    <row r="1592" spans="1:3" x14ac:dyDescent="0.3">
      <c r="A1592" t="s">
        <v>4496</v>
      </c>
      <c r="B1592">
        <v>1</v>
      </c>
      <c r="C1592">
        <v>1</v>
      </c>
    </row>
    <row r="1593" spans="1:3" x14ac:dyDescent="0.3">
      <c r="A1593" t="s">
        <v>4497</v>
      </c>
      <c r="B1593">
        <v>1</v>
      </c>
      <c r="C1593">
        <v>1</v>
      </c>
    </row>
    <row r="1594" spans="1:3" x14ac:dyDescent="0.3">
      <c r="A1594" t="s">
        <v>4498</v>
      </c>
      <c r="B1594">
        <v>1</v>
      </c>
      <c r="C1594">
        <v>1</v>
      </c>
    </row>
    <row r="1595" spans="1:3" x14ac:dyDescent="0.3">
      <c r="A1595" t="s">
        <v>4499</v>
      </c>
      <c r="B1595">
        <v>1</v>
      </c>
      <c r="C1595">
        <v>1</v>
      </c>
    </row>
    <row r="1596" spans="1:3" x14ac:dyDescent="0.3">
      <c r="A1596" t="s">
        <v>4500</v>
      </c>
      <c r="B1596">
        <v>1</v>
      </c>
      <c r="C1596">
        <v>1</v>
      </c>
    </row>
    <row r="1597" spans="1:3" x14ac:dyDescent="0.3">
      <c r="A1597" t="s">
        <v>4501</v>
      </c>
      <c r="B1597">
        <v>1</v>
      </c>
      <c r="C1597">
        <v>1</v>
      </c>
    </row>
    <row r="1598" spans="1:3" x14ac:dyDescent="0.3">
      <c r="A1598" t="s">
        <v>4502</v>
      </c>
      <c r="B1598">
        <v>1</v>
      </c>
      <c r="C1598">
        <v>1</v>
      </c>
    </row>
    <row r="1599" spans="1:3" x14ac:dyDescent="0.3">
      <c r="A1599" t="s">
        <v>1063</v>
      </c>
      <c r="B1599">
        <v>4</v>
      </c>
      <c r="C1599">
        <v>3</v>
      </c>
    </row>
    <row r="1600" spans="1:3" x14ac:dyDescent="0.3">
      <c r="A1600" t="s">
        <v>4503</v>
      </c>
      <c r="B1600">
        <v>1</v>
      </c>
      <c r="C1600">
        <v>1</v>
      </c>
    </row>
    <row r="1601" spans="1:3" x14ac:dyDescent="0.3">
      <c r="A1601" t="s">
        <v>4504</v>
      </c>
      <c r="B1601">
        <v>1</v>
      </c>
      <c r="C1601">
        <v>1</v>
      </c>
    </row>
    <row r="1602" spans="1:3" x14ac:dyDescent="0.3">
      <c r="A1602" t="s">
        <v>4505</v>
      </c>
      <c r="B1602">
        <v>1</v>
      </c>
      <c r="C1602">
        <v>1</v>
      </c>
    </row>
    <row r="1603" spans="1:3" x14ac:dyDescent="0.3">
      <c r="A1603" t="s">
        <v>4506</v>
      </c>
      <c r="B1603">
        <v>1</v>
      </c>
      <c r="C1603">
        <v>1</v>
      </c>
    </row>
    <row r="1604" spans="1:3" x14ac:dyDescent="0.3">
      <c r="A1604" t="s">
        <v>4507</v>
      </c>
      <c r="B1604">
        <v>1</v>
      </c>
      <c r="C1604">
        <v>1</v>
      </c>
    </row>
    <row r="1605" spans="1:3" x14ac:dyDescent="0.3">
      <c r="A1605" t="s">
        <v>4508</v>
      </c>
      <c r="B1605">
        <v>2</v>
      </c>
      <c r="C1605">
        <v>1</v>
      </c>
    </row>
    <row r="1606" spans="1:3" x14ac:dyDescent="0.3">
      <c r="A1606" t="s">
        <v>4509</v>
      </c>
      <c r="B1606">
        <v>1</v>
      </c>
      <c r="C1606">
        <v>1</v>
      </c>
    </row>
    <row r="1607" spans="1:3" x14ac:dyDescent="0.3">
      <c r="A1607" t="s">
        <v>4510</v>
      </c>
      <c r="B1607">
        <v>1</v>
      </c>
      <c r="C1607">
        <v>1</v>
      </c>
    </row>
    <row r="1608" spans="1:3" x14ac:dyDescent="0.3">
      <c r="A1608" t="s">
        <v>4511</v>
      </c>
      <c r="B1608">
        <v>1</v>
      </c>
      <c r="C1608">
        <v>1</v>
      </c>
    </row>
    <row r="1609" spans="1:3" x14ac:dyDescent="0.3">
      <c r="A1609" t="s">
        <v>4512</v>
      </c>
      <c r="B1609">
        <v>1</v>
      </c>
      <c r="C1609">
        <v>1</v>
      </c>
    </row>
    <row r="1610" spans="1:3" x14ac:dyDescent="0.3">
      <c r="A1610" t="s">
        <v>1064</v>
      </c>
      <c r="B1610">
        <v>1</v>
      </c>
      <c r="C1610">
        <v>1</v>
      </c>
    </row>
    <row r="1611" spans="1:3" x14ac:dyDescent="0.3">
      <c r="A1611" t="s">
        <v>4513</v>
      </c>
      <c r="B1611">
        <v>1</v>
      </c>
      <c r="C1611">
        <v>1</v>
      </c>
    </row>
    <row r="1612" spans="1:3" x14ac:dyDescent="0.3">
      <c r="A1612" t="s">
        <v>1065</v>
      </c>
      <c r="B1612">
        <v>41</v>
      </c>
      <c r="C1612">
        <v>7</v>
      </c>
    </row>
    <row r="1613" spans="1:3" x14ac:dyDescent="0.3">
      <c r="A1613" t="s">
        <v>4514</v>
      </c>
      <c r="B1613">
        <v>1</v>
      </c>
      <c r="C1613">
        <v>1</v>
      </c>
    </row>
    <row r="1614" spans="1:3" x14ac:dyDescent="0.3">
      <c r="A1614" t="s">
        <v>4515</v>
      </c>
      <c r="B1614">
        <v>1</v>
      </c>
      <c r="C1614">
        <v>1</v>
      </c>
    </row>
    <row r="1615" spans="1:3" x14ac:dyDescent="0.3">
      <c r="A1615" t="s">
        <v>4516</v>
      </c>
      <c r="B1615">
        <v>1</v>
      </c>
      <c r="C1615">
        <v>1</v>
      </c>
    </row>
    <row r="1616" spans="1:3" x14ac:dyDescent="0.3">
      <c r="A1616" t="s">
        <v>4517</v>
      </c>
      <c r="B1616">
        <v>1</v>
      </c>
      <c r="C1616">
        <v>1</v>
      </c>
    </row>
    <row r="1617" spans="1:3" x14ac:dyDescent="0.3">
      <c r="A1617" t="s">
        <v>1066</v>
      </c>
      <c r="B1617">
        <v>1</v>
      </c>
      <c r="C1617">
        <v>1</v>
      </c>
    </row>
    <row r="1618" spans="1:3" x14ac:dyDescent="0.3">
      <c r="A1618" t="s">
        <v>4518</v>
      </c>
      <c r="B1618">
        <v>1</v>
      </c>
      <c r="C1618">
        <v>1</v>
      </c>
    </row>
    <row r="1619" spans="1:3" x14ac:dyDescent="0.3">
      <c r="A1619" t="s">
        <v>4519</v>
      </c>
      <c r="B1619">
        <v>1</v>
      </c>
      <c r="C1619">
        <v>1</v>
      </c>
    </row>
    <row r="1620" spans="1:3" x14ac:dyDescent="0.3">
      <c r="A1620" t="s">
        <v>4520</v>
      </c>
      <c r="B1620">
        <v>1</v>
      </c>
      <c r="C1620">
        <v>1</v>
      </c>
    </row>
    <row r="1621" spans="1:3" x14ac:dyDescent="0.3">
      <c r="A1621" t="s">
        <v>818</v>
      </c>
      <c r="B1621">
        <v>1</v>
      </c>
      <c r="C1621">
        <v>1</v>
      </c>
    </row>
    <row r="1622" spans="1:3" x14ac:dyDescent="0.3">
      <c r="A1622" t="s">
        <v>4521</v>
      </c>
      <c r="B1622">
        <v>1</v>
      </c>
      <c r="C1622">
        <v>1</v>
      </c>
    </row>
    <row r="1623" spans="1:3" x14ac:dyDescent="0.3">
      <c r="A1623" t="s">
        <v>4522</v>
      </c>
      <c r="B1623">
        <v>4</v>
      </c>
      <c r="C1623">
        <v>3</v>
      </c>
    </row>
    <row r="1624" spans="1:3" x14ac:dyDescent="0.3">
      <c r="A1624" t="s">
        <v>312</v>
      </c>
      <c r="B1624">
        <v>26</v>
      </c>
      <c r="C1624">
        <v>7</v>
      </c>
    </row>
    <row r="1625" spans="1:3" x14ac:dyDescent="0.3">
      <c r="A1625" t="s">
        <v>4523</v>
      </c>
      <c r="B1625">
        <v>1</v>
      </c>
      <c r="C1625">
        <v>1</v>
      </c>
    </row>
    <row r="1626" spans="1:3" x14ac:dyDescent="0.3">
      <c r="A1626" t="s">
        <v>4524</v>
      </c>
      <c r="B1626">
        <v>1</v>
      </c>
      <c r="C1626">
        <v>1</v>
      </c>
    </row>
    <row r="1627" spans="1:3" x14ac:dyDescent="0.3">
      <c r="A1627" t="s">
        <v>4525</v>
      </c>
      <c r="B1627">
        <v>1</v>
      </c>
      <c r="C1627">
        <v>1</v>
      </c>
    </row>
    <row r="1628" spans="1:3" x14ac:dyDescent="0.3">
      <c r="A1628" t="s">
        <v>4526</v>
      </c>
      <c r="B1628">
        <v>1</v>
      </c>
      <c r="C1628">
        <v>1</v>
      </c>
    </row>
    <row r="1629" spans="1:3" x14ac:dyDescent="0.3">
      <c r="A1629" t="s">
        <v>4527</v>
      </c>
      <c r="B1629">
        <v>1</v>
      </c>
      <c r="C1629">
        <v>1</v>
      </c>
    </row>
    <row r="1630" spans="1:3" x14ac:dyDescent="0.3">
      <c r="A1630" t="s">
        <v>4528</v>
      </c>
      <c r="B1630">
        <v>1</v>
      </c>
      <c r="C1630">
        <v>1</v>
      </c>
    </row>
    <row r="1631" spans="1:3" x14ac:dyDescent="0.3">
      <c r="A1631" t="s">
        <v>4529</v>
      </c>
      <c r="B1631">
        <v>1</v>
      </c>
      <c r="C1631">
        <v>1</v>
      </c>
    </row>
    <row r="1632" spans="1:3" x14ac:dyDescent="0.3">
      <c r="A1632" t="s">
        <v>4530</v>
      </c>
      <c r="B1632">
        <v>3</v>
      </c>
      <c r="C1632">
        <v>1</v>
      </c>
    </row>
    <row r="1633" spans="1:3" x14ac:dyDescent="0.3">
      <c r="A1633" t="s">
        <v>4531</v>
      </c>
      <c r="B1633">
        <v>1</v>
      </c>
      <c r="C1633">
        <v>1</v>
      </c>
    </row>
    <row r="1634" spans="1:3" x14ac:dyDescent="0.3">
      <c r="A1634" t="s">
        <v>4532</v>
      </c>
      <c r="B1634">
        <v>1</v>
      </c>
      <c r="C1634">
        <v>1</v>
      </c>
    </row>
    <row r="1635" spans="1:3" x14ac:dyDescent="0.3">
      <c r="A1635" t="s">
        <v>4533</v>
      </c>
      <c r="B1635">
        <v>1</v>
      </c>
      <c r="C1635">
        <v>1</v>
      </c>
    </row>
    <row r="1636" spans="1:3" x14ac:dyDescent="0.3">
      <c r="A1636" t="s">
        <v>1067</v>
      </c>
      <c r="B1636">
        <v>43</v>
      </c>
      <c r="C1636">
        <v>7</v>
      </c>
    </row>
    <row r="1637" spans="1:3" x14ac:dyDescent="0.3">
      <c r="A1637" t="s">
        <v>4534</v>
      </c>
      <c r="B1637">
        <v>1</v>
      </c>
      <c r="C1637">
        <v>1</v>
      </c>
    </row>
    <row r="1638" spans="1:3" x14ac:dyDescent="0.3">
      <c r="A1638" t="s">
        <v>573</v>
      </c>
      <c r="B1638">
        <v>1</v>
      </c>
      <c r="C1638">
        <v>1</v>
      </c>
    </row>
    <row r="1639" spans="1:3" x14ac:dyDescent="0.3">
      <c r="A1639" t="s">
        <v>4535</v>
      </c>
      <c r="B1639">
        <v>1</v>
      </c>
      <c r="C1639">
        <v>1</v>
      </c>
    </row>
    <row r="1640" spans="1:3" x14ac:dyDescent="0.3">
      <c r="A1640" t="s">
        <v>4536</v>
      </c>
      <c r="B1640">
        <v>1</v>
      </c>
      <c r="C1640">
        <v>1</v>
      </c>
    </row>
    <row r="1641" spans="1:3" x14ac:dyDescent="0.3">
      <c r="A1641" t="s">
        <v>4537</v>
      </c>
      <c r="B1641">
        <v>1</v>
      </c>
      <c r="C1641">
        <v>1</v>
      </c>
    </row>
    <row r="1642" spans="1:3" x14ac:dyDescent="0.3">
      <c r="A1642" t="s">
        <v>4538</v>
      </c>
      <c r="B1642">
        <v>1</v>
      </c>
      <c r="C1642">
        <v>1</v>
      </c>
    </row>
    <row r="1643" spans="1:3" x14ac:dyDescent="0.3">
      <c r="A1643" t="s">
        <v>4539</v>
      </c>
      <c r="B1643">
        <v>1</v>
      </c>
      <c r="C1643">
        <v>1</v>
      </c>
    </row>
    <row r="1644" spans="1:3" x14ac:dyDescent="0.3">
      <c r="A1644" t="s">
        <v>574</v>
      </c>
      <c r="B1644">
        <v>1</v>
      </c>
      <c r="C1644">
        <v>1</v>
      </c>
    </row>
    <row r="1645" spans="1:3" x14ac:dyDescent="0.3">
      <c r="A1645" t="s">
        <v>4540</v>
      </c>
      <c r="B1645">
        <v>1</v>
      </c>
      <c r="C1645">
        <v>1</v>
      </c>
    </row>
    <row r="1646" spans="1:3" x14ac:dyDescent="0.3">
      <c r="A1646" t="s">
        <v>4541</v>
      </c>
      <c r="B1646">
        <v>1</v>
      </c>
      <c r="C1646">
        <v>1</v>
      </c>
    </row>
    <row r="1647" spans="1:3" x14ac:dyDescent="0.3">
      <c r="A1647" t="s">
        <v>4542</v>
      </c>
      <c r="B1647">
        <v>1</v>
      </c>
      <c r="C1647">
        <v>1</v>
      </c>
    </row>
    <row r="1648" spans="1:3" x14ac:dyDescent="0.3">
      <c r="A1648" t="s">
        <v>4543</v>
      </c>
      <c r="B1648">
        <v>1</v>
      </c>
      <c r="C1648">
        <v>1</v>
      </c>
    </row>
    <row r="1649" spans="1:3" x14ac:dyDescent="0.3">
      <c r="A1649" t="s">
        <v>4544</v>
      </c>
      <c r="B1649">
        <v>1</v>
      </c>
      <c r="C1649">
        <v>1</v>
      </c>
    </row>
    <row r="1650" spans="1:3" x14ac:dyDescent="0.3">
      <c r="A1650" t="s">
        <v>4545</v>
      </c>
      <c r="B1650">
        <v>1</v>
      </c>
      <c r="C1650">
        <v>1</v>
      </c>
    </row>
    <row r="1651" spans="1:3" x14ac:dyDescent="0.3">
      <c r="A1651" t="s">
        <v>313</v>
      </c>
      <c r="B1651">
        <v>1</v>
      </c>
      <c r="C1651">
        <v>1</v>
      </c>
    </row>
    <row r="1652" spans="1:3" x14ac:dyDescent="0.3">
      <c r="A1652" t="s">
        <v>4546</v>
      </c>
      <c r="B1652">
        <v>1</v>
      </c>
      <c r="C1652">
        <v>1</v>
      </c>
    </row>
    <row r="1653" spans="1:3" x14ac:dyDescent="0.3">
      <c r="A1653" t="s">
        <v>4547</v>
      </c>
      <c r="B1653">
        <v>1</v>
      </c>
      <c r="C1653">
        <v>1</v>
      </c>
    </row>
    <row r="1654" spans="1:3" x14ac:dyDescent="0.3">
      <c r="A1654" t="s">
        <v>4548</v>
      </c>
      <c r="B1654">
        <v>1</v>
      </c>
      <c r="C1654">
        <v>1</v>
      </c>
    </row>
    <row r="1655" spans="1:3" x14ac:dyDescent="0.3">
      <c r="A1655" t="s">
        <v>4549</v>
      </c>
      <c r="B1655">
        <v>1</v>
      </c>
      <c r="C1655">
        <v>1</v>
      </c>
    </row>
    <row r="1656" spans="1:3" x14ac:dyDescent="0.3">
      <c r="A1656" t="s">
        <v>4550</v>
      </c>
      <c r="B1656">
        <v>1</v>
      </c>
      <c r="C1656">
        <v>1</v>
      </c>
    </row>
    <row r="1657" spans="1:3" x14ac:dyDescent="0.3">
      <c r="A1657" t="s">
        <v>4551</v>
      </c>
      <c r="B1657">
        <v>1</v>
      </c>
      <c r="C1657">
        <v>1</v>
      </c>
    </row>
    <row r="1658" spans="1:3" x14ac:dyDescent="0.3">
      <c r="A1658" t="s">
        <v>4552</v>
      </c>
      <c r="B1658">
        <v>1</v>
      </c>
      <c r="C1658">
        <v>1</v>
      </c>
    </row>
    <row r="1659" spans="1:3" x14ac:dyDescent="0.3">
      <c r="A1659" t="s">
        <v>4553</v>
      </c>
      <c r="B1659">
        <v>1</v>
      </c>
      <c r="C1659">
        <v>1</v>
      </c>
    </row>
    <row r="1660" spans="1:3" x14ac:dyDescent="0.3">
      <c r="A1660" t="s">
        <v>4554</v>
      </c>
      <c r="B1660">
        <v>1</v>
      </c>
      <c r="C1660">
        <v>1</v>
      </c>
    </row>
    <row r="1661" spans="1:3" x14ac:dyDescent="0.3">
      <c r="A1661" t="s">
        <v>4555</v>
      </c>
      <c r="B1661">
        <v>1</v>
      </c>
      <c r="C1661">
        <v>1</v>
      </c>
    </row>
    <row r="1662" spans="1:3" x14ac:dyDescent="0.3">
      <c r="A1662" t="s">
        <v>4556</v>
      </c>
      <c r="B1662">
        <v>1</v>
      </c>
      <c r="C1662">
        <v>1</v>
      </c>
    </row>
    <row r="1663" spans="1:3" x14ac:dyDescent="0.3">
      <c r="A1663" t="s">
        <v>4557</v>
      </c>
      <c r="B1663">
        <v>1</v>
      </c>
      <c r="C1663">
        <v>1</v>
      </c>
    </row>
    <row r="1664" spans="1:3" x14ac:dyDescent="0.3">
      <c r="A1664" t="s">
        <v>4558</v>
      </c>
      <c r="B1664">
        <v>1</v>
      </c>
      <c r="C1664">
        <v>1</v>
      </c>
    </row>
    <row r="1665" spans="1:3" x14ac:dyDescent="0.3">
      <c r="A1665" t="s">
        <v>4559</v>
      </c>
      <c r="B1665">
        <v>1</v>
      </c>
      <c r="C1665">
        <v>1</v>
      </c>
    </row>
    <row r="1666" spans="1:3" x14ac:dyDescent="0.3">
      <c r="A1666" t="s">
        <v>4560</v>
      </c>
      <c r="B1666">
        <v>1</v>
      </c>
      <c r="C1666">
        <v>1</v>
      </c>
    </row>
    <row r="1667" spans="1:3" x14ac:dyDescent="0.3">
      <c r="A1667" t="s">
        <v>4561</v>
      </c>
      <c r="B1667">
        <v>1</v>
      </c>
      <c r="C1667">
        <v>1</v>
      </c>
    </row>
    <row r="1668" spans="1:3" x14ac:dyDescent="0.3">
      <c r="A1668" t="s">
        <v>314</v>
      </c>
      <c r="B1668">
        <v>39</v>
      </c>
      <c r="C1668">
        <v>7</v>
      </c>
    </row>
    <row r="1669" spans="1:3" x14ac:dyDescent="0.3">
      <c r="A1669" t="s">
        <v>4562</v>
      </c>
      <c r="B1669">
        <v>1</v>
      </c>
      <c r="C1669">
        <v>1</v>
      </c>
    </row>
    <row r="1670" spans="1:3" x14ac:dyDescent="0.3">
      <c r="A1670" t="s">
        <v>4563</v>
      </c>
      <c r="B1670">
        <v>1</v>
      </c>
      <c r="C1670">
        <v>1</v>
      </c>
    </row>
    <row r="1671" spans="1:3" x14ac:dyDescent="0.3">
      <c r="A1671" t="s">
        <v>4564</v>
      </c>
      <c r="B1671">
        <v>1</v>
      </c>
      <c r="C1671">
        <v>1</v>
      </c>
    </row>
    <row r="1672" spans="1:3" x14ac:dyDescent="0.3">
      <c r="A1672" t="s">
        <v>1068</v>
      </c>
      <c r="B1672">
        <v>5</v>
      </c>
      <c r="C1672">
        <v>3</v>
      </c>
    </row>
    <row r="1673" spans="1:3" x14ac:dyDescent="0.3">
      <c r="A1673" t="s">
        <v>4565</v>
      </c>
      <c r="B1673">
        <v>1</v>
      </c>
      <c r="C1673">
        <v>1</v>
      </c>
    </row>
    <row r="1674" spans="1:3" x14ac:dyDescent="0.3">
      <c r="A1674" t="s">
        <v>315</v>
      </c>
      <c r="B1674">
        <v>353</v>
      </c>
      <c r="C1674">
        <v>7</v>
      </c>
    </row>
    <row r="1675" spans="1:3" x14ac:dyDescent="0.3">
      <c r="A1675" t="s">
        <v>4566</v>
      </c>
      <c r="B1675">
        <v>1</v>
      </c>
      <c r="C1675">
        <v>1</v>
      </c>
    </row>
    <row r="1676" spans="1:3" x14ac:dyDescent="0.3">
      <c r="A1676" t="s">
        <v>4567</v>
      </c>
      <c r="B1676">
        <v>1</v>
      </c>
      <c r="C1676">
        <v>1</v>
      </c>
    </row>
    <row r="1677" spans="1:3" x14ac:dyDescent="0.3">
      <c r="A1677" t="s">
        <v>4568</v>
      </c>
      <c r="B1677">
        <v>1</v>
      </c>
      <c r="C1677">
        <v>1</v>
      </c>
    </row>
    <row r="1678" spans="1:3" x14ac:dyDescent="0.3">
      <c r="A1678" t="s">
        <v>4569</v>
      </c>
      <c r="B1678">
        <v>1</v>
      </c>
      <c r="C1678">
        <v>1</v>
      </c>
    </row>
    <row r="1679" spans="1:3" x14ac:dyDescent="0.3">
      <c r="A1679" t="s">
        <v>4570</v>
      </c>
      <c r="B1679">
        <v>1</v>
      </c>
      <c r="C1679">
        <v>1</v>
      </c>
    </row>
    <row r="1680" spans="1:3" x14ac:dyDescent="0.3">
      <c r="A1680" t="s">
        <v>4571</v>
      </c>
      <c r="B1680">
        <v>1</v>
      </c>
      <c r="C1680">
        <v>1</v>
      </c>
    </row>
    <row r="1681" spans="1:3" x14ac:dyDescent="0.3">
      <c r="A1681" t="s">
        <v>4572</v>
      </c>
      <c r="B1681">
        <v>1</v>
      </c>
      <c r="C1681">
        <v>1</v>
      </c>
    </row>
    <row r="1682" spans="1:3" x14ac:dyDescent="0.3">
      <c r="A1682" t="s">
        <v>4573</v>
      </c>
      <c r="B1682">
        <v>1</v>
      </c>
      <c r="C1682">
        <v>1</v>
      </c>
    </row>
    <row r="1683" spans="1:3" x14ac:dyDescent="0.3">
      <c r="A1683" t="s">
        <v>4574</v>
      </c>
      <c r="B1683">
        <v>1</v>
      </c>
      <c r="C1683">
        <v>1</v>
      </c>
    </row>
    <row r="1684" spans="1:3" x14ac:dyDescent="0.3">
      <c r="A1684" t="s">
        <v>4575</v>
      </c>
      <c r="B1684">
        <v>1</v>
      </c>
      <c r="C1684">
        <v>1</v>
      </c>
    </row>
    <row r="1685" spans="1:3" x14ac:dyDescent="0.3">
      <c r="A1685" t="s">
        <v>4576</v>
      </c>
      <c r="B1685">
        <v>1</v>
      </c>
      <c r="C1685">
        <v>1</v>
      </c>
    </row>
    <row r="1686" spans="1:3" x14ac:dyDescent="0.3">
      <c r="A1686" t="s">
        <v>4577</v>
      </c>
      <c r="B1686">
        <v>1</v>
      </c>
      <c r="C1686">
        <v>1</v>
      </c>
    </row>
    <row r="1687" spans="1:3" x14ac:dyDescent="0.3">
      <c r="A1687" t="s">
        <v>4578</v>
      </c>
      <c r="B1687">
        <v>1</v>
      </c>
      <c r="C1687">
        <v>1</v>
      </c>
    </row>
    <row r="1688" spans="1:3" x14ac:dyDescent="0.3">
      <c r="A1688" t="s">
        <v>316</v>
      </c>
      <c r="B1688">
        <v>27</v>
      </c>
      <c r="C1688">
        <v>7</v>
      </c>
    </row>
    <row r="1689" spans="1:3" x14ac:dyDescent="0.3">
      <c r="A1689" t="s">
        <v>4579</v>
      </c>
      <c r="B1689">
        <v>5</v>
      </c>
      <c r="C1689">
        <v>3</v>
      </c>
    </row>
    <row r="1690" spans="1:3" x14ac:dyDescent="0.3">
      <c r="A1690" t="s">
        <v>4580</v>
      </c>
      <c r="B1690">
        <v>1</v>
      </c>
      <c r="C1690">
        <v>1</v>
      </c>
    </row>
    <row r="1691" spans="1:3" x14ac:dyDescent="0.3">
      <c r="A1691" t="s">
        <v>4581</v>
      </c>
      <c r="B1691">
        <v>1</v>
      </c>
      <c r="C1691">
        <v>1</v>
      </c>
    </row>
    <row r="1692" spans="1:3" x14ac:dyDescent="0.3">
      <c r="A1692" t="s">
        <v>4582</v>
      </c>
      <c r="B1692">
        <v>1</v>
      </c>
      <c r="C1692">
        <v>1</v>
      </c>
    </row>
    <row r="1693" spans="1:3" x14ac:dyDescent="0.3">
      <c r="A1693" t="s">
        <v>4583</v>
      </c>
      <c r="B1693">
        <v>1</v>
      </c>
      <c r="C1693">
        <v>1</v>
      </c>
    </row>
    <row r="1694" spans="1:3" x14ac:dyDescent="0.3">
      <c r="A1694" t="s">
        <v>4584</v>
      </c>
      <c r="B1694">
        <v>1</v>
      </c>
      <c r="C1694">
        <v>1</v>
      </c>
    </row>
    <row r="1695" spans="1:3" x14ac:dyDescent="0.3">
      <c r="A1695" t="s">
        <v>4585</v>
      </c>
      <c r="B1695">
        <v>1</v>
      </c>
      <c r="C1695">
        <v>1</v>
      </c>
    </row>
    <row r="1696" spans="1:3" x14ac:dyDescent="0.3">
      <c r="A1696" t="s">
        <v>4586</v>
      </c>
      <c r="B1696">
        <v>1</v>
      </c>
      <c r="C1696">
        <v>1</v>
      </c>
    </row>
    <row r="1697" spans="1:3" x14ac:dyDescent="0.3">
      <c r="A1697" t="s">
        <v>4587</v>
      </c>
      <c r="B1697">
        <v>1</v>
      </c>
      <c r="C1697">
        <v>1</v>
      </c>
    </row>
    <row r="1698" spans="1:3" x14ac:dyDescent="0.3">
      <c r="A1698" t="s">
        <v>4588</v>
      </c>
      <c r="B1698">
        <v>1</v>
      </c>
      <c r="C1698">
        <v>1</v>
      </c>
    </row>
    <row r="1699" spans="1:3" x14ac:dyDescent="0.3">
      <c r="A1699" t="s">
        <v>4589</v>
      </c>
      <c r="B1699">
        <v>1</v>
      </c>
      <c r="C1699">
        <v>1</v>
      </c>
    </row>
    <row r="1700" spans="1:3" x14ac:dyDescent="0.3">
      <c r="A1700" t="s">
        <v>4590</v>
      </c>
      <c r="B1700">
        <v>5</v>
      </c>
      <c r="C1700">
        <v>3</v>
      </c>
    </row>
    <row r="1701" spans="1:3" x14ac:dyDescent="0.3">
      <c r="A1701" t="s">
        <v>4591</v>
      </c>
      <c r="B1701">
        <v>1</v>
      </c>
      <c r="C1701">
        <v>1</v>
      </c>
    </row>
    <row r="1702" spans="1:3" x14ac:dyDescent="0.3">
      <c r="A1702" t="s">
        <v>4592</v>
      </c>
      <c r="B1702">
        <v>1</v>
      </c>
      <c r="C1702">
        <v>1</v>
      </c>
    </row>
    <row r="1703" spans="1:3" x14ac:dyDescent="0.3">
      <c r="A1703" t="s">
        <v>4593</v>
      </c>
      <c r="B1703">
        <v>1</v>
      </c>
      <c r="C1703">
        <v>1</v>
      </c>
    </row>
    <row r="1704" spans="1:3" x14ac:dyDescent="0.3">
      <c r="A1704" t="s">
        <v>4594</v>
      </c>
      <c r="B1704">
        <v>1</v>
      </c>
      <c r="C1704">
        <v>1</v>
      </c>
    </row>
    <row r="1705" spans="1:3" x14ac:dyDescent="0.3">
      <c r="A1705" t="s">
        <v>4595</v>
      </c>
      <c r="B1705">
        <v>1</v>
      </c>
      <c r="C1705">
        <v>1</v>
      </c>
    </row>
    <row r="1706" spans="1:3" x14ac:dyDescent="0.3">
      <c r="A1706" t="s">
        <v>4596</v>
      </c>
      <c r="B1706">
        <v>1</v>
      </c>
      <c r="C1706">
        <v>1</v>
      </c>
    </row>
    <row r="1707" spans="1:3" x14ac:dyDescent="0.3">
      <c r="A1707" t="s">
        <v>4597</v>
      </c>
      <c r="B1707">
        <v>1</v>
      </c>
      <c r="C1707">
        <v>1</v>
      </c>
    </row>
    <row r="1708" spans="1:3" x14ac:dyDescent="0.3">
      <c r="A1708" t="s">
        <v>4598</v>
      </c>
      <c r="B1708">
        <v>1</v>
      </c>
      <c r="C1708">
        <v>1</v>
      </c>
    </row>
    <row r="1709" spans="1:3" x14ac:dyDescent="0.3">
      <c r="A1709" t="s">
        <v>4599</v>
      </c>
      <c r="B1709">
        <v>1</v>
      </c>
      <c r="C1709">
        <v>1</v>
      </c>
    </row>
    <row r="1710" spans="1:3" x14ac:dyDescent="0.3">
      <c r="A1710" t="s">
        <v>4600</v>
      </c>
      <c r="B1710">
        <v>1</v>
      </c>
      <c r="C1710">
        <v>1</v>
      </c>
    </row>
    <row r="1711" spans="1:3" x14ac:dyDescent="0.3">
      <c r="A1711" t="s">
        <v>4601</v>
      </c>
      <c r="B1711">
        <v>1</v>
      </c>
      <c r="C1711">
        <v>1</v>
      </c>
    </row>
    <row r="1712" spans="1:3" x14ac:dyDescent="0.3">
      <c r="A1712" t="s">
        <v>4602</v>
      </c>
      <c r="B1712">
        <v>1</v>
      </c>
      <c r="C1712">
        <v>1</v>
      </c>
    </row>
    <row r="1713" spans="1:3" x14ac:dyDescent="0.3">
      <c r="A1713" t="s">
        <v>4603</v>
      </c>
      <c r="B1713">
        <v>1</v>
      </c>
      <c r="C1713">
        <v>1</v>
      </c>
    </row>
    <row r="1714" spans="1:3" x14ac:dyDescent="0.3">
      <c r="A1714" t="s">
        <v>4604</v>
      </c>
      <c r="B1714">
        <v>1</v>
      </c>
      <c r="C1714">
        <v>1</v>
      </c>
    </row>
    <row r="1715" spans="1:3" x14ac:dyDescent="0.3">
      <c r="A1715" t="s">
        <v>4605</v>
      </c>
      <c r="B1715">
        <v>1</v>
      </c>
      <c r="C1715">
        <v>1</v>
      </c>
    </row>
    <row r="1716" spans="1:3" x14ac:dyDescent="0.3">
      <c r="A1716" t="s">
        <v>4606</v>
      </c>
      <c r="B1716">
        <v>1</v>
      </c>
      <c r="C1716">
        <v>1</v>
      </c>
    </row>
    <row r="1717" spans="1:3" x14ac:dyDescent="0.3">
      <c r="A1717" t="s">
        <v>4607</v>
      </c>
      <c r="B1717">
        <v>1</v>
      </c>
      <c r="C1717">
        <v>1</v>
      </c>
    </row>
    <row r="1718" spans="1:3" x14ac:dyDescent="0.3">
      <c r="A1718" t="s">
        <v>4608</v>
      </c>
      <c r="B1718">
        <v>1</v>
      </c>
      <c r="C1718">
        <v>1</v>
      </c>
    </row>
    <row r="1719" spans="1:3" x14ac:dyDescent="0.3">
      <c r="A1719" t="s">
        <v>4609</v>
      </c>
      <c r="B1719">
        <v>1</v>
      </c>
      <c r="C1719">
        <v>1</v>
      </c>
    </row>
    <row r="1720" spans="1:3" x14ac:dyDescent="0.3">
      <c r="A1720" t="s">
        <v>4610</v>
      </c>
      <c r="B1720">
        <v>1</v>
      </c>
      <c r="C1720">
        <v>1</v>
      </c>
    </row>
    <row r="1721" spans="1:3" x14ac:dyDescent="0.3">
      <c r="A1721" t="s">
        <v>1069</v>
      </c>
      <c r="B1721">
        <v>2</v>
      </c>
      <c r="C1721">
        <v>1</v>
      </c>
    </row>
    <row r="1722" spans="1:3" x14ac:dyDescent="0.3">
      <c r="A1722" t="s">
        <v>1070</v>
      </c>
      <c r="B1722">
        <v>65</v>
      </c>
      <c r="C1722">
        <v>7</v>
      </c>
    </row>
    <row r="1723" spans="1:3" x14ac:dyDescent="0.3">
      <c r="A1723" t="s">
        <v>4611</v>
      </c>
      <c r="B1723">
        <v>1</v>
      </c>
      <c r="C1723">
        <v>1</v>
      </c>
    </row>
    <row r="1724" spans="1:3" x14ac:dyDescent="0.3">
      <c r="A1724" t="s">
        <v>4612</v>
      </c>
      <c r="B1724">
        <v>1</v>
      </c>
      <c r="C1724">
        <v>1</v>
      </c>
    </row>
    <row r="1725" spans="1:3" x14ac:dyDescent="0.3">
      <c r="A1725" t="s">
        <v>4613</v>
      </c>
      <c r="B1725">
        <v>1</v>
      </c>
      <c r="C1725">
        <v>1</v>
      </c>
    </row>
    <row r="1726" spans="1:3" x14ac:dyDescent="0.3">
      <c r="A1726" t="s">
        <v>1749</v>
      </c>
      <c r="B1726">
        <v>6</v>
      </c>
      <c r="C1726">
        <v>3</v>
      </c>
    </row>
    <row r="1727" spans="1:3" x14ac:dyDescent="0.3">
      <c r="A1727" t="s">
        <v>4614</v>
      </c>
      <c r="B1727">
        <v>1</v>
      </c>
      <c r="C1727">
        <v>1</v>
      </c>
    </row>
    <row r="1728" spans="1:3" x14ac:dyDescent="0.3">
      <c r="A1728" t="s">
        <v>4615</v>
      </c>
      <c r="B1728">
        <v>1</v>
      </c>
      <c r="C1728">
        <v>1</v>
      </c>
    </row>
    <row r="1729" spans="1:3" x14ac:dyDescent="0.3">
      <c r="A1729" t="s">
        <v>1071</v>
      </c>
      <c r="B1729">
        <v>3</v>
      </c>
      <c r="C1729">
        <v>1</v>
      </c>
    </row>
    <row r="1730" spans="1:3" x14ac:dyDescent="0.3">
      <c r="A1730" t="s">
        <v>4616</v>
      </c>
      <c r="B1730">
        <v>1</v>
      </c>
      <c r="C1730">
        <v>1</v>
      </c>
    </row>
    <row r="1731" spans="1:3" x14ac:dyDescent="0.3">
      <c r="A1731" t="s">
        <v>4617</v>
      </c>
      <c r="B1731">
        <v>1</v>
      </c>
      <c r="C1731">
        <v>1</v>
      </c>
    </row>
    <row r="1732" spans="1:3" x14ac:dyDescent="0.3">
      <c r="A1732" t="s">
        <v>4618</v>
      </c>
      <c r="B1732">
        <v>1</v>
      </c>
      <c r="C1732">
        <v>1</v>
      </c>
    </row>
    <row r="1733" spans="1:3" x14ac:dyDescent="0.3">
      <c r="A1733" t="s">
        <v>4619</v>
      </c>
      <c r="B1733">
        <v>1</v>
      </c>
      <c r="C1733">
        <v>1</v>
      </c>
    </row>
    <row r="1734" spans="1:3" x14ac:dyDescent="0.3">
      <c r="A1734" t="s">
        <v>4620</v>
      </c>
      <c r="B1734">
        <v>3</v>
      </c>
      <c r="C1734">
        <v>1</v>
      </c>
    </row>
    <row r="1735" spans="1:3" x14ac:dyDescent="0.3">
      <c r="A1735" t="s">
        <v>4621</v>
      </c>
      <c r="B1735">
        <v>1</v>
      </c>
      <c r="C1735">
        <v>1</v>
      </c>
    </row>
    <row r="1736" spans="1:3" x14ac:dyDescent="0.3">
      <c r="A1736" t="s">
        <v>4622</v>
      </c>
      <c r="B1736">
        <v>1</v>
      </c>
      <c r="C1736">
        <v>1</v>
      </c>
    </row>
    <row r="1737" spans="1:3" x14ac:dyDescent="0.3">
      <c r="A1737" t="s">
        <v>317</v>
      </c>
      <c r="B1737">
        <v>17</v>
      </c>
      <c r="C1737">
        <v>7</v>
      </c>
    </row>
    <row r="1738" spans="1:3" x14ac:dyDescent="0.3">
      <c r="A1738" t="s">
        <v>4623</v>
      </c>
      <c r="B1738">
        <v>1</v>
      </c>
      <c r="C1738">
        <v>1</v>
      </c>
    </row>
    <row r="1739" spans="1:3" x14ac:dyDescent="0.3">
      <c r="A1739" t="s">
        <v>1072</v>
      </c>
      <c r="B1739">
        <v>1</v>
      </c>
      <c r="C1739">
        <v>1</v>
      </c>
    </row>
    <row r="1740" spans="1:3" x14ac:dyDescent="0.3">
      <c r="A1740" t="s">
        <v>4624</v>
      </c>
      <c r="B1740">
        <v>1</v>
      </c>
      <c r="C1740">
        <v>1</v>
      </c>
    </row>
    <row r="1741" spans="1:3" x14ac:dyDescent="0.3">
      <c r="A1741" t="s">
        <v>4625</v>
      </c>
      <c r="B1741">
        <v>1</v>
      </c>
      <c r="C1741">
        <v>1</v>
      </c>
    </row>
    <row r="1742" spans="1:3" x14ac:dyDescent="0.3">
      <c r="A1742" t="s">
        <v>4626</v>
      </c>
      <c r="B1742">
        <v>1</v>
      </c>
      <c r="C1742">
        <v>1</v>
      </c>
    </row>
    <row r="1743" spans="1:3" x14ac:dyDescent="0.3">
      <c r="A1743" t="s">
        <v>4627</v>
      </c>
      <c r="B1743">
        <v>1</v>
      </c>
      <c r="C1743">
        <v>1</v>
      </c>
    </row>
    <row r="1744" spans="1:3" x14ac:dyDescent="0.3">
      <c r="A1744" t="s">
        <v>4628</v>
      </c>
      <c r="B1744">
        <v>1</v>
      </c>
      <c r="C1744">
        <v>1</v>
      </c>
    </row>
    <row r="1745" spans="1:3" x14ac:dyDescent="0.3">
      <c r="A1745" t="s">
        <v>4629</v>
      </c>
      <c r="B1745">
        <v>1</v>
      </c>
      <c r="C1745">
        <v>1</v>
      </c>
    </row>
    <row r="1746" spans="1:3" x14ac:dyDescent="0.3">
      <c r="A1746" t="s">
        <v>4630</v>
      </c>
      <c r="B1746">
        <v>1</v>
      </c>
      <c r="C1746">
        <v>1</v>
      </c>
    </row>
    <row r="1747" spans="1:3" x14ac:dyDescent="0.3">
      <c r="A1747" t="s">
        <v>4631</v>
      </c>
      <c r="B1747">
        <v>1</v>
      </c>
      <c r="C1747">
        <v>1</v>
      </c>
    </row>
    <row r="1748" spans="1:3" x14ac:dyDescent="0.3">
      <c r="A1748" t="s">
        <v>4632</v>
      </c>
      <c r="B1748">
        <v>1</v>
      </c>
      <c r="C1748">
        <v>1</v>
      </c>
    </row>
    <row r="1749" spans="1:3" x14ac:dyDescent="0.3">
      <c r="A1749" t="s">
        <v>4633</v>
      </c>
      <c r="B1749">
        <v>1</v>
      </c>
      <c r="C1749">
        <v>1</v>
      </c>
    </row>
    <row r="1750" spans="1:3" x14ac:dyDescent="0.3">
      <c r="A1750" t="s">
        <v>4634</v>
      </c>
      <c r="B1750">
        <v>1</v>
      </c>
      <c r="C1750">
        <v>1</v>
      </c>
    </row>
    <row r="1751" spans="1:3" x14ac:dyDescent="0.3">
      <c r="A1751" t="s">
        <v>4635</v>
      </c>
      <c r="B1751">
        <v>1</v>
      </c>
      <c r="C1751">
        <v>1</v>
      </c>
    </row>
    <row r="1752" spans="1:3" x14ac:dyDescent="0.3">
      <c r="A1752" t="s">
        <v>4636</v>
      </c>
      <c r="B1752">
        <v>1</v>
      </c>
      <c r="C1752">
        <v>1</v>
      </c>
    </row>
    <row r="1753" spans="1:3" x14ac:dyDescent="0.3">
      <c r="A1753" t="s">
        <v>318</v>
      </c>
      <c r="B1753">
        <v>45</v>
      </c>
      <c r="C1753">
        <v>7</v>
      </c>
    </row>
    <row r="1754" spans="1:3" x14ac:dyDescent="0.3">
      <c r="A1754" t="s">
        <v>4637</v>
      </c>
      <c r="B1754">
        <v>1</v>
      </c>
      <c r="C1754">
        <v>1</v>
      </c>
    </row>
    <row r="1755" spans="1:3" x14ac:dyDescent="0.3">
      <c r="A1755" t="s">
        <v>4638</v>
      </c>
      <c r="B1755">
        <v>1</v>
      </c>
      <c r="C1755">
        <v>1</v>
      </c>
    </row>
    <row r="1756" spans="1:3" x14ac:dyDescent="0.3">
      <c r="A1756" t="s">
        <v>4639</v>
      </c>
      <c r="B1756">
        <v>1</v>
      </c>
      <c r="C1756">
        <v>1</v>
      </c>
    </row>
    <row r="1757" spans="1:3" x14ac:dyDescent="0.3">
      <c r="A1757" t="s">
        <v>4640</v>
      </c>
      <c r="B1757">
        <v>1</v>
      </c>
      <c r="C1757">
        <v>1</v>
      </c>
    </row>
    <row r="1758" spans="1:3" x14ac:dyDescent="0.3">
      <c r="A1758" t="s">
        <v>1748</v>
      </c>
      <c r="B1758">
        <v>1</v>
      </c>
      <c r="C1758">
        <v>1</v>
      </c>
    </row>
    <row r="1759" spans="1:3" x14ac:dyDescent="0.3">
      <c r="A1759" t="s">
        <v>4641</v>
      </c>
      <c r="B1759">
        <v>1</v>
      </c>
      <c r="C1759">
        <v>1</v>
      </c>
    </row>
    <row r="1760" spans="1:3" x14ac:dyDescent="0.3">
      <c r="A1760" t="s">
        <v>4642</v>
      </c>
      <c r="B1760">
        <v>1</v>
      </c>
      <c r="C1760">
        <v>1</v>
      </c>
    </row>
    <row r="1761" spans="1:3" x14ac:dyDescent="0.3">
      <c r="A1761" t="s">
        <v>4643</v>
      </c>
      <c r="B1761">
        <v>1</v>
      </c>
      <c r="C1761">
        <v>1</v>
      </c>
    </row>
    <row r="1762" spans="1:3" x14ac:dyDescent="0.3">
      <c r="A1762" t="s">
        <v>4644</v>
      </c>
      <c r="B1762">
        <v>1</v>
      </c>
      <c r="C1762">
        <v>1</v>
      </c>
    </row>
    <row r="1763" spans="1:3" x14ac:dyDescent="0.3">
      <c r="A1763" t="s">
        <v>4645</v>
      </c>
      <c r="B1763">
        <v>1</v>
      </c>
      <c r="C1763">
        <v>1</v>
      </c>
    </row>
    <row r="1764" spans="1:3" x14ac:dyDescent="0.3">
      <c r="A1764" t="s">
        <v>4646</v>
      </c>
      <c r="B1764">
        <v>1</v>
      </c>
      <c r="C1764">
        <v>1</v>
      </c>
    </row>
    <row r="1765" spans="1:3" x14ac:dyDescent="0.3">
      <c r="A1765" t="s">
        <v>4647</v>
      </c>
      <c r="B1765">
        <v>1</v>
      </c>
      <c r="C1765">
        <v>1</v>
      </c>
    </row>
    <row r="1766" spans="1:3" x14ac:dyDescent="0.3">
      <c r="A1766" t="s">
        <v>4648</v>
      </c>
      <c r="B1766">
        <v>1</v>
      </c>
      <c r="C1766">
        <v>1</v>
      </c>
    </row>
    <row r="1767" spans="1:3" x14ac:dyDescent="0.3">
      <c r="A1767" t="s">
        <v>4649</v>
      </c>
      <c r="B1767">
        <v>1</v>
      </c>
      <c r="C1767">
        <v>1</v>
      </c>
    </row>
    <row r="1768" spans="1:3" x14ac:dyDescent="0.3">
      <c r="A1768" t="s">
        <v>4650</v>
      </c>
      <c r="B1768">
        <v>1</v>
      </c>
      <c r="C1768">
        <v>1</v>
      </c>
    </row>
    <row r="1769" spans="1:3" x14ac:dyDescent="0.3">
      <c r="A1769" t="s">
        <v>1073</v>
      </c>
      <c r="B1769">
        <v>19</v>
      </c>
      <c r="C1769">
        <v>7</v>
      </c>
    </row>
    <row r="1770" spans="1:3" x14ac:dyDescent="0.3">
      <c r="A1770" t="s">
        <v>4651</v>
      </c>
      <c r="B1770">
        <v>1</v>
      </c>
      <c r="C1770">
        <v>1</v>
      </c>
    </row>
    <row r="1771" spans="1:3" x14ac:dyDescent="0.3">
      <c r="A1771" t="s">
        <v>4652</v>
      </c>
      <c r="B1771">
        <v>1</v>
      </c>
      <c r="C1771">
        <v>1</v>
      </c>
    </row>
    <row r="1772" spans="1:3" x14ac:dyDescent="0.3">
      <c r="A1772" t="s">
        <v>4653</v>
      </c>
      <c r="B1772">
        <v>1</v>
      </c>
      <c r="C1772">
        <v>1</v>
      </c>
    </row>
    <row r="1773" spans="1:3" x14ac:dyDescent="0.3">
      <c r="A1773" t="s">
        <v>4654</v>
      </c>
      <c r="B1773">
        <v>1</v>
      </c>
      <c r="C1773">
        <v>1</v>
      </c>
    </row>
    <row r="1774" spans="1:3" x14ac:dyDescent="0.3">
      <c r="A1774" t="s">
        <v>4655</v>
      </c>
      <c r="B1774">
        <v>1</v>
      </c>
      <c r="C1774">
        <v>1</v>
      </c>
    </row>
    <row r="1775" spans="1:3" x14ac:dyDescent="0.3">
      <c r="A1775" t="s">
        <v>4656</v>
      </c>
      <c r="B1775">
        <v>1</v>
      </c>
      <c r="C1775">
        <v>1</v>
      </c>
    </row>
    <row r="1776" spans="1:3" x14ac:dyDescent="0.3">
      <c r="A1776" t="s">
        <v>319</v>
      </c>
      <c r="B1776">
        <v>4</v>
      </c>
      <c r="C1776">
        <v>3</v>
      </c>
    </row>
    <row r="1777" spans="1:3" x14ac:dyDescent="0.3">
      <c r="A1777" t="s">
        <v>4657</v>
      </c>
      <c r="B1777">
        <v>1</v>
      </c>
      <c r="C1777">
        <v>1</v>
      </c>
    </row>
    <row r="1778" spans="1:3" x14ac:dyDescent="0.3">
      <c r="A1778" t="s">
        <v>4658</v>
      </c>
      <c r="B1778">
        <v>1</v>
      </c>
      <c r="C1778">
        <v>1</v>
      </c>
    </row>
    <row r="1779" spans="1:3" x14ac:dyDescent="0.3">
      <c r="A1779" t="s">
        <v>4659</v>
      </c>
      <c r="B1779">
        <v>1</v>
      </c>
      <c r="C1779">
        <v>1</v>
      </c>
    </row>
    <row r="1780" spans="1:3" x14ac:dyDescent="0.3">
      <c r="A1780" t="s">
        <v>4660</v>
      </c>
      <c r="B1780">
        <v>1</v>
      </c>
      <c r="C1780">
        <v>1</v>
      </c>
    </row>
    <row r="1781" spans="1:3" x14ac:dyDescent="0.3">
      <c r="A1781" t="s">
        <v>4661</v>
      </c>
      <c r="B1781">
        <v>1</v>
      </c>
      <c r="C1781">
        <v>1</v>
      </c>
    </row>
    <row r="1782" spans="1:3" x14ac:dyDescent="0.3">
      <c r="A1782" t="s">
        <v>4662</v>
      </c>
      <c r="B1782">
        <v>1</v>
      </c>
      <c r="C1782">
        <v>1</v>
      </c>
    </row>
    <row r="1783" spans="1:3" x14ac:dyDescent="0.3">
      <c r="A1783" t="s">
        <v>4663</v>
      </c>
      <c r="B1783">
        <v>1</v>
      </c>
      <c r="C1783">
        <v>1</v>
      </c>
    </row>
    <row r="1784" spans="1:3" x14ac:dyDescent="0.3">
      <c r="A1784" t="s">
        <v>320</v>
      </c>
      <c r="B1784">
        <v>4</v>
      </c>
      <c r="C1784">
        <v>3</v>
      </c>
    </row>
    <row r="1785" spans="1:3" x14ac:dyDescent="0.3">
      <c r="A1785" t="s">
        <v>4664</v>
      </c>
      <c r="B1785">
        <v>1</v>
      </c>
      <c r="C1785">
        <v>1</v>
      </c>
    </row>
    <row r="1786" spans="1:3" x14ac:dyDescent="0.3">
      <c r="A1786" t="s">
        <v>4665</v>
      </c>
      <c r="B1786">
        <v>1</v>
      </c>
      <c r="C1786">
        <v>1</v>
      </c>
    </row>
    <row r="1787" spans="1:3" x14ac:dyDescent="0.3">
      <c r="A1787" t="s">
        <v>4666</v>
      </c>
      <c r="B1787">
        <v>1</v>
      </c>
      <c r="C1787">
        <v>1</v>
      </c>
    </row>
    <row r="1788" spans="1:3" x14ac:dyDescent="0.3">
      <c r="A1788" t="s">
        <v>4667</v>
      </c>
      <c r="B1788">
        <v>1</v>
      </c>
      <c r="C1788">
        <v>1</v>
      </c>
    </row>
    <row r="1789" spans="1:3" x14ac:dyDescent="0.3">
      <c r="A1789" t="s">
        <v>321</v>
      </c>
      <c r="B1789">
        <v>1</v>
      </c>
      <c r="C1789">
        <v>1</v>
      </c>
    </row>
    <row r="1790" spans="1:3" x14ac:dyDescent="0.3">
      <c r="A1790" t="s">
        <v>4668</v>
      </c>
      <c r="B1790">
        <v>1</v>
      </c>
      <c r="C1790">
        <v>1</v>
      </c>
    </row>
    <row r="1791" spans="1:3" x14ac:dyDescent="0.3">
      <c r="A1791" t="s">
        <v>322</v>
      </c>
      <c r="B1791">
        <v>12</v>
      </c>
      <c r="C1791">
        <v>7</v>
      </c>
    </row>
    <row r="1792" spans="1:3" x14ac:dyDescent="0.3">
      <c r="A1792" t="s">
        <v>4669</v>
      </c>
      <c r="B1792">
        <v>1</v>
      </c>
      <c r="C1792">
        <v>1</v>
      </c>
    </row>
    <row r="1793" spans="1:3" x14ac:dyDescent="0.3">
      <c r="A1793" t="s">
        <v>4670</v>
      </c>
      <c r="B1793">
        <v>1</v>
      </c>
      <c r="C1793">
        <v>1</v>
      </c>
    </row>
    <row r="1794" spans="1:3" x14ac:dyDescent="0.3">
      <c r="A1794" t="s">
        <v>4671</v>
      </c>
      <c r="B1794">
        <v>1</v>
      </c>
      <c r="C1794">
        <v>1</v>
      </c>
    </row>
    <row r="1795" spans="1:3" x14ac:dyDescent="0.3">
      <c r="A1795" t="s">
        <v>4672</v>
      </c>
      <c r="B1795">
        <v>1</v>
      </c>
      <c r="C1795">
        <v>1</v>
      </c>
    </row>
    <row r="1796" spans="1:3" x14ac:dyDescent="0.3">
      <c r="A1796" t="s">
        <v>4673</v>
      </c>
      <c r="B1796">
        <v>1</v>
      </c>
      <c r="C1796">
        <v>1</v>
      </c>
    </row>
    <row r="1797" spans="1:3" x14ac:dyDescent="0.3">
      <c r="A1797" t="s">
        <v>323</v>
      </c>
      <c r="B1797">
        <v>1</v>
      </c>
      <c r="C1797">
        <v>1</v>
      </c>
    </row>
    <row r="1798" spans="1:3" x14ac:dyDescent="0.3">
      <c r="A1798" t="s">
        <v>4674</v>
      </c>
      <c r="B1798">
        <v>1</v>
      </c>
      <c r="C1798">
        <v>1</v>
      </c>
    </row>
    <row r="1799" spans="1:3" x14ac:dyDescent="0.3">
      <c r="A1799" t="s">
        <v>4675</v>
      </c>
      <c r="B1799">
        <v>1</v>
      </c>
      <c r="C1799">
        <v>1</v>
      </c>
    </row>
    <row r="1800" spans="1:3" x14ac:dyDescent="0.3">
      <c r="A1800" t="s">
        <v>4676</v>
      </c>
      <c r="B1800">
        <v>1</v>
      </c>
      <c r="C1800">
        <v>1</v>
      </c>
    </row>
    <row r="1801" spans="1:3" x14ac:dyDescent="0.3">
      <c r="A1801" t="s">
        <v>575</v>
      </c>
      <c r="B1801">
        <v>1</v>
      </c>
      <c r="C1801">
        <v>1</v>
      </c>
    </row>
    <row r="1802" spans="1:3" x14ac:dyDescent="0.3">
      <c r="A1802" t="s">
        <v>4677</v>
      </c>
      <c r="B1802">
        <v>1</v>
      </c>
      <c r="C1802">
        <v>1</v>
      </c>
    </row>
    <row r="1803" spans="1:3" x14ac:dyDescent="0.3">
      <c r="A1803" t="s">
        <v>4678</v>
      </c>
      <c r="B1803">
        <v>1</v>
      </c>
      <c r="C1803">
        <v>1</v>
      </c>
    </row>
    <row r="1804" spans="1:3" x14ac:dyDescent="0.3">
      <c r="A1804" t="s">
        <v>4679</v>
      </c>
      <c r="B1804">
        <v>1</v>
      </c>
      <c r="C1804">
        <v>1</v>
      </c>
    </row>
    <row r="1805" spans="1:3" x14ac:dyDescent="0.3">
      <c r="A1805" t="s">
        <v>4680</v>
      </c>
      <c r="B1805">
        <v>1</v>
      </c>
      <c r="C1805">
        <v>1</v>
      </c>
    </row>
    <row r="1806" spans="1:3" x14ac:dyDescent="0.3">
      <c r="A1806" t="s">
        <v>4681</v>
      </c>
      <c r="B1806">
        <v>1</v>
      </c>
      <c r="C1806">
        <v>1</v>
      </c>
    </row>
    <row r="1807" spans="1:3" x14ac:dyDescent="0.3">
      <c r="A1807" t="s">
        <v>1074</v>
      </c>
      <c r="B1807">
        <v>1</v>
      </c>
      <c r="C1807">
        <v>1</v>
      </c>
    </row>
    <row r="1808" spans="1:3" x14ac:dyDescent="0.3">
      <c r="A1808" t="s">
        <v>4682</v>
      </c>
      <c r="B1808">
        <v>1</v>
      </c>
      <c r="C1808">
        <v>1</v>
      </c>
    </row>
    <row r="1809" spans="1:3" x14ac:dyDescent="0.3">
      <c r="A1809" t="s">
        <v>4683</v>
      </c>
      <c r="B1809">
        <v>1</v>
      </c>
      <c r="C1809">
        <v>1</v>
      </c>
    </row>
    <row r="1810" spans="1:3" x14ac:dyDescent="0.3">
      <c r="A1810" t="s">
        <v>4684</v>
      </c>
      <c r="B1810">
        <v>1</v>
      </c>
      <c r="C1810">
        <v>1</v>
      </c>
    </row>
    <row r="1811" spans="1:3" x14ac:dyDescent="0.3">
      <c r="A1811" t="s">
        <v>4685</v>
      </c>
      <c r="B1811">
        <v>1</v>
      </c>
      <c r="C1811">
        <v>1</v>
      </c>
    </row>
    <row r="1812" spans="1:3" x14ac:dyDescent="0.3">
      <c r="A1812" t="s">
        <v>4686</v>
      </c>
      <c r="B1812">
        <v>1</v>
      </c>
      <c r="C1812">
        <v>1</v>
      </c>
    </row>
    <row r="1813" spans="1:3" x14ac:dyDescent="0.3">
      <c r="A1813" t="s">
        <v>4687</v>
      </c>
      <c r="B1813">
        <v>1</v>
      </c>
      <c r="C1813">
        <v>1</v>
      </c>
    </row>
    <row r="1814" spans="1:3" x14ac:dyDescent="0.3">
      <c r="A1814" t="s">
        <v>324</v>
      </c>
      <c r="B1814">
        <v>17</v>
      </c>
      <c r="C1814">
        <v>7</v>
      </c>
    </row>
    <row r="1815" spans="1:3" x14ac:dyDescent="0.3">
      <c r="A1815" t="s">
        <v>4688</v>
      </c>
      <c r="B1815">
        <v>1</v>
      </c>
      <c r="C1815">
        <v>1</v>
      </c>
    </row>
    <row r="1816" spans="1:3" x14ac:dyDescent="0.3">
      <c r="A1816" t="s">
        <v>4689</v>
      </c>
      <c r="B1816">
        <v>1</v>
      </c>
      <c r="C1816">
        <v>1</v>
      </c>
    </row>
    <row r="1817" spans="1:3" x14ac:dyDescent="0.3">
      <c r="A1817" t="s">
        <v>325</v>
      </c>
      <c r="B1817">
        <v>19</v>
      </c>
      <c r="C1817">
        <v>7</v>
      </c>
    </row>
    <row r="1818" spans="1:3" x14ac:dyDescent="0.3">
      <c r="A1818" t="s">
        <v>4690</v>
      </c>
      <c r="B1818">
        <v>1</v>
      </c>
      <c r="C1818">
        <v>1</v>
      </c>
    </row>
    <row r="1819" spans="1:3" x14ac:dyDescent="0.3">
      <c r="A1819" t="s">
        <v>4691</v>
      </c>
      <c r="B1819">
        <v>1</v>
      </c>
      <c r="C1819">
        <v>1</v>
      </c>
    </row>
    <row r="1820" spans="1:3" x14ac:dyDescent="0.3">
      <c r="A1820" t="s">
        <v>4692</v>
      </c>
      <c r="B1820">
        <v>1</v>
      </c>
      <c r="C1820">
        <v>1</v>
      </c>
    </row>
    <row r="1821" spans="1:3" x14ac:dyDescent="0.3">
      <c r="A1821" t="s">
        <v>407</v>
      </c>
      <c r="B1821">
        <v>34</v>
      </c>
      <c r="C1821">
        <v>7</v>
      </c>
    </row>
    <row r="1822" spans="1:3" x14ac:dyDescent="0.3">
      <c r="A1822" t="s">
        <v>4693</v>
      </c>
      <c r="B1822">
        <v>1</v>
      </c>
      <c r="C1822">
        <v>1</v>
      </c>
    </row>
    <row r="1823" spans="1:3" x14ac:dyDescent="0.3">
      <c r="A1823" t="s">
        <v>4694</v>
      </c>
      <c r="B1823">
        <v>1</v>
      </c>
      <c r="C1823">
        <v>1</v>
      </c>
    </row>
    <row r="1824" spans="1:3" x14ac:dyDescent="0.3">
      <c r="A1824" t="s">
        <v>4695</v>
      </c>
      <c r="B1824">
        <v>1</v>
      </c>
      <c r="C1824">
        <v>1</v>
      </c>
    </row>
    <row r="1825" spans="1:3" x14ac:dyDescent="0.3">
      <c r="A1825" t="s">
        <v>326</v>
      </c>
      <c r="B1825">
        <v>14</v>
      </c>
      <c r="C1825">
        <v>7</v>
      </c>
    </row>
    <row r="1826" spans="1:3" x14ac:dyDescent="0.3">
      <c r="A1826" t="s">
        <v>4696</v>
      </c>
      <c r="B1826">
        <v>1</v>
      </c>
      <c r="C1826">
        <v>1</v>
      </c>
    </row>
    <row r="1827" spans="1:3" x14ac:dyDescent="0.3">
      <c r="A1827" t="s">
        <v>327</v>
      </c>
      <c r="B1827">
        <v>30</v>
      </c>
      <c r="C1827">
        <v>7</v>
      </c>
    </row>
    <row r="1828" spans="1:3" x14ac:dyDescent="0.3">
      <c r="A1828" t="s">
        <v>4697</v>
      </c>
      <c r="B1828">
        <v>1</v>
      </c>
      <c r="C1828">
        <v>1</v>
      </c>
    </row>
    <row r="1829" spans="1:3" x14ac:dyDescent="0.3">
      <c r="A1829" t="s">
        <v>4698</v>
      </c>
      <c r="B1829">
        <v>1</v>
      </c>
      <c r="C1829">
        <v>1</v>
      </c>
    </row>
    <row r="1830" spans="1:3" x14ac:dyDescent="0.3">
      <c r="A1830" t="s">
        <v>817</v>
      </c>
      <c r="B1830">
        <v>13</v>
      </c>
      <c r="C1830">
        <v>7</v>
      </c>
    </row>
    <row r="1831" spans="1:3" x14ac:dyDescent="0.3">
      <c r="A1831" t="s">
        <v>1075</v>
      </c>
      <c r="B1831">
        <v>2</v>
      </c>
      <c r="C1831">
        <v>1</v>
      </c>
    </row>
    <row r="1832" spans="1:3" x14ac:dyDescent="0.3">
      <c r="A1832" t="s">
        <v>4699</v>
      </c>
      <c r="B1832">
        <v>1</v>
      </c>
      <c r="C1832">
        <v>1</v>
      </c>
    </row>
    <row r="1833" spans="1:3" x14ac:dyDescent="0.3">
      <c r="A1833" t="s">
        <v>4700</v>
      </c>
      <c r="B1833">
        <v>1</v>
      </c>
      <c r="C1833">
        <v>1</v>
      </c>
    </row>
    <row r="1834" spans="1:3" x14ac:dyDescent="0.3">
      <c r="A1834" t="s">
        <v>4701</v>
      </c>
      <c r="B1834">
        <v>1</v>
      </c>
      <c r="C1834">
        <v>1</v>
      </c>
    </row>
    <row r="1835" spans="1:3" x14ac:dyDescent="0.3">
      <c r="A1835" t="s">
        <v>4702</v>
      </c>
      <c r="B1835">
        <v>1</v>
      </c>
      <c r="C1835">
        <v>1</v>
      </c>
    </row>
    <row r="1836" spans="1:3" x14ac:dyDescent="0.3">
      <c r="A1836" t="s">
        <v>4703</v>
      </c>
      <c r="B1836">
        <v>1</v>
      </c>
      <c r="C1836">
        <v>1</v>
      </c>
    </row>
    <row r="1837" spans="1:3" x14ac:dyDescent="0.3">
      <c r="A1837" t="s">
        <v>4704</v>
      </c>
      <c r="B1837">
        <v>1</v>
      </c>
      <c r="C1837">
        <v>1</v>
      </c>
    </row>
    <row r="1838" spans="1:3" x14ac:dyDescent="0.3">
      <c r="A1838" t="s">
        <v>4705</v>
      </c>
      <c r="B1838">
        <v>1</v>
      </c>
      <c r="C1838">
        <v>1</v>
      </c>
    </row>
    <row r="1839" spans="1:3" x14ac:dyDescent="0.3">
      <c r="A1839" t="s">
        <v>4706</v>
      </c>
      <c r="B1839">
        <v>1</v>
      </c>
      <c r="C1839">
        <v>1</v>
      </c>
    </row>
    <row r="1840" spans="1:3" x14ac:dyDescent="0.3">
      <c r="A1840" t="s">
        <v>4707</v>
      </c>
      <c r="B1840">
        <v>1</v>
      </c>
      <c r="C1840">
        <v>1</v>
      </c>
    </row>
    <row r="1841" spans="1:3" x14ac:dyDescent="0.3">
      <c r="A1841" t="s">
        <v>4708</v>
      </c>
      <c r="B1841">
        <v>1</v>
      </c>
      <c r="C1841">
        <v>1</v>
      </c>
    </row>
    <row r="1842" spans="1:3" x14ac:dyDescent="0.3">
      <c r="A1842" t="s">
        <v>4709</v>
      </c>
      <c r="B1842">
        <v>1</v>
      </c>
      <c r="C1842">
        <v>1</v>
      </c>
    </row>
    <row r="1843" spans="1:3" x14ac:dyDescent="0.3">
      <c r="A1843" t="s">
        <v>328</v>
      </c>
      <c r="B1843">
        <v>5</v>
      </c>
      <c r="C1843">
        <v>3</v>
      </c>
    </row>
    <row r="1844" spans="1:3" x14ac:dyDescent="0.3">
      <c r="A1844" t="s">
        <v>1076</v>
      </c>
      <c r="B1844">
        <v>1</v>
      </c>
      <c r="C1844">
        <v>1</v>
      </c>
    </row>
    <row r="1845" spans="1:3" x14ac:dyDescent="0.3">
      <c r="A1845" t="s">
        <v>329</v>
      </c>
      <c r="B1845">
        <v>15</v>
      </c>
      <c r="C1845">
        <v>7</v>
      </c>
    </row>
    <row r="1846" spans="1:3" x14ac:dyDescent="0.3">
      <c r="A1846" t="s">
        <v>4710</v>
      </c>
      <c r="B1846">
        <v>1</v>
      </c>
      <c r="C1846">
        <v>1</v>
      </c>
    </row>
    <row r="1847" spans="1:3" x14ac:dyDescent="0.3">
      <c r="A1847" t="s">
        <v>330</v>
      </c>
      <c r="B1847">
        <v>1</v>
      </c>
      <c r="C1847">
        <v>1</v>
      </c>
    </row>
    <row r="1848" spans="1:3" x14ac:dyDescent="0.3">
      <c r="A1848" t="s">
        <v>576</v>
      </c>
      <c r="B1848">
        <v>1</v>
      </c>
      <c r="C1848">
        <v>1</v>
      </c>
    </row>
    <row r="1849" spans="1:3" x14ac:dyDescent="0.3">
      <c r="A1849" t="s">
        <v>4711</v>
      </c>
      <c r="B1849">
        <v>1</v>
      </c>
      <c r="C1849">
        <v>1</v>
      </c>
    </row>
    <row r="1850" spans="1:3" x14ac:dyDescent="0.3">
      <c r="A1850" t="s">
        <v>4712</v>
      </c>
      <c r="B1850">
        <v>1</v>
      </c>
      <c r="C1850">
        <v>1</v>
      </c>
    </row>
    <row r="1851" spans="1:3" x14ac:dyDescent="0.3">
      <c r="A1851" t="s">
        <v>331</v>
      </c>
      <c r="B1851">
        <v>18</v>
      </c>
      <c r="C1851">
        <v>7</v>
      </c>
    </row>
    <row r="1852" spans="1:3" x14ac:dyDescent="0.3">
      <c r="A1852" t="s">
        <v>4713</v>
      </c>
      <c r="B1852">
        <v>1</v>
      </c>
      <c r="C1852">
        <v>1</v>
      </c>
    </row>
    <row r="1853" spans="1:3" x14ac:dyDescent="0.3">
      <c r="A1853" t="s">
        <v>1077</v>
      </c>
      <c r="B1853">
        <v>20</v>
      </c>
      <c r="C1853">
        <v>7</v>
      </c>
    </row>
    <row r="1854" spans="1:3" x14ac:dyDescent="0.3">
      <c r="A1854" t="s">
        <v>4714</v>
      </c>
      <c r="B1854">
        <v>1</v>
      </c>
      <c r="C1854">
        <v>1</v>
      </c>
    </row>
    <row r="1855" spans="1:3" x14ac:dyDescent="0.3">
      <c r="A1855" t="s">
        <v>4715</v>
      </c>
      <c r="B1855">
        <v>1</v>
      </c>
      <c r="C1855">
        <v>1</v>
      </c>
    </row>
    <row r="1856" spans="1:3" x14ac:dyDescent="0.3">
      <c r="A1856" t="s">
        <v>4716</v>
      </c>
      <c r="B1856">
        <v>1</v>
      </c>
      <c r="C1856">
        <v>1</v>
      </c>
    </row>
    <row r="1857" spans="1:3" x14ac:dyDescent="0.3">
      <c r="A1857" t="s">
        <v>4717</v>
      </c>
      <c r="B1857">
        <v>1</v>
      </c>
      <c r="C1857">
        <v>1</v>
      </c>
    </row>
    <row r="1858" spans="1:3" x14ac:dyDescent="0.3">
      <c r="A1858" t="s">
        <v>332</v>
      </c>
      <c r="B1858">
        <v>152</v>
      </c>
      <c r="C1858">
        <v>7</v>
      </c>
    </row>
    <row r="1859" spans="1:3" x14ac:dyDescent="0.3">
      <c r="A1859" t="s">
        <v>4718</v>
      </c>
      <c r="B1859">
        <v>1</v>
      </c>
      <c r="C1859">
        <v>1</v>
      </c>
    </row>
    <row r="1860" spans="1:3" x14ac:dyDescent="0.3">
      <c r="A1860" t="s">
        <v>4719</v>
      </c>
      <c r="B1860">
        <v>1</v>
      </c>
      <c r="C1860">
        <v>1</v>
      </c>
    </row>
    <row r="1861" spans="1:3" x14ac:dyDescent="0.3">
      <c r="A1861" t="s">
        <v>4720</v>
      </c>
      <c r="B1861">
        <v>1</v>
      </c>
      <c r="C1861">
        <v>1</v>
      </c>
    </row>
    <row r="1862" spans="1:3" x14ac:dyDescent="0.3">
      <c r="A1862" t="s">
        <v>4721</v>
      </c>
      <c r="B1862">
        <v>1</v>
      </c>
      <c r="C1862">
        <v>1</v>
      </c>
    </row>
    <row r="1863" spans="1:3" x14ac:dyDescent="0.3">
      <c r="A1863" t="s">
        <v>4722</v>
      </c>
      <c r="B1863">
        <v>1</v>
      </c>
      <c r="C1863">
        <v>1</v>
      </c>
    </row>
    <row r="1864" spans="1:3" x14ac:dyDescent="0.3">
      <c r="A1864" t="s">
        <v>4723</v>
      </c>
      <c r="B1864">
        <v>1</v>
      </c>
      <c r="C1864">
        <v>1</v>
      </c>
    </row>
    <row r="1865" spans="1:3" x14ac:dyDescent="0.3">
      <c r="A1865" t="s">
        <v>4724</v>
      </c>
      <c r="B1865">
        <v>1</v>
      </c>
      <c r="C1865">
        <v>1</v>
      </c>
    </row>
    <row r="1866" spans="1:3" x14ac:dyDescent="0.3">
      <c r="A1866" t="s">
        <v>4725</v>
      </c>
      <c r="B1866">
        <v>2</v>
      </c>
      <c r="C1866">
        <v>1</v>
      </c>
    </row>
    <row r="1867" spans="1:3" x14ac:dyDescent="0.3">
      <c r="A1867" t="s">
        <v>333</v>
      </c>
      <c r="B1867">
        <v>1</v>
      </c>
      <c r="C1867">
        <v>1</v>
      </c>
    </row>
    <row r="1868" spans="1:3" x14ac:dyDescent="0.3">
      <c r="A1868" t="s">
        <v>4726</v>
      </c>
      <c r="B1868">
        <v>1</v>
      </c>
      <c r="C1868">
        <v>1</v>
      </c>
    </row>
    <row r="1869" spans="1:3" x14ac:dyDescent="0.3">
      <c r="A1869" t="s">
        <v>334</v>
      </c>
      <c r="B1869">
        <v>2</v>
      </c>
      <c r="C1869">
        <v>1</v>
      </c>
    </row>
    <row r="1870" spans="1:3" x14ac:dyDescent="0.3">
      <c r="A1870" t="s">
        <v>4727</v>
      </c>
      <c r="B1870">
        <v>1</v>
      </c>
      <c r="C1870">
        <v>1</v>
      </c>
    </row>
    <row r="1871" spans="1:3" x14ac:dyDescent="0.3">
      <c r="A1871" t="s">
        <v>4728</v>
      </c>
      <c r="B1871">
        <v>1</v>
      </c>
      <c r="C1871">
        <v>1</v>
      </c>
    </row>
    <row r="1872" spans="1:3" x14ac:dyDescent="0.3">
      <c r="A1872" t="s">
        <v>4729</v>
      </c>
      <c r="B1872">
        <v>1</v>
      </c>
      <c r="C1872">
        <v>1</v>
      </c>
    </row>
    <row r="1873" spans="1:3" x14ac:dyDescent="0.3">
      <c r="A1873" t="s">
        <v>577</v>
      </c>
      <c r="B1873">
        <v>1</v>
      </c>
      <c r="C1873">
        <v>1</v>
      </c>
    </row>
    <row r="1874" spans="1:3" x14ac:dyDescent="0.3">
      <c r="A1874" t="s">
        <v>4730</v>
      </c>
      <c r="B1874">
        <v>1</v>
      </c>
      <c r="C1874">
        <v>1</v>
      </c>
    </row>
    <row r="1875" spans="1:3" x14ac:dyDescent="0.3">
      <c r="A1875" t="s">
        <v>1078</v>
      </c>
      <c r="B1875">
        <v>14</v>
      </c>
      <c r="C1875">
        <v>7</v>
      </c>
    </row>
    <row r="1876" spans="1:3" x14ac:dyDescent="0.3">
      <c r="A1876" t="s">
        <v>335</v>
      </c>
      <c r="B1876">
        <v>26</v>
      </c>
      <c r="C1876">
        <v>7</v>
      </c>
    </row>
    <row r="1877" spans="1:3" x14ac:dyDescent="0.3">
      <c r="A1877" t="s">
        <v>4731</v>
      </c>
      <c r="B1877">
        <v>1</v>
      </c>
      <c r="C1877">
        <v>1</v>
      </c>
    </row>
    <row r="1878" spans="1:3" x14ac:dyDescent="0.3">
      <c r="A1878" t="s">
        <v>4732</v>
      </c>
      <c r="B1878">
        <v>1</v>
      </c>
      <c r="C1878">
        <v>1</v>
      </c>
    </row>
    <row r="1879" spans="1:3" x14ac:dyDescent="0.3">
      <c r="A1879" t="s">
        <v>1079</v>
      </c>
      <c r="B1879">
        <v>1</v>
      </c>
      <c r="C1879">
        <v>1</v>
      </c>
    </row>
    <row r="1880" spans="1:3" x14ac:dyDescent="0.3">
      <c r="A1880" t="s">
        <v>426</v>
      </c>
      <c r="B1880">
        <v>8</v>
      </c>
      <c r="C1880">
        <v>5</v>
      </c>
    </row>
    <row r="1881" spans="1:3" x14ac:dyDescent="0.3">
      <c r="A1881" t="s">
        <v>578</v>
      </c>
      <c r="B1881">
        <v>1</v>
      </c>
      <c r="C1881">
        <v>1</v>
      </c>
    </row>
    <row r="1882" spans="1:3" x14ac:dyDescent="0.3">
      <c r="A1882" t="s">
        <v>4733</v>
      </c>
      <c r="B1882">
        <v>1</v>
      </c>
      <c r="C1882">
        <v>1</v>
      </c>
    </row>
    <row r="1883" spans="1:3" x14ac:dyDescent="0.3">
      <c r="A1883" t="s">
        <v>4734</v>
      </c>
      <c r="B1883">
        <v>1</v>
      </c>
      <c r="C1883">
        <v>1</v>
      </c>
    </row>
    <row r="1884" spans="1:3" x14ac:dyDescent="0.3">
      <c r="A1884" t="s">
        <v>4735</v>
      </c>
      <c r="B1884">
        <v>1</v>
      </c>
      <c r="C1884">
        <v>1</v>
      </c>
    </row>
    <row r="1885" spans="1:3" x14ac:dyDescent="0.3">
      <c r="A1885" t="s">
        <v>4736</v>
      </c>
      <c r="B1885">
        <v>1</v>
      </c>
      <c r="C1885">
        <v>1</v>
      </c>
    </row>
    <row r="1886" spans="1:3" x14ac:dyDescent="0.3">
      <c r="A1886" t="s">
        <v>336</v>
      </c>
      <c r="B1886">
        <v>92</v>
      </c>
      <c r="C1886">
        <v>7</v>
      </c>
    </row>
    <row r="1887" spans="1:3" x14ac:dyDescent="0.3">
      <c r="A1887" t="s">
        <v>579</v>
      </c>
      <c r="B1887">
        <v>1</v>
      </c>
      <c r="C1887">
        <v>1</v>
      </c>
    </row>
    <row r="1888" spans="1:3" x14ac:dyDescent="0.3">
      <c r="A1888" t="s">
        <v>816</v>
      </c>
      <c r="B1888">
        <v>1</v>
      </c>
      <c r="C1888">
        <v>1</v>
      </c>
    </row>
    <row r="1889" spans="1:3" x14ac:dyDescent="0.3">
      <c r="A1889" t="s">
        <v>4737</v>
      </c>
      <c r="B1889">
        <v>1</v>
      </c>
      <c r="C1889">
        <v>1</v>
      </c>
    </row>
    <row r="1890" spans="1:3" x14ac:dyDescent="0.3">
      <c r="A1890" t="s">
        <v>580</v>
      </c>
      <c r="B1890">
        <v>1</v>
      </c>
      <c r="C1890">
        <v>1</v>
      </c>
    </row>
    <row r="1891" spans="1:3" x14ac:dyDescent="0.3">
      <c r="A1891" t="s">
        <v>4738</v>
      </c>
      <c r="B1891">
        <v>1</v>
      </c>
      <c r="C1891">
        <v>1</v>
      </c>
    </row>
    <row r="1892" spans="1:3" x14ac:dyDescent="0.3">
      <c r="A1892" t="s">
        <v>1080</v>
      </c>
      <c r="B1892">
        <v>1</v>
      </c>
      <c r="C1892">
        <v>1</v>
      </c>
    </row>
    <row r="1893" spans="1:3" x14ac:dyDescent="0.3">
      <c r="A1893" t="s">
        <v>4739</v>
      </c>
      <c r="B1893">
        <v>1</v>
      </c>
      <c r="C1893">
        <v>1</v>
      </c>
    </row>
    <row r="1894" spans="1:3" x14ac:dyDescent="0.3">
      <c r="A1894" t="s">
        <v>1081</v>
      </c>
      <c r="B1894">
        <v>1</v>
      </c>
      <c r="C1894">
        <v>1</v>
      </c>
    </row>
    <row r="1895" spans="1:3" x14ac:dyDescent="0.3">
      <c r="A1895" t="s">
        <v>4740</v>
      </c>
      <c r="B1895">
        <v>1</v>
      </c>
      <c r="C1895">
        <v>1</v>
      </c>
    </row>
    <row r="1896" spans="1:3" x14ac:dyDescent="0.3">
      <c r="A1896" t="s">
        <v>1082</v>
      </c>
      <c r="B1896">
        <v>6</v>
      </c>
      <c r="C1896">
        <v>3</v>
      </c>
    </row>
    <row r="1897" spans="1:3" x14ac:dyDescent="0.3">
      <c r="A1897" t="s">
        <v>1083</v>
      </c>
      <c r="B1897">
        <v>14</v>
      </c>
      <c r="C1897">
        <v>7</v>
      </c>
    </row>
    <row r="1898" spans="1:3" x14ac:dyDescent="0.3">
      <c r="A1898" t="s">
        <v>337</v>
      </c>
      <c r="B1898">
        <v>1</v>
      </c>
      <c r="C1898">
        <v>1</v>
      </c>
    </row>
    <row r="1899" spans="1:3" x14ac:dyDescent="0.3">
      <c r="A1899" t="s">
        <v>1084</v>
      </c>
      <c r="B1899">
        <v>6</v>
      </c>
      <c r="C1899">
        <v>3</v>
      </c>
    </row>
    <row r="1900" spans="1:3" x14ac:dyDescent="0.3">
      <c r="A1900" t="s">
        <v>4741</v>
      </c>
      <c r="B1900">
        <v>1</v>
      </c>
      <c r="C1900">
        <v>1</v>
      </c>
    </row>
    <row r="1901" spans="1:3" x14ac:dyDescent="0.3">
      <c r="A1901" t="s">
        <v>581</v>
      </c>
      <c r="B1901">
        <v>1</v>
      </c>
      <c r="C1901">
        <v>1</v>
      </c>
    </row>
    <row r="1902" spans="1:3" x14ac:dyDescent="0.3">
      <c r="A1902" t="s">
        <v>4742</v>
      </c>
      <c r="B1902">
        <v>1</v>
      </c>
      <c r="C1902">
        <v>1</v>
      </c>
    </row>
    <row r="1903" spans="1:3" x14ac:dyDescent="0.3">
      <c r="A1903" t="s">
        <v>582</v>
      </c>
      <c r="B1903">
        <v>1</v>
      </c>
      <c r="C1903">
        <v>1</v>
      </c>
    </row>
    <row r="1904" spans="1:3" x14ac:dyDescent="0.3">
      <c r="A1904" t="s">
        <v>338</v>
      </c>
      <c r="B1904">
        <v>80</v>
      </c>
      <c r="C1904">
        <v>7</v>
      </c>
    </row>
    <row r="1905" spans="1:3" x14ac:dyDescent="0.3">
      <c r="A1905" t="s">
        <v>4743</v>
      </c>
      <c r="B1905">
        <v>1</v>
      </c>
      <c r="C1905">
        <v>1</v>
      </c>
    </row>
    <row r="1906" spans="1:3" x14ac:dyDescent="0.3">
      <c r="A1906" t="s">
        <v>4744</v>
      </c>
      <c r="B1906">
        <v>1</v>
      </c>
      <c r="C1906">
        <v>1</v>
      </c>
    </row>
    <row r="1907" spans="1:3" x14ac:dyDescent="0.3">
      <c r="A1907" t="s">
        <v>1085</v>
      </c>
      <c r="B1907">
        <v>6</v>
      </c>
      <c r="C1907">
        <v>3</v>
      </c>
    </row>
    <row r="1908" spans="1:3" x14ac:dyDescent="0.3">
      <c r="A1908" t="s">
        <v>4745</v>
      </c>
      <c r="B1908">
        <v>1</v>
      </c>
      <c r="C1908">
        <v>1</v>
      </c>
    </row>
    <row r="1909" spans="1:3" x14ac:dyDescent="0.3">
      <c r="A1909" t="s">
        <v>815</v>
      </c>
      <c r="B1909">
        <v>9</v>
      </c>
      <c r="C1909">
        <v>5</v>
      </c>
    </row>
    <row r="1910" spans="1:3" x14ac:dyDescent="0.3">
      <c r="A1910" t="s">
        <v>4746</v>
      </c>
      <c r="B1910">
        <v>1</v>
      </c>
      <c r="C1910">
        <v>1</v>
      </c>
    </row>
    <row r="1911" spans="1:3" x14ac:dyDescent="0.3">
      <c r="A1911" t="s">
        <v>4747</v>
      </c>
      <c r="B1911">
        <v>1</v>
      </c>
      <c r="C1911">
        <v>1</v>
      </c>
    </row>
    <row r="1912" spans="1:3" x14ac:dyDescent="0.3">
      <c r="A1912" t="s">
        <v>4748</v>
      </c>
      <c r="B1912">
        <v>1</v>
      </c>
      <c r="C1912">
        <v>1</v>
      </c>
    </row>
    <row r="1913" spans="1:3" x14ac:dyDescent="0.3">
      <c r="A1913" t="s">
        <v>339</v>
      </c>
      <c r="B1913">
        <v>3</v>
      </c>
      <c r="C1913">
        <v>1</v>
      </c>
    </row>
    <row r="1914" spans="1:3" x14ac:dyDescent="0.3">
      <c r="A1914" t="s">
        <v>1086</v>
      </c>
      <c r="B1914">
        <v>1</v>
      </c>
      <c r="C1914">
        <v>1</v>
      </c>
    </row>
    <row r="1915" spans="1:3" x14ac:dyDescent="0.3">
      <c r="A1915" t="s">
        <v>1087</v>
      </c>
      <c r="B1915">
        <v>4</v>
      </c>
      <c r="C1915">
        <v>3</v>
      </c>
    </row>
    <row r="1916" spans="1:3" x14ac:dyDescent="0.3">
      <c r="A1916" t="s">
        <v>4749</v>
      </c>
      <c r="B1916">
        <v>1</v>
      </c>
      <c r="C1916">
        <v>1</v>
      </c>
    </row>
    <row r="1917" spans="1:3" x14ac:dyDescent="0.3">
      <c r="A1917" t="s">
        <v>4750</v>
      </c>
      <c r="B1917">
        <v>1</v>
      </c>
      <c r="C1917">
        <v>1</v>
      </c>
    </row>
    <row r="1918" spans="1:3" x14ac:dyDescent="0.3">
      <c r="A1918" t="s">
        <v>4751</v>
      </c>
      <c r="B1918">
        <v>1</v>
      </c>
      <c r="C1918">
        <v>1</v>
      </c>
    </row>
    <row r="1919" spans="1:3" x14ac:dyDescent="0.3">
      <c r="A1919" t="s">
        <v>4752</v>
      </c>
      <c r="B1919">
        <v>1</v>
      </c>
      <c r="C1919">
        <v>1</v>
      </c>
    </row>
    <row r="1920" spans="1:3" x14ac:dyDescent="0.3">
      <c r="A1920" t="s">
        <v>583</v>
      </c>
      <c r="B1920">
        <v>1</v>
      </c>
      <c r="C1920">
        <v>1</v>
      </c>
    </row>
    <row r="1921" spans="1:3" x14ac:dyDescent="0.3">
      <c r="A1921" t="s">
        <v>340</v>
      </c>
      <c r="B1921">
        <v>11</v>
      </c>
      <c r="C1921">
        <v>5</v>
      </c>
    </row>
    <row r="1922" spans="1:3" x14ac:dyDescent="0.3">
      <c r="A1922" t="s">
        <v>341</v>
      </c>
      <c r="B1922">
        <v>5</v>
      </c>
      <c r="C1922">
        <v>3</v>
      </c>
    </row>
    <row r="1923" spans="1:3" x14ac:dyDescent="0.3">
      <c r="A1923" t="s">
        <v>1088</v>
      </c>
      <c r="B1923">
        <v>108</v>
      </c>
      <c r="C1923">
        <v>7</v>
      </c>
    </row>
    <row r="1924" spans="1:3" x14ac:dyDescent="0.3">
      <c r="A1924" t="s">
        <v>4753</v>
      </c>
      <c r="B1924">
        <v>1</v>
      </c>
      <c r="C1924">
        <v>1</v>
      </c>
    </row>
    <row r="1925" spans="1:3" x14ac:dyDescent="0.3">
      <c r="A1925" t="s">
        <v>342</v>
      </c>
      <c r="B1925">
        <v>21</v>
      </c>
      <c r="C1925">
        <v>7</v>
      </c>
    </row>
    <row r="1926" spans="1:3" x14ac:dyDescent="0.3">
      <c r="A1926" t="s">
        <v>343</v>
      </c>
      <c r="B1926">
        <v>1</v>
      </c>
      <c r="C1926">
        <v>1</v>
      </c>
    </row>
    <row r="1927" spans="1:3" x14ac:dyDescent="0.3">
      <c r="A1927" t="s">
        <v>1089</v>
      </c>
      <c r="B1927">
        <v>27</v>
      </c>
      <c r="C1927">
        <v>7</v>
      </c>
    </row>
    <row r="1928" spans="1:3" x14ac:dyDescent="0.3">
      <c r="A1928" t="s">
        <v>344</v>
      </c>
      <c r="B1928">
        <v>11</v>
      </c>
      <c r="C1928">
        <v>5</v>
      </c>
    </row>
    <row r="1929" spans="1:3" x14ac:dyDescent="0.3">
      <c r="A1929" t="s">
        <v>4754</v>
      </c>
      <c r="B1929">
        <v>1</v>
      </c>
      <c r="C1929">
        <v>1</v>
      </c>
    </row>
    <row r="1930" spans="1:3" x14ac:dyDescent="0.3">
      <c r="A1930" t="s">
        <v>4755</v>
      </c>
      <c r="B1930">
        <v>1</v>
      </c>
      <c r="C1930">
        <v>1</v>
      </c>
    </row>
    <row r="1931" spans="1:3" x14ac:dyDescent="0.3">
      <c r="A1931" t="s">
        <v>345</v>
      </c>
      <c r="B1931">
        <v>1</v>
      </c>
      <c r="C1931">
        <v>1</v>
      </c>
    </row>
    <row r="1932" spans="1:3" x14ac:dyDescent="0.3">
      <c r="A1932" t="s">
        <v>584</v>
      </c>
      <c r="B1932">
        <v>1</v>
      </c>
      <c r="C1932">
        <v>1</v>
      </c>
    </row>
    <row r="1933" spans="1:3" x14ac:dyDescent="0.3">
      <c r="A1933" t="s">
        <v>4756</v>
      </c>
      <c r="B1933">
        <v>1</v>
      </c>
      <c r="C1933">
        <v>1</v>
      </c>
    </row>
    <row r="1934" spans="1:3" x14ac:dyDescent="0.3">
      <c r="A1934" t="s">
        <v>1090</v>
      </c>
      <c r="B1934">
        <v>2</v>
      </c>
      <c r="C1934">
        <v>1</v>
      </c>
    </row>
    <row r="1935" spans="1:3" x14ac:dyDescent="0.3">
      <c r="A1935" t="s">
        <v>585</v>
      </c>
      <c r="B1935">
        <v>1</v>
      </c>
      <c r="C1935">
        <v>1</v>
      </c>
    </row>
    <row r="1936" spans="1:3" x14ac:dyDescent="0.3">
      <c r="A1936" t="s">
        <v>346</v>
      </c>
      <c r="B1936">
        <v>9</v>
      </c>
      <c r="C1936">
        <v>5</v>
      </c>
    </row>
    <row r="1937" spans="1:3" x14ac:dyDescent="0.3">
      <c r="A1937" t="s">
        <v>4757</v>
      </c>
      <c r="B1937">
        <v>1</v>
      </c>
      <c r="C1937">
        <v>1</v>
      </c>
    </row>
    <row r="1938" spans="1:3" x14ac:dyDescent="0.3">
      <c r="A1938" t="s">
        <v>4758</v>
      </c>
      <c r="B1938">
        <v>1</v>
      </c>
      <c r="C1938">
        <v>1</v>
      </c>
    </row>
    <row r="1939" spans="1:3" x14ac:dyDescent="0.3">
      <c r="A1939" t="s">
        <v>1091</v>
      </c>
      <c r="B1939">
        <v>2</v>
      </c>
      <c r="C1939">
        <v>1</v>
      </c>
    </row>
    <row r="1940" spans="1:3" x14ac:dyDescent="0.3">
      <c r="A1940" t="s">
        <v>347</v>
      </c>
      <c r="B1940">
        <v>4</v>
      </c>
      <c r="C1940">
        <v>3</v>
      </c>
    </row>
    <row r="1941" spans="1:3" x14ac:dyDescent="0.3">
      <c r="A1941" t="s">
        <v>4759</v>
      </c>
      <c r="B1941">
        <v>1</v>
      </c>
      <c r="C1941">
        <v>1</v>
      </c>
    </row>
    <row r="1942" spans="1:3" x14ac:dyDescent="0.3">
      <c r="A1942" t="s">
        <v>4760</v>
      </c>
      <c r="B1942">
        <v>1</v>
      </c>
      <c r="C1942">
        <v>1</v>
      </c>
    </row>
    <row r="1943" spans="1:3" x14ac:dyDescent="0.3">
      <c r="A1943" t="s">
        <v>348</v>
      </c>
      <c r="B1943">
        <v>24</v>
      </c>
      <c r="C1943">
        <v>7</v>
      </c>
    </row>
    <row r="1944" spans="1:3" x14ac:dyDescent="0.3">
      <c r="A1944" t="s">
        <v>349</v>
      </c>
      <c r="B1944">
        <v>1</v>
      </c>
      <c r="C1944">
        <v>1</v>
      </c>
    </row>
    <row r="1945" spans="1:3" x14ac:dyDescent="0.3">
      <c r="A1945" t="s">
        <v>4761</v>
      </c>
      <c r="B1945">
        <v>1</v>
      </c>
      <c r="C1945">
        <v>1</v>
      </c>
    </row>
    <row r="1946" spans="1:3" x14ac:dyDescent="0.3">
      <c r="A1946" t="s">
        <v>350</v>
      </c>
      <c r="B1946">
        <v>93</v>
      </c>
      <c r="C1946">
        <v>7</v>
      </c>
    </row>
    <row r="1947" spans="1:3" x14ac:dyDescent="0.3">
      <c r="A1947" t="s">
        <v>4762</v>
      </c>
      <c r="B1947">
        <v>1</v>
      </c>
      <c r="C1947">
        <v>1</v>
      </c>
    </row>
    <row r="1948" spans="1:3" x14ac:dyDescent="0.3">
      <c r="A1948" t="s">
        <v>4763</v>
      </c>
      <c r="B1948">
        <v>1</v>
      </c>
      <c r="C1948">
        <v>1</v>
      </c>
    </row>
    <row r="1949" spans="1:3" x14ac:dyDescent="0.3">
      <c r="A1949" t="s">
        <v>4764</v>
      </c>
      <c r="B1949">
        <v>1</v>
      </c>
      <c r="C1949">
        <v>1</v>
      </c>
    </row>
    <row r="1950" spans="1:3" x14ac:dyDescent="0.3">
      <c r="A1950" t="s">
        <v>4765</v>
      </c>
      <c r="B1950">
        <v>1</v>
      </c>
      <c r="C1950">
        <v>1</v>
      </c>
    </row>
    <row r="1951" spans="1:3" x14ac:dyDescent="0.3">
      <c r="A1951" t="s">
        <v>586</v>
      </c>
      <c r="B1951">
        <v>1</v>
      </c>
      <c r="C1951">
        <v>1</v>
      </c>
    </row>
    <row r="1952" spans="1:3" x14ac:dyDescent="0.3">
      <c r="A1952" t="s">
        <v>1092</v>
      </c>
      <c r="B1952">
        <v>42</v>
      </c>
      <c r="C1952">
        <v>7</v>
      </c>
    </row>
    <row r="1953" spans="1:3" x14ac:dyDescent="0.3">
      <c r="A1953" t="s">
        <v>351</v>
      </c>
      <c r="B1953">
        <v>3</v>
      </c>
      <c r="C1953">
        <v>1</v>
      </c>
    </row>
    <row r="1954" spans="1:3" x14ac:dyDescent="0.3">
      <c r="A1954" t="s">
        <v>1093</v>
      </c>
      <c r="B1954">
        <v>8</v>
      </c>
      <c r="C1954">
        <v>5</v>
      </c>
    </row>
    <row r="1955" spans="1:3" x14ac:dyDescent="0.3">
      <c r="A1955" t="s">
        <v>1094</v>
      </c>
      <c r="B1955">
        <v>3</v>
      </c>
      <c r="C1955">
        <v>1</v>
      </c>
    </row>
    <row r="1956" spans="1:3" x14ac:dyDescent="0.3">
      <c r="A1956" t="s">
        <v>4766</v>
      </c>
      <c r="B1956">
        <v>1</v>
      </c>
      <c r="C1956">
        <v>1</v>
      </c>
    </row>
    <row r="1957" spans="1:3" x14ac:dyDescent="0.3">
      <c r="A1957" t="s">
        <v>4767</v>
      </c>
      <c r="B1957">
        <v>1</v>
      </c>
      <c r="C1957">
        <v>1</v>
      </c>
    </row>
    <row r="1958" spans="1:3" x14ac:dyDescent="0.3">
      <c r="A1958" t="s">
        <v>352</v>
      </c>
      <c r="B1958">
        <v>47</v>
      </c>
      <c r="C1958">
        <v>7</v>
      </c>
    </row>
    <row r="1959" spans="1:3" x14ac:dyDescent="0.3">
      <c r="A1959" t="s">
        <v>4768</v>
      </c>
      <c r="B1959">
        <v>1</v>
      </c>
      <c r="C1959">
        <v>1</v>
      </c>
    </row>
    <row r="1960" spans="1:3" x14ac:dyDescent="0.3">
      <c r="A1960" t="s">
        <v>587</v>
      </c>
      <c r="B1960">
        <v>1</v>
      </c>
      <c r="C1960">
        <v>1</v>
      </c>
    </row>
    <row r="1961" spans="1:3" x14ac:dyDescent="0.3">
      <c r="A1961" t="s">
        <v>4769</v>
      </c>
      <c r="B1961">
        <v>1</v>
      </c>
      <c r="C1961">
        <v>1</v>
      </c>
    </row>
    <row r="1962" spans="1:3" x14ac:dyDescent="0.3">
      <c r="A1962" t="s">
        <v>1095</v>
      </c>
      <c r="B1962">
        <v>23</v>
      </c>
      <c r="C1962">
        <v>7</v>
      </c>
    </row>
    <row r="1963" spans="1:3" x14ac:dyDescent="0.3">
      <c r="A1963" t="s">
        <v>353</v>
      </c>
      <c r="B1963">
        <v>28</v>
      </c>
      <c r="C1963">
        <v>7</v>
      </c>
    </row>
    <row r="1964" spans="1:3" x14ac:dyDescent="0.3">
      <c r="A1964" t="s">
        <v>4770</v>
      </c>
      <c r="B1964">
        <v>1</v>
      </c>
      <c r="C1964">
        <v>1</v>
      </c>
    </row>
    <row r="1965" spans="1:3" x14ac:dyDescent="0.3">
      <c r="A1965" t="s">
        <v>4771</v>
      </c>
      <c r="B1965">
        <v>1</v>
      </c>
      <c r="C1965">
        <v>1</v>
      </c>
    </row>
    <row r="1966" spans="1:3" x14ac:dyDescent="0.3">
      <c r="A1966" t="s">
        <v>4772</v>
      </c>
      <c r="B1966">
        <v>1</v>
      </c>
      <c r="C1966">
        <v>1</v>
      </c>
    </row>
    <row r="1967" spans="1:3" x14ac:dyDescent="0.3">
      <c r="A1967" t="s">
        <v>4773</v>
      </c>
      <c r="B1967">
        <v>1</v>
      </c>
      <c r="C1967">
        <v>1</v>
      </c>
    </row>
    <row r="1968" spans="1:3" x14ac:dyDescent="0.3">
      <c r="A1968" t="s">
        <v>1096</v>
      </c>
      <c r="B1968">
        <v>1</v>
      </c>
      <c r="C1968">
        <v>1</v>
      </c>
    </row>
    <row r="1969" spans="1:3" x14ac:dyDescent="0.3">
      <c r="A1969" t="s">
        <v>4774</v>
      </c>
      <c r="B1969">
        <v>1</v>
      </c>
      <c r="C1969">
        <v>1</v>
      </c>
    </row>
    <row r="1970" spans="1:3" x14ac:dyDescent="0.3">
      <c r="A1970" t="s">
        <v>4775</v>
      </c>
      <c r="B1970">
        <v>1</v>
      </c>
      <c r="C1970">
        <v>1</v>
      </c>
    </row>
    <row r="1971" spans="1:3" x14ac:dyDescent="0.3">
      <c r="A1971" t="s">
        <v>4776</v>
      </c>
      <c r="B1971">
        <v>1</v>
      </c>
      <c r="C1971">
        <v>1</v>
      </c>
    </row>
    <row r="1972" spans="1:3" x14ac:dyDescent="0.3">
      <c r="A1972" t="s">
        <v>588</v>
      </c>
      <c r="B1972">
        <v>1</v>
      </c>
      <c r="C1972">
        <v>1</v>
      </c>
    </row>
    <row r="1973" spans="1:3" x14ac:dyDescent="0.3">
      <c r="A1973" t="s">
        <v>354</v>
      </c>
      <c r="B1973">
        <v>6</v>
      </c>
      <c r="C1973">
        <v>3</v>
      </c>
    </row>
    <row r="1974" spans="1:3" x14ac:dyDescent="0.3">
      <c r="A1974" t="s">
        <v>814</v>
      </c>
      <c r="B1974">
        <v>27</v>
      </c>
      <c r="C1974">
        <v>7</v>
      </c>
    </row>
    <row r="1975" spans="1:3" x14ac:dyDescent="0.3">
      <c r="A1975" t="s">
        <v>589</v>
      </c>
      <c r="B1975">
        <v>1</v>
      </c>
      <c r="C1975">
        <v>1</v>
      </c>
    </row>
    <row r="1976" spans="1:3" x14ac:dyDescent="0.3">
      <c r="A1976" t="s">
        <v>4777</v>
      </c>
      <c r="B1976">
        <v>1</v>
      </c>
      <c r="C1976">
        <v>1</v>
      </c>
    </row>
    <row r="1977" spans="1:3" x14ac:dyDescent="0.3">
      <c r="A1977" t="s">
        <v>355</v>
      </c>
      <c r="B1977">
        <v>43</v>
      </c>
      <c r="C1977">
        <v>7</v>
      </c>
    </row>
    <row r="1978" spans="1:3" x14ac:dyDescent="0.3">
      <c r="A1978" t="s">
        <v>590</v>
      </c>
      <c r="B1978">
        <v>1</v>
      </c>
      <c r="C1978">
        <v>1</v>
      </c>
    </row>
    <row r="1979" spans="1:3" x14ac:dyDescent="0.3">
      <c r="A1979" t="s">
        <v>4778</v>
      </c>
      <c r="B1979">
        <v>1</v>
      </c>
      <c r="C1979">
        <v>1</v>
      </c>
    </row>
    <row r="1980" spans="1:3" x14ac:dyDescent="0.3">
      <c r="A1980" t="s">
        <v>4779</v>
      </c>
      <c r="B1980">
        <v>1</v>
      </c>
      <c r="C1980">
        <v>1</v>
      </c>
    </row>
    <row r="1981" spans="1:3" x14ac:dyDescent="0.3">
      <c r="A1981" t="s">
        <v>4780</v>
      </c>
      <c r="B1981">
        <v>38</v>
      </c>
      <c r="C1981">
        <v>7</v>
      </c>
    </row>
    <row r="1982" spans="1:3" x14ac:dyDescent="0.3">
      <c r="A1982" t="s">
        <v>813</v>
      </c>
      <c r="B1982">
        <v>1</v>
      </c>
      <c r="C1982">
        <v>1</v>
      </c>
    </row>
    <row r="1983" spans="1:3" x14ac:dyDescent="0.3">
      <c r="A1983" t="s">
        <v>1097</v>
      </c>
      <c r="B1983">
        <v>143</v>
      </c>
      <c r="C1983">
        <v>7</v>
      </c>
    </row>
    <row r="1984" spans="1:3" x14ac:dyDescent="0.3">
      <c r="A1984" t="s">
        <v>4781</v>
      </c>
      <c r="B1984">
        <v>1</v>
      </c>
      <c r="C1984">
        <v>1</v>
      </c>
    </row>
    <row r="1985" spans="1:3" x14ac:dyDescent="0.3">
      <c r="A1985" t="s">
        <v>4782</v>
      </c>
      <c r="B1985">
        <v>1</v>
      </c>
      <c r="C1985">
        <v>1</v>
      </c>
    </row>
    <row r="1986" spans="1:3" x14ac:dyDescent="0.3">
      <c r="A1986" t="s">
        <v>4783</v>
      </c>
      <c r="B1986">
        <v>1</v>
      </c>
      <c r="C1986">
        <v>1</v>
      </c>
    </row>
    <row r="1987" spans="1:3" x14ac:dyDescent="0.3">
      <c r="A1987" t="s">
        <v>4784</v>
      </c>
      <c r="B1987">
        <v>1</v>
      </c>
      <c r="C1987">
        <v>1</v>
      </c>
    </row>
    <row r="1988" spans="1:3" x14ac:dyDescent="0.3">
      <c r="A1988" t="s">
        <v>356</v>
      </c>
      <c r="B1988">
        <v>18</v>
      </c>
      <c r="C1988">
        <v>7</v>
      </c>
    </row>
    <row r="1989" spans="1:3" x14ac:dyDescent="0.3">
      <c r="A1989" t="s">
        <v>357</v>
      </c>
      <c r="B1989">
        <v>32</v>
      </c>
      <c r="C1989">
        <v>7</v>
      </c>
    </row>
    <row r="1990" spans="1:3" x14ac:dyDescent="0.3">
      <c r="A1990" t="s">
        <v>358</v>
      </c>
      <c r="B1990">
        <v>2</v>
      </c>
      <c r="C1990">
        <v>1</v>
      </c>
    </row>
    <row r="1991" spans="1:3" x14ac:dyDescent="0.3">
      <c r="A1991" t="s">
        <v>359</v>
      </c>
      <c r="B1991">
        <v>1</v>
      </c>
      <c r="C1991">
        <v>1</v>
      </c>
    </row>
    <row r="1992" spans="1:3" x14ac:dyDescent="0.3">
      <c r="A1992" t="s">
        <v>360</v>
      </c>
      <c r="B1992">
        <v>51</v>
      </c>
      <c r="C1992">
        <v>7</v>
      </c>
    </row>
    <row r="1993" spans="1:3" x14ac:dyDescent="0.3">
      <c r="A1993" t="s">
        <v>361</v>
      </c>
      <c r="B1993">
        <v>1</v>
      </c>
      <c r="C1993">
        <v>1</v>
      </c>
    </row>
    <row r="1994" spans="1:3" x14ac:dyDescent="0.3">
      <c r="A1994" t="s">
        <v>362</v>
      </c>
      <c r="B1994">
        <v>41</v>
      </c>
      <c r="C1994">
        <v>7</v>
      </c>
    </row>
    <row r="1995" spans="1:3" x14ac:dyDescent="0.3">
      <c r="A1995" t="s">
        <v>4785</v>
      </c>
      <c r="B1995">
        <v>1</v>
      </c>
      <c r="C1995">
        <v>1</v>
      </c>
    </row>
    <row r="1996" spans="1:3" x14ac:dyDescent="0.3">
      <c r="A1996" t="s">
        <v>591</v>
      </c>
      <c r="B1996">
        <v>1</v>
      </c>
      <c r="C1996">
        <v>1</v>
      </c>
    </row>
    <row r="1997" spans="1:3" x14ac:dyDescent="0.3">
      <c r="A1997" t="s">
        <v>1098</v>
      </c>
      <c r="B1997">
        <v>1</v>
      </c>
      <c r="C1997">
        <v>1</v>
      </c>
    </row>
    <row r="1998" spans="1:3" x14ac:dyDescent="0.3">
      <c r="A1998" t="s">
        <v>4786</v>
      </c>
      <c r="B1998">
        <v>1</v>
      </c>
      <c r="C1998">
        <v>1</v>
      </c>
    </row>
    <row r="1999" spans="1:3" x14ac:dyDescent="0.3">
      <c r="A1999" t="s">
        <v>363</v>
      </c>
      <c r="B1999">
        <v>43</v>
      </c>
      <c r="C1999">
        <v>7</v>
      </c>
    </row>
    <row r="2000" spans="1:3" x14ac:dyDescent="0.3">
      <c r="A2000" t="s">
        <v>1099</v>
      </c>
      <c r="B2000">
        <v>2</v>
      </c>
      <c r="C2000">
        <v>1</v>
      </c>
    </row>
    <row r="2001" spans="1:3" x14ac:dyDescent="0.3">
      <c r="A2001" t="s">
        <v>1100</v>
      </c>
      <c r="B2001">
        <v>18</v>
      </c>
      <c r="C2001">
        <v>7</v>
      </c>
    </row>
    <row r="2002" spans="1:3" x14ac:dyDescent="0.3">
      <c r="A2002" t="s">
        <v>592</v>
      </c>
      <c r="B2002">
        <v>1</v>
      </c>
      <c r="C2002">
        <v>1</v>
      </c>
    </row>
    <row r="2003" spans="1:3" x14ac:dyDescent="0.3">
      <c r="A2003" t="s">
        <v>4787</v>
      </c>
      <c r="B2003">
        <v>1</v>
      </c>
      <c r="C2003">
        <v>1</v>
      </c>
    </row>
    <row r="2004" spans="1:3" x14ac:dyDescent="0.3">
      <c r="A2004" t="s">
        <v>4788</v>
      </c>
      <c r="B2004">
        <v>1</v>
      </c>
      <c r="C2004">
        <v>1</v>
      </c>
    </row>
    <row r="2005" spans="1:3" x14ac:dyDescent="0.3">
      <c r="A2005" t="s">
        <v>364</v>
      </c>
      <c r="B2005">
        <v>10</v>
      </c>
      <c r="C2005">
        <v>5</v>
      </c>
    </row>
    <row r="2006" spans="1:3" x14ac:dyDescent="0.3">
      <c r="A2006" t="s">
        <v>365</v>
      </c>
      <c r="B2006">
        <v>39</v>
      </c>
      <c r="C2006">
        <v>7</v>
      </c>
    </row>
    <row r="2007" spans="1:3" x14ac:dyDescent="0.3">
      <c r="A2007" t="s">
        <v>4789</v>
      </c>
      <c r="B2007">
        <v>1</v>
      </c>
      <c r="C2007">
        <v>1</v>
      </c>
    </row>
    <row r="2008" spans="1:3" x14ac:dyDescent="0.3">
      <c r="A2008" t="s">
        <v>366</v>
      </c>
      <c r="B2008">
        <v>41</v>
      </c>
      <c r="C2008">
        <v>7</v>
      </c>
    </row>
    <row r="2009" spans="1:3" x14ac:dyDescent="0.3">
      <c r="A2009" t="s">
        <v>1101</v>
      </c>
      <c r="B2009">
        <v>1</v>
      </c>
      <c r="C2009">
        <v>1</v>
      </c>
    </row>
    <row r="2010" spans="1:3" x14ac:dyDescent="0.3">
      <c r="A2010" t="s">
        <v>4790</v>
      </c>
      <c r="B2010">
        <v>5</v>
      </c>
      <c r="C2010">
        <v>3</v>
      </c>
    </row>
    <row r="2011" spans="1:3" x14ac:dyDescent="0.3">
      <c r="A2011" t="s">
        <v>4791</v>
      </c>
      <c r="B2011">
        <v>1</v>
      </c>
      <c r="C2011">
        <v>1</v>
      </c>
    </row>
    <row r="2012" spans="1:3" x14ac:dyDescent="0.3">
      <c r="A2012" t="s">
        <v>4792</v>
      </c>
      <c r="B2012">
        <v>1</v>
      </c>
      <c r="C2012">
        <v>1</v>
      </c>
    </row>
    <row r="2013" spans="1:3" x14ac:dyDescent="0.3">
      <c r="A2013" t="s">
        <v>593</v>
      </c>
      <c r="B2013">
        <v>2</v>
      </c>
      <c r="C2013">
        <v>1</v>
      </c>
    </row>
    <row r="2014" spans="1:3" x14ac:dyDescent="0.3">
      <c r="A2014" t="s">
        <v>1102</v>
      </c>
      <c r="B2014">
        <v>16</v>
      </c>
      <c r="C2014">
        <v>7</v>
      </c>
    </row>
    <row r="2015" spans="1:3" x14ac:dyDescent="0.3">
      <c r="A2015" t="s">
        <v>594</v>
      </c>
      <c r="B2015">
        <v>1</v>
      </c>
      <c r="C2015">
        <v>1</v>
      </c>
    </row>
    <row r="2016" spans="1:3" x14ac:dyDescent="0.3">
      <c r="A2016" t="s">
        <v>4793</v>
      </c>
      <c r="B2016">
        <v>1</v>
      </c>
      <c r="C2016">
        <v>1</v>
      </c>
    </row>
    <row r="2017" spans="1:3" x14ac:dyDescent="0.3">
      <c r="A2017" t="s">
        <v>1103</v>
      </c>
      <c r="B2017">
        <v>1</v>
      </c>
      <c r="C2017">
        <v>1</v>
      </c>
    </row>
    <row r="2018" spans="1:3" x14ac:dyDescent="0.3">
      <c r="A2018" t="s">
        <v>367</v>
      </c>
      <c r="B2018">
        <v>1</v>
      </c>
      <c r="C2018">
        <v>1</v>
      </c>
    </row>
    <row r="2019" spans="1:3" x14ac:dyDescent="0.3">
      <c r="A2019" t="s">
        <v>4794</v>
      </c>
      <c r="B2019">
        <v>1</v>
      </c>
      <c r="C2019">
        <v>1</v>
      </c>
    </row>
    <row r="2020" spans="1:3" x14ac:dyDescent="0.3">
      <c r="A2020" t="s">
        <v>368</v>
      </c>
      <c r="B2020">
        <v>25</v>
      </c>
      <c r="C2020">
        <v>7</v>
      </c>
    </row>
    <row r="2021" spans="1:3" x14ac:dyDescent="0.3">
      <c r="A2021" t="s">
        <v>369</v>
      </c>
      <c r="B2021">
        <v>67</v>
      </c>
      <c r="C2021">
        <v>7</v>
      </c>
    </row>
    <row r="2022" spans="1:3" x14ac:dyDescent="0.3">
      <c r="A2022" t="s">
        <v>1104</v>
      </c>
      <c r="B2022">
        <v>1</v>
      </c>
      <c r="C2022">
        <v>1</v>
      </c>
    </row>
    <row r="2023" spans="1:3" x14ac:dyDescent="0.3">
      <c r="A2023" t="s">
        <v>370</v>
      </c>
      <c r="B2023">
        <v>22</v>
      </c>
      <c r="C2023">
        <v>7</v>
      </c>
    </row>
    <row r="2024" spans="1:3" x14ac:dyDescent="0.3">
      <c r="A2024" t="s">
        <v>4795</v>
      </c>
      <c r="B2024">
        <v>1</v>
      </c>
      <c r="C2024">
        <v>1</v>
      </c>
    </row>
    <row r="2025" spans="1:3" x14ac:dyDescent="0.3">
      <c r="A2025" t="s">
        <v>371</v>
      </c>
      <c r="B2025">
        <v>8</v>
      </c>
      <c r="C2025">
        <v>5</v>
      </c>
    </row>
    <row r="2026" spans="1:3" x14ac:dyDescent="0.3">
      <c r="A2026" t="s">
        <v>4796</v>
      </c>
      <c r="B2026">
        <v>1</v>
      </c>
      <c r="C2026">
        <v>1</v>
      </c>
    </row>
    <row r="2027" spans="1:3" x14ac:dyDescent="0.3">
      <c r="A2027" t="s">
        <v>4797</v>
      </c>
      <c r="B2027">
        <v>1</v>
      </c>
      <c r="C2027">
        <v>1</v>
      </c>
    </row>
    <row r="2028" spans="1:3" x14ac:dyDescent="0.3">
      <c r="A2028" t="s">
        <v>372</v>
      </c>
      <c r="B2028">
        <v>42</v>
      </c>
      <c r="C2028">
        <v>7</v>
      </c>
    </row>
    <row r="2029" spans="1:3" x14ac:dyDescent="0.3">
      <c r="A2029" t="s">
        <v>4798</v>
      </c>
      <c r="B2029">
        <v>1</v>
      </c>
      <c r="C2029">
        <v>1</v>
      </c>
    </row>
    <row r="2030" spans="1:3" x14ac:dyDescent="0.3">
      <c r="A2030" t="s">
        <v>4799</v>
      </c>
      <c r="B2030">
        <v>1</v>
      </c>
      <c r="C2030">
        <v>1</v>
      </c>
    </row>
    <row r="2031" spans="1:3" x14ac:dyDescent="0.3">
      <c r="A2031" t="s">
        <v>812</v>
      </c>
      <c r="B2031">
        <v>1</v>
      </c>
      <c r="C2031">
        <v>1</v>
      </c>
    </row>
    <row r="2032" spans="1:3" x14ac:dyDescent="0.3">
      <c r="A2032" t="s">
        <v>1105</v>
      </c>
      <c r="B2032">
        <v>3</v>
      </c>
      <c r="C2032">
        <v>1</v>
      </c>
    </row>
    <row r="2033" spans="1:3" x14ac:dyDescent="0.3">
      <c r="A2033" t="s">
        <v>1106</v>
      </c>
      <c r="B2033">
        <v>2</v>
      </c>
      <c r="C2033">
        <v>1</v>
      </c>
    </row>
    <row r="2034" spans="1:3" x14ac:dyDescent="0.3">
      <c r="A2034" t="s">
        <v>4800</v>
      </c>
      <c r="B2034">
        <v>1</v>
      </c>
      <c r="C2034">
        <v>1</v>
      </c>
    </row>
    <row r="2035" spans="1:3" x14ac:dyDescent="0.3">
      <c r="A2035" t="s">
        <v>4801</v>
      </c>
      <c r="B2035">
        <v>1</v>
      </c>
      <c r="C2035">
        <v>1</v>
      </c>
    </row>
    <row r="2036" spans="1:3" x14ac:dyDescent="0.3">
      <c r="A2036" t="s">
        <v>767</v>
      </c>
      <c r="B2036">
        <v>22</v>
      </c>
      <c r="C2036">
        <v>7</v>
      </c>
    </row>
    <row r="2037" spans="1:3" x14ac:dyDescent="0.3">
      <c r="A2037" t="s">
        <v>595</v>
      </c>
      <c r="B2037">
        <v>1</v>
      </c>
      <c r="C2037">
        <v>1</v>
      </c>
    </row>
    <row r="2038" spans="1:3" x14ac:dyDescent="0.3">
      <c r="A2038" t="s">
        <v>373</v>
      </c>
      <c r="B2038">
        <v>8</v>
      </c>
      <c r="C2038">
        <v>5</v>
      </c>
    </row>
    <row r="2039" spans="1:3" x14ac:dyDescent="0.3">
      <c r="A2039" t="s">
        <v>596</v>
      </c>
      <c r="B2039">
        <v>1</v>
      </c>
      <c r="C2039">
        <v>1</v>
      </c>
    </row>
    <row r="2040" spans="1:3" x14ac:dyDescent="0.3">
      <c r="A2040" t="s">
        <v>4802</v>
      </c>
      <c r="B2040">
        <v>1</v>
      </c>
      <c r="C2040">
        <v>1</v>
      </c>
    </row>
    <row r="2041" spans="1:3" x14ac:dyDescent="0.3">
      <c r="A2041" t="s">
        <v>811</v>
      </c>
      <c r="B2041">
        <v>1</v>
      </c>
      <c r="C2041">
        <v>1</v>
      </c>
    </row>
    <row r="2042" spans="1:3" x14ac:dyDescent="0.3">
      <c r="A2042" t="s">
        <v>810</v>
      </c>
      <c r="B2042">
        <v>1</v>
      </c>
      <c r="C2042">
        <v>1</v>
      </c>
    </row>
    <row r="2043" spans="1:3" x14ac:dyDescent="0.3">
      <c r="A2043" t="s">
        <v>4803</v>
      </c>
      <c r="B2043">
        <v>1</v>
      </c>
      <c r="C2043">
        <v>1</v>
      </c>
    </row>
    <row r="2044" spans="1:3" x14ac:dyDescent="0.3">
      <c r="A2044" t="s">
        <v>374</v>
      </c>
      <c r="B2044">
        <v>2</v>
      </c>
      <c r="C2044">
        <v>1</v>
      </c>
    </row>
    <row r="2045" spans="1:3" x14ac:dyDescent="0.3">
      <c r="A2045" t="s">
        <v>1107</v>
      </c>
      <c r="B2045">
        <v>2</v>
      </c>
      <c r="C2045">
        <v>1</v>
      </c>
    </row>
    <row r="2046" spans="1:3" x14ac:dyDescent="0.3">
      <c r="A2046" t="s">
        <v>1108</v>
      </c>
      <c r="B2046">
        <v>20</v>
      </c>
      <c r="C2046">
        <v>7</v>
      </c>
    </row>
    <row r="2047" spans="1:3" x14ac:dyDescent="0.3">
      <c r="A2047" t="s">
        <v>1109</v>
      </c>
      <c r="B2047">
        <v>3</v>
      </c>
      <c r="C2047">
        <v>1</v>
      </c>
    </row>
    <row r="2048" spans="1:3" x14ac:dyDescent="0.3">
      <c r="A2048" t="s">
        <v>1110</v>
      </c>
      <c r="B2048">
        <v>3</v>
      </c>
      <c r="C2048">
        <v>1</v>
      </c>
    </row>
    <row r="2049" spans="1:3" x14ac:dyDescent="0.3">
      <c r="A2049" t="s">
        <v>4804</v>
      </c>
      <c r="B2049">
        <v>1</v>
      </c>
      <c r="C2049">
        <v>1</v>
      </c>
    </row>
    <row r="2050" spans="1:3" x14ac:dyDescent="0.3">
      <c r="A2050" t="s">
        <v>1111</v>
      </c>
      <c r="B2050">
        <v>1</v>
      </c>
      <c r="C2050">
        <v>1</v>
      </c>
    </row>
    <row r="2051" spans="1:3" x14ac:dyDescent="0.3">
      <c r="A2051" t="s">
        <v>375</v>
      </c>
      <c r="B2051">
        <v>42</v>
      </c>
      <c r="C2051">
        <v>7</v>
      </c>
    </row>
    <row r="2052" spans="1:3" x14ac:dyDescent="0.3">
      <c r="A2052" t="s">
        <v>376</v>
      </c>
      <c r="B2052">
        <v>1</v>
      </c>
      <c r="C2052">
        <v>1</v>
      </c>
    </row>
    <row r="2053" spans="1:3" x14ac:dyDescent="0.3">
      <c r="A2053" t="s">
        <v>4805</v>
      </c>
      <c r="B2053">
        <v>1</v>
      </c>
      <c r="C2053">
        <v>1</v>
      </c>
    </row>
    <row r="2054" spans="1:3" x14ac:dyDescent="0.3">
      <c r="A2054" t="s">
        <v>4806</v>
      </c>
      <c r="B2054">
        <v>1</v>
      </c>
      <c r="C2054">
        <v>1</v>
      </c>
    </row>
    <row r="2055" spans="1:3" x14ac:dyDescent="0.3">
      <c r="A2055" t="s">
        <v>4807</v>
      </c>
      <c r="B2055">
        <v>1</v>
      </c>
      <c r="C2055">
        <v>1</v>
      </c>
    </row>
    <row r="2056" spans="1:3" x14ac:dyDescent="0.3">
      <c r="A2056" t="s">
        <v>377</v>
      </c>
      <c r="B2056">
        <v>163</v>
      </c>
      <c r="C2056">
        <v>7</v>
      </c>
    </row>
    <row r="2057" spans="1:3" x14ac:dyDescent="0.3">
      <c r="A2057" t="s">
        <v>378</v>
      </c>
      <c r="B2057">
        <v>65</v>
      </c>
      <c r="C2057">
        <v>7</v>
      </c>
    </row>
    <row r="2058" spans="1:3" x14ac:dyDescent="0.3">
      <c r="A2058" t="s">
        <v>4808</v>
      </c>
      <c r="B2058">
        <v>1</v>
      </c>
      <c r="C2058">
        <v>1</v>
      </c>
    </row>
    <row r="2059" spans="1:3" x14ac:dyDescent="0.3">
      <c r="A2059" t="s">
        <v>4809</v>
      </c>
      <c r="B2059">
        <v>1</v>
      </c>
      <c r="C2059">
        <v>1</v>
      </c>
    </row>
    <row r="2060" spans="1:3" x14ac:dyDescent="0.3">
      <c r="A2060" t="s">
        <v>379</v>
      </c>
      <c r="B2060">
        <v>62</v>
      </c>
      <c r="C2060">
        <v>7</v>
      </c>
    </row>
    <row r="2061" spans="1:3" x14ac:dyDescent="0.3">
      <c r="A2061" t="s">
        <v>4810</v>
      </c>
      <c r="B2061">
        <v>1</v>
      </c>
      <c r="C2061">
        <v>1</v>
      </c>
    </row>
    <row r="2062" spans="1:3" x14ac:dyDescent="0.3">
      <c r="A2062" t="s">
        <v>1112</v>
      </c>
      <c r="B2062">
        <v>1</v>
      </c>
      <c r="C2062">
        <v>1</v>
      </c>
    </row>
    <row r="2063" spans="1:3" x14ac:dyDescent="0.3">
      <c r="A2063" t="s">
        <v>4811</v>
      </c>
      <c r="B2063">
        <v>1</v>
      </c>
      <c r="C2063">
        <v>1</v>
      </c>
    </row>
    <row r="2064" spans="1:3" x14ac:dyDescent="0.3">
      <c r="A2064" t="s">
        <v>380</v>
      </c>
      <c r="B2064">
        <v>15</v>
      </c>
      <c r="C2064">
        <v>7</v>
      </c>
    </row>
    <row r="2065" spans="1:3" x14ac:dyDescent="0.3">
      <c r="A2065" t="s">
        <v>4812</v>
      </c>
      <c r="B2065">
        <v>1</v>
      </c>
      <c r="C2065">
        <v>1</v>
      </c>
    </row>
    <row r="2066" spans="1:3" x14ac:dyDescent="0.3">
      <c r="A2066" t="s">
        <v>4813</v>
      </c>
      <c r="B2066">
        <v>1</v>
      </c>
      <c r="C2066">
        <v>1</v>
      </c>
    </row>
    <row r="2067" spans="1:3" x14ac:dyDescent="0.3">
      <c r="A2067" t="s">
        <v>1113</v>
      </c>
      <c r="B2067">
        <v>1</v>
      </c>
      <c r="C2067">
        <v>1</v>
      </c>
    </row>
    <row r="2068" spans="1:3" x14ac:dyDescent="0.3">
      <c r="A2068" t="s">
        <v>597</v>
      </c>
      <c r="B2068">
        <v>1</v>
      </c>
      <c r="C2068">
        <v>1</v>
      </c>
    </row>
    <row r="2069" spans="1:3" x14ac:dyDescent="0.3">
      <c r="A2069" t="s">
        <v>4814</v>
      </c>
      <c r="B2069">
        <v>1</v>
      </c>
      <c r="C2069">
        <v>1</v>
      </c>
    </row>
    <row r="2070" spans="1:3" x14ac:dyDescent="0.3">
      <c r="A2070" t="s">
        <v>1114</v>
      </c>
      <c r="B2070">
        <v>1</v>
      </c>
      <c r="C2070">
        <v>1</v>
      </c>
    </row>
    <row r="2071" spans="1:3" x14ac:dyDescent="0.3">
      <c r="A2071" t="s">
        <v>381</v>
      </c>
      <c r="B2071">
        <v>3</v>
      </c>
      <c r="C2071">
        <v>1</v>
      </c>
    </row>
    <row r="2072" spans="1:3" x14ac:dyDescent="0.3">
      <c r="A2072" t="s">
        <v>382</v>
      </c>
      <c r="B2072">
        <v>43</v>
      </c>
      <c r="C2072">
        <v>7</v>
      </c>
    </row>
    <row r="2073" spans="1:3" x14ac:dyDescent="0.3">
      <c r="A2073" t="s">
        <v>4815</v>
      </c>
      <c r="B2073">
        <v>1</v>
      </c>
      <c r="C2073">
        <v>1</v>
      </c>
    </row>
    <row r="2074" spans="1:3" x14ac:dyDescent="0.3">
      <c r="A2074" t="s">
        <v>4816</v>
      </c>
      <c r="B2074">
        <v>1</v>
      </c>
      <c r="C2074">
        <v>1</v>
      </c>
    </row>
    <row r="2075" spans="1:3" x14ac:dyDescent="0.3">
      <c r="A2075" t="s">
        <v>383</v>
      </c>
      <c r="B2075">
        <v>4</v>
      </c>
      <c r="C2075">
        <v>3</v>
      </c>
    </row>
    <row r="2076" spans="1:3" x14ac:dyDescent="0.3">
      <c r="A2076" t="s">
        <v>598</v>
      </c>
      <c r="B2076">
        <v>1</v>
      </c>
      <c r="C2076">
        <v>1</v>
      </c>
    </row>
    <row r="2077" spans="1:3" x14ac:dyDescent="0.3">
      <c r="A2077" t="s">
        <v>4817</v>
      </c>
      <c r="B2077">
        <v>1</v>
      </c>
      <c r="C2077">
        <v>1</v>
      </c>
    </row>
    <row r="2078" spans="1:3" x14ac:dyDescent="0.3">
      <c r="A2078" t="s">
        <v>1115</v>
      </c>
      <c r="B2078">
        <v>8</v>
      </c>
      <c r="C2078">
        <v>5</v>
      </c>
    </row>
    <row r="2079" spans="1:3" x14ac:dyDescent="0.3">
      <c r="A2079" t="s">
        <v>4818</v>
      </c>
      <c r="B2079">
        <v>1</v>
      </c>
      <c r="C2079">
        <v>1</v>
      </c>
    </row>
    <row r="2080" spans="1:3" x14ac:dyDescent="0.3">
      <c r="A2080" t="s">
        <v>4819</v>
      </c>
      <c r="B2080">
        <v>1</v>
      </c>
      <c r="C2080">
        <v>1</v>
      </c>
    </row>
    <row r="2081" spans="1:3" x14ac:dyDescent="0.3">
      <c r="A2081" t="s">
        <v>384</v>
      </c>
      <c r="B2081">
        <v>40</v>
      </c>
      <c r="C2081">
        <v>7</v>
      </c>
    </row>
    <row r="2082" spans="1:3" x14ac:dyDescent="0.3">
      <c r="A2082" t="s">
        <v>385</v>
      </c>
      <c r="B2082">
        <v>2</v>
      </c>
      <c r="C2082">
        <v>1</v>
      </c>
    </row>
    <row r="2083" spans="1:3" x14ac:dyDescent="0.3">
      <c r="A2083" t="s">
        <v>4820</v>
      </c>
      <c r="B2083">
        <v>1</v>
      </c>
      <c r="C2083">
        <v>1</v>
      </c>
    </row>
    <row r="2084" spans="1:3" x14ac:dyDescent="0.3">
      <c r="A2084" t="s">
        <v>4821</v>
      </c>
      <c r="B2084">
        <v>1</v>
      </c>
      <c r="C2084">
        <v>1</v>
      </c>
    </row>
    <row r="2085" spans="1:3" x14ac:dyDescent="0.3">
      <c r="A2085" t="s">
        <v>4822</v>
      </c>
      <c r="B2085">
        <v>1</v>
      </c>
      <c r="C2085">
        <v>1</v>
      </c>
    </row>
    <row r="2086" spans="1:3" x14ac:dyDescent="0.3">
      <c r="A2086" t="s">
        <v>4823</v>
      </c>
      <c r="B2086">
        <v>1</v>
      </c>
      <c r="C2086">
        <v>1</v>
      </c>
    </row>
    <row r="2087" spans="1:3" x14ac:dyDescent="0.3">
      <c r="A2087" t="s">
        <v>4824</v>
      </c>
      <c r="B2087">
        <v>1</v>
      </c>
      <c r="C2087">
        <v>1</v>
      </c>
    </row>
    <row r="2088" spans="1:3" x14ac:dyDescent="0.3">
      <c r="A2088" t="s">
        <v>4825</v>
      </c>
      <c r="B2088">
        <v>1</v>
      </c>
      <c r="C2088">
        <v>1</v>
      </c>
    </row>
    <row r="2089" spans="1:3" x14ac:dyDescent="0.3">
      <c r="A2089" t="s">
        <v>599</v>
      </c>
      <c r="B2089">
        <v>1</v>
      </c>
      <c r="C2089">
        <v>1</v>
      </c>
    </row>
    <row r="2090" spans="1:3" x14ac:dyDescent="0.3">
      <c r="A2090" t="s">
        <v>4826</v>
      </c>
      <c r="B2090">
        <v>1</v>
      </c>
      <c r="C2090">
        <v>1</v>
      </c>
    </row>
    <row r="2091" spans="1:3" x14ac:dyDescent="0.3">
      <c r="A2091" t="s">
        <v>1116</v>
      </c>
      <c r="B2091">
        <v>4</v>
      </c>
      <c r="C2091">
        <v>3</v>
      </c>
    </row>
    <row r="2092" spans="1:3" x14ac:dyDescent="0.3">
      <c r="A2092" t="s">
        <v>4827</v>
      </c>
      <c r="B2092">
        <v>1</v>
      </c>
      <c r="C2092">
        <v>1</v>
      </c>
    </row>
    <row r="2093" spans="1:3" x14ac:dyDescent="0.3">
      <c r="A2093" t="s">
        <v>4828</v>
      </c>
      <c r="B2093">
        <v>1</v>
      </c>
      <c r="C2093">
        <v>1</v>
      </c>
    </row>
    <row r="2094" spans="1:3" x14ac:dyDescent="0.3">
      <c r="A2094" t="s">
        <v>1117</v>
      </c>
      <c r="B2094">
        <v>10</v>
      </c>
      <c r="C2094">
        <v>5</v>
      </c>
    </row>
    <row r="2095" spans="1:3" x14ac:dyDescent="0.3">
      <c r="A2095" t="s">
        <v>1118</v>
      </c>
      <c r="B2095">
        <v>5</v>
      </c>
      <c r="C2095">
        <v>3</v>
      </c>
    </row>
    <row r="2096" spans="1:3" x14ac:dyDescent="0.3">
      <c r="A2096" t="s">
        <v>4829</v>
      </c>
      <c r="B2096">
        <v>1</v>
      </c>
      <c r="C2096">
        <v>1</v>
      </c>
    </row>
    <row r="2097" spans="1:3" x14ac:dyDescent="0.3">
      <c r="A2097" t="s">
        <v>1119</v>
      </c>
      <c r="B2097">
        <v>1</v>
      </c>
      <c r="C2097">
        <v>1</v>
      </c>
    </row>
    <row r="2098" spans="1:3" x14ac:dyDescent="0.3">
      <c r="A2098" t="s">
        <v>4830</v>
      </c>
      <c r="B2098">
        <v>1</v>
      </c>
      <c r="C2098">
        <v>1</v>
      </c>
    </row>
    <row r="2099" spans="1:3" x14ac:dyDescent="0.3">
      <c r="A2099" t="s">
        <v>4831</v>
      </c>
      <c r="B2099">
        <v>1</v>
      </c>
      <c r="C2099">
        <v>1</v>
      </c>
    </row>
    <row r="2100" spans="1:3" x14ac:dyDescent="0.3">
      <c r="A2100" t="s">
        <v>1120</v>
      </c>
      <c r="B2100">
        <v>2</v>
      </c>
      <c r="C2100">
        <v>1</v>
      </c>
    </row>
  </sheetData>
  <autoFilter ref="A1:C2102" xr:uid="{7E377D54-9FBE-4660-90F6-8AA97F94659F}"/>
  <sortState xmlns:xlrd2="http://schemas.microsoft.com/office/spreadsheetml/2017/richdata2" ref="E72:E113">
    <sortCondition ref="E72:E11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48C7-8F42-435A-80FE-F3543A4425C8}">
  <dimension ref="A1:C2100"/>
  <sheetViews>
    <sheetView workbookViewId="0">
      <selection activeCell="B1688" sqref="B1688"/>
    </sheetView>
  </sheetViews>
  <sheetFormatPr baseColWidth="10" defaultRowHeight="14.4" x14ac:dyDescent="0.3"/>
  <cols>
    <col min="1" max="1" width="13.44140625" customWidth="1"/>
    <col min="3" max="3" width="12.88671875" customWidth="1"/>
  </cols>
  <sheetData>
    <row r="1" spans="1:3" ht="27.6" customHeight="1" x14ac:dyDescent="0.3">
      <c r="A1" s="81" t="s">
        <v>73</v>
      </c>
      <c r="B1" t="s">
        <v>4832</v>
      </c>
      <c r="C1" t="s">
        <v>809</v>
      </c>
    </row>
    <row r="2" spans="1:3" x14ac:dyDescent="0.3">
      <c r="A2" t="s">
        <v>3502</v>
      </c>
      <c r="B2">
        <v>0</v>
      </c>
      <c r="C2">
        <v>7</v>
      </c>
    </row>
    <row r="3" spans="1:3" x14ac:dyDescent="0.3">
      <c r="A3" t="s">
        <v>3503</v>
      </c>
      <c r="B3">
        <v>0</v>
      </c>
      <c r="C3">
        <v>7</v>
      </c>
    </row>
    <row r="4" spans="1:3" x14ac:dyDescent="0.3">
      <c r="A4" t="s">
        <v>3504</v>
      </c>
      <c r="B4">
        <v>0</v>
      </c>
      <c r="C4">
        <v>7</v>
      </c>
    </row>
    <row r="5" spans="1:3" x14ac:dyDescent="0.3">
      <c r="A5" t="s">
        <v>870</v>
      </c>
      <c r="B5">
        <v>0</v>
      </c>
      <c r="C5">
        <v>7</v>
      </c>
    </row>
    <row r="6" spans="1:3" x14ac:dyDescent="0.3">
      <c r="A6" t="s">
        <v>871</v>
      </c>
      <c r="B6">
        <v>0</v>
      </c>
      <c r="C6">
        <v>7</v>
      </c>
    </row>
    <row r="7" spans="1:3" x14ac:dyDescent="0.3">
      <c r="A7" t="s">
        <v>3505</v>
      </c>
      <c r="B7">
        <v>0</v>
      </c>
      <c r="C7">
        <v>7</v>
      </c>
    </row>
    <row r="8" spans="1:3" x14ac:dyDescent="0.3">
      <c r="A8" t="s">
        <v>3506</v>
      </c>
      <c r="B8">
        <v>0</v>
      </c>
      <c r="C8">
        <v>7</v>
      </c>
    </row>
    <row r="9" spans="1:3" x14ac:dyDescent="0.3">
      <c r="A9" t="s">
        <v>872</v>
      </c>
      <c r="B9">
        <v>0</v>
      </c>
      <c r="C9">
        <v>7</v>
      </c>
    </row>
    <row r="10" spans="1:3" x14ac:dyDescent="0.3">
      <c r="A10" t="s">
        <v>873</v>
      </c>
      <c r="B10">
        <v>0</v>
      </c>
      <c r="C10">
        <v>7</v>
      </c>
    </row>
    <row r="11" spans="1:3" x14ac:dyDescent="0.3">
      <c r="A11" t="s">
        <v>3507</v>
      </c>
      <c r="B11">
        <v>0</v>
      </c>
      <c r="C11">
        <v>7</v>
      </c>
    </row>
    <row r="12" spans="1:3" x14ac:dyDescent="0.3">
      <c r="A12" t="s">
        <v>874</v>
      </c>
      <c r="B12">
        <v>0</v>
      </c>
      <c r="C12">
        <v>7</v>
      </c>
    </row>
    <row r="13" spans="1:3" x14ac:dyDescent="0.3">
      <c r="A13" t="s">
        <v>3508</v>
      </c>
      <c r="B13">
        <v>0</v>
      </c>
      <c r="C13">
        <v>7</v>
      </c>
    </row>
    <row r="14" spans="1:3" x14ac:dyDescent="0.3">
      <c r="A14" t="s">
        <v>3509</v>
      </c>
      <c r="B14">
        <v>0</v>
      </c>
      <c r="C14">
        <v>7</v>
      </c>
    </row>
    <row r="15" spans="1:3" x14ac:dyDescent="0.3">
      <c r="A15" t="s">
        <v>3510</v>
      </c>
      <c r="B15">
        <v>0</v>
      </c>
      <c r="C15">
        <v>7</v>
      </c>
    </row>
    <row r="16" spans="1:3" x14ac:dyDescent="0.3">
      <c r="A16" t="s">
        <v>875</v>
      </c>
      <c r="B16">
        <v>0</v>
      </c>
      <c r="C16">
        <v>7</v>
      </c>
    </row>
    <row r="17" spans="1:3" x14ac:dyDescent="0.3">
      <c r="A17" t="s">
        <v>876</v>
      </c>
      <c r="B17">
        <v>0</v>
      </c>
      <c r="C17">
        <v>7</v>
      </c>
    </row>
    <row r="18" spans="1:3" x14ac:dyDescent="0.3">
      <c r="A18" t="s">
        <v>3511</v>
      </c>
      <c r="B18">
        <v>0</v>
      </c>
      <c r="C18">
        <v>7</v>
      </c>
    </row>
    <row r="19" spans="1:3" x14ac:dyDescent="0.3">
      <c r="A19" t="s">
        <v>877</v>
      </c>
      <c r="B19">
        <v>0</v>
      </c>
      <c r="C19">
        <v>7</v>
      </c>
    </row>
    <row r="20" spans="1:3" x14ac:dyDescent="0.3">
      <c r="A20" t="s">
        <v>878</v>
      </c>
      <c r="B20">
        <v>0</v>
      </c>
      <c r="C20">
        <v>7</v>
      </c>
    </row>
    <row r="21" spans="1:3" x14ac:dyDescent="0.3">
      <c r="A21" t="s">
        <v>879</v>
      </c>
      <c r="B21">
        <v>0</v>
      </c>
      <c r="C21">
        <v>7</v>
      </c>
    </row>
    <row r="22" spans="1:3" x14ac:dyDescent="0.3">
      <c r="A22" t="s">
        <v>3512</v>
      </c>
      <c r="B22">
        <v>0</v>
      </c>
      <c r="C22">
        <v>7</v>
      </c>
    </row>
    <row r="23" spans="1:3" x14ac:dyDescent="0.3">
      <c r="A23" t="s">
        <v>117</v>
      </c>
      <c r="B23">
        <v>6.2730627306273073E-2</v>
      </c>
      <c r="C23">
        <v>7</v>
      </c>
    </row>
    <row r="24" spans="1:3" x14ac:dyDescent="0.3">
      <c r="A24" t="s">
        <v>118</v>
      </c>
      <c r="B24">
        <v>0</v>
      </c>
      <c r="C24">
        <v>7</v>
      </c>
    </row>
    <row r="25" spans="1:3" x14ac:dyDescent="0.3">
      <c r="A25" t="s">
        <v>3513</v>
      </c>
      <c r="B25">
        <v>0</v>
      </c>
      <c r="C25">
        <v>7</v>
      </c>
    </row>
    <row r="26" spans="1:3" x14ac:dyDescent="0.3">
      <c r="A26" t="s">
        <v>119</v>
      </c>
      <c r="B26">
        <v>0</v>
      </c>
      <c r="C26">
        <v>7</v>
      </c>
    </row>
    <row r="27" spans="1:3" x14ac:dyDescent="0.3">
      <c r="A27" t="s">
        <v>3514</v>
      </c>
      <c r="B27">
        <v>0</v>
      </c>
      <c r="C27">
        <v>7</v>
      </c>
    </row>
    <row r="28" spans="1:3" x14ac:dyDescent="0.3">
      <c r="A28" t="s">
        <v>120</v>
      </c>
      <c r="B28">
        <v>0</v>
      </c>
      <c r="C28">
        <v>7</v>
      </c>
    </row>
    <row r="29" spans="1:3" x14ac:dyDescent="0.3">
      <c r="A29" t="s">
        <v>3515</v>
      </c>
      <c r="B29">
        <v>0</v>
      </c>
      <c r="C29">
        <v>7</v>
      </c>
    </row>
    <row r="30" spans="1:3" x14ac:dyDescent="0.3">
      <c r="A30" t="s">
        <v>121</v>
      </c>
      <c r="B30">
        <v>0</v>
      </c>
      <c r="C30">
        <v>7</v>
      </c>
    </row>
    <row r="31" spans="1:3" x14ac:dyDescent="0.3">
      <c r="A31" t="s">
        <v>880</v>
      </c>
      <c r="B31">
        <v>0</v>
      </c>
      <c r="C31">
        <v>7</v>
      </c>
    </row>
    <row r="32" spans="1:3" x14ac:dyDescent="0.3">
      <c r="A32" t="s">
        <v>429</v>
      </c>
      <c r="B32">
        <v>0</v>
      </c>
      <c r="C32">
        <v>7</v>
      </c>
    </row>
    <row r="33" spans="1:3" x14ac:dyDescent="0.3">
      <c r="A33" t="s">
        <v>881</v>
      </c>
      <c r="B33">
        <v>0</v>
      </c>
      <c r="C33">
        <v>7</v>
      </c>
    </row>
    <row r="34" spans="1:3" x14ac:dyDescent="0.3">
      <c r="A34" t="s">
        <v>3516</v>
      </c>
      <c r="B34">
        <v>0</v>
      </c>
      <c r="C34">
        <v>7</v>
      </c>
    </row>
    <row r="35" spans="1:3" x14ac:dyDescent="0.3">
      <c r="A35" t="s">
        <v>882</v>
      </c>
      <c r="B35">
        <v>0</v>
      </c>
      <c r="C35">
        <v>7</v>
      </c>
    </row>
    <row r="36" spans="1:3" x14ac:dyDescent="0.3">
      <c r="A36" t="s">
        <v>883</v>
      </c>
      <c r="B36">
        <v>0</v>
      </c>
      <c r="C36">
        <v>7</v>
      </c>
    </row>
    <row r="37" spans="1:3" x14ac:dyDescent="0.3">
      <c r="A37" t="s">
        <v>430</v>
      </c>
      <c r="B37">
        <v>0</v>
      </c>
      <c r="C37">
        <v>7</v>
      </c>
    </row>
    <row r="38" spans="1:3" x14ac:dyDescent="0.3">
      <c r="A38" t="s">
        <v>3517</v>
      </c>
      <c r="B38">
        <v>0</v>
      </c>
      <c r="C38">
        <v>7</v>
      </c>
    </row>
    <row r="39" spans="1:3" x14ac:dyDescent="0.3">
      <c r="A39" t="s">
        <v>884</v>
      </c>
      <c r="B39">
        <v>0</v>
      </c>
      <c r="C39">
        <v>7</v>
      </c>
    </row>
    <row r="40" spans="1:3" x14ac:dyDescent="0.3">
      <c r="A40" t="s">
        <v>885</v>
      </c>
      <c r="B40">
        <v>0</v>
      </c>
      <c r="C40">
        <v>7</v>
      </c>
    </row>
    <row r="41" spans="1:3" x14ac:dyDescent="0.3">
      <c r="A41" t="s">
        <v>886</v>
      </c>
      <c r="B41">
        <v>0</v>
      </c>
      <c r="C41">
        <v>7</v>
      </c>
    </row>
    <row r="42" spans="1:3" x14ac:dyDescent="0.3">
      <c r="A42" t="s">
        <v>887</v>
      </c>
      <c r="B42">
        <v>0</v>
      </c>
      <c r="C42">
        <v>7</v>
      </c>
    </row>
    <row r="43" spans="1:3" x14ac:dyDescent="0.3">
      <c r="A43" t="s">
        <v>888</v>
      </c>
      <c r="B43">
        <v>0</v>
      </c>
      <c r="C43">
        <v>7</v>
      </c>
    </row>
    <row r="44" spans="1:3" x14ac:dyDescent="0.3">
      <c r="A44" t="s">
        <v>889</v>
      </c>
      <c r="B44">
        <v>0</v>
      </c>
      <c r="C44">
        <v>7</v>
      </c>
    </row>
    <row r="45" spans="1:3" x14ac:dyDescent="0.3">
      <c r="A45" t="s">
        <v>890</v>
      </c>
      <c r="B45">
        <v>0</v>
      </c>
      <c r="C45">
        <v>7</v>
      </c>
    </row>
    <row r="46" spans="1:3" x14ac:dyDescent="0.3">
      <c r="A46" t="s">
        <v>3518</v>
      </c>
      <c r="B46">
        <v>0</v>
      </c>
      <c r="C46">
        <v>7</v>
      </c>
    </row>
    <row r="47" spans="1:3" x14ac:dyDescent="0.3">
      <c r="A47" t="s">
        <v>3519</v>
      </c>
      <c r="B47">
        <v>5.6818181818181823E-2</v>
      </c>
      <c r="C47">
        <v>7</v>
      </c>
    </row>
    <row r="48" spans="1:3" x14ac:dyDescent="0.3">
      <c r="A48" t="s">
        <v>3520</v>
      </c>
      <c r="B48">
        <v>0</v>
      </c>
      <c r="C48">
        <v>7</v>
      </c>
    </row>
    <row r="49" spans="1:3" x14ac:dyDescent="0.3">
      <c r="A49" t="s">
        <v>122</v>
      </c>
      <c r="B49">
        <v>6.7361111111111125</v>
      </c>
      <c r="C49">
        <v>3</v>
      </c>
    </row>
    <row r="50" spans="1:3" x14ac:dyDescent="0.3">
      <c r="A50" t="s">
        <v>123</v>
      </c>
      <c r="B50">
        <v>3.5460992907801421E-2</v>
      </c>
      <c r="C50">
        <v>7</v>
      </c>
    </row>
    <row r="51" spans="1:3" x14ac:dyDescent="0.3">
      <c r="A51" t="s">
        <v>124</v>
      </c>
      <c r="B51">
        <v>0.15384615384615385</v>
      </c>
      <c r="C51">
        <v>7</v>
      </c>
    </row>
    <row r="52" spans="1:3" x14ac:dyDescent="0.3">
      <c r="A52" t="s">
        <v>891</v>
      </c>
      <c r="B52">
        <v>0.35714285714285715</v>
      </c>
      <c r="C52">
        <v>7</v>
      </c>
    </row>
    <row r="53" spans="1:3" x14ac:dyDescent="0.3">
      <c r="A53" t="s">
        <v>125</v>
      </c>
      <c r="B53">
        <v>0</v>
      </c>
      <c r="C53">
        <v>7</v>
      </c>
    </row>
    <row r="54" spans="1:3" x14ac:dyDescent="0.3">
      <c r="A54" t="s">
        <v>431</v>
      </c>
      <c r="B54">
        <v>0</v>
      </c>
      <c r="C54">
        <v>7</v>
      </c>
    </row>
    <row r="55" spans="1:3" x14ac:dyDescent="0.3">
      <c r="A55" t="s">
        <v>126</v>
      </c>
      <c r="B55">
        <v>8.4745762711864417E-2</v>
      </c>
      <c r="C55">
        <v>7</v>
      </c>
    </row>
    <row r="56" spans="1:3" x14ac:dyDescent="0.3">
      <c r="A56" t="s">
        <v>127</v>
      </c>
      <c r="B56">
        <v>4.0355125100887818E-3</v>
      </c>
      <c r="C56">
        <v>7</v>
      </c>
    </row>
    <row r="57" spans="1:3" x14ac:dyDescent="0.3">
      <c r="A57" t="s">
        <v>868</v>
      </c>
      <c r="B57">
        <v>0.40540540540540543</v>
      </c>
      <c r="C57">
        <v>7</v>
      </c>
    </row>
    <row r="58" spans="1:3" x14ac:dyDescent="0.3">
      <c r="A58" t="s">
        <v>128</v>
      </c>
      <c r="B58">
        <v>1.0714285714285716</v>
      </c>
      <c r="C58">
        <v>5</v>
      </c>
    </row>
    <row r="59" spans="1:3" x14ac:dyDescent="0.3">
      <c r="A59" t="s">
        <v>892</v>
      </c>
      <c r="B59">
        <v>0</v>
      </c>
      <c r="C59">
        <v>7</v>
      </c>
    </row>
    <row r="60" spans="1:3" x14ac:dyDescent="0.3">
      <c r="A60" t="s">
        <v>129</v>
      </c>
      <c r="B60">
        <v>0</v>
      </c>
      <c r="C60">
        <v>7</v>
      </c>
    </row>
    <row r="61" spans="1:3" x14ac:dyDescent="0.3">
      <c r="A61" t="s">
        <v>130</v>
      </c>
      <c r="B61">
        <v>1.0789473684210527</v>
      </c>
      <c r="C61">
        <v>5</v>
      </c>
    </row>
    <row r="62" spans="1:3" x14ac:dyDescent="0.3">
      <c r="A62" t="s">
        <v>893</v>
      </c>
      <c r="B62">
        <v>0.25423728813559321</v>
      </c>
      <c r="C62">
        <v>7</v>
      </c>
    </row>
    <row r="63" spans="1:3" x14ac:dyDescent="0.3">
      <c r="A63" t="s">
        <v>131</v>
      </c>
      <c r="B63">
        <v>0</v>
      </c>
      <c r="C63">
        <v>7</v>
      </c>
    </row>
    <row r="64" spans="1:3" x14ac:dyDescent="0.3">
      <c r="A64" t="s">
        <v>894</v>
      </c>
      <c r="B64">
        <v>0.95238095238095244</v>
      </c>
      <c r="C64">
        <v>7</v>
      </c>
    </row>
    <row r="65" spans="1:3" x14ac:dyDescent="0.3">
      <c r="A65" t="s">
        <v>132</v>
      </c>
      <c r="B65">
        <v>0</v>
      </c>
      <c r="C65">
        <v>7</v>
      </c>
    </row>
    <row r="66" spans="1:3" x14ac:dyDescent="0.3">
      <c r="A66" t="s">
        <v>133</v>
      </c>
      <c r="B66">
        <v>0</v>
      </c>
      <c r="C66">
        <v>7</v>
      </c>
    </row>
    <row r="67" spans="1:3" x14ac:dyDescent="0.3">
      <c r="A67" t="s">
        <v>3521</v>
      </c>
      <c r="B67">
        <v>0</v>
      </c>
      <c r="C67">
        <v>7</v>
      </c>
    </row>
    <row r="68" spans="1:3" x14ac:dyDescent="0.3">
      <c r="A68" t="s">
        <v>134</v>
      </c>
      <c r="B68">
        <v>0.92592592592592582</v>
      </c>
      <c r="C68">
        <v>7</v>
      </c>
    </row>
    <row r="69" spans="1:3" x14ac:dyDescent="0.3">
      <c r="A69" t="s">
        <v>135</v>
      </c>
      <c r="B69">
        <v>0.73170731707317083</v>
      </c>
      <c r="C69">
        <v>7</v>
      </c>
    </row>
    <row r="70" spans="1:3" x14ac:dyDescent="0.3">
      <c r="A70" t="s">
        <v>895</v>
      </c>
      <c r="B70">
        <v>0</v>
      </c>
      <c r="C70">
        <v>7</v>
      </c>
    </row>
    <row r="71" spans="1:3" x14ac:dyDescent="0.3">
      <c r="A71" t="s">
        <v>432</v>
      </c>
      <c r="B71">
        <v>1.7730496453900714E-2</v>
      </c>
      <c r="C71">
        <v>7</v>
      </c>
    </row>
    <row r="72" spans="1:3" x14ac:dyDescent="0.3">
      <c r="A72" t="s">
        <v>896</v>
      </c>
      <c r="B72">
        <v>0</v>
      </c>
      <c r="C72">
        <v>7</v>
      </c>
    </row>
    <row r="73" spans="1:3" x14ac:dyDescent="0.3">
      <c r="A73" t="s">
        <v>136</v>
      </c>
      <c r="B73">
        <v>2.6881720430107527E-2</v>
      </c>
      <c r="C73">
        <v>7</v>
      </c>
    </row>
    <row r="74" spans="1:3" x14ac:dyDescent="0.3">
      <c r="A74" t="s">
        <v>867</v>
      </c>
      <c r="B74">
        <v>0.26315789473684209</v>
      </c>
      <c r="C74">
        <v>7</v>
      </c>
    </row>
    <row r="75" spans="1:3" x14ac:dyDescent="0.3">
      <c r="A75" t="s">
        <v>3522</v>
      </c>
      <c r="B75">
        <v>0</v>
      </c>
      <c r="C75">
        <v>7</v>
      </c>
    </row>
    <row r="76" spans="1:3" x14ac:dyDescent="0.3">
      <c r="A76" t="s">
        <v>897</v>
      </c>
      <c r="B76">
        <v>0</v>
      </c>
      <c r="C76">
        <v>7</v>
      </c>
    </row>
    <row r="77" spans="1:3" x14ac:dyDescent="0.3">
      <c r="A77" t="s">
        <v>137</v>
      </c>
      <c r="B77">
        <v>0</v>
      </c>
      <c r="C77">
        <v>7</v>
      </c>
    </row>
    <row r="78" spans="1:3" x14ac:dyDescent="0.3">
      <c r="A78" t="s">
        <v>866</v>
      </c>
      <c r="B78">
        <v>0.55555555555555558</v>
      </c>
      <c r="C78">
        <v>7</v>
      </c>
    </row>
    <row r="79" spans="1:3" x14ac:dyDescent="0.3">
      <c r="A79" t="s">
        <v>138</v>
      </c>
      <c r="B79">
        <v>0</v>
      </c>
      <c r="C79">
        <v>7</v>
      </c>
    </row>
    <row r="80" spans="1:3" x14ac:dyDescent="0.3">
      <c r="A80" t="s">
        <v>3523</v>
      </c>
      <c r="B80">
        <v>0</v>
      </c>
      <c r="C80">
        <v>7</v>
      </c>
    </row>
    <row r="81" spans="1:3" x14ac:dyDescent="0.3">
      <c r="A81" t="s">
        <v>3524</v>
      </c>
      <c r="B81">
        <v>0</v>
      </c>
      <c r="C81">
        <v>7</v>
      </c>
    </row>
    <row r="82" spans="1:3" x14ac:dyDescent="0.3">
      <c r="A82" t="s">
        <v>898</v>
      </c>
      <c r="B82">
        <v>0</v>
      </c>
      <c r="C82">
        <v>7</v>
      </c>
    </row>
    <row r="83" spans="1:3" x14ac:dyDescent="0.3">
      <c r="A83" t="s">
        <v>899</v>
      </c>
      <c r="B83">
        <v>0.83333333333333348</v>
      </c>
      <c r="C83">
        <v>7</v>
      </c>
    </row>
    <row r="84" spans="1:3" x14ac:dyDescent="0.3">
      <c r="A84" t="s">
        <v>433</v>
      </c>
      <c r="B84">
        <v>0</v>
      </c>
      <c r="C84">
        <v>7</v>
      </c>
    </row>
    <row r="85" spans="1:3" x14ac:dyDescent="0.3">
      <c r="A85" t="s">
        <v>139</v>
      </c>
      <c r="B85">
        <v>1.7301038062283738E-2</v>
      </c>
      <c r="C85">
        <v>7</v>
      </c>
    </row>
    <row r="86" spans="1:3" x14ac:dyDescent="0.3">
      <c r="A86" t="s">
        <v>900</v>
      </c>
      <c r="B86">
        <v>0</v>
      </c>
      <c r="C86">
        <v>7</v>
      </c>
    </row>
    <row r="87" spans="1:3" x14ac:dyDescent="0.3">
      <c r="A87" t="s">
        <v>901</v>
      </c>
      <c r="B87">
        <v>0</v>
      </c>
      <c r="C87">
        <v>7</v>
      </c>
    </row>
    <row r="88" spans="1:3" x14ac:dyDescent="0.3">
      <c r="A88" t="s">
        <v>3525</v>
      </c>
      <c r="B88">
        <v>0</v>
      </c>
      <c r="C88">
        <v>7</v>
      </c>
    </row>
    <row r="89" spans="1:3" x14ac:dyDescent="0.3">
      <c r="A89" t="s">
        <v>386</v>
      </c>
      <c r="B89">
        <v>2.1875</v>
      </c>
      <c r="C89">
        <v>5</v>
      </c>
    </row>
    <row r="90" spans="1:3" x14ac:dyDescent="0.3">
      <c r="A90" t="s">
        <v>902</v>
      </c>
      <c r="B90">
        <v>0</v>
      </c>
      <c r="C90">
        <v>7</v>
      </c>
    </row>
    <row r="91" spans="1:3" x14ac:dyDescent="0.3">
      <c r="A91" t="s">
        <v>3526</v>
      </c>
      <c r="B91">
        <v>0</v>
      </c>
      <c r="C91">
        <v>7</v>
      </c>
    </row>
    <row r="92" spans="1:3" x14ac:dyDescent="0.3">
      <c r="A92" t="s">
        <v>865</v>
      </c>
      <c r="B92">
        <v>0</v>
      </c>
      <c r="C92">
        <v>7</v>
      </c>
    </row>
    <row r="93" spans="1:3" x14ac:dyDescent="0.3">
      <c r="A93" t="s">
        <v>903</v>
      </c>
      <c r="B93">
        <v>0.78947368421052633</v>
      </c>
      <c r="C93">
        <v>7</v>
      </c>
    </row>
    <row r="94" spans="1:3" x14ac:dyDescent="0.3">
      <c r="A94" t="s">
        <v>904</v>
      </c>
      <c r="B94">
        <v>0</v>
      </c>
      <c r="C94">
        <v>7</v>
      </c>
    </row>
    <row r="95" spans="1:3" x14ac:dyDescent="0.3">
      <c r="A95" t="s">
        <v>3527</v>
      </c>
      <c r="B95">
        <v>0</v>
      </c>
      <c r="C95">
        <v>7</v>
      </c>
    </row>
    <row r="96" spans="1:3" x14ac:dyDescent="0.3">
      <c r="A96" t="s">
        <v>3528</v>
      </c>
      <c r="B96">
        <v>0</v>
      </c>
      <c r="C96">
        <v>7</v>
      </c>
    </row>
    <row r="97" spans="1:3" x14ac:dyDescent="0.3">
      <c r="A97" t="s">
        <v>3529</v>
      </c>
      <c r="B97">
        <v>0</v>
      </c>
      <c r="C97">
        <v>7</v>
      </c>
    </row>
    <row r="98" spans="1:3" x14ac:dyDescent="0.3">
      <c r="A98" t="s">
        <v>905</v>
      </c>
      <c r="B98">
        <v>0.7142857142857143</v>
      </c>
      <c r="C98">
        <v>7</v>
      </c>
    </row>
    <row r="99" spans="1:3" x14ac:dyDescent="0.3">
      <c r="A99" t="s">
        <v>434</v>
      </c>
      <c r="B99">
        <v>0</v>
      </c>
      <c r="C99">
        <v>7</v>
      </c>
    </row>
    <row r="100" spans="1:3" x14ac:dyDescent="0.3">
      <c r="A100" t="s">
        <v>3530</v>
      </c>
      <c r="B100">
        <v>0</v>
      </c>
      <c r="C100">
        <v>7</v>
      </c>
    </row>
    <row r="101" spans="1:3" x14ac:dyDescent="0.3">
      <c r="A101" t="s">
        <v>3531</v>
      </c>
      <c r="B101">
        <v>0</v>
      </c>
      <c r="C101">
        <v>7</v>
      </c>
    </row>
    <row r="102" spans="1:3" x14ac:dyDescent="0.3">
      <c r="A102" t="s">
        <v>1753</v>
      </c>
      <c r="B102">
        <v>0</v>
      </c>
      <c r="C102">
        <v>7</v>
      </c>
    </row>
    <row r="103" spans="1:3" x14ac:dyDescent="0.3">
      <c r="A103" t="s">
        <v>906</v>
      </c>
      <c r="B103">
        <v>0</v>
      </c>
      <c r="C103">
        <v>7</v>
      </c>
    </row>
    <row r="104" spans="1:3" x14ac:dyDescent="0.3">
      <c r="A104" t="s">
        <v>907</v>
      </c>
      <c r="B104">
        <v>0</v>
      </c>
      <c r="C104">
        <v>7</v>
      </c>
    </row>
    <row r="105" spans="1:3" x14ac:dyDescent="0.3">
      <c r="A105" t="s">
        <v>3532</v>
      </c>
      <c r="B105">
        <v>0</v>
      </c>
      <c r="C105">
        <v>7</v>
      </c>
    </row>
    <row r="106" spans="1:3" x14ac:dyDescent="0.3">
      <c r="A106" t="s">
        <v>908</v>
      </c>
      <c r="B106">
        <v>0</v>
      </c>
      <c r="C106">
        <v>7</v>
      </c>
    </row>
    <row r="107" spans="1:3" x14ac:dyDescent="0.3">
      <c r="A107" t="s">
        <v>140</v>
      </c>
      <c r="B107">
        <v>0</v>
      </c>
      <c r="C107">
        <v>7</v>
      </c>
    </row>
    <row r="108" spans="1:3" x14ac:dyDescent="0.3">
      <c r="A108" t="s">
        <v>3533</v>
      </c>
      <c r="B108">
        <v>0</v>
      </c>
      <c r="C108">
        <v>7</v>
      </c>
    </row>
    <row r="109" spans="1:3" x14ac:dyDescent="0.3">
      <c r="A109" t="s">
        <v>141</v>
      </c>
      <c r="B109">
        <v>0</v>
      </c>
      <c r="C109">
        <v>7</v>
      </c>
    </row>
    <row r="110" spans="1:3" x14ac:dyDescent="0.3">
      <c r="A110" t="s">
        <v>142</v>
      </c>
      <c r="B110">
        <v>0.83333333333333337</v>
      </c>
      <c r="C110">
        <v>7</v>
      </c>
    </row>
    <row r="111" spans="1:3" x14ac:dyDescent="0.3">
      <c r="A111" t="s">
        <v>3534</v>
      </c>
      <c r="B111">
        <v>0</v>
      </c>
      <c r="C111">
        <v>7</v>
      </c>
    </row>
    <row r="112" spans="1:3" x14ac:dyDescent="0.3">
      <c r="A112" t="s">
        <v>909</v>
      </c>
      <c r="B112">
        <v>0</v>
      </c>
      <c r="C112">
        <v>7</v>
      </c>
    </row>
    <row r="113" spans="1:3" x14ac:dyDescent="0.3">
      <c r="A113" t="s">
        <v>910</v>
      </c>
      <c r="B113">
        <v>0</v>
      </c>
      <c r="C113">
        <v>7</v>
      </c>
    </row>
    <row r="114" spans="1:3" x14ac:dyDescent="0.3">
      <c r="A114" t="s">
        <v>911</v>
      </c>
      <c r="B114">
        <v>0</v>
      </c>
      <c r="C114">
        <v>7</v>
      </c>
    </row>
    <row r="115" spans="1:3" x14ac:dyDescent="0.3">
      <c r="A115" t="s">
        <v>1562</v>
      </c>
      <c r="B115">
        <v>0</v>
      </c>
      <c r="C115">
        <v>7</v>
      </c>
    </row>
    <row r="116" spans="1:3" x14ac:dyDescent="0.3">
      <c r="A116" t="s">
        <v>3535</v>
      </c>
      <c r="B116">
        <v>0</v>
      </c>
      <c r="C116">
        <v>7</v>
      </c>
    </row>
    <row r="117" spans="1:3" x14ac:dyDescent="0.3">
      <c r="A117" t="s">
        <v>3536</v>
      </c>
      <c r="B117">
        <v>0</v>
      </c>
      <c r="C117">
        <v>7</v>
      </c>
    </row>
    <row r="118" spans="1:3" x14ac:dyDescent="0.3">
      <c r="A118" t="s">
        <v>3537</v>
      </c>
      <c r="B118">
        <v>0</v>
      </c>
      <c r="C118">
        <v>7</v>
      </c>
    </row>
    <row r="119" spans="1:3" x14ac:dyDescent="0.3">
      <c r="A119" t="s">
        <v>2320</v>
      </c>
      <c r="B119">
        <v>0</v>
      </c>
      <c r="C119">
        <v>7</v>
      </c>
    </row>
    <row r="120" spans="1:3" x14ac:dyDescent="0.3">
      <c r="A120" t="s">
        <v>2315</v>
      </c>
      <c r="B120">
        <v>0</v>
      </c>
      <c r="C120">
        <v>7</v>
      </c>
    </row>
    <row r="121" spans="1:3" x14ac:dyDescent="0.3">
      <c r="A121" t="s">
        <v>3538</v>
      </c>
      <c r="B121">
        <v>0</v>
      </c>
      <c r="C121">
        <v>7</v>
      </c>
    </row>
    <row r="122" spans="1:3" x14ac:dyDescent="0.3">
      <c r="A122" t="s">
        <v>145</v>
      </c>
      <c r="B122">
        <v>0</v>
      </c>
      <c r="C122">
        <v>7</v>
      </c>
    </row>
    <row r="123" spans="1:3" x14ac:dyDescent="0.3">
      <c r="A123" t="s">
        <v>146</v>
      </c>
      <c r="B123">
        <v>0</v>
      </c>
      <c r="C123">
        <v>7</v>
      </c>
    </row>
    <row r="124" spans="1:3" x14ac:dyDescent="0.3">
      <c r="A124" t="s">
        <v>913</v>
      </c>
      <c r="B124">
        <v>0</v>
      </c>
      <c r="C124">
        <v>7</v>
      </c>
    </row>
    <row r="125" spans="1:3" x14ac:dyDescent="0.3">
      <c r="A125" t="s">
        <v>914</v>
      </c>
      <c r="B125">
        <v>1.5384615384615385</v>
      </c>
      <c r="C125">
        <v>5</v>
      </c>
    </row>
    <row r="126" spans="1:3" x14ac:dyDescent="0.3">
      <c r="A126" t="s">
        <v>858</v>
      </c>
      <c r="B126">
        <v>0.83333333333333337</v>
      </c>
      <c r="C126">
        <v>7</v>
      </c>
    </row>
    <row r="127" spans="1:3" x14ac:dyDescent="0.3">
      <c r="A127" t="s">
        <v>147</v>
      </c>
      <c r="B127">
        <v>0</v>
      </c>
      <c r="C127">
        <v>7</v>
      </c>
    </row>
    <row r="128" spans="1:3" x14ac:dyDescent="0.3">
      <c r="A128" t="s">
        <v>3539</v>
      </c>
      <c r="B128">
        <v>0</v>
      </c>
      <c r="C128">
        <v>7</v>
      </c>
    </row>
    <row r="129" spans="1:3" x14ac:dyDescent="0.3">
      <c r="A129" t="s">
        <v>3540</v>
      </c>
      <c r="B129">
        <v>0</v>
      </c>
      <c r="C129">
        <v>7</v>
      </c>
    </row>
    <row r="130" spans="1:3" x14ac:dyDescent="0.3">
      <c r="A130" t="s">
        <v>3541</v>
      </c>
      <c r="B130">
        <v>0</v>
      </c>
      <c r="C130">
        <v>7</v>
      </c>
    </row>
    <row r="131" spans="1:3" x14ac:dyDescent="0.3">
      <c r="A131" t="s">
        <v>3542</v>
      </c>
      <c r="B131">
        <v>0</v>
      </c>
      <c r="C131">
        <v>7</v>
      </c>
    </row>
    <row r="132" spans="1:3" x14ac:dyDescent="0.3">
      <c r="A132" t="s">
        <v>435</v>
      </c>
      <c r="B132">
        <v>0</v>
      </c>
      <c r="C132">
        <v>7</v>
      </c>
    </row>
    <row r="133" spans="1:3" x14ac:dyDescent="0.3">
      <c r="A133" t="s">
        <v>915</v>
      </c>
      <c r="B133">
        <v>0</v>
      </c>
      <c r="C133">
        <v>7</v>
      </c>
    </row>
    <row r="134" spans="1:3" x14ac:dyDescent="0.3">
      <c r="A134" t="s">
        <v>3543</v>
      </c>
      <c r="B134">
        <v>0</v>
      </c>
      <c r="C134">
        <v>7</v>
      </c>
    </row>
    <row r="135" spans="1:3" x14ac:dyDescent="0.3">
      <c r="A135" t="s">
        <v>3544</v>
      </c>
      <c r="B135">
        <v>0</v>
      </c>
      <c r="C135">
        <v>7</v>
      </c>
    </row>
    <row r="136" spans="1:3" x14ac:dyDescent="0.3">
      <c r="A136" t="s">
        <v>916</v>
      </c>
      <c r="B136">
        <v>0</v>
      </c>
      <c r="C136">
        <v>7</v>
      </c>
    </row>
    <row r="137" spans="1:3" x14ac:dyDescent="0.3">
      <c r="A137" t="s">
        <v>917</v>
      </c>
      <c r="B137">
        <v>15.238095238095239</v>
      </c>
      <c r="C137">
        <v>1</v>
      </c>
    </row>
    <row r="138" spans="1:3" x14ac:dyDescent="0.3">
      <c r="A138" t="s">
        <v>3545</v>
      </c>
      <c r="B138">
        <v>0</v>
      </c>
      <c r="C138">
        <v>7</v>
      </c>
    </row>
    <row r="139" spans="1:3" x14ac:dyDescent="0.3">
      <c r="A139" t="s">
        <v>148</v>
      </c>
      <c r="B139">
        <v>6.6050198150594446E-3</v>
      </c>
      <c r="C139">
        <v>7</v>
      </c>
    </row>
    <row r="140" spans="1:3" x14ac:dyDescent="0.3">
      <c r="A140" t="s">
        <v>3546</v>
      </c>
      <c r="B140">
        <v>0</v>
      </c>
      <c r="C140">
        <v>7</v>
      </c>
    </row>
    <row r="141" spans="1:3" x14ac:dyDescent="0.3">
      <c r="A141" t="s">
        <v>918</v>
      </c>
      <c r="B141">
        <v>0</v>
      </c>
      <c r="C141">
        <v>7</v>
      </c>
    </row>
    <row r="142" spans="1:3" x14ac:dyDescent="0.3">
      <c r="A142" t="s">
        <v>3547</v>
      </c>
      <c r="B142">
        <v>0</v>
      </c>
      <c r="C142">
        <v>7</v>
      </c>
    </row>
    <row r="143" spans="1:3" x14ac:dyDescent="0.3">
      <c r="A143" t="s">
        <v>919</v>
      </c>
      <c r="B143">
        <v>0</v>
      </c>
      <c r="C143">
        <v>7</v>
      </c>
    </row>
    <row r="144" spans="1:3" x14ac:dyDescent="0.3">
      <c r="A144" t="s">
        <v>3548</v>
      </c>
      <c r="B144">
        <v>0</v>
      </c>
      <c r="C144">
        <v>7</v>
      </c>
    </row>
    <row r="145" spans="1:3" x14ac:dyDescent="0.3">
      <c r="A145" t="s">
        <v>3549</v>
      </c>
      <c r="B145">
        <v>0</v>
      </c>
      <c r="C145">
        <v>7</v>
      </c>
    </row>
    <row r="146" spans="1:3" x14ac:dyDescent="0.3">
      <c r="A146" t="s">
        <v>149</v>
      </c>
      <c r="B146">
        <v>2.5</v>
      </c>
      <c r="C146">
        <v>5</v>
      </c>
    </row>
    <row r="147" spans="1:3" x14ac:dyDescent="0.3">
      <c r="A147" t="s">
        <v>436</v>
      </c>
      <c r="B147">
        <v>0</v>
      </c>
      <c r="C147">
        <v>7</v>
      </c>
    </row>
    <row r="148" spans="1:3" x14ac:dyDescent="0.3">
      <c r="A148" t="s">
        <v>3550</v>
      </c>
      <c r="B148">
        <v>0</v>
      </c>
      <c r="C148">
        <v>7</v>
      </c>
    </row>
    <row r="149" spans="1:3" x14ac:dyDescent="0.3">
      <c r="A149" t="s">
        <v>3551</v>
      </c>
      <c r="B149">
        <v>0</v>
      </c>
      <c r="C149">
        <v>7</v>
      </c>
    </row>
    <row r="150" spans="1:3" x14ac:dyDescent="0.3">
      <c r="A150" t="s">
        <v>920</v>
      </c>
      <c r="B150">
        <v>0</v>
      </c>
      <c r="C150">
        <v>7</v>
      </c>
    </row>
    <row r="151" spans="1:3" x14ac:dyDescent="0.3">
      <c r="A151" t="s">
        <v>150</v>
      </c>
      <c r="B151">
        <v>0.28846153846153844</v>
      </c>
      <c r="C151">
        <v>7</v>
      </c>
    </row>
    <row r="152" spans="1:3" x14ac:dyDescent="0.3">
      <c r="A152" t="s">
        <v>921</v>
      </c>
      <c r="B152">
        <v>0</v>
      </c>
      <c r="C152">
        <v>7</v>
      </c>
    </row>
    <row r="153" spans="1:3" x14ac:dyDescent="0.3">
      <c r="A153" t="s">
        <v>3552</v>
      </c>
      <c r="B153">
        <v>0</v>
      </c>
      <c r="C153">
        <v>7</v>
      </c>
    </row>
    <row r="154" spans="1:3" x14ac:dyDescent="0.3">
      <c r="A154" t="s">
        <v>151</v>
      </c>
      <c r="B154">
        <v>2.7839643652561245E-2</v>
      </c>
      <c r="C154">
        <v>7</v>
      </c>
    </row>
    <row r="155" spans="1:3" x14ac:dyDescent="0.3">
      <c r="A155" t="s">
        <v>437</v>
      </c>
      <c r="B155">
        <v>0.14285714285714288</v>
      </c>
      <c r="C155">
        <v>7</v>
      </c>
    </row>
    <row r="156" spans="1:3" x14ac:dyDescent="0.3">
      <c r="A156" t="s">
        <v>3553</v>
      </c>
      <c r="B156">
        <v>0</v>
      </c>
      <c r="C156">
        <v>7</v>
      </c>
    </row>
    <row r="157" spans="1:3" x14ac:dyDescent="0.3">
      <c r="A157" t="s">
        <v>922</v>
      </c>
      <c r="B157">
        <v>0</v>
      </c>
      <c r="C157">
        <v>7</v>
      </c>
    </row>
    <row r="158" spans="1:3" x14ac:dyDescent="0.3">
      <c r="A158" t="s">
        <v>152</v>
      </c>
      <c r="B158">
        <v>0</v>
      </c>
      <c r="C158">
        <v>7</v>
      </c>
    </row>
    <row r="159" spans="1:3" x14ac:dyDescent="0.3">
      <c r="A159" t="s">
        <v>153</v>
      </c>
      <c r="B159">
        <v>2.3333333333333335</v>
      </c>
      <c r="C159">
        <v>5</v>
      </c>
    </row>
    <row r="160" spans="1:3" x14ac:dyDescent="0.3">
      <c r="A160" t="s">
        <v>154</v>
      </c>
      <c r="B160">
        <v>0</v>
      </c>
      <c r="C160">
        <v>7</v>
      </c>
    </row>
    <row r="161" spans="1:3" x14ac:dyDescent="0.3">
      <c r="A161" t="s">
        <v>155</v>
      </c>
      <c r="B161">
        <v>1.5422578655151142E-3</v>
      </c>
      <c r="C161">
        <v>7</v>
      </c>
    </row>
    <row r="162" spans="1:3" x14ac:dyDescent="0.3">
      <c r="A162" t="s">
        <v>156</v>
      </c>
      <c r="B162">
        <v>0.32258064516129031</v>
      </c>
      <c r="C162">
        <v>7</v>
      </c>
    </row>
    <row r="163" spans="1:3" x14ac:dyDescent="0.3">
      <c r="A163" t="s">
        <v>157</v>
      </c>
      <c r="B163">
        <v>0.15463917525773196</v>
      </c>
      <c r="C163">
        <v>7</v>
      </c>
    </row>
    <row r="164" spans="1:3" x14ac:dyDescent="0.3">
      <c r="A164" t="s">
        <v>158</v>
      </c>
      <c r="B164">
        <v>5.4229934924078092E-2</v>
      </c>
      <c r="C164">
        <v>7</v>
      </c>
    </row>
    <row r="165" spans="1:3" x14ac:dyDescent="0.3">
      <c r="A165" t="s">
        <v>3554</v>
      </c>
      <c r="B165">
        <v>0</v>
      </c>
      <c r="C165">
        <v>7</v>
      </c>
    </row>
    <row r="166" spans="1:3" x14ac:dyDescent="0.3">
      <c r="A166" t="s">
        <v>3555</v>
      </c>
      <c r="B166">
        <v>0</v>
      </c>
      <c r="C166">
        <v>7</v>
      </c>
    </row>
    <row r="167" spans="1:3" x14ac:dyDescent="0.3">
      <c r="A167" t="s">
        <v>923</v>
      </c>
      <c r="B167">
        <v>0</v>
      </c>
      <c r="C167">
        <v>7</v>
      </c>
    </row>
    <row r="168" spans="1:3" x14ac:dyDescent="0.3">
      <c r="A168" t="s">
        <v>438</v>
      </c>
      <c r="B168">
        <v>0</v>
      </c>
      <c r="C168">
        <v>7</v>
      </c>
    </row>
    <row r="169" spans="1:3" x14ac:dyDescent="0.3">
      <c r="A169" t="s">
        <v>3556</v>
      </c>
      <c r="B169">
        <v>0</v>
      </c>
      <c r="C169">
        <v>7</v>
      </c>
    </row>
    <row r="170" spans="1:3" x14ac:dyDescent="0.3">
      <c r="A170" t="s">
        <v>439</v>
      </c>
      <c r="B170">
        <v>0</v>
      </c>
      <c r="C170">
        <v>7</v>
      </c>
    </row>
    <row r="171" spans="1:3" x14ac:dyDescent="0.3">
      <c r="A171" t="s">
        <v>159</v>
      </c>
      <c r="B171">
        <v>0.13245033112582782</v>
      </c>
      <c r="C171">
        <v>7</v>
      </c>
    </row>
    <row r="172" spans="1:3" x14ac:dyDescent="0.3">
      <c r="A172" t="s">
        <v>857</v>
      </c>
      <c r="B172">
        <v>0.76923076923076927</v>
      </c>
      <c r="C172">
        <v>7</v>
      </c>
    </row>
    <row r="173" spans="1:3" x14ac:dyDescent="0.3">
      <c r="A173" t="s">
        <v>924</v>
      </c>
      <c r="B173">
        <v>0</v>
      </c>
      <c r="C173">
        <v>7</v>
      </c>
    </row>
    <row r="174" spans="1:3" x14ac:dyDescent="0.3">
      <c r="A174" t="s">
        <v>3557</v>
      </c>
      <c r="B174">
        <v>0</v>
      </c>
      <c r="C174">
        <v>7</v>
      </c>
    </row>
    <row r="175" spans="1:3" x14ac:dyDescent="0.3">
      <c r="A175" t="s">
        <v>440</v>
      </c>
      <c r="B175">
        <v>0</v>
      </c>
      <c r="C175">
        <v>7</v>
      </c>
    </row>
    <row r="176" spans="1:3" x14ac:dyDescent="0.3">
      <c r="A176" t="s">
        <v>3558</v>
      </c>
      <c r="B176">
        <v>0</v>
      </c>
      <c r="C176">
        <v>7</v>
      </c>
    </row>
    <row r="177" spans="1:3" x14ac:dyDescent="0.3">
      <c r="A177" t="s">
        <v>160</v>
      </c>
      <c r="B177">
        <v>0.10309278350515465</v>
      </c>
      <c r="C177">
        <v>7</v>
      </c>
    </row>
    <row r="178" spans="1:3" x14ac:dyDescent="0.3">
      <c r="A178" t="s">
        <v>925</v>
      </c>
      <c r="B178">
        <v>0</v>
      </c>
      <c r="C178">
        <v>7</v>
      </c>
    </row>
    <row r="179" spans="1:3" x14ac:dyDescent="0.3">
      <c r="A179" t="s">
        <v>926</v>
      </c>
      <c r="B179">
        <v>0</v>
      </c>
      <c r="C179">
        <v>7</v>
      </c>
    </row>
    <row r="180" spans="1:3" x14ac:dyDescent="0.3">
      <c r="A180" t="s">
        <v>3559</v>
      </c>
      <c r="B180">
        <v>0</v>
      </c>
      <c r="C180">
        <v>7</v>
      </c>
    </row>
    <row r="181" spans="1:3" x14ac:dyDescent="0.3">
      <c r="A181" t="s">
        <v>3560</v>
      </c>
      <c r="B181">
        <v>0</v>
      </c>
      <c r="C181">
        <v>7</v>
      </c>
    </row>
    <row r="182" spans="1:3" x14ac:dyDescent="0.3">
      <c r="A182" t="s">
        <v>3561</v>
      </c>
      <c r="B182">
        <v>0</v>
      </c>
      <c r="C182">
        <v>7</v>
      </c>
    </row>
    <row r="183" spans="1:3" x14ac:dyDescent="0.3">
      <c r="A183" t="s">
        <v>3562</v>
      </c>
      <c r="B183">
        <v>0</v>
      </c>
      <c r="C183">
        <v>7</v>
      </c>
    </row>
    <row r="184" spans="1:3" x14ac:dyDescent="0.3">
      <c r="A184" t="s">
        <v>161</v>
      </c>
      <c r="B184">
        <v>0</v>
      </c>
      <c r="C184">
        <v>7</v>
      </c>
    </row>
    <row r="185" spans="1:3" x14ac:dyDescent="0.3">
      <c r="A185" t="s">
        <v>3563</v>
      </c>
      <c r="B185">
        <v>0</v>
      </c>
      <c r="C185">
        <v>7</v>
      </c>
    </row>
    <row r="186" spans="1:3" x14ac:dyDescent="0.3">
      <c r="A186" t="s">
        <v>441</v>
      </c>
      <c r="B186">
        <v>0</v>
      </c>
      <c r="C186">
        <v>7</v>
      </c>
    </row>
    <row r="187" spans="1:3" x14ac:dyDescent="0.3">
      <c r="A187" t="s">
        <v>3564</v>
      </c>
      <c r="B187">
        <v>0</v>
      </c>
      <c r="C187">
        <v>7</v>
      </c>
    </row>
    <row r="188" spans="1:3" x14ac:dyDescent="0.3">
      <c r="A188" t="s">
        <v>3565</v>
      </c>
      <c r="B188">
        <v>0</v>
      </c>
      <c r="C188">
        <v>7</v>
      </c>
    </row>
    <row r="189" spans="1:3" x14ac:dyDescent="0.3">
      <c r="A189" t="s">
        <v>3566</v>
      </c>
      <c r="B189">
        <v>0</v>
      </c>
      <c r="C189">
        <v>7</v>
      </c>
    </row>
    <row r="190" spans="1:3" x14ac:dyDescent="0.3">
      <c r="A190" t="s">
        <v>3567</v>
      </c>
      <c r="B190">
        <v>0</v>
      </c>
      <c r="C190">
        <v>7</v>
      </c>
    </row>
    <row r="191" spans="1:3" x14ac:dyDescent="0.3">
      <c r="A191" t="s">
        <v>162</v>
      </c>
      <c r="B191">
        <v>0</v>
      </c>
      <c r="C191">
        <v>7</v>
      </c>
    </row>
    <row r="192" spans="1:3" x14ac:dyDescent="0.3">
      <c r="A192" t="s">
        <v>3568</v>
      </c>
      <c r="B192">
        <v>0</v>
      </c>
      <c r="C192">
        <v>7</v>
      </c>
    </row>
    <row r="193" spans="1:3" x14ac:dyDescent="0.3">
      <c r="A193" t="s">
        <v>163</v>
      </c>
      <c r="B193">
        <v>1.095890410958904</v>
      </c>
      <c r="C193">
        <v>5</v>
      </c>
    </row>
    <row r="194" spans="1:3" x14ac:dyDescent="0.3">
      <c r="A194" t="s">
        <v>3569</v>
      </c>
      <c r="B194">
        <v>0</v>
      </c>
      <c r="C194">
        <v>7</v>
      </c>
    </row>
    <row r="195" spans="1:3" x14ac:dyDescent="0.3">
      <c r="A195" t="s">
        <v>442</v>
      </c>
      <c r="B195">
        <v>0</v>
      </c>
      <c r="C195">
        <v>7</v>
      </c>
    </row>
    <row r="196" spans="1:3" x14ac:dyDescent="0.3">
      <c r="A196" t="s">
        <v>3570</v>
      </c>
      <c r="B196">
        <v>0</v>
      </c>
      <c r="C196">
        <v>7</v>
      </c>
    </row>
    <row r="197" spans="1:3" x14ac:dyDescent="0.3">
      <c r="A197" t="s">
        <v>3571</v>
      </c>
      <c r="B197">
        <v>0</v>
      </c>
      <c r="C197">
        <v>7</v>
      </c>
    </row>
    <row r="198" spans="1:3" x14ac:dyDescent="0.3">
      <c r="A198" t="s">
        <v>3572</v>
      </c>
      <c r="B198">
        <v>0</v>
      </c>
      <c r="C198">
        <v>7</v>
      </c>
    </row>
    <row r="199" spans="1:3" x14ac:dyDescent="0.3">
      <c r="A199" t="s">
        <v>164</v>
      </c>
      <c r="B199">
        <v>1.1538461538461542</v>
      </c>
      <c r="C199">
        <v>5</v>
      </c>
    </row>
    <row r="200" spans="1:3" x14ac:dyDescent="0.3">
      <c r="A200" t="s">
        <v>165</v>
      </c>
      <c r="B200">
        <v>0</v>
      </c>
      <c r="C200">
        <v>7</v>
      </c>
    </row>
    <row r="201" spans="1:3" x14ac:dyDescent="0.3">
      <c r="A201" t="s">
        <v>166</v>
      </c>
      <c r="B201">
        <v>0</v>
      </c>
      <c r="C201">
        <v>7</v>
      </c>
    </row>
    <row r="202" spans="1:3" x14ac:dyDescent="0.3">
      <c r="A202" t="s">
        <v>927</v>
      </c>
      <c r="B202">
        <v>0</v>
      </c>
      <c r="C202">
        <v>7</v>
      </c>
    </row>
    <row r="203" spans="1:3" x14ac:dyDescent="0.3">
      <c r="A203" t="s">
        <v>3573</v>
      </c>
      <c r="B203">
        <v>0</v>
      </c>
      <c r="C203">
        <v>7</v>
      </c>
    </row>
    <row r="204" spans="1:3" x14ac:dyDescent="0.3">
      <c r="A204" t="s">
        <v>3574</v>
      </c>
      <c r="B204">
        <v>0</v>
      </c>
      <c r="C204">
        <v>7</v>
      </c>
    </row>
    <row r="205" spans="1:3" x14ac:dyDescent="0.3">
      <c r="A205" t="s">
        <v>3575</v>
      </c>
      <c r="B205">
        <v>0</v>
      </c>
      <c r="C205">
        <v>7</v>
      </c>
    </row>
    <row r="206" spans="1:3" x14ac:dyDescent="0.3">
      <c r="A206" t="s">
        <v>3576</v>
      </c>
      <c r="B206">
        <v>0</v>
      </c>
      <c r="C206">
        <v>7</v>
      </c>
    </row>
    <row r="207" spans="1:3" x14ac:dyDescent="0.3">
      <c r="A207" t="s">
        <v>3577</v>
      </c>
      <c r="B207">
        <v>0</v>
      </c>
      <c r="C207">
        <v>7</v>
      </c>
    </row>
    <row r="208" spans="1:3" x14ac:dyDescent="0.3">
      <c r="A208" t="s">
        <v>167</v>
      </c>
      <c r="B208">
        <v>0</v>
      </c>
      <c r="C208">
        <v>7</v>
      </c>
    </row>
    <row r="209" spans="1:3" x14ac:dyDescent="0.3">
      <c r="A209" t="s">
        <v>928</v>
      </c>
      <c r="B209">
        <v>0.83333333333333337</v>
      </c>
      <c r="C209">
        <v>7</v>
      </c>
    </row>
    <row r="210" spans="1:3" x14ac:dyDescent="0.3">
      <c r="A210" t="s">
        <v>929</v>
      </c>
      <c r="B210">
        <v>0</v>
      </c>
      <c r="C210">
        <v>7</v>
      </c>
    </row>
    <row r="211" spans="1:3" x14ac:dyDescent="0.3">
      <c r="A211" t="s">
        <v>168</v>
      </c>
      <c r="B211">
        <v>0.83333333333333337</v>
      </c>
      <c r="C211">
        <v>7</v>
      </c>
    </row>
    <row r="212" spans="1:3" x14ac:dyDescent="0.3">
      <c r="A212" t="s">
        <v>3578</v>
      </c>
      <c r="B212">
        <v>0</v>
      </c>
      <c r="C212">
        <v>7</v>
      </c>
    </row>
    <row r="213" spans="1:3" x14ac:dyDescent="0.3">
      <c r="A213" t="s">
        <v>3579</v>
      </c>
      <c r="B213">
        <v>0</v>
      </c>
      <c r="C213">
        <v>7</v>
      </c>
    </row>
    <row r="214" spans="1:3" x14ac:dyDescent="0.3">
      <c r="A214" t="s">
        <v>3580</v>
      </c>
      <c r="B214">
        <v>0</v>
      </c>
      <c r="C214">
        <v>7</v>
      </c>
    </row>
    <row r="215" spans="1:3" x14ac:dyDescent="0.3">
      <c r="A215" t="s">
        <v>856</v>
      </c>
      <c r="B215">
        <v>0.13513513513513514</v>
      </c>
      <c r="C215">
        <v>7</v>
      </c>
    </row>
    <row r="216" spans="1:3" x14ac:dyDescent="0.3">
      <c r="A216" t="s">
        <v>3581</v>
      </c>
      <c r="B216">
        <v>0</v>
      </c>
      <c r="C216">
        <v>7</v>
      </c>
    </row>
    <row r="217" spans="1:3" x14ac:dyDescent="0.3">
      <c r="A217" t="s">
        <v>3582</v>
      </c>
      <c r="B217">
        <v>0</v>
      </c>
      <c r="C217">
        <v>7</v>
      </c>
    </row>
    <row r="218" spans="1:3" x14ac:dyDescent="0.3">
      <c r="A218" t="s">
        <v>3583</v>
      </c>
      <c r="B218">
        <v>0</v>
      </c>
      <c r="C218">
        <v>7</v>
      </c>
    </row>
    <row r="219" spans="1:3" x14ac:dyDescent="0.3">
      <c r="A219" t="s">
        <v>3584</v>
      </c>
      <c r="B219">
        <v>0</v>
      </c>
      <c r="C219">
        <v>7</v>
      </c>
    </row>
    <row r="220" spans="1:3" x14ac:dyDescent="0.3">
      <c r="A220" t="s">
        <v>3585</v>
      </c>
      <c r="B220">
        <v>0</v>
      </c>
      <c r="C220">
        <v>7</v>
      </c>
    </row>
    <row r="221" spans="1:3" x14ac:dyDescent="0.3">
      <c r="A221" t="s">
        <v>3586</v>
      </c>
      <c r="B221">
        <v>0</v>
      </c>
      <c r="C221">
        <v>7</v>
      </c>
    </row>
    <row r="222" spans="1:3" x14ac:dyDescent="0.3">
      <c r="A222" t="s">
        <v>3587</v>
      </c>
      <c r="B222">
        <v>0</v>
      </c>
      <c r="C222">
        <v>7</v>
      </c>
    </row>
    <row r="223" spans="1:3" x14ac:dyDescent="0.3">
      <c r="A223" t="s">
        <v>3588</v>
      </c>
      <c r="B223">
        <v>0</v>
      </c>
      <c r="C223">
        <v>7</v>
      </c>
    </row>
    <row r="224" spans="1:3" x14ac:dyDescent="0.3">
      <c r="A224" t="s">
        <v>3589</v>
      </c>
      <c r="B224">
        <v>1.4792899408284025E-2</v>
      </c>
      <c r="C224">
        <v>7</v>
      </c>
    </row>
    <row r="225" spans="1:3" x14ac:dyDescent="0.3">
      <c r="A225" t="s">
        <v>443</v>
      </c>
      <c r="B225">
        <v>1.1393847322445881E-2</v>
      </c>
      <c r="C225">
        <v>7</v>
      </c>
    </row>
    <row r="226" spans="1:3" x14ac:dyDescent="0.3">
      <c r="A226" t="s">
        <v>169</v>
      </c>
      <c r="B226">
        <v>0</v>
      </c>
      <c r="C226">
        <v>7</v>
      </c>
    </row>
    <row r="227" spans="1:3" x14ac:dyDescent="0.3">
      <c r="A227" t="s">
        <v>3590</v>
      </c>
      <c r="B227">
        <v>0</v>
      </c>
      <c r="C227">
        <v>7</v>
      </c>
    </row>
    <row r="228" spans="1:3" x14ac:dyDescent="0.3">
      <c r="A228" t="s">
        <v>3591</v>
      </c>
      <c r="B228">
        <v>0</v>
      </c>
      <c r="C228">
        <v>7</v>
      </c>
    </row>
    <row r="229" spans="1:3" x14ac:dyDescent="0.3">
      <c r="A229" t="s">
        <v>3592</v>
      </c>
      <c r="B229">
        <v>0.4</v>
      </c>
      <c r="C229">
        <v>7</v>
      </c>
    </row>
    <row r="230" spans="1:3" x14ac:dyDescent="0.3">
      <c r="A230" t="s">
        <v>3593</v>
      </c>
      <c r="B230">
        <v>0</v>
      </c>
      <c r="C230">
        <v>7</v>
      </c>
    </row>
    <row r="231" spans="1:3" x14ac:dyDescent="0.3">
      <c r="A231" t="s">
        <v>3594</v>
      </c>
      <c r="B231">
        <v>0</v>
      </c>
      <c r="C231">
        <v>7</v>
      </c>
    </row>
    <row r="232" spans="1:3" x14ac:dyDescent="0.3">
      <c r="A232" t="s">
        <v>444</v>
      </c>
      <c r="B232">
        <v>0</v>
      </c>
      <c r="C232">
        <v>7</v>
      </c>
    </row>
    <row r="233" spans="1:3" x14ac:dyDescent="0.3">
      <c r="A233" t="s">
        <v>3595</v>
      </c>
      <c r="B233">
        <v>0</v>
      </c>
      <c r="C233">
        <v>7</v>
      </c>
    </row>
    <row r="234" spans="1:3" x14ac:dyDescent="0.3">
      <c r="A234" t="s">
        <v>930</v>
      </c>
      <c r="B234">
        <v>0</v>
      </c>
      <c r="C234">
        <v>7</v>
      </c>
    </row>
    <row r="235" spans="1:3" x14ac:dyDescent="0.3">
      <c r="A235" t="s">
        <v>3596</v>
      </c>
      <c r="B235">
        <v>0</v>
      </c>
      <c r="C235">
        <v>7</v>
      </c>
    </row>
    <row r="236" spans="1:3" x14ac:dyDescent="0.3">
      <c r="A236" t="s">
        <v>3597</v>
      </c>
      <c r="B236">
        <v>0</v>
      </c>
      <c r="C236">
        <v>7</v>
      </c>
    </row>
    <row r="237" spans="1:3" x14ac:dyDescent="0.3">
      <c r="A237" t="s">
        <v>170</v>
      </c>
      <c r="B237">
        <v>2.96875</v>
      </c>
      <c r="C237">
        <v>5</v>
      </c>
    </row>
    <row r="238" spans="1:3" x14ac:dyDescent="0.3">
      <c r="A238" t="s">
        <v>855</v>
      </c>
      <c r="B238">
        <v>0</v>
      </c>
      <c r="C238">
        <v>7</v>
      </c>
    </row>
    <row r="239" spans="1:3" x14ac:dyDescent="0.3">
      <c r="A239" t="s">
        <v>171</v>
      </c>
      <c r="B239">
        <v>0</v>
      </c>
      <c r="C239">
        <v>7</v>
      </c>
    </row>
    <row r="240" spans="1:3" x14ac:dyDescent="0.3">
      <c r="A240" t="s">
        <v>3598</v>
      </c>
      <c r="B240">
        <v>0</v>
      </c>
      <c r="C240">
        <v>7</v>
      </c>
    </row>
    <row r="241" spans="1:3" x14ac:dyDescent="0.3">
      <c r="A241" t="s">
        <v>931</v>
      </c>
      <c r="B241">
        <v>0</v>
      </c>
      <c r="C241">
        <v>7</v>
      </c>
    </row>
    <row r="242" spans="1:3" x14ac:dyDescent="0.3">
      <c r="A242" t="s">
        <v>3599</v>
      </c>
      <c r="B242">
        <v>0</v>
      </c>
      <c r="C242">
        <v>7</v>
      </c>
    </row>
    <row r="243" spans="1:3" x14ac:dyDescent="0.3">
      <c r="A243" t="s">
        <v>172</v>
      </c>
      <c r="B243">
        <v>0</v>
      </c>
      <c r="C243">
        <v>7</v>
      </c>
    </row>
    <row r="244" spans="1:3" x14ac:dyDescent="0.3">
      <c r="A244" t="s">
        <v>445</v>
      </c>
      <c r="B244">
        <v>0.17241379310344829</v>
      </c>
      <c r="C244">
        <v>7</v>
      </c>
    </row>
    <row r="245" spans="1:3" x14ac:dyDescent="0.3">
      <c r="A245" t="s">
        <v>932</v>
      </c>
      <c r="B245">
        <v>0</v>
      </c>
      <c r="C245">
        <v>7</v>
      </c>
    </row>
    <row r="246" spans="1:3" x14ac:dyDescent="0.3">
      <c r="A246" t="s">
        <v>3600</v>
      </c>
      <c r="B246">
        <v>0</v>
      </c>
      <c r="C246">
        <v>7</v>
      </c>
    </row>
    <row r="247" spans="1:3" x14ac:dyDescent="0.3">
      <c r="A247" t="s">
        <v>854</v>
      </c>
      <c r="B247">
        <v>5.0000000000000009</v>
      </c>
      <c r="C247">
        <v>3</v>
      </c>
    </row>
    <row r="248" spans="1:3" x14ac:dyDescent="0.3">
      <c r="A248" t="s">
        <v>933</v>
      </c>
      <c r="B248">
        <v>0</v>
      </c>
      <c r="C248">
        <v>7</v>
      </c>
    </row>
    <row r="249" spans="1:3" x14ac:dyDescent="0.3">
      <c r="A249" t="s">
        <v>173</v>
      </c>
      <c r="B249">
        <v>0</v>
      </c>
      <c r="C249">
        <v>7</v>
      </c>
    </row>
    <row r="250" spans="1:3" x14ac:dyDescent="0.3">
      <c r="A250" t="s">
        <v>446</v>
      </c>
      <c r="B250">
        <v>8.0213903743315523E-2</v>
      </c>
      <c r="C250">
        <v>7</v>
      </c>
    </row>
    <row r="251" spans="1:3" x14ac:dyDescent="0.3">
      <c r="A251" t="s">
        <v>934</v>
      </c>
      <c r="B251">
        <v>0</v>
      </c>
      <c r="C251">
        <v>7</v>
      </c>
    </row>
    <row r="252" spans="1:3" x14ac:dyDescent="0.3">
      <c r="A252" t="s">
        <v>3601</v>
      </c>
      <c r="B252">
        <v>0</v>
      </c>
      <c r="C252">
        <v>7</v>
      </c>
    </row>
    <row r="253" spans="1:3" x14ac:dyDescent="0.3">
      <c r="A253" t="s">
        <v>447</v>
      </c>
      <c r="B253">
        <v>0</v>
      </c>
      <c r="C253">
        <v>7</v>
      </c>
    </row>
    <row r="254" spans="1:3" x14ac:dyDescent="0.3">
      <c r="A254" t="s">
        <v>427</v>
      </c>
      <c r="B254">
        <v>0</v>
      </c>
      <c r="C254">
        <v>7</v>
      </c>
    </row>
    <row r="255" spans="1:3" x14ac:dyDescent="0.3">
      <c r="A255" t="s">
        <v>3602</v>
      </c>
      <c r="B255">
        <v>0</v>
      </c>
      <c r="C255">
        <v>7</v>
      </c>
    </row>
    <row r="256" spans="1:3" x14ac:dyDescent="0.3">
      <c r="A256" t="s">
        <v>3603</v>
      </c>
      <c r="B256">
        <v>0</v>
      </c>
      <c r="C256">
        <v>7</v>
      </c>
    </row>
    <row r="257" spans="1:3" x14ac:dyDescent="0.3">
      <c r="A257" t="s">
        <v>174</v>
      </c>
      <c r="B257">
        <v>0</v>
      </c>
      <c r="C257">
        <v>7</v>
      </c>
    </row>
    <row r="258" spans="1:3" x14ac:dyDescent="0.3">
      <c r="A258" t="s">
        <v>448</v>
      </c>
      <c r="B258">
        <v>0</v>
      </c>
      <c r="C258">
        <v>7</v>
      </c>
    </row>
    <row r="259" spans="1:3" x14ac:dyDescent="0.3">
      <c r="A259" t="s">
        <v>449</v>
      </c>
      <c r="B259">
        <v>0.20408163265306123</v>
      </c>
      <c r="C259">
        <v>7</v>
      </c>
    </row>
    <row r="260" spans="1:3" x14ac:dyDescent="0.3">
      <c r="A260" t="s">
        <v>853</v>
      </c>
      <c r="B260">
        <v>5.221130221130222E-2</v>
      </c>
      <c r="C260">
        <v>7</v>
      </c>
    </row>
    <row r="261" spans="1:3" x14ac:dyDescent="0.3">
      <c r="A261" t="s">
        <v>3604</v>
      </c>
      <c r="B261">
        <v>0</v>
      </c>
      <c r="C261">
        <v>7</v>
      </c>
    </row>
    <row r="262" spans="1:3" x14ac:dyDescent="0.3">
      <c r="A262" t="s">
        <v>3605</v>
      </c>
      <c r="B262">
        <v>0</v>
      </c>
      <c r="C262">
        <v>7</v>
      </c>
    </row>
    <row r="263" spans="1:3" x14ac:dyDescent="0.3">
      <c r="A263" t="s">
        <v>175</v>
      </c>
      <c r="B263">
        <v>7.6923076923076927E-2</v>
      </c>
      <c r="C263">
        <v>7</v>
      </c>
    </row>
    <row r="264" spans="1:3" x14ac:dyDescent="0.3">
      <c r="A264" t="s">
        <v>3606</v>
      </c>
      <c r="B264">
        <v>0</v>
      </c>
      <c r="C264">
        <v>7</v>
      </c>
    </row>
    <row r="265" spans="1:3" x14ac:dyDescent="0.3">
      <c r="A265" t="s">
        <v>176</v>
      </c>
      <c r="B265">
        <v>0.11764705882352942</v>
      </c>
      <c r="C265">
        <v>7</v>
      </c>
    </row>
    <row r="266" spans="1:3" x14ac:dyDescent="0.3">
      <c r="A266" t="s">
        <v>3607</v>
      </c>
      <c r="B266">
        <v>0</v>
      </c>
      <c r="C266">
        <v>7</v>
      </c>
    </row>
    <row r="267" spans="1:3" x14ac:dyDescent="0.3">
      <c r="A267" t="s">
        <v>177</v>
      </c>
      <c r="B267">
        <v>0</v>
      </c>
      <c r="C267">
        <v>7</v>
      </c>
    </row>
    <row r="268" spans="1:3" x14ac:dyDescent="0.3">
      <c r="A268" t="s">
        <v>935</v>
      </c>
      <c r="B268">
        <v>0</v>
      </c>
      <c r="C268">
        <v>7</v>
      </c>
    </row>
    <row r="269" spans="1:3" x14ac:dyDescent="0.3">
      <c r="A269" t="s">
        <v>936</v>
      </c>
      <c r="B269">
        <v>0</v>
      </c>
      <c r="C269">
        <v>7</v>
      </c>
    </row>
    <row r="270" spans="1:3" x14ac:dyDescent="0.3">
      <c r="A270" t="s">
        <v>937</v>
      </c>
      <c r="B270">
        <v>0</v>
      </c>
      <c r="C270">
        <v>7</v>
      </c>
    </row>
    <row r="271" spans="1:3" x14ac:dyDescent="0.3">
      <c r="A271" t="s">
        <v>3608</v>
      </c>
      <c r="B271">
        <v>0</v>
      </c>
      <c r="C271">
        <v>7</v>
      </c>
    </row>
    <row r="272" spans="1:3" x14ac:dyDescent="0.3">
      <c r="A272" t="s">
        <v>178</v>
      </c>
      <c r="B272">
        <v>3.8580246913580245E-3</v>
      </c>
      <c r="C272">
        <v>7</v>
      </c>
    </row>
    <row r="273" spans="1:3" x14ac:dyDescent="0.3">
      <c r="A273" t="s">
        <v>3609</v>
      </c>
      <c r="B273">
        <v>0</v>
      </c>
      <c r="C273">
        <v>7</v>
      </c>
    </row>
    <row r="274" spans="1:3" x14ac:dyDescent="0.3">
      <c r="A274" t="s">
        <v>3610</v>
      </c>
      <c r="B274">
        <v>0</v>
      </c>
      <c r="C274">
        <v>7</v>
      </c>
    </row>
    <row r="275" spans="1:3" x14ac:dyDescent="0.3">
      <c r="A275" t="s">
        <v>3611</v>
      </c>
      <c r="B275">
        <v>0</v>
      </c>
      <c r="C275">
        <v>7</v>
      </c>
    </row>
    <row r="276" spans="1:3" x14ac:dyDescent="0.3">
      <c r="A276" t="s">
        <v>3612</v>
      </c>
      <c r="B276">
        <v>0</v>
      </c>
      <c r="C276">
        <v>7</v>
      </c>
    </row>
    <row r="277" spans="1:3" x14ac:dyDescent="0.3">
      <c r="A277" t="s">
        <v>450</v>
      </c>
      <c r="B277">
        <v>0</v>
      </c>
      <c r="C277">
        <v>7</v>
      </c>
    </row>
    <row r="278" spans="1:3" x14ac:dyDescent="0.3">
      <c r="A278" t="s">
        <v>179</v>
      </c>
      <c r="B278">
        <v>0</v>
      </c>
      <c r="C278">
        <v>7</v>
      </c>
    </row>
    <row r="279" spans="1:3" x14ac:dyDescent="0.3">
      <c r="A279" t="s">
        <v>180</v>
      </c>
      <c r="B279">
        <v>0</v>
      </c>
      <c r="C279">
        <v>7</v>
      </c>
    </row>
    <row r="280" spans="1:3" x14ac:dyDescent="0.3">
      <c r="A280" t="s">
        <v>3613</v>
      </c>
      <c r="B280">
        <v>0</v>
      </c>
      <c r="C280">
        <v>7</v>
      </c>
    </row>
    <row r="281" spans="1:3" x14ac:dyDescent="0.3">
      <c r="A281" t="s">
        <v>3614</v>
      </c>
      <c r="B281">
        <v>0</v>
      </c>
      <c r="C281">
        <v>7</v>
      </c>
    </row>
    <row r="282" spans="1:3" x14ac:dyDescent="0.3">
      <c r="A282" t="s">
        <v>3615</v>
      </c>
      <c r="B282">
        <v>0</v>
      </c>
      <c r="C282">
        <v>7</v>
      </c>
    </row>
    <row r="283" spans="1:3" x14ac:dyDescent="0.3">
      <c r="A283" t="s">
        <v>852</v>
      </c>
      <c r="B283">
        <v>1.5000000000000002</v>
      </c>
      <c r="C283">
        <v>5</v>
      </c>
    </row>
    <row r="284" spans="1:3" x14ac:dyDescent="0.3">
      <c r="A284" t="s">
        <v>181</v>
      </c>
      <c r="B284">
        <v>3.4013605442176874E-2</v>
      </c>
      <c r="C284">
        <v>7</v>
      </c>
    </row>
    <row r="285" spans="1:3" x14ac:dyDescent="0.3">
      <c r="A285" t="s">
        <v>3616</v>
      </c>
      <c r="B285">
        <v>0</v>
      </c>
      <c r="C285">
        <v>7</v>
      </c>
    </row>
    <row r="286" spans="1:3" x14ac:dyDescent="0.3">
      <c r="A286" t="s">
        <v>3617</v>
      </c>
      <c r="B286">
        <v>0</v>
      </c>
      <c r="C286">
        <v>7</v>
      </c>
    </row>
    <row r="287" spans="1:3" x14ac:dyDescent="0.3">
      <c r="A287" t="s">
        <v>451</v>
      </c>
      <c r="B287">
        <v>0</v>
      </c>
      <c r="C287">
        <v>7</v>
      </c>
    </row>
    <row r="288" spans="1:3" x14ac:dyDescent="0.3">
      <c r="A288" t="s">
        <v>3618</v>
      </c>
      <c r="B288">
        <v>0</v>
      </c>
      <c r="C288">
        <v>7</v>
      </c>
    </row>
    <row r="289" spans="1:3" x14ac:dyDescent="0.3">
      <c r="A289" t="s">
        <v>3619</v>
      </c>
      <c r="B289">
        <v>0</v>
      </c>
      <c r="C289">
        <v>7</v>
      </c>
    </row>
    <row r="290" spans="1:3" x14ac:dyDescent="0.3">
      <c r="A290" t="s">
        <v>182</v>
      </c>
      <c r="B290">
        <v>0</v>
      </c>
      <c r="C290">
        <v>7</v>
      </c>
    </row>
    <row r="291" spans="1:3" x14ac:dyDescent="0.3">
      <c r="A291" t="s">
        <v>3620</v>
      </c>
      <c r="B291">
        <v>0</v>
      </c>
      <c r="C291">
        <v>7</v>
      </c>
    </row>
    <row r="292" spans="1:3" x14ac:dyDescent="0.3">
      <c r="A292" t="s">
        <v>452</v>
      </c>
      <c r="B292">
        <v>0.23076923076923078</v>
      </c>
      <c r="C292">
        <v>7</v>
      </c>
    </row>
    <row r="293" spans="1:3" x14ac:dyDescent="0.3">
      <c r="A293" t="s">
        <v>3621</v>
      </c>
      <c r="B293">
        <v>0</v>
      </c>
      <c r="C293">
        <v>7</v>
      </c>
    </row>
    <row r="294" spans="1:3" x14ac:dyDescent="0.3">
      <c r="A294" t="s">
        <v>3622</v>
      </c>
      <c r="B294">
        <v>0</v>
      </c>
      <c r="C294">
        <v>7</v>
      </c>
    </row>
    <row r="295" spans="1:3" x14ac:dyDescent="0.3">
      <c r="A295" t="s">
        <v>3623</v>
      </c>
      <c r="B295">
        <v>0</v>
      </c>
      <c r="C295">
        <v>7</v>
      </c>
    </row>
    <row r="296" spans="1:3" x14ac:dyDescent="0.3">
      <c r="A296" t="s">
        <v>3624</v>
      </c>
      <c r="B296">
        <v>0</v>
      </c>
      <c r="C296">
        <v>7</v>
      </c>
    </row>
    <row r="297" spans="1:3" x14ac:dyDescent="0.3">
      <c r="A297" t="s">
        <v>938</v>
      </c>
      <c r="B297">
        <v>0</v>
      </c>
      <c r="C297">
        <v>7</v>
      </c>
    </row>
    <row r="298" spans="1:3" x14ac:dyDescent="0.3">
      <c r="A298" t="s">
        <v>183</v>
      </c>
      <c r="B298">
        <v>0</v>
      </c>
      <c r="C298">
        <v>7</v>
      </c>
    </row>
    <row r="299" spans="1:3" x14ac:dyDescent="0.3">
      <c r="A299" t="s">
        <v>184</v>
      </c>
      <c r="B299">
        <v>0</v>
      </c>
      <c r="C299">
        <v>7</v>
      </c>
    </row>
    <row r="300" spans="1:3" x14ac:dyDescent="0.3">
      <c r="A300" t="s">
        <v>3625</v>
      </c>
      <c r="B300">
        <v>0</v>
      </c>
      <c r="C300">
        <v>7</v>
      </c>
    </row>
    <row r="301" spans="1:3" x14ac:dyDescent="0.3">
      <c r="A301" t="s">
        <v>3626</v>
      </c>
      <c r="B301">
        <v>0</v>
      </c>
      <c r="C301">
        <v>7</v>
      </c>
    </row>
    <row r="302" spans="1:3" x14ac:dyDescent="0.3">
      <c r="A302" t="s">
        <v>453</v>
      </c>
      <c r="B302">
        <v>0</v>
      </c>
      <c r="C302">
        <v>7</v>
      </c>
    </row>
    <row r="303" spans="1:3" x14ac:dyDescent="0.3">
      <c r="A303" t="s">
        <v>3627</v>
      </c>
      <c r="B303">
        <v>0</v>
      </c>
      <c r="C303">
        <v>7</v>
      </c>
    </row>
    <row r="304" spans="1:3" x14ac:dyDescent="0.3">
      <c r="A304" t="s">
        <v>3628</v>
      </c>
      <c r="B304">
        <v>0</v>
      </c>
      <c r="C304">
        <v>7</v>
      </c>
    </row>
    <row r="305" spans="1:3" x14ac:dyDescent="0.3">
      <c r="A305" t="s">
        <v>3629</v>
      </c>
      <c r="B305">
        <v>0</v>
      </c>
      <c r="C305">
        <v>7</v>
      </c>
    </row>
    <row r="306" spans="1:3" x14ac:dyDescent="0.3">
      <c r="A306" t="s">
        <v>3630</v>
      </c>
      <c r="B306">
        <v>0</v>
      </c>
      <c r="C306">
        <v>7</v>
      </c>
    </row>
    <row r="307" spans="1:3" x14ac:dyDescent="0.3">
      <c r="A307" t="s">
        <v>3631</v>
      </c>
      <c r="B307">
        <v>0</v>
      </c>
      <c r="C307">
        <v>7</v>
      </c>
    </row>
    <row r="308" spans="1:3" x14ac:dyDescent="0.3">
      <c r="A308" t="s">
        <v>454</v>
      </c>
      <c r="B308">
        <v>0</v>
      </c>
      <c r="C308">
        <v>7</v>
      </c>
    </row>
    <row r="309" spans="1:3" x14ac:dyDescent="0.3">
      <c r="A309" t="s">
        <v>939</v>
      </c>
      <c r="B309">
        <v>0</v>
      </c>
      <c r="C309">
        <v>7</v>
      </c>
    </row>
    <row r="310" spans="1:3" x14ac:dyDescent="0.3">
      <c r="A310" t="s">
        <v>940</v>
      </c>
      <c r="B310">
        <v>0</v>
      </c>
      <c r="C310">
        <v>7</v>
      </c>
    </row>
    <row r="311" spans="1:3" x14ac:dyDescent="0.3">
      <c r="A311" t="s">
        <v>185</v>
      </c>
      <c r="B311">
        <v>6.8493150684931503E-2</v>
      </c>
      <c r="C311">
        <v>7</v>
      </c>
    </row>
    <row r="312" spans="1:3" x14ac:dyDescent="0.3">
      <c r="A312" t="s">
        <v>3632</v>
      </c>
      <c r="B312">
        <v>0</v>
      </c>
      <c r="C312">
        <v>7</v>
      </c>
    </row>
    <row r="313" spans="1:3" x14ac:dyDescent="0.3">
      <c r="A313" t="s">
        <v>3633</v>
      </c>
      <c r="B313">
        <v>0</v>
      </c>
      <c r="C313">
        <v>7</v>
      </c>
    </row>
    <row r="314" spans="1:3" x14ac:dyDescent="0.3">
      <c r="A314" t="s">
        <v>186</v>
      </c>
      <c r="B314">
        <v>0</v>
      </c>
      <c r="C314">
        <v>7</v>
      </c>
    </row>
    <row r="315" spans="1:3" x14ac:dyDescent="0.3">
      <c r="A315" t="s">
        <v>3634</v>
      </c>
      <c r="B315">
        <v>0</v>
      </c>
      <c r="C315">
        <v>7</v>
      </c>
    </row>
    <row r="316" spans="1:3" x14ac:dyDescent="0.3">
      <c r="A316" t="s">
        <v>455</v>
      </c>
      <c r="B316">
        <v>0</v>
      </c>
      <c r="C316">
        <v>7</v>
      </c>
    </row>
    <row r="317" spans="1:3" x14ac:dyDescent="0.3">
      <c r="A317" t="s">
        <v>187</v>
      </c>
      <c r="B317">
        <v>2.083333333333333</v>
      </c>
      <c r="C317">
        <v>5</v>
      </c>
    </row>
    <row r="318" spans="1:3" x14ac:dyDescent="0.3">
      <c r="A318" t="s">
        <v>3635</v>
      </c>
      <c r="B318">
        <v>0</v>
      </c>
      <c r="C318">
        <v>7</v>
      </c>
    </row>
    <row r="319" spans="1:3" x14ac:dyDescent="0.3">
      <c r="A319" t="s">
        <v>941</v>
      </c>
      <c r="B319">
        <v>0</v>
      </c>
      <c r="C319">
        <v>7</v>
      </c>
    </row>
    <row r="320" spans="1:3" x14ac:dyDescent="0.3">
      <c r="A320" t="s">
        <v>3636</v>
      </c>
      <c r="B320">
        <v>0</v>
      </c>
      <c r="C320">
        <v>7</v>
      </c>
    </row>
    <row r="321" spans="1:3" x14ac:dyDescent="0.3">
      <c r="A321" t="s">
        <v>942</v>
      </c>
      <c r="B321">
        <v>0</v>
      </c>
      <c r="C321">
        <v>7</v>
      </c>
    </row>
    <row r="322" spans="1:3" x14ac:dyDescent="0.3">
      <c r="A322" t="s">
        <v>3637</v>
      </c>
      <c r="B322">
        <v>0</v>
      </c>
      <c r="C322">
        <v>7</v>
      </c>
    </row>
    <row r="323" spans="1:3" x14ac:dyDescent="0.3">
      <c r="A323" t="s">
        <v>456</v>
      </c>
      <c r="B323">
        <v>0</v>
      </c>
      <c r="C323">
        <v>7</v>
      </c>
    </row>
    <row r="324" spans="1:3" x14ac:dyDescent="0.3">
      <c r="A324" t="s">
        <v>3638</v>
      </c>
      <c r="B324">
        <v>0</v>
      </c>
      <c r="C324">
        <v>7</v>
      </c>
    </row>
    <row r="325" spans="1:3" x14ac:dyDescent="0.3">
      <c r="A325" t="s">
        <v>457</v>
      </c>
      <c r="B325">
        <v>0</v>
      </c>
      <c r="C325">
        <v>7</v>
      </c>
    </row>
    <row r="326" spans="1:3" x14ac:dyDescent="0.3">
      <c r="A326" t="s">
        <v>943</v>
      </c>
      <c r="B326">
        <v>0</v>
      </c>
      <c r="C326">
        <v>7</v>
      </c>
    </row>
    <row r="327" spans="1:3" x14ac:dyDescent="0.3">
      <c r="A327" t="s">
        <v>458</v>
      </c>
      <c r="B327">
        <v>0</v>
      </c>
      <c r="C327">
        <v>7</v>
      </c>
    </row>
    <row r="328" spans="1:3" x14ac:dyDescent="0.3">
      <c r="A328" t="s">
        <v>944</v>
      </c>
      <c r="B328">
        <v>0</v>
      </c>
      <c r="C328">
        <v>7</v>
      </c>
    </row>
    <row r="329" spans="1:3" x14ac:dyDescent="0.3">
      <c r="A329" t="s">
        <v>945</v>
      </c>
      <c r="B329">
        <v>0</v>
      </c>
      <c r="C329">
        <v>7</v>
      </c>
    </row>
    <row r="330" spans="1:3" x14ac:dyDescent="0.3">
      <c r="A330" t="s">
        <v>946</v>
      </c>
      <c r="B330">
        <v>0</v>
      </c>
      <c r="C330">
        <v>7</v>
      </c>
    </row>
    <row r="331" spans="1:3" x14ac:dyDescent="0.3">
      <c r="A331" t="s">
        <v>3639</v>
      </c>
      <c r="B331">
        <v>0</v>
      </c>
      <c r="C331">
        <v>7</v>
      </c>
    </row>
    <row r="332" spans="1:3" x14ac:dyDescent="0.3">
      <c r="A332" t="s">
        <v>419</v>
      </c>
      <c r="B332">
        <v>0</v>
      </c>
      <c r="C332">
        <v>7</v>
      </c>
    </row>
    <row r="333" spans="1:3" x14ac:dyDescent="0.3">
      <c r="A333" t="s">
        <v>188</v>
      </c>
      <c r="B333">
        <v>0.1</v>
      </c>
      <c r="C333">
        <v>7</v>
      </c>
    </row>
    <row r="334" spans="1:3" x14ac:dyDescent="0.3">
      <c r="A334" t="s">
        <v>3640</v>
      </c>
      <c r="B334">
        <v>0</v>
      </c>
      <c r="C334">
        <v>7</v>
      </c>
    </row>
    <row r="335" spans="1:3" x14ac:dyDescent="0.3">
      <c r="A335" t="s">
        <v>3641</v>
      </c>
      <c r="B335">
        <v>0</v>
      </c>
      <c r="C335">
        <v>7</v>
      </c>
    </row>
    <row r="336" spans="1:3" x14ac:dyDescent="0.3">
      <c r="A336" t="s">
        <v>3642</v>
      </c>
      <c r="B336">
        <v>0</v>
      </c>
      <c r="C336">
        <v>7</v>
      </c>
    </row>
    <row r="337" spans="1:3" x14ac:dyDescent="0.3">
      <c r="A337" t="s">
        <v>947</v>
      </c>
      <c r="B337">
        <v>0</v>
      </c>
      <c r="C337">
        <v>7</v>
      </c>
    </row>
    <row r="338" spans="1:3" x14ac:dyDescent="0.3">
      <c r="A338" t="s">
        <v>3643</v>
      </c>
      <c r="B338">
        <v>0</v>
      </c>
      <c r="C338">
        <v>7</v>
      </c>
    </row>
    <row r="339" spans="1:3" x14ac:dyDescent="0.3">
      <c r="A339" t="s">
        <v>459</v>
      </c>
      <c r="B339">
        <v>0</v>
      </c>
      <c r="C339">
        <v>7</v>
      </c>
    </row>
    <row r="340" spans="1:3" x14ac:dyDescent="0.3">
      <c r="A340" t="s">
        <v>3644</v>
      </c>
      <c r="B340">
        <v>0</v>
      </c>
      <c r="C340">
        <v>7</v>
      </c>
    </row>
    <row r="341" spans="1:3" x14ac:dyDescent="0.3">
      <c r="A341" t="s">
        <v>948</v>
      </c>
      <c r="B341">
        <v>0</v>
      </c>
      <c r="C341">
        <v>7</v>
      </c>
    </row>
    <row r="342" spans="1:3" x14ac:dyDescent="0.3">
      <c r="A342" t="s">
        <v>3645</v>
      </c>
      <c r="B342">
        <v>0</v>
      </c>
      <c r="C342">
        <v>7</v>
      </c>
    </row>
    <row r="343" spans="1:3" x14ac:dyDescent="0.3">
      <c r="A343" t="s">
        <v>3646</v>
      </c>
      <c r="B343">
        <v>0</v>
      </c>
      <c r="C343">
        <v>7</v>
      </c>
    </row>
    <row r="344" spans="1:3" x14ac:dyDescent="0.3">
      <c r="A344" t="s">
        <v>189</v>
      </c>
      <c r="B344">
        <v>0</v>
      </c>
      <c r="C344">
        <v>7</v>
      </c>
    </row>
    <row r="345" spans="1:3" x14ac:dyDescent="0.3">
      <c r="A345" t="s">
        <v>949</v>
      </c>
      <c r="B345">
        <v>0</v>
      </c>
      <c r="C345">
        <v>7</v>
      </c>
    </row>
    <row r="346" spans="1:3" x14ac:dyDescent="0.3">
      <c r="A346" t="s">
        <v>425</v>
      </c>
      <c r="B346">
        <v>0</v>
      </c>
      <c r="C346">
        <v>7</v>
      </c>
    </row>
    <row r="347" spans="1:3" x14ac:dyDescent="0.3">
      <c r="A347" t="s">
        <v>3647</v>
      </c>
      <c r="B347">
        <v>0</v>
      </c>
      <c r="C347">
        <v>7</v>
      </c>
    </row>
    <row r="348" spans="1:3" x14ac:dyDescent="0.3">
      <c r="A348" t="s">
        <v>190</v>
      </c>
      <c r="B348">
        <v>0</v>
      </c>
      <c r="C348">
        <v>7</v>
      </c>
    </row>
    <row r="349" spans="1:3" x14ac:dyDescent="0.3">
      <c r="A349" t="s">
        <v>950</v>
      </c>
      <c r="B349">
        <v>4.2735042735042736E-2</v>
      </c>
      <c r="C349">
        <v>7</v>
      </c>
    </row>
    <row r="350" spans="1:3" x14ac:dyDescent="0.3">
      <c r="A350" t="s">
        <v>3648</v>
      </c>
      <c r="B350">
        <v>0</v>
      </c>
      <c r="C350">
        <v>7</v>
      </c>
    </row>
    <row r="351" spans="1:3" x14ac:dyDescent="0.3">
      <c r="A351" t="s">
        <v>3649</v>
      </c>
      <c r="B351">
        <v>0</v>
      </c>
      <c r="C351">
        <v>7</v>
      </c>
    </row>
    <row r="352" spans="1:3" x14ac:dyDescent="0.3">
      <c r="A352" t="s">
        <v>3650</v>
      </c>
      <c r="B352">
        <v>0</v>
      </c>
      <c r="C352">
        <v>7</v>
      </c>
    </row>
    <row r="353" spans="1:3" x14ac:dyDescent="0.3">
      <c r="A353" t="s">
        <v>3651</v>
      </c>
      <c r="B353">
        <v>0</v>
      </c>
      <c r="C353">
        <v>7</v>
      </c>
    </row>
    <row r="354" spans="1:3" x14ac:dyDescent="0.3">
      <c r="A354" t="s">
        <v>460</v>
      </c>
      <c r="B354">
        <v>9.2250922509225109E-3</v>
      </c>
      <c r="C354">
        <v>7</v>
      </c>
    </row>
    <row r="355" spans="1:3" x14ac:dyDescent="0.3">
      <c r="A355" t="s">
        <v>951</v>
      </c>
      <c r="B355">
        <v>0</v>
      </c>
      <c r="C355">
        <v>7</v>
      </c>
    </row>
    <row r="356" spans="1:3" x14ac:dyDescent="0.3">
      <c r="A356" t="s">
        <v>3652</v>
      </c>
      <c r="B356">
        <v>0</v>
      </c>
      <c r="C356">
        <v>7</v>
      </c>
    </row>
    <row r="357" spans="1:3" x14ac:dyDescent="0.3">
      <c r="A357" t="s">
        <v>3653</v>
      </c>
      <c r="B357">
        <v>0</v>
      </c>
      <c r="C357">
        <v>7</v>
      </c>
    </row>
    <row r="358" spans="1:3" x14ac:dyDescent="0.3">
      <c r="A358" t="s">
        <v>851</v>
      </c>
      <c r="B358">
        <v>0.23255813953488372</v>
      </c>
      <c r="C358">
        <v>7</v>
      </c>
    </row>
    <row r="359" spans="1:3" x14ac:dyDescent="0.3">
      <c r="A359" t="s">
        <v>3654</v>
      </c>
      <c r="B359">
        <v>0</v>
      </c>
      <c r="C359">
        <v>7</v>
      </c>
    </row>
    <row r="360" spans="1:3" x14ac:dyDescent="0.3">
      <c r="A360" t="s">
        <v>3655</v>
      </c>
      <c r="B360">
        <v>0</v>
      </c>
      <c r="C360">
        <v>7</v>
      </c>
    </row>
    <row r="361" spans="1:3" x14ac:dyDescent="0.3">
      <c r="A361" t="s">
        <v>461</v>
      </c>
      <c r="B361">
        <v>2.5000000000000001E-2</v>
      </c>
      <c r="C361">
        <v>7</v>
      </c>
    </row>
    <row r="362" spans="1:3" x14ac:dyDescent="0.3">
      <c r="A362" t="s">
        <v>462</v>
      </c>
      <c r="B362">
        <v>0</v>
      </c>
      <c r="C362">
        <v>7</v>
      </c>
    </row>
    <row r="363" spans="1:3" x14ac:dyDescent="0.3">
      <c r="A363" t="s">
        <v>50</v>
      </c>
      <c r="B363">
        <v>0</v>
      </c>
      <c r="C363">
        <v>7</v>
      </c>
    </row>
    <row r="364" spans="1:3" x14ac:dyDescent="0.3">
      <c r="A364" t="s">
        <v>191</v>
      </c>
      <c r="B364">
        <v>0</v>
      </c>
      <c r="C364">
        <v>7</v>
      </c>
    </row>
    <row r="365" spans="1:3" x14ac:dyDescent="0.3">
      <c r="A365" t="s">
        <v>463</v>
      </c>
      <c r="B365">
        <v>0</v>
      </c>
      <c r="C365">
        <v>7</v>
      </c>
    </row>
    <row r="366" spans="1:3" x14ac:dyDescent="0.3">
      <c r="A366" t="s">
        <v>3656</v>
      </c>
      <c r="B366">
        <v>0</v>
      </c>
      <c r="C366">
        <v>7</v>
      </c>
    </row>
    <row r="367" spans="1:3" x14ac:dyDescent="0.3">
      <c r="A367" t="s">
        <v>192</v>
      </c>
      <c r="B367">
        <v>0</v>
      </c>
      <c r="C367">
        <v>7</v>
      </c>
    </row>
    <row r="368" spans="1:3" x14ac:dyDescent="0.3">
      <c r="A368" t="s">
        <v>46</v>
      </c>
      <c r="B368">
        <v>0</v>
      </c>
      <c r="C368">
        <v>7</v>
      </c>
    </row>
    <row r="369" spans="1:3" x14ac:dyDescent="0.3">
      <c r="A369" t="s">
        <v>3657</v>
      </c>
      <c r="B369">
        <v>0</v>
      </c>
      <c r="C369">
        <v>7</v>
      </c>
    </row>
    <row r="370" spans="1:3" x14ac:dyDescent="0.3">
      <c r="A370" t="s">
        <v>952</v>
      </c>
      <c r="B370">
        <v>0</v>
      </c>
      <c r="C370">
        <v>7</v>
      </c>
    </row>
    <row r="371" spans="1:3" x14ac:dyDescent="0.3">
      <c r="A371" t="s">
        <v>3658</v>
      </c>
      <c r="B371">
        <v>0</v>
      </c>
      <c r="C371">
        <v>7</v>
      </c>
    </row>
    <row r="372" spans="1:3" x14ac:dyDescent="0.3">
      <c r="A372" t="s">
        <v>953</v>
      </c>
      <c r="B372">
        <v>0</v>
      </c>
      <c r="C372">
        <v>7</v>
      </c>
    </row>
    <row r="373" spans="1:3" x14ac:dyDescent="0.3">
      <c r="A373" t="s">
        <v>3659</v>
      </c>
      <c r="B373">
        <v>0</v>
      </c>
      <c r="C373">
        <v>7</v>
      </c>
    </row>
    <row r="374" spans="1:3" x14ac:dyDescent="0.3">
      <c r="A374" t="s">
        <v>3660</v>
      </c>
      <c r="B374">
        <v>0</v>
      </c>
      <c r="C374">
        <v>7</v>
      </c>
    </row>
    <row r="375" spans="1:3" x14ac:dyDescent="0.3">
      <c r="A375" t="s">
        <v>3661</v>
      </c>
      <c r="B375">
        <v>0</v>
      </c>
      <c r="C375">
        <v>7</v>
      </c>
    </row>
    <row r="376" spans="1:3" x14ac:dyDescent="0.3">
      <c r="A376" t="s">
        <v>193</v>
      </c>
      <c r="B376">
        <v>1.6528925619834711E-2</v>
      </c>
      <c r="C376">
        <v>7</v>
      </c>
    </row>
    <row r="377" spans="1:3" x14ac:dyDescent="0.3">
      <c r="A377" t="s">
        <v>194</v>
      </c>
      <c r="B377">
        <v>8.4210526315789469</v>
      </c>
      <c r="C377">
        <v>3</v>
      </c>
    </row>
    <row r="378" spans="1:3" x14ac:dyDescent="0.3">
      <c r="A378" t="s">
        <v>464</v>
      </c>
      <c r="B378">
        <v>3.4722222222222224E-2</v>
      </c>
      <c r="C378">
        <v>7</v>
      </c>
    </row>
    <row r="379" spans="1:3" x14ac:dyDescent="0.3">
      <c r="A379" t="s">
        <v>3662</v>
      </c>
      <c r="B379">
        <v>0</v>
      </c>
      <c r="C379">
        <v>7</v>
      </c>
    </row>
    <row r="380" spans="1:3" x14ac:dyDescent="0.3">
      <c r="A380" t="s">
        <v>954</v>
      </c>
      <c r="B380">
        <v>0</v>
      </c>
      <c r="C380">
        <v>7</v>
      </c>
    </row>
    <row r="381" spans="1:3" x14ac:dyDescent="0.3">
      <c r="A381" t="s">
        <v>3663</v>
      </c>
      <c r="B381">
        <v>0</v>
      </c>
      <c r="C381">
        <v>7</v>
      </c>
    </row>
    <row r="382" spans="1:3" x14ac:dyDescent="0.3">
      <c r="A382" t="s">
        <v>3664</v>
      </c>
      <c r="B382">
        <v>0</v>
      </c>
      <c r="C382">
        <v>7</v>
      </c>
    </row>
    <row r="383" spans="1:3" x14ac:dyDescent="0.3">
      <c r="A383" t="s">
        <v>3665</v>
      </c>
      <c r="B383">
        <v>0</v>
      </c>
      <c r="C383">
        <v>7</v>
      </c>
    </row>
    <row r="384" spans="1:3" x14ac:dyDescent="0.3">
      <c r="A384" t="s">
        <v>195</v>
      </c>
      <c r="B384">
        <v>2.1428571428571428</v>
      </c>
      <c r="C384">
        <v>5</v>
      </c>
    </row>
    <row r="385" spans="1:3" x14ac:dyDescent="0.3">
      <c r="A385" t="s">
        <v>196</v>
      </c>
      <c r="B385">
        <v>1.6393442622950821E-2</v>
      </c>
      <c r="C385">
        <v>7</v>
      </c>
    </row>
    <row r="386" spans="1:3" x14ac:dyDescent="0.3">
      <c r="A386" t="s">
        <v>3666</v>
      </c>
      <c r="B386">
        <v>0</v>
      </c>
      <c r="C386">
        <v>7</v>
      </c>
    </row>
    <row r="387" spans="1:3" x14ac:dyDescent="0.3">
      <c r="A387" t="s">
        <v>3667</v>
      </c>
      <c r="B387">
        <v>0</v>
      </c>
      <c r="C387">
        <v>7</v>
      </c>
    </row>
    <row r="388" spans="1:3" x14ac:dyDescent="0.3">
      <c r="A388" t="s">
        <v>3668</v>
      </c>
      <c r="B388">
        <v>0</v>
      </c>
      <c r="C388">
        <v>7</v>
      </c>
    </row>
    <row r="389" spans="1:3" x14ac:dyDescent="0.3">
      <c r="A389" t="s">
        <v>850</v>
      </c>
      <c r="B389">
        <v>2</v>
      </c>
      <c r="C389">
        <v>5</v>
      </c>
    </row>
    <row r="390" spans="1:3" x14ac:dyDescent="0.3">
      <c r="A390" t="s">
        <v>3669</v>
      </c>
      <c r="B390">
        <v>0</v>
      </c>
      <c r="C390">
        <v>7</v>
      </c>
    </row>
    <row r="391" spans="1:3" x14ac:dyDescent="0.3">
      <c r="A391" t="s">
        <v>197</v>
      </c>
      <c r="B391">
        <v>0</v>
      </c>
      <c r="C391">
        <v>7</v>
      </c>
    </row>
    <row r="392" spans="1:3" x14ac:dyDescent="0.3">
      <c r="A392" t="s">
        <v>3670</v>
      </c>
      <c r="B392">
        <v>0</v>
      </c>
      <c r="C392">
        <v>7</v>
      </c>
    </row>
    <row r="393" spans="1:3" x14ac:dyDescent="0.3">
      <c r="A393" t="s">
        <v>198</v>
      </c>
      <c r="B393">
        <v>0.17857142857142858</v>
      </c>
      <c r="C393">
        <v>7</v>
      </c>
    </row>
    <row r="394" spans="1:3" x14ac:dyDescent="0.3">
      <c r="A394" t="s">
        <v>465</v>
      </c>
      <c r="B394">
        <v>2.0576131687242802E-2</v>
      </c>
      <c r="C394">
        <v>7</v>
      </c>
    </row>
    <row r="395" spans="1:3" x14ac:dyDescent="0.3">
      <c r="A395" t="s">
        <v>466</v>
      </c>
      <c r="B395">
        <v>0.1388888888888889</v>
      </c>
      <c r="C395">
        <v>7</v>
      </c>
    </row>
    <row r="396" spans="1:3" x14ac:dyDescent="0.3">
      <c r="A396" t="s">
        <v>3671</v>
      </c>
      <c r="B396">
        <v>0</v>
      </c>
      <c r="C396">
        <v>7</v>
      </c>
    </row>
    <row r="397" spans="1:3" x14ac:dyDescent="0.3">
      <c r="A397" t="s">
        <v>199</v>
      </c>
      <c r="B397">
        <v>0</v>
      </c>
      <c r="C397">
        <v>7</v>
      </c>
    </row>
    <row r="398" spans="1:3" x14ac:dyDescent="0.3">
      <c r="A398" t="s">
        <v>200</v>
      </c>
      <c r="B398">
        <v>0</v>
      </c>
      <c r="C398">
        <v>7</v>
      </c>
    </row>
    <row r="399" spans="1:3" x14ac:dyDescent="0.3">
      <c r="A399" t="s">
        <v>467</v>
      </c>
      <c r="B399">
        <v>0.41666666666666669</v>
      </c>
      <c r="C399">
        <v>7</v>
      </c>
    </row>
    <row r="400" spans="1:3" x14ac:dyDescent="0.3">
      <c r="A400" t="s">
        <v>468</v>
      </c>
      <c r="B400">
        <v>0</v>
      </c>
      <c r="C400">
        <v>7</v>
      </c>
    </row>
    <row r="401" spans="1:3" x14ac:dyDescent="0.3">
      <c r="A401" t="s">
        <v>3672</v>
      </c>
      <c r="B401">
        <v>0</v>
      </c>
      <c r="C401">
        <v>7</v>
      </c>
    </row>
    <row r="402" spans="1:3" x14ac:dyDescent="0.3">
      <c r="A402" t="s">
        <v>3673</v>
      </c>
      <c r="B402">
        <v>0</v>
      </c>
      <c r="C402">
        <v>7</v>
      </c>
    </row>
    <row r="403" spans="1:3" x14ac:dyDescent="0.3">
      <c r="A403" t="s">
        <v>3674</v>
      </c>
      <c r="B403">
        <v>0</v>
      </c>
      <c r="C403">
        <v>7</v>
      </c>
    </row>
    <row r="404" spans="1:3" x14ac:dyDescent="0.3">
      <c r="A404" t="s">
        <v>3675</v>
      </c>
      <c r="B404">
        <v>0</v>
      </c>
      <c r="C404">
        <v>7</v>
      </c>
    </row>
    <row r="405" spans="1:3" x14ac:dyDescent="0.3">
      <c r="A405" t="s">
        <v>955</v>
      </c>
      <c r="B405">
        <v>0</v>
      </c>
      <c r="C405">
        <v>7</v>
      </c>
    </row>
    <row r="406" spans="1:3" x14ac:dyDescent="0.3">
      <c r="A406" t="s">
        <v>3676</v>
      </c>
      <c r="B406">
        <v>0</v>
      </c>
      <c r="C406">
        <v>7</v>
      </c>
    </row>
    <row r="407" spans="1:3" x14ac:dyDescent="0.3">
      <c r="A407" t="s">
        <v>3677</v>
      </c>
      <c r="B407">
        <v>0</v>
      </c>
      <c r="C407">
        <v>7</v>
      </c>
    </row>
    <row r="408" spans="1:3" x14ac:dyDescent="0.3">
      <c r="A408" t="s">
        <v>3678</v>
      </c>
      <c r="B408">
        <v>0</v>
      </c>
      <c r="C408">
        <v>7</v>
      </c>
    </row>
    <row r="409" spans="1:3" x14ac:dyDescent="0.3">
      <c r="A409" t="s">
        <v>469</v>
      </c>
      <c r="B409">
        <v>0</v>
      </c>
      <c r="C409">
        <v>7</v>
      </c>
    </row>
    <row r="410" spans="1:3" x14ac:dyDescent="0.3">
      <c r="A410" t="s">
        <v>3679</v>
      </c>
      <c r="B410">
        <v>0</v>
      </c>
      <c r="C410">
        <v>7</v>
      </c>
    </row>
    <row r="411" spans="1:3" x14ac:dyDescent="0.3">
      <c r="A411" t="s">
        <v>201</v>
      </c>
      <c r="B411">
        <v>0.11764705882352942</v>
      </c>
      <c r="C411">
        <v>7</v>
      </c>
    </row>
    <row r="412" spans="1:3" x14ac:dyDescent="0.3">
      <c r="A412" t="s">
        <v>956</v>
      </c>
      <c r="B412">
        <v>0</v>
      </c>
      <c r="C412">
        <v>7</v>
      </c>
    </row>
    <row r="413" spans="1:3" x14ac:dyDescent="0.3">
      <c r="A413" t="s">
        <v>3680</v>
      </c>
      <c r="B413">
        <v>0</v>
      </c>
      <c r="C413">
        <v>7</v>
      </c>
    </row>
    <row r="414" spans="1:3" x14ac:dyDescent="0.3">
      <c r="A414" t="s">
        <v>202</v>
      </c>
      <c r="B414">
        <v>0</v>
      </c>
      <c r="C414">
        <v>7</v>
      </c>
    </row>
    <row r="415" spans="1:3" x14ac:dyDescent="0.3">
      <c r="A415" t="s">
        <v>3681</v>
      </c>
      <c r="B415">
        <v>0</v>
      </c>
      <c r="C415">
        <v>7</v>
      </c>
    </row>
    <row r="416" spans="1:3" x14ac:dyDescent="0.3">
      <c r="A416" t="s">
        <v>3682</v>
      </c>
      <c r="B416">
        <v>0</v>
      </c>
      <c r="C416">
        <v>7</v>
      </c>
    </row>
    <row r="417" spans="1:3" x14ac:dyDescent="0.3">
      <c r="A417" t="s">
        <v>3683</v>
      </c>
      <c r="B417">
        <v>0</v>
      </c>
      <c r="C417">
        <v>7</v>
      </c>
    </row>
    <row r="418" spans="1:3" x14ac:dyDescent="0.3">
      <c r="A418" t="s">
        <v>3684</v>
      </c>
      <c r="B418">
        <v>0</v>
      </c>
      <c r="C418">
        <v>7</v>
      </c>
    </row>
    <row r="419" spans="1:3" x14ac:dyDescent="0.3">
      <c r="A419" t="s">
        <v>957</v>
      </c>
      <c r="B419">
        <v>0</v>
      </c>
      <c r="C419">
        <v>7</v>
      </c>
    </row>
    <row r="420" spans="1:3" x14ac:dyDescent="0.3">
      <c r="A420" t="s">
        <v>203</v>
      </c>
      <c r="B420">
        <v>0</v>
      </c>
      <c r="C420">
        <v>7</v>
      </c>
    </row>
    <row r="421" spans="1:3" x14ac:dyDescent="0.3">
      <c r="A421" t="s">
        <v>3685</v>
      </c>
      <c r="B421">
        <v>0</v>
      </c>
      <c r="C421">
        <v>7</v>
      </c>
    </row>
    <row r="422" spans="1:3" x14ac:dyDescent="0.3">
      <c r="A422" t="s">
        <v>3686</v>
      </c>
      <c r="B422">
        <v>0</v>
      </c>
      <c r="C422">
        <v>7</v>
      </c>
    </row>
    <row r="423" spans="1:3" x14ac:dyDescent="0.3">
      <c r="A423" t="s">
        <v>470</v>
      </c>
      <c r="B423">
        <v>0.11904761904761905</v>
      </c>
      <c r="C423">
        <v>7</v>
      </c>
    </row>
    <row r="424" spans="1:3" x14ac:dyDescent="0.3">
      <c r="A424" t="s">
        <v>3687</v>
      </c>
      <c r="B424">
        <v>0</v>
      </c>
      <c r="C424">
        <v>7</v>
      </c>
    </row>
    <row r="425" spans="1:3" x14ac:dyDescent="0.3">
      <c r="A425" t="s">
        <v>958</v>
      </c>
      <c r="B425">
        <v>0</v>
      </c>
      <c r="C425">
        <v>7</v>
      </c>
    </row>
    <row r="426" spans="1:3" x14ac:dyDescent="0.3">
      <c r="A426" t="s">
        <v>849</v>
      </c>
      <c r="B426">
        <v>0.83333333333333337</v>
      </c>
      <c r="C426">
        <v>7</v>
      </c>
    </row>
    <row r="427" spans="1:3" x14ac:dyDescent="0.3">
      <c r="A427" t="s">
        <v>3688</v>
      </c>
      <c r="B427">
        <v>0</v>
      </c>
      <c r="C427">
        <v>7</v>
      </c>
    </row>
    <row r="428" spans="1:3" x14ac:dyDescent="0.3">
      <c r="A428" t="s">
        <v>3689</v>
      </c>
      <c r="B428">
        <v>0</v>
      </c>
      <c r="C428">
        <v>7</v>
      </c>
    </row>
    <row r="429" spans="1:3" x14ac:dyDescent="0.3">
      <c r="A429" t="s">
        <v>3690</v>
      </c>
      <c r="B429">
        <v>0</v>
      </c>
      <c r="C429">
        <v>7</v>
      </c>
    </row>
    <row r="430" spans="1:3" x14ac:dyDescent="0.3">
      <c r="A430" t="s">
        <v>3691</v>
      </c>
      <c r="B430">
        <v>0</v>
      </c>
      <c r="C430">
        <v>7</v>
      </c>
    </row>
    <row r="431" spans="1:3" x14ac:dyDescent="0.3">
      <c r="A431" t="s">
        <v>3692</v>
      </c>
      <c r="B431">
        <v>0</v>
      </c>
      <c r="C431">
        <v>7</v>
      </c>
    </row>
    <row r="432" spans="1:3" x14ac:dyDescent="0.3">
      <c r="A432" t="s">
        <v>3693</v>
      </c>
      <c r="B432">
        <v>0</v>
      </c>
      <c r="C432">
        <v>7</v>
      </c>
    </row>
    <row r="433" spans="1:3" x14ac:dyDescent="0.3">
      <c r="A433" t="s">
        <v>959</v>
      </c>
      <c r="B433">
        <v>0</v>
      </c>
      <c r="C433">
        <v>7</v>
      </c>
    </row>
    <row r="434" spans="1:3" x14ac:dyDescent="0.3">
      <c r="A434" t="s">
        <v>204</v>
      </c>
      <c r="B434">
        <v>0</v>
      </c>
      <c r="C434">
        <v>7</v>
      </c>
    </row>
    <row r="435" spans="1:3" x14ac:dyDescent="0.3">
      <c r="A435" t="s">
        <v>3694</v>
      </c>
      <c r="B435">
        <v>0</v>
      </c>
      <c r="C435">
        <v>7</v>
      </c>
    </row>
    <row r="436" spans="1:3" x14ac:dyDescent="0.3">
      <c r="A436" t="s">
        <v>471</v>
      </c>
      <c r="B436">
        <v>0.72164948453608246</v>
      </c>
      <c r="C436">
        <v>7</v>
      </c>
    </row>
    <row r="437" spans="1:3" x14ac:dyDescent="0.3">
      <c r="A437" t="s">
        <v>3695</v>
      </c>
      <c r="B437">
        <v>0</v>
      </c>
      <c r="C437">
        <v>7</v>
      </c>
    </row>
    <row r="438" spans="1:3" x14ac:dyDescent="0.3">
      <c r="A438" t="s">
        <v>3696</v>
      </c>
      <c r="B438">
        <v>0</v>
      </c>
      <c r="C438">
        <v>7</v>
      </c>
    </row>
    <row r="439" spans="1:3" x14ac:dyDescent="0.3">
      <c r="A439" t="s">
        <v>3697</v>
      </c>
      <c r="B439">
        <v>0</v>
      </c>
      <c r="C439">
        <v>7</v>
      </c>
    </row>
    <row r="440" spans="1:3" x14ac:dyDescent="0.3">
      <c r="A440" t="s">
        <v>3698</v>
      </c>
      <c r="B440">
        <v>0</v>
      </c>
      <c r="C440">
        <v>7</v>
      </c>
    </row>
    <row r="441" spans="1:3" x14ac:dyDescent="0.3">
      <c r="A441" t="s">
        <v>3699</v>
      </c>
      <c r="B441">
        <v>0</v>
      </c>
      <c r="C441">
        <v>7</v>
      </c>
    </row>
    <row r="442" spans="1:3" x14ac:dyDescent="0.3">
      <c r="A442" t="s">
        <v>3700</v>
      </c>
      <c r="B442">
        <v>0</v>
      </c>
      <c r="C442">
        <v>7</v>
      </c>
    </row>
    <row r="443" spans="1:3" x14ac:dyDescent="0.3">
      <c r="A443" t="s">
        <v>3701</v>
      </c>
      <c r="B443">
        <v>0</v>
      </c>
      <c r="C443">
        <v>7</v>
      </c>
    </row>
    <row r="444" spans="1:3" x14ac:dyDescent="0.3">
      <c r="A444" t="s">
        <v>3702</v>
      </c>
      <c r="B444">
        <v>0</v>
      </c>
      <c r="C444">
        <v>7</v>
      </c>
    </row>
    <row r="445" spans="1:3" x14ac:dyDescent="0.3">
      <c r="A445" t="s">
        <v>472</v>
      </c>
      <c r="B445">
        <v>0</v>
      </c>
      <c r="C445">
        <v>7</v>
      </c>
    </row>
    <row r="446" spans="1:3" x14ac:dyDescent="0.3">
      <c r="A446" t="s">
        <v>3703</v>
      </c>
      <c r="B446">
        <v>0</v>
      </c>
      <c r="C446">
        <v>7</v>
      </c>
    </row>
    <row r="447" spans="1:3" x14ac:dyDescent="0.3">
      <c r="A447" t="s">
        <v>3704</v>
      </c>
      <c r="B447">
        <v>0</v>
      </c>
      <c r="C447">
        <v>7</v>
      </c>
    </row>
    <row r="448" spans="1:3" x14ac:dyDescent="0.3">
      <c r="A448" t="s">
        <v>3705</v>
      </c>
      <c r="B448">
        <v>0</v>
      </c>
      <c r="C448">
        <v>7</v>
      </c>
    </row>
    <row r="449" spans="1:3" x14ac:dyDescent="0.3">
      <c r="A449" t="s">
        <v>3706</v>
      </c>
      <c r="B449">
        <v>0</v>
      </c>
      <c r="C449">
        <v>7</v>
      </c>
    </row>
    <row r="450" spans="1:3" x14ac:dyDescent="0.3">
      <c r="A450" t="s">
        <v>960</v>
      </c>
      <c r="B450">
        <v>0</v>
      </c>
      <c r="C450">
        <v>7</v>
      </c>
    </row>
    <row r="451" spans="1:3" x14ac:dyDescent="0.3">
      <c r="A451" t="s">
        <v>3707</v>
      </c>
      <c r="B451">
        <v>0</v>
      </c>
      <c r="C451">
        <v>7</v>
      </c>
    </row>
    <row r="452" spans="1:3" x14ac:dyDescent="0.3">
      <c r="A452" t="s">
        <v>3708</v>
      </c>
      <c r="B452">
        <v>0</v>
      </c>
      <c r="C452">
        <v>7</v>
      </c>
    </row>
    <row r="453" spans="1:3" x14ac:dyDescent="0.3">
      <c r="A453" t="s">
        <v>3709</v>
      </c>
      <c r="B453">
        <v>0</v>
      </c>
      <c r="C453">
        <v>7</v>
      </c>
    </row>
    <row r="454" spans="1:3" x14ac:dyDescent="0.3">
      <c r="A454" t="s">
        <v>961</v>
      </c>
      <c r="B454">
        <v>0</v>
      </c>
      <c r="C454">
        <v>7</v>
      </c>
    </row>
    <row r="455" spans="1:3" x14ac:dyDescent="0.3">
      <c r="A455" t="s">
        <v>473</v>
      </c>
      <c r="B455">
        <v>0</v>
      </c>
      <c r="C455">
        <v>7</v>
      </c>
    </row>
    <row r="456" spans="1:3" x14ac:dyDescent="0.3">
      <c r="A456" t="s">
        <v>474</v>
      </c>
      <c r="B456">
        <v>3.3333333333333335</v>
      </c>
      <c r="C456">
        <v>3</v>
      </c>
    </row>
    <row r="457" spans="1:3" x14ac:dyDescent="0.3">
      <c r="A457" t="s">
        <v>3710</v>
      </c>
      <c r="B457">
        <v>0</v>
      </c>
      <c r="C457">
        <v>7</v>
      </c>
    </row>
    <row r="458" spans="1:3" x14ac:dyDescent="0.3">
      <c r="A458" t="s">
        <v>475</v>
      </c>
      <c r="B458">
        <v>2.6315789473684209E-2</v>
      </c>
      <c r="C458">
        <v>7</v>
      </c>
    </row>
    <row r="459" spans="1:3" x14ac:dyDescent="0.3">
      <c r="A459" t="s">
        <v>3711</v>
      </c>
      <c r="B459">
        <v>0</v>
      </c>
      <c r="C459">
        <v>7</v>
      </c>
    </row>
    <row r="460" spans="1:3" x14ac:dyDescent="0.3">
      <c r="A460" t="s">
        <v>3712</v>
      </c>
      <c r="B460">
        <v>0</v>
      </c>
      <c r="C460">
        <v>7</v>
      </c>
    </row>
    <row r="461" spans="1:3" x14ac:dyDescent="0.3">
      <c r="A461" t="s">
        <v>476</v>
      </c>
      <c r="B461">
        <v>0</v>
      </c>
      <c r="C461">
        <v>7</v>
      </c>
    </row>
    <row r="462" spans="1:3" x14ac:dyDescent="0.3">
      <c r="A462" t="s">
        <v>3713</v>
      </c>
      <c r="B462">
        <v>0</v>
      </c>
      <c r="C462">
        <v>7</v>
      </c>
    </row>
    <row r="463" spans="1:3" x14ac:dyDescent="0.3">
      <c r="A463" t="s">
        <v>3714</v>
      </c>
      <c r="B463">
        <v>0</v>
      </c>
      <c r="C463">
        <v>7</v>
      </c>
    </row>
    <row r="464" spans="1:3" x14ac:dyDescent="0.3">
      <c r="A464" t="s">
        <v>205</v>
      </c>
      <c r="B464">
        <v>0</v>
      </c>
      <c r="C464">
        <v>7</v>
      </c>
    </row>
    <row r="465" spans="1:3" x14ac:dyDescent="0.3">
      <c r="A465" t="s">
        <v>206</v>
      </c>
      <c r="B465">
        <v>1.0775862068965518E-2</v>
      </c>
      <c r="C465">
        <v>7</v>
      </c>
    </row>
    <row r="466" spans="1:3" x14ac:dyDescent="0.3">
      <c r="A466" t="s">
        <v>477</v>
      </c>
      <c r="B466">
        <v>0</v>
      </c>
      <c r="C466">
        <v>7</v>
      </c>
    </row>
    <row r="467" spans="1:3" x14ac:dyDescent="0.3">
      <c r="A467" t="s">
        <v>478</v>
      </c>
      <c r="B467">
        <v>0</v>
      </c>
      <c r="C467">
        <v>7</v>
      </c>
    </row>
    <row r="468" spans="1:3" x14ac:dyDescent="0.3">
      <c r="A468" t="s">
        <v>207</v>
      </c>
      <c r="B468">
        <v>0</v>
      </c>
      <c r="C468">
        <v>7</v>
      </c>
    </row>
    <row r="469" spans="1:3" x14ac:dyDescent="0.3">
      <c r="A469" t="s">
        <v>479</v>
      </c>
      <c r="B469">
        <v>0</v>
      </c>
      <c r="C469">
        <v>7</v>
      </c>
    </row>
    <row r="470" spans="1:3" x14ac:dyDescent="0.3">
      <c r="A470" t="s">
        <v>480</v>
      </c>
      <c r="B470">
        <v>7.8125E-2</v>
      </c>
      <c r="C470">
        <v>7</v>
      </c>
    </row>
    <row r="471" spans="1:3" x14ac:dyDescent="0.3">
      <c r="A471" t="s">
        <v>3715</v>
      </c>
      <c r="B471">
        <v>0</v>
      </c>
      <c r="C471">
        <v>7</v>
      </c>
    </row>
    <row r="472" spans="1:3" x14ac:dyDescent="0.3">
      <c r="A472" t="s">
        <v>962</v>
      </c>
      <c r="B472">
        <v>0</v>
      </c>
      <c r="C472">
        <v>7</v>
      </c>
    </row>
    <row r="473" spans="1:3" x14ac:dyDescent="0.3">
      <c r="A473" t="s">
        <v>848</v>
      </c>
      <c r="B473">
        <v>5</v>
      </c>
      <c r="C473">
        <v>3</v>
      </c>
    </row>
    <row r="474" spans="1:3" x14ac:dyDescent="0.3">
      <c r="A474" t="s">
        <v>208</v>
      </c>
      <c r="B474">
        <v>0</v>
      </c>
      <c r="C474">
        <v>7</v>
      </c>
    </row>
    <row r="475" spans="1:3" x14ac:dyDescent="0.3">
      <c r="A475" t="s">
        <v>3716</v>
      </c>
      <c r="B475">
        <v>0</v>
      </c>
      <c r="C475">
        <v>7</v>
      </c>
    </row>
    <row r="476" spans="1:3" x14ac:dyDescent="0.3">
      <c r="A476" t="s">
        <v>3717</v>
      </c>
      <c r="B476">
        <v>0</v>
      </c>
      <c r="C476">
        <v>7</v>
      </c>
    </row>
    <row r="477" spans="1:3" x14ac:dyDescent="0.3">
      <c r="A477" t="s">
        <v>209</v>
      </c>
      <c r="B477">
        <v>0.26541764246682281</v>
      </c>
      <c r="C477">
        <v>7</v>
      </c>
    </row>
    <row r="478" spans="1:3" x14ac:dyDescent="0.3">
      <c r="A478" t="s">
        <v>3718</v>
      </c>
      <c r="B478">
        <v>0</v>
      </c>
      <c r="C478">
        <v>7</v>
      </c>
    </row>
    <row r="479" spans="1:3" x14ac:dyDescent="0.3">
      <c r="A479" t="s">
        <v>963</v>
      </c>
      <c r="B479">
        <v>0</v>
      </c>
      <c r="C479">
        <v>7</v>
      </c>
    </row>
    <row r="480" spans="1:3" x14ac:dyDescent="0.3">
      <c r="A480" t="s">
        <v>964</v>
      </c>
      <c r="B480">
        <v>0</v>
      </c>
      <c r="C480">
        <v>7</v>
      </c>
    </row>
    <row r="481" spans="1:3" x14ac:dyDescent="0.3">
      <c r="A481" t="s">
        <v>481</v>
      </c>
      <c r="B481">
        <v>6.7567567567567571E-2</v>
      </c>
      <c r="C481">
        <v>7</v>
      </c>
    </row>
    <row r="482" spans="1:3" x14ac:dyDescent="0.3">
      <c r="A482" t="s">
        <v>3719</v>
      </c>
      <c r="B482">
        <v>0</v>
      </c>
      <c r="C482">
        <v>7</v>
      </c>
    </row>
    <row r="483" spans="1:3" x14ac:dyDescent="0.3">
      <c r="A483" t="s">
        <v>210</v>
      </c>
      <c r="B483">
        <v>0</v>
      </c>
      <c r="C483">
        <v>7</v>
      </c>
    </row>
    <row r="484" spans="1:3" x14ac:dyDescent="0.3">
      <c r="A484" t="s">
        <v>3720</v>
      </c>
      <c r="B484">
        <v>0</v>
      </c>
      <c r="C484">
        <v>7</v>
      </c>
    </row>
    <row r="485" spans="1:3" x14ac:dyDescent="0.3">
      <c r="A485" t="s">
        <v>965</v>
      </c>
      <c r="B485">
        <v>0</v>
      </c>
      <c r="C485">
        <v>7</v>
      </c>
    </row>
    <row r="486" spans="1:3" x14ac:dyDescent="0.3">
      <c r="A486" t="s">
        <v>847</v>
      </c>
      <c r="B486">
        <v>12.307692307692308</v>
      </c>
      <c r="C486">
        <v>1</v>
      </c>
    </row>
    <row r="487" spans="1:3" x14ac:dyDescent="0.3">
      <c r="A487" t="s">
        <v>3721</v>
      </c>
      <c r="B487">
        <v>0</v>
      </c>
      <c r="C487">
        <v>7</v>
      </c>
    </row>
    <row r="488" spans="1:3" x14ac:dyDescent="0.3">
      <c r="A488" t="s">
        <v>846</v>
      </c>
      <c r="B488">
        <v>0</v>
      </c>
      <c r="C488">
        <v>7</v>
      </c>
    </row>
    <row r="489" spans="1:3" x14ac:dyDescent="0.3">
      <c r="A489" t="s">
        <v>966</v>
      </c>
      <c r="B489">
        <v>0</v>
      </c>
      <c r="C489">
        <v>7</v>
      </c>
    </row>
    <row r="490" spans="1:3" x14ac:dyDescent="0.3">
      <c r="A490" t="s">
        <v>482</v>
      </c>
      <c r="B490">
        <v>4.0279269602577876E-3</v>
      </c>
      <c r="C490">
        <v>7</v>
      </c>
    </row>
    <row r="491" spans="1:3" x14ac:dyDescent="0.3">
      <c r="A491" t="s">
        <v>483</v>
      </c>
      <c r="B491">
        <v>2.5</v>
      </c>
      <c r="C491">
        <v>5</v>
      </c>
    </row>
    <row r="492" spans="1:3" x14ac:dyDescent="0.3">
      <c r="A492" t="s">
        <v>211</v>
      </c>
      <c r="B492">
        <v>0</v>
      </c>
      <c r="C492">
        <v>7</v>
      </c>
    </row>
    <row r="493" spans="1:3" x14ac:dyDescent="0.3">
      <c r="A493" t="s">
        <v>3722</v>
      </c>
      <c r="B493">
        <v>0</v>
      </c>
      <c r="C493">
        <v>7</v>
      </c>
    </row>
    <row r="494" spans="1:3" x14ac:dyDescent="0.3">
      <c r="A494" t="s">
        <v>212</v>
      </c>
      <c r="B494">
        <v>0</v>
      </c>
      <c r="C494">
        <v>7</v>
      </c>
    </row>
    <row r="495" spans="1:3" x14ac:dyDescent="0.3">
      <c r="A495" t="s">
        <v>3723</v>
      </c>
      <c r="B495">
        <v>0</v>
      </c>
      <c r="C495">
        <v>7</v>
      </c>
    </row>
    <row r="496" spans="1:3" x14ac:dyDescent="0.3">
      <c r="A496" t="s">
        <v>3724</v>
      </c>
      <c r="B496">
        <v>0</v>
      </c>
      <c r="C496">
        <v>7</v>
      </c>
    </row>
    <row r="497" spans="1:3" x14ac:dyDescent="0.3">
      <c r="A497" t="s">
        <v>845</v>
      </c>
      <c r="B497">
        <v>0</v>
      </c>
      <c r="C497">
        <v>7</v>
      </c>
    </row>
    <row r="498" spans="1:3" x14ac:dyDescent="0.3">
      <c r="A498" t="s">
        <v>3725</v>
      </c>
      <c r="B498">
        <v>0</v>
      </c>
      <c r="C498">
        <v>7</v>
      </c>
    </row>
    <row r="499" spans="1:3" x14ac:dyDescent="0.3">
      <c r="A499" t="s">
        <v>3726</v>
      </c>
      <c r="B499">
        <v>0</v>
      </c>
      <c r="C499">
        <v>7</v>
      </c>
    </row>
    <row r="500" spans="1:3" x14ac:dyDescent="0.3">
      <c r="A500" t="s">
        <v>3727</v>
      </c>
      <c r="B500">
        <v>0</v>
      </c>
      <c r="C500">
        <v>7</v>
      </c>
    </row>
    <row r="501" spans="1:3" x14ac:dyDescent="0.3">
      <c r="A501" t="s">
        <v>3728</v>
      </c>
      <c r="B501">
        <v>0</v>
      </c>
      <c r="C501">
        <v>7</v>
      </c>
    </row>
    <row r="502" spans="1:3" x14ac:dyDescent="0.3">
      <c r="A502" t="s">
        <v>3729</v>
      </c>
      <c r="B502">
        <v>0</v>
      </c>
      <c r="C502">
        <v>7</v>
      </c>
    </row>
    <row r="503" spans="1:3" x14ac:dyDescent="0.3">
      <c r="A503" t="s">
        <v>3730</v>
      </c>
      <c r="B503">
        <v>0</v>
      </c>
      <c r="C503">
        <v>7</v>
      </c>
    </row>
    <row r="504" spans="1:3" x14ac:dyDescent="0.3">
      <c r="A504" t="s">
        <v>3731</v>
      </c>
      <c r="B504">
        <v>0</v>
      </c>
      <c r="C504">
        <v>7</v>
      </c>
    </row>
    <row r="505" spans="1:3" x14ac:dyDescent="0.3">
      <c r="A505" t="s">
        <v>213</v>
      </c>
      <c r="B505">
        <v>4.3478260869565216E-2</v>
      </c>
      <c r="C505">
        <v>7</v>
      </c>
    </row>
    <row r="506" spans="1:3" x14ac:dyDescent="0.3">
      <c r="A506" t="s">
        <v>967</v>
      </c>
      <c r="B506">
        <v>0</v>
      </c>
      <c r="C506">
        <v>7</v>
      </c>
    </row>
    <row r="507" spans="1:3" x14ac:dyDescent="0.3">
      <c r="A507" t="s">
        <v>3732</v>
      </c>
      <c r="B507">
        <v>0</v>
      </c>
      <c r="C507">
        <v>7</v>
      </c>
    </row>
    <row r="508" spans="1:3" x14ac:dyDescent="0.3">
      <c r="A508" t="s">
        <v>484</v>
      </c>
      <c r="B508">
        <v>5.2083333333333336E-2</v>
      </c>
      <c r="C508">
        <v>7</v>
      </c>
    </row>
    <row r="509" spans="1:3" x14ac:dyDescent="0.3">
      <c r="A509" t="s">
        <v>214</v>
      </c>
      <c r="B509">
        <v>3.5321100917431196</v>
      </c>
      <c r="C509">
        <v>3</v>
      </c>
    </row>
    <row r="510" spans="1:3" x14ac:dyDescent="0.3">
      <c r="A510" t="s">
        <v>3733</v>
      </c>
      <c r="B510">
        <v>0</v>
      </c>
      <c r="C510">
        <v>7</v>
      </c>
    </row>
    <row r="511" spans="1:3" x14ac:dyDescent="0.3">
      <c r="A511" t="s">
        <v>3734</v>
      </c>
      <c r="B511">
        <v>0</v>
      </c>
      <c r="C511">
        <v>7</v>
      </c>
    </row>
    <row r="512" spans="1:3" x14ac:dyDescent="0.3">
      <c r="A512" t="s">
        <v>3735</v>
      </c>
      <c r="B512">
        <v>0</v>
      </c>
      <c r="C512">
        <v>7</v>
      </c>
    </row>
    <row r="513" spans="1:3" x14ac:dyDescent="0.3">
      <c r="A513" t="s">
        <v>844</v>
      </c>
      <c r="B513">
        <v>0.83333333333333337</v>
      </c>
      <c r="C513">
        <v>7</v>
      </c>
    </row>
    <row r="514" spans="1:3" x14ac:dyDescent="0.3">
      <c r="A514" t="s">
        <v>485</v>
      </c>
      <c r="B514">
        <v>0.14285714285714285</v>
      </c>
      <c r="C514">
        <v>7</v>
      </c>
    </row>
    <row r="515" spans="1:3" x14ac:dyDescent="0.3">
      <c r="A515" t="s">
        <v>3736</v>
      </c>
      <c r="B515">
        <v>0</v>
      </c>
      <c r="C515">
        <v>7</v>
      </c>
    </row>
    <row r="516" spans="1:3" x14ac:dyDescent="0.3">
      <c r="A516" t="s">
        <v>3737</v>
      </c>
      <c r="B516">
        <v>0</v>
      </c>
      <c r="C516">
        <v>7</v>
      </c>
    </row>
    <row r="517" spans="1:3" x14ac:dyDescent="0.3">
      <c r="A517" t="s">
        <v>3738</v>
      </c>
      <c r="B517">
        <v>0</v>
      </c>
      <c r="C517">
        <v>7</v>
      </c>
    </row>
    <row r="518" spans="1:3" x14ac:dyDescent="0.3">
      <c r="A518" t="s">
        <v>968</v>
      </c>
      <c r="B518">
        <v>0</v>
      </c>
      <c r="C518">
        <v>7</v>
      </c>
    </row>
    <row r="519" spans="1:3" x14ac:dyDescent="0.3">
      <c r="A519" t="s">
        <v>486</v>
      </c>
      <c r="B519">
        <v>0</v>
      </c>
      <c r="C519">
        <v>7</v>
      </c>
    </row>
    <row r="520" spans="1:3" x14ac:dyDescent="0.3">
      <c r="A520" t="s">
        <v>3739</v>
      </c>
      <c r="B520">
        <v>0</v>
      </c>
      <c r="C520">
        <v>7</v>
      </c>
    </row>
    <row r="521" spans="1:3" x14ac:dyDescent="0.3">
      <c r="A521" t="s">
        <v>487</v>
      </c>
      <c r="B521">
        <v>0</v>
      </c>
      <c r="C521">
        <v>7</v>
      </c>
    </row>
    <row r="522" spans="1:3" x14ac:dyDescent="0.3">
      <c r="A522" t="s">
        <v>488</v>
      </c>
      <c r="B522">
        <v>0</v>
      </c>
      <c r="C522">
        <v>7</v>
      </c>
    </row>
    <row r="523" spans="1:3" x14ac:dyDescent="0.3">
      <c r="A523" t="s">
        <v>3740</v>
      </c>
      <c r="B523">
        <v>0</v>
      </c>
      <c r="C523">
        <v>7</v>
      </c>
    </row>
    <row r="524" spans="1:3" x14ac:dyDescent="0.3">
      <c r="A524" t="s">
        <v>489</v>
      </c>
      <c r="B524">
        <v>0</v>
      </c>
      <c r="C524">
        <v>7</v>
      </c>
    </row>
    <row r="525" spans="1:3" x14ac:dyDescent="0.3">
      <c r="A525" t="s">
        <v>3741</v>
      </c>
      <c r="B525">
        <v>0</v>
      </c>
      <c r="C525">
        <v>7</v>
      </c>
    </row>
    <row r="526" spans="1:3" x14ac:dyDescent="0.3">
      <c r="A526" t="s">
        <v>490</v>
      </c>
      <c r="B526">
        <v>5.6179775280898882E-2</v>
      </c>
      <c r="C526">
        <v>7</v>
      </c>
    </row>
    <row r="527" spans="1:3" x14ac:dyDescent="0.3">
      <c r="A527" t="s">
        <v>3742</v>
      </c>
      <c r="B527">
        <v>0</v>
      </c>
      <c r="C527">
        <v>7</v>
      </c>
    </row>
    <row r="528" spans="1:3" x14ac:dyDescent="0.3">
      <c r="A528" t="s">
        <v>843</v>
      </c>
      <c r="B528">
        <v>64</v>
      </c>
      <c r="C528">
        <v>1</v>
      </c>
    </row>
    <row r="529" spans="1:3" x14ac:dyDescent="0.3">
      <c r="A529" t="s">
        <v>3743</v>
      </c>
      <c r="B529">
        <v>0</v>
      </c>
      <c r="C529">
        <v>7</v>
      </c>
    </row>
    <row r="530" spans="1:3" x14ac:dyDescent="0.3">
      <c r="A530" t="s">
        <v>3744</v>
      </c>
      <c r="B530">
        <v>0</v>
      </c>
      <c r="C530">
        <v>7</v>
      </c>
    </row>
    <row r="531" spans="1:3" x14ac:dyDescent="0.3">
      <c r="A531" t="s">
        <v>969</v>
      </c>
      <c r="B531">
        <v>0</v>
      </c>
      <c r="C531">
        <v>7</v>
      </c>
    </row>
    <row r="532" spans="1:3" x14ac:dyDescent="0.3">
      <c r="A532" t="s">
        <v>3745</v>
      </c>
      <c r="B532">
        <v>0</v>
      </c>
      <c r="C532">
        <v>7</v>
      </c>
    </row>
    <row r="533" spans="1:3" x14ac:dyDescent="0.3">
      <c r="A533" t="s">
        <v>215</v>
      </c>
      <c r="B533">
        <v>0</v>
      </c>
      <c r="C533">
        <v>7</v>
      </c>
    </row>
    <row r="534" spans="1:3" x14ac:dyDescent="0.3">
      <c r="A534" t="s">
        <v>3746</v>
      </c>
      <c r="B534">
        <v>0</v>
      </c>
      <c r="C534">
        <v>7</v>
      </c>
    </row>
    <row r="535" spans="1:3" x14ac:dyDescent="0.3">
      <c r="A535" t="s">
        <v>491</v>
      </c>
      <c r="B535">
        <v>0</v>
      </c>
      <c r="C535">
        <v>7</v>
      </c>
    </row>
    <row r="536" spans="1:3" x14ac:dyDescent="0.3">
      <c r="A536" t="s">
        <v>3747</v>
      </c>
      <c r="B536">
        <v>0</v>
      </c>
      <c r="C536">
        <v>7</v>
      </c>
    </row>
    <row r="537" spans="1:3" x14ac:dyDescent="0.3">
      <c r="A537" t="s">
        <v>970</v>
      </c>
      <c r="B537">
        <v>0</v>
      </c>
      <c r="C537">
        <v>7</v>
      </c>
    </row>
    <row r="538" spans="1:3" x14ac:dyDescent="0.3">
      <c r="A538" t="s">
        <v>3748</v>
      </c>
      <c r="B538">
        <v>0</v>
      </c>
      <c r="C538">
        <v>7</v>
      </c>
    </row>
    <row r="539" spans="1:3" x14ac:dyDescent="0.3">
      <c r="A539" t="s">
        <v>3749</v>
      </c>
      <c r="B539">
        <v>0</v>
      </c>
      <c r="C539">
        <v>7</v>
      </c>
    </row>
    <row r="540" spans="1:3" x14ac:dyDescent="0.3">
      <c r="A540" t="s">
        <v>3750</v>
      </c>
      <c r="B540">
        <v>0</v>
      </c>
      <c r="C540">
        <v>7</v>
      </c>
    </row>
    <row r="541" spans="1:3" x14ac:dyDescent="0.3">
      <c r="A541" t="s">
        <v>492</v>
      </c>
      <c r="B541">
        <v>3.7481259370314847E-3</v>
      </c>
      <c r="C541">
        <v>7</v>
      </c>
    </row>
    <row r="542" spans="1:3" x14ac:dyDescent="0.3">
      <c r="A542" t="s">
        <v>493</v>
      </c>
      <c r="B542">
        <v>0.75000000000000011</v>
      </c>
      <c r="C542">
        <v>7</v>
      </c>
    </row>
    <row r="543" spans="1:3" x14ac:dyDescent="0.3">
      <c r="A543" t="s">
        <v>3751</v>
      </c>
      <c r="B543">
        <v>0</v>
      </c>
      <c r="C543">
        <v>7</v>
      </c>
    </row>
    <row r="544" spans="1:3" x14ac:dyDescent="0.3">
      <c r="A544" t="s">
        <v>494</v>
      </c>
      <c r="B544">
        <v>0</v>
      </c>
      <c r="C544">
        <v>7</v>
      </c>
    </row>
    <row r="545" spans="1:3" x14ac:dyDescent="0.3">
      <c r="A545" t="s">
        <v>3752</v>
      </c>
      <c r="B545">
        <v>0</v>
      </c>
      <c r="C545">
        <v>7</v>
      </c>
    </row>
    <row r="546" spans="1:3" x14ac:dyDescent="0.3">
      <c r="A546" t="s">
        <v>971</v>
      </c>
      <c r="B546">
        <v>0</v>
      </c>
      <c r="C546">
        <v>7</v>
      </c>
    </row>
    <row r="547" spans="1:3" x14ac:dyDescent="0.3">
      <c r="A547" t="s">
        <v>3753</v>
      </c>
      <c r="B547">
        <v>0</v>
      </c>
      <c r="C547">
        <v>7</v>
      </c>
    </row>
    <row r="548" spans="1:3" x14ac:dyDescent="0.3">
      <c r="A548" t="s">
        <v>216</v>
      </c>
      <c r="B548">
        <v>0</v>
      </c>
      <c r="C548">
        <v>7</v>
      </c>
    </row>
    <row r="549" spans="1:3" x14ac:dyDescent="0.3">
      <c r="A549" t="s">
        <v>3754</v>
      </c>
      <c r="B549">
        <v>0</v>
      </c>
      <c r="C549">
        <v>7</v>
      </c>
    </row>
    <row r="550" spans="1:3" x14ac:dyDescent="0.3">
      <c r="A550" t="s">
        <v>3755</v>
      </c>
      <c r="B550">
        <v>0</v>
      </c>
      <c r="C550">
        <v>7</v>
      </c>
    </row>
    <row r="551" spans="1:3" x14ac:dyDescent="0.3">
      <c r="A551" t="s">
        <v>3756</v>
      </c>
      <c r="B551">
        <v>0</v>
      </c>
      <c r="C551">
        <v>7</v>
      </c>
    </row>
    <row r="552" spans="1:3" x14ac:dyDescent="0.3">
      <c r="A552" t="s">
        <v>972</v>
      </c>
      <c r="B552">
        <v>0</v>
      </c>
      <c r="C552">
        <v>7</v>
      </c>
    </row>
    <row r="553" spans="1:3" x14ac:dyDescent="0.3">
      <c r="A553" t="s">
        <v>3757</v>
      </c>
      <c r="B553">
        <v>0</v>
      </c>
      <c r="C553">
        <v>7</v>
      </c>
    </row>
    <row r="554" spans="1:3" x14ac:dyDescent="0.3">
      <c r="A554" t="s">
        <v>3758</v>
      </c>
      <c r="B554">
        <v>0</v>
      </c>
      <c r="C554">
        <v>7</v>
      </c>
    </row>
    <row r="555" spans="1:3" x14ac:dyDescent="0.3">
      <c r="A555" t="s">
        <v>3759</v>
      </c>
      <c r="B555">
        <v>0</v>
      </c>
      <c r="C555">
        <v>7</v>
      </c>
    </row>
    <row r="556" spans="1:3" x14ac:dyDescent="0.3">
      <c r="A556" t="s">
        <v>3760</v>
      </c>
      <c r="B556">
        <v>0</v>
      </c>
      <c r="C556">
        <v>7</v>
      </c>
    </row>
    <row r="557" spans="1:3" x14ac:dyDescent="0.3">
      <c r="A557" t="s">
        <v>3761</v>
      </c>
      <c r="B557">
        <v>0</v>
      </c>
      <c r="C557">
        <v>7</v>
      </c>
    </row>
    <row r="558" spans="1:3" x14ac:dyDescent="0.3">
      <c r="A558" t="s">
        <v>217</v>
      </c>
      <c r="B558">
        <v>0</v>
      </c>
      <c r="C558">
        <v>7</v>
      </c>
    </row>
    <row r="559" spans="1:3" x14ac:dyDescent="0.3">
      <c r="A559" t="s">
        <v>3762</v>
      </c>
      <c r="B559">
        <v>0</v>
      </c>
      <c r="C559">
        <v>7</v>
      </c>
    </row>
    <row r="560" spans="1:3" x14ac:dyDescent="0.3">
      <c r="A560" t="s">
        <v>3763</v>
      </c>
      <c r="B560">
        <v>0</v>
      </c>
      <c r="C560">
        <v>7</v>
      </c>
    </row>
    <row r="561" spans="1:3" x14ac:dyDescent="0.3">
      <c r="A561" t="s">
        <v>3764</v>
      </c>
      <c r="B561">
        <v>0</v>
      </c>
      <c r="C561">
        <v>7</v>
      </c>
    </row>
    <row r="562" spans="1:3" x14ac:dyDescent="0.3">
      <c r="A562" t="s">
        <v>218</v>
      </c>
      <c r="B562">
        <v>0.23809523809523811</v>
      </c>
      <c r="C562">
        <v>7</v>
      </c>
    </row>
    <row r="563" spans="1:3" x14ac:dyDescent="0.3">
      <c r="A563" t="s">
        <v>973</v>
      </c>
      <c r="B563">
        <v>0</v>
      </c>
      <c r="C563">
        <v>7</v>
      </c>
    </row>
    <row r="564" spans="1:3" x14ac:dyDescent="0.3">
      <c r="A564" t="s">
        <v>219</v>
      </c>
      <c r="B564">
        <v>0.13661202185792351</v>
      </c>
      <c r="C564">
        <v>7</v>
      </c>
    </row>
    <row r="565" spans="1:3" x14ac:dyDescent="0.3">
      <c r="A565" t="s">
        <v>974</v>
      </c>
      <c r="B565">
        <v>0</v>
      </c>
      <c r="C565">
        <v>7</v>
      </c>
    </row>
    <row r="566" spans="1:3" x14ac:dyDescent="0.3">
      <c r="A566" t="s">
        <v>495</v>
      </c>
      <c r="B566">
        <v>0</v>
      </c>
      <c r="C566">
        <v>7</v>
      </c>
    </row>
    <row r="567" spans="1:3" x14ac:dyDescent="0.3">
      <c r="A567" t="s">
        <v>3765</v>
      </c>
      <c r="B567">
        <v>0</v>
      </c>
      <c r="C567">
        <v>7</v>
      </c>
    </row>
    <row r="568" spans="1:3" x14ac:dyDescent="0.3">
      <c r="A568" t="s">
        <v>3766</v>
      </c>
      <c r="B568">
        <v>0</v>
      </c>
      <c r="C568">
        <v>7</v>
      </c>
    </row>
    <row r="569" spans="1:3" x14ac:dyDescent="0.3">
      <c r="A569" t="s">
        <v>220</v>
      </c>
      <c r="B569">
        <v>2.806122448979592</v>
      </c>
      <c r="C569">
        <v>5</v>
      </c>
    </row>
    <row r="570" spans="1:3" x14ac:dyDescent="0.3">
      <c r="A570" t="s">
        <v>3767</v>
      </c>
      <c r="B570">
        <v>0</v>
      </c>
      <c r="C570">
        <v>7</v>
      </c>
    </row>
    <row r="571" spans="1:3" x14ac:dyDescent="0.3">
      <c r="A571" t="s">
        <v>496</v>
      </c>
      <c r="B571">
        <v>9.8039215686274508E-2</v>
      </c>
      <c r="C571">
        <v>7</v>
      </c>
    </row>
    <row r="572" spans="1:3" x14ac:dyDescent="0.3">
      <c r="A572" t="s">
        <v>221</v>
      </c>
      <c r="B572">
        <v>4.9019607843137254E-2</v>
      </c>
      <c r="C572">
        <v>7</v>
      </c>
    </row>
    <row r="573" spans="1:3" x14ac:dyDescent="0.3">
      <c r="A573" t="s">
        <v>3768</v>
      </c>
      <c r="B573">
        <v>0</v>
      </c>
      <c r="C573">
        <v>7</v>
      </c>
    </row>
    <row r="574" spans="1:3" x14ac:dyDescent="0.3">
      <c r="A574" t="s">
        <v>222</v>
      </c>
      <c r="B574">
        <v>0</v>
      </c>
      <c r="C574">
        <v>7</v>
      </c>
    </row>
    <row r="575" spans="1:3" x14ac:dyDescent="0.3">
      <c r="A575" t="s">
        <v>3769</v>
      </c>
      <c r="B575">
        <v>0</v>
      </c>
      <c r="C575">
        <v>7</v>
      </c>
    </row>
    <row r="576" spans="1:3" x14ac:dyDescent="0.3">
      <c r="A576" t="s">
        <v>3770</v>
      </c>
      <c r="B576">
        <v>0</v>
      </c>
      <c r="C576">
        <v>7</v>
      </c>
    </row>
    <row r="577" spans="1:3" x14ac:dyDescent="0.3">
      <c r="A577" t="s">
        <v>223</v>
      </c>
      <c r="B577">
        <v>0.20833333333333334</v>
      </c>
      <c r="C577">
        <v>7</v>
      </c>
    </row>
    <row r="578" spans="1:3" x14ac:dyDescent="0.3">
      <c r="A578" t="s">
        <v>497</v>
      </c>
      <c r="B578">
        <v>0</v>
      </c>
      <c r="C578">
        <v>7</v>
      </c>
    </row>
    <row r="579" spans="1:3" x14ac:dyDescent="0.3">
      <c r="A579" t="s">
        <v>3771</v>
      </c>
      <c r="B579">
        <v>0</v>
      </c>
      <c r="C579">
        <v>7</v>
      </c>
    </row>
    <row r="580" spans="1:3" x14ac:dyDescent="0.3">
      <c r="A580" t="s">
        <v>3772</v>
      </c>
      <c r="B580">
        <v>0</v>
      </c>
      <c r="C580">
        <v>7</v>
      </c>
    </row>
    <row r="581" spans="1:3" x14ac:dyDescent="0.3">
      <c r="A581" t="s">
        <v>3773</v>
      </c>
      <c r="B581">
        <v>0</v>
      </c>
      <c r="C581">
        <v>7</v>
      </c>
    </row>
    <row r="582" spans="1:3" x14ac:dyDescent="0.3">
      <c r="A582" t="s">
        <v>3774</v>
      </c>
      <c r="B582">
        <v>0</v>
      </c>
      <c r="C582">
        <v>7</v>
      </c>
    </row>
    <row r="583" spans="1:3" x14ac:dyDescent="0.3">
      <c r="A583" t="s">
        <v>224</v>
      </c>
      <c r="B583">
        <v>0</v>
      </c>
      <c r="C583">
        <v>7</v>
      </c>
    </row>
    <row r="584" spans="1:3" ht="20.399999999999999" customHeight="1" x14ac:dyDescent="0.3">
      <c r="A584" t="s">
        <v>3775</v>
      </c>
      <c r="B584">
        <v>0</v>
      </c>
      <c r="C584">
        <v>7</v>
      </c>
    </row>
    <row r="585" spans="1:3" x14ac:dyDescent="0.3">
      <c r="A585" t="s">
        <v>3776</v>
      </c>
      <c r="B585">
        <v>0</v>
      </c>
      <c r="C585">
        <v>7</v>
      </c>
    </row>
    <row r="586" spans="1:3" x14ac:dyDescent="0.3">
      <c r="A586" t="s">
        <v>225</v>
      </c>
      <c r="B586">
        <v>0</v>
      </c>
      <c r="C586">
        <v>7</v>
      </c>
    </row>
    <row r="587" spans="1:3" x14ac:dyDescent="0.3">
      <c r="A587" t="s">
        <v>3777</v>
      </c>
      <c r="B587">
        <v>0</v>
      </c>
      <c r="C587">
        <v>7</v>
      </c>
    </row>
    <row r="588" spans="1:3" x14ac:dyDescent="0.3">
      <c r="A588" t="s">
        <v>3778</v>
      </c>
      <c r="B588">
        <v>0</v>
      </c>
      <c r="C588">
        <v>7</v>
      </c>
    </row>
    <row r="589" spans="1:3" x14ac:dyDescent="0.3">
      <c r="A589" t="s">
        <v>3779</v>
      </c>
      <c r="B589">
        <v>0</v>
      </c>
      <c r="C589">
        <v>7</v>
      </c>
    </row>
    <row r="590" spans="1:3" x14ac:dyDescent="0.3">
      <c r="A590" t="s">
        <v>226</v>
      </c>
      <c r="B590">
        <v>0</v>
      </c>
      <c r="C590">
        <v>7</v>
      </c>
    </row>
    <row r="591" spans="1:3" x14ac:dyDescent="0.3">
      <c r="A591" t="s">
        <v>3780</v>
      </c>
      <c r="B591">
        <v>0</v>
      </c>
      <c r="C591">
        <v>7</v>
      </c>
    </row>
    <row r="592" spans="1:3" x14ac:dyDescent="0.3">
      <c r="A592" t="s">
        <v>3781</v>
      </c>
      <c r="B592">
        <v>0</v>
      </c>
      <c r="C592">
        <v>7</v>
      </c>
    </row>
    <row r="593" spans="1:3" x14ac:dyDescent="0.3">
      <c r="A593" t="s">
        <v>3782</v>
      </c>
      <c r="B593">
        <v>0</v>
      </c>
      <c r="C593">
        <v>7</v>
      </c>
    </row>
    <row r="594" spans="1:3" x14ac:dyDescent="0.3">
      <c r="A594" t="s">
        <v>3783</v>
      </c>
      <c r="B594">
        <v>0</v>
      </c>
      <c r="C594">
        <v>7</v>
      </c>
    </row>
    <row r="595" spans="1:3" x14ac:dyDescent="0.3">
      <c r="A595" t="s">
        <v>3784</v>
      </c>
      <c r="B595">
        <v>0</v>
      </c>
      <c r="C595">
        <v>7</v>
      </c>
    </row>
    <row r="596" spans="1:3" x14ac:dyDescent="0.3">
      <c r="A596" t="s">
        <v>498</v>
      </c>
      <c r="B596">
        <v>0</v>
      </c>
      <c r="C596">
        <v>7</v>
      </c>
    </row>
    <row r="597" spans="1:3" x14ac:dyDescent="0.3">
      <c r="A597" t="s">
        <v>3785</v>
      </c>
      <c r="B597">
        <v>0</v>
      </c>
      <c r="C597">
        <v>7</v>
      </c>
    </row>
    <row r="598" spans="1:3" x14ac:dyDescent="0.3">
      <c r="A598" t="s">
        <v>227</v>
      </c>
      <c r="B598">
        <v>0</v>
      </c>
      <c r="C598">
        <v>7</v>
      </c>
    </row>
    <row r="599" spans="1:3" x14ac:dyDescent="0.3">
      <c r="A599" t="s">
        <v>3786</v>
      </c>
      <c r="B599">
        <v>0</v>
      </c>
      <c r="C599">
        <v>7</v>
      </c>
    </row>
    <row r="600" spans="1:3" x14ac:dyDescent="0.3">
      <c r="A600" t="s">
        <v>499</v>
      </c>
      <c r="B600">
        <v>0</v>
      </c>
      <c r="C600">
        <v>7</v>
      </c>
    </row>
    <row r="601" spans="1:3" x14ac:dyDescent="0.3">
      <c r="A601" t="s">
        <v>228</v>
      </c>
      <c r="B601">
        <v>0</v>
      </c>
      <c r="C601">
        <v>7</v>
      </c>
    </row>
    <row r="602" spans="1:3" x14ac:dyDescent="0.3">
      <c r="A602" t="s">
        <v>3787</v>
      </c>
      <c r="B602">
        <v>0</v>
      </c>
      <c r="C602">
        <v>7</v>
      </c>
    </row>
    <row r="603" spans="1:3" x14ac:dyDescent="0.3">
      <c r="A603" t="s">
        <v>229</v>
      </c>
      <c r="B603">
        <v>6.2794348508634218E-2</v>
      </c>
      <c r="C603">
        <v>7</v>
      </c>
    </row>
    <row r="604" spans="1:3" x14ac:dyDescent="0.3">
      <c r="A604" t="s">
        <v>3788</v>
      </c>
      <c r="B604">
        <v>0</v>
      </c>
      <c r="C604">
        <v>7</v>
      </c>
    </row>
    <row r="605" spans="1:3" x14ac:dyDescent="0.3">
      <c r="A605" t="s">
        <v>3789</v>
      </c>
      <c r="B605">
        <v>0</v>
      </c>
      <c r="C605">
        <v>7</v>
      </c>
    </row>
    <row r="606" spans="1:3" x14ac:dyDescent="0.3">
      <c r="A606" t="s">
        <v>3790</v>
      </c>
      <c r="B606">
        <v>0</v>
      </c>
      <c r="C606">
        <v>7</v>
      </c>
    </row>
    <row r="607" spans="1:3" x14ac:dyDescent="0.3">
      <c r="A607" t="s">
        <v>975</v>
      </c>
      <c r="B607">
        <v>0.7142857142857143</v>
      </c>
      <c r="C607">
        <v>7</v>
      </c>
    </row>
    <row r="608" spans="1:3" x14ac:dyDescent="0.3">
      <c r="A608" t="s">
        <v>3791</v>
      </c>
      <c r="B608">
        <v>0</v>
      </c>
      <c r="C608">
        <v>7</v>
      </c>
    </row>
    <row r="609" spans="1:3" x14ac:dyDescent="0.3">
      <c r="A609" t="s">
        <v>3792</v>
      </c>
      <c r="B609">
        <v>0</v>
      </c>
      <c r="C609">
        <v>7</v>
      </c>
    </row>
    <row r="610" spans="1:3" x14ac:dyDescent="0.3">
      <c r="A610" t="s">
        <v>3793</v>
      </c>
      <c r="B610">
        <v>0</v>
      </c>
      <c r="C610">
        <v>7</v>
      </c>
    </row>
    <row r="611" spans="1:3" x14ac:dyDescent="0.3">
      <c r="A611" t="s">
        <v>3794</v>
      </c>
      <c r="B611">
        <v>0</v>
      </c>
      <c r="C611">
        <v>7</v>
      </c>
    </row>
    <row r="612" spans="1:3" x14ac:dyDescent="0.3">
      <c r="A612" t="s">
        <v>3795</v>
      </c>
      <c r="B612">
        <v>0</v>
      </c>
      <c r="C612">
        <v>7</v>
      </c>
    </row>
    <row r="613" spans="1:3" x14ac:dyDescent="0.3">
      <c r="A613" t="s">
        <v>230</v>
      </c>
      <c r="B613">
        <v>0</v>
      </c>
      <c r="C613">
        <v>7</v>
      </c>
    </row>
    <row r="614" spans="1:3" x14ac:dyDescent="0.3">
      <c r="A614" t="s">
        <v>500</v>
      </c>
      <c r="B614">
        <v>0</v>
      </c>
      <c r="C614">
        <v>7</v>
      </c>
    </row>
    <row r="615" spans="1:3" x14ac:dyDescent="0.3">
      <c r="A615" t="s">
        <v>501</v>
      </c>
      <c r="B615">
        <v>1.25</v>
      </c>
      <c r="C615">
        <v>5</v>
      </c>
    </row>
    <row r="616" spans="1:3" x14ac:dyDescent="0.3">
      <c r="A616" t="s">
        <v>231</v>
      </c>
      <c r="B616">
        <v>0</v>
      </c>
      <c r="C616">
        <v>7</v>
      </c>
    </row>
    <row r="617" spans="1:3" x14ac:dyDescent="0.3">
      <c r="A617" t="s">
        <v>3796</v>
      </c>
      <c r="B617">
        <v>0</v>
      </c>
      <c r="C617">
        <v>7</v>
      </c>
    </row>
    <row r="618" spans="1:3" x14ac:dyDescent="0.3">
      <c r="A618" t="s">
        <v>232</v>
      </c>
      <c r="B618">
        <v>0.62500000000000011</v>
      </c>
      <c r="C618">
        <v>7</v>
      </c>
    </row>
    <row r="619" spans="1:3" x14ac:dyDescent="0.3">
      <c r="A619" t="s">
        <v>976</v>
      </c>
      <c r="B619">
        <v>0</v>
      </c>
      <c r="C619">
        <v>7</v>
      </c>
    </row>
    <row r="620" spans="1:3" x14ac:dyDescent="0.3">
      <c r="A620" t="s">
        <v>977</v>
      </c>
      <c r="B620">
        <v>0</v>
      </c>
      <c r="C620">
        <v>7</v>
      </c>
    </row>
    <row r="621" spans="1:3" x14ac:dyDescent="0.3">
      <c r="A621" t="s">
        <v>502</v>
      </c>
      <c r="B621">
        <v>0</v>
      </c>
      <c r="C621">
        <v>7</v>
      </c>
    </row>
    <row r="622" spans="1:3" x14ac:dyDescent="0.3">
      <c r="A622" t="s">
        <v>3797</v>
      </c>
      <c r="B622">
        <v>0</v>
      </c>
      <c r="C622">
        <v>7</v>
      </c>
    </row>
    <row r="623" spans="1:3" x14ac:dyDescent="0.3">
      <c r="A623" t="s">
        <v>3798</v>
      </c>
      <c r="B623">
        <v>0</v>
      </c>
      <c r="C623">
        <v>7</v>
      </c>
    </row>
    <row r="624" spans="1:3" x14ac:dyDescent="0.3">
      <c r="A624" t="s">
        <v>3799</v>
      </c>
      <c r="B624">
        <v>0</v>
      </c>
      <c r="C624">
        <v>7</v>
      </c>
    </row>
    <row r="625" spans="1:3" x14ac:dyDescent="0.3">
      <c r="A625" t="s">
        <v>3800</v>
      </c>
      <c r="B625">
        <v>0</v>
      </c>
      <c r="C625">
        <v>7</v>
      </c>
    </row>
    <row r="626" spans="1:3" x14ac:dyDescent="0.3">
      <c r="A626" t="s">
        <v>233</v>
      </c>
      <c r="B626">
        <v>28.018867924528301</v>
      </c>
      <c r="C626">
        <v>1</v>
      </c>
    </row>
    <row r="627" spans="1:3" x14ac:dyDescent="0.3">
      <c r="A627" t="s">
        <v>503</v>
      </c>
      <c r="B627">
        <v>0</v>
      </c>
      <c r="C627">
        <v>7</v>
      </c>
    </row>
    <row r="628" spans="1:3" x14ac:dyDescent="0.3">
      <c r="A628" t="s">
        <v>504</v>
      </c>
      <c r="B628">
        <v>0</v>
      </c>
      <c r="C628">
        <v>7</v>
      </c>
    </row>
    <row r="629" spans="1:3" x14ac:dyDescent="0.3">
      <c r="A629" t="s">
        <v>3801</v>
      </c>
      <c r="B629">
        <v>0.16129032258064516</v>
      </c>
      <c r="C629">
        <v>7</v>
      </c>
    </row>
    <row r="630" spans="1:3" x14ac:dyDescent="0.3">
      <c r="A630" t="s">
        <v>3802</v>
      </c>
      <c r="B630">
        <v>0</v>
      </c>
      <c r="C630">
        <v>7</v>
      </c>
    </row>
    <row r="631" spans="1:3" x14ac:dyDescent="0.3">
      <c r="A631" t="s">
        <v>3803</v>
      </c>
      <c r="B631">
        <v>0</v>
      </c>
      <c r="C631">
        <v>7</v>
      </c>
    </row>
    <row r="632" spans="1:3" x14ac:dyDescent="0.3">
      <c r="A632" t="s">
        <v>3804</v>
      </c>
      <c r="B632">
        <v>0</v>
      </c>
      <c r="C632">
        <v>7</v>
      </c>
    </row>
    <row r="633" spans="1:3" x14ac:dyDescent="0.3">
      <c r="A633" t="s">
        <v>234</v>
      </c>
      <c r="B633">
        <v>0.45454545454545459</v>
      </c>
      <c r="C633">
        <v>7</v>
      </c>
    </row>
    <row r="634" spans="1:3" x14ac:dyDescent="0.3">
      <c r="A634" t="s">
        <v>3805</v>
      </c>
      <c r="B634">
        <v>0</v>
      </c>
      <c r="C634">
        <v>7</v>
      </c>
    </row>
    <row r="635" spans="1:3" x14ac:dyDescent="0.3">
      <c r="A635" t="s">
        <v>3806</v>
      </c>
      <c r="B635">
        <v>0</v>
      </c>
      <c r="C635">
        <v>7</v>
      </c>
    </row>
    <row r="636" spans="1:3" x14ac:dyDescent="0.3">
      <c r="A636" t="s">
        <v>978</v>
      </c>
      <c r="B636">
        <v>0</v>
      </c>
      <c r="C636">
        <v>7</v>
      </c>
    </row>
    <row r="637" spans="1:3" x14ac:dyDescent="0.3">
      <c r="A637" t="s">
        <v>979</v>
      </c>
      <c r="B637">
        <v>0</v>
      </c>
      <c r="C637">
        <v>7</v>
      </c>
    </row>
    <row r="638" spans="1:3" x14ac:dyDescent="0.3">
      <c r="A638" t="s">
        <v>980</v>
      </c>
      <c r="B638">
        <v>0</v>
      </c>
      <c r="C638">
        <v>7</v>
      </c>
    </row>
    <row r="639" spans="1:3" x14ac:dyDescent="0.3">
      <c r="A639" t="s">
        <v>3807</v>
      </c>
      <c r="B639">
        <v>0</v>
      </c>
      <c r="C639">
        <v>7</v>
      </c>
    </row>
    <row r="640" spans="1:3" x14ac:dyDescent="0.3">
      <c r="A640" t="s">
        <v>3808</v>
      </c>
      <c r="B640">
        <v>0</v>
      </c>
      <c r="C640">
        <v>7</v>
      </c>
    </row>
    <row r="641" spans="1:3" x14ac:dyDescent="0.3">
      <c r="A641" t="s">
        <v>3809</v>
      </c>
      <c r="B641">
        <v>0</v>
      </c>
      <c r="C641">
        <v>7</v>
      </c>
    </row>
    <row r="642" spans="1:3" x14ac:dyDescent="0.3">
      <c r="A642" t="s">
        <v>3810</v>
      </c>
      <c r="B642">
        <v>0</v>
      </c>
      <c r="C642">
        <v>7</v>
      </c>
    </row>
    <row r="643" spans="1:3" x14ac:dyDescent="0.3">
      <c r="A643" t="s">
        <v>3811</v>
      </c>
      <c r="B643">
        <v>0</v>
      </c>
      <c r="C643">
        <v>7</v>
      </c>
    </row>
    <row r="644" spans="1:3" x14ac:dyDescent="0.3">
      <c r="A644" t="s">
        <v>235</v>
      </c>
      <c r="B644">
        <v>0.25</v>
      </c>
      <c r="C644">
        <v>7</v>
      </c>
    </row>
    <row r="645" spans="1:3" x14ac:dyDescent="0.3">
      <c r="A645" t="s">
        <v>981</v>
      </c>
      <c r="B645">
        <v>0</v>
      </c>
      <c r="C645">
        <v>7</v>
      </c>
    </row>
    <row r="646" spans="1:3" x14ac:dyDescent="0.3">
      <c r="A646" t="s">
        <v>3812</v>
      </c>
      <c r="B646">
        <v>0</v>
      </c>
      <c r="C646">
        <v>7</v>
      </c>
    </row>
    <row r="647" spans="1:3" x14ac:dyDescent="0.3">
      <c r="A647" t="s">
        <v>3813</v>
      </c>
      <c r="B647">
        <v>0.04</v>
      </c>
      <c r="C647">
        <v>7</v>
      </c>
    </row>
    <row r="648" spans="1:3" x14ac:dyDescent="0.3">
      <c r="A648" t="s">
        <v>3814</v>
      </c>
      <c r="B648">
        <v>0</v>
      </c>
      <c r="C648">
        <v>7</v>
      </c>
    </row>
    <row r="649" spans="1:3" x14ac:dyDescent="0.3">
      <c r="A649" t="s">
        <v>236</v>
      </c>
      <c r="B649">
        <v>0</v>
      </c>
      <c r="C649">
        <v>7</v>
      </c>
    </row>
    <row r="650" spans="1:3" x14ac:dyDescent="0.3">
      <c r="A650" t="s">
        <v>237</v>
      </c>
      <c r="B650">
        <v>0</v>
      </c>
      <c r="C650">
        <v>7</v>
      </c>
    </row>
    <row r="651" spans="1:3" x14ac:dyDescent="0.3">
      <c r="A651" t="s">
        <v>238</v>
      </c>
      <c r="B651">
        <v>0</v>
      </c>
      <c r="C651">
        <v>7</v>
      </c>
    </row>
    <row r="652" spans="1:3" x14ac:dyDescent="0.3">
      <c r="A652" t="s">
        <v>3815</v>
      </c>
      <c r="B652">
        <v>0</v>
      </c>
      <c r="C652">
        <v>7</v>
      </c>
    </row>
    <row r="653" spans="1:3" x14ac:dyDescent="0.3">
      <c r="A653" t="s">
        <v>3816</v>
      </c>
      <c r="B653">
        <v>0</v>
      </c>
      <c r="C653">
        <v>7</v>
      </c>
    </row>
    <row r="654" spans="1:3" x14ac:dyDescent="0.3">
      <c r="A654" t="s">
        <v>3817</v>
      </c>
      <c r="B654">
        <v>0</v>
      </c>
      <c r="C654">
        <v>7</v>
      </c>
    </row>
    <row r="655" spans="1:3" x14ac:dyDescent="0.3">
      <c r="A655" t="s">
        <v>3818</v>
      </c>
      <c r="B655">
        <v>0</v>
      </c>
      <c r="C655">
        <v>7</v>
      </c>
    </row>
    <row r="656" spans="1:3" x14ac:dyDescent="0.3">
      <c r="A656" t="s">
        <v>3819</v>
      </c>
      <c r="B656">
        <v>0</v>
      </c>
      <c r="C656">
        <v>7</v>
      </c>
    </row>
    <row r="657" spans="1:3" x14ac:dyDescent="0.3">
      <c r="A657" t="s">
        <v>982</v>
      </c>
      <c r="B657">
        <v>0</v>
      </c>
      <c r="C657">
        <v>7</v>
      </c>
    </row>
    <row r="658" spans="1:3" x14ac:dyDescent="0.3">
      <c r="A658" t="s">
        <v>3820</v>
      </c>
      <c r="B658">
        <v>0</v>
      </c>
      <c r="C658">
        <v>7</v>
      </c>
    </row>
    <row r="659" spans="1:3" x14ac:dyDescent="0.3">
      <c r="A659" t="s">
        <v>3821</v>
      </c>
      <c r="B659">
        <v>0</v>
      </c>
      <c r="C659">
        <v>7</v>
      </c>
    </row>
    <row r="660" spans="1:3" x14ac:dyDescent="0.3">
      <c r="A660" t="s">
        <v>3822</v>
      </c>
      <c r="B660">
        <v>0</v>
      </c>
      <c r="C660">
        <v>7</v>
      </c>
    </row>
    <row r="661" spans="1:3" x14ac:dyDescent="0.3">
      <c r="A661" t="s">
        <v>3823</v>
      </c>
      <c r="B661">
        <v>0</v>
      </c>
      <c r="C661">
        <v>7</v>
      </c>
    </row>
    <row r="662" spans="1:3" x14ac:dyDescent="0.3">
      <c r="A662" t="s">
        <v>3824</v>
      </c>
      <c r="B662">
        <v>0</v>
      </c>
      <c r="C662">
        <v>7</v>
      </c>
    </row>
    <row r="663" spans="1:3" x14ac:dyDescent="0.3">
      <c r="A663" t="s">
        <v>3825</v>
      </c>
      <c r="B663">
        <v>0</v>
      </c>
      <c r="C663">
        <v>7</v>
      </c>
    </row>
    <row r="664" spans="1:3" x14ac:dyDescent="0.3">
      <c r="A664" t="s">
        <v>239</v>
      </c>
      <c r="B664">
        <v>4.2857142857142847</v>
      </c>
      <c r="C664">
        <v>3</v>
      </c>
    </row>
    <row r="665" spans="1:3" x14ac:dyDescent="0.3">
      <c r="A665" t="s">
        <v>3826</v>
      </c>
      <c r="B665">
        <v>0</v>
      </c>
      <c r="C665">
        <v>7</v>
      </c>
    </row>
    <row r="666" spans="1:3" x14ac:dyDescent="0.3">
      <c r="A666" t="s">
        <v>3827</v>
      </c>
      <c r="B666">
        <v>0</v>
      </c>
      <c r="C666">
        <v>7</v>
      </c>
    </row>
    <row r="667" spans="1:3" x14ac:dyDescent="0.3">
      <c r="A667" t="s">
        <v>505</v>
      </c>
      <c r="B667">
        <v>0</v>
      </c>
      <c r="C667">
        <v>7</v>
      </c>
    </row>
    <row r="668" spans="1:3" x14ac:dyDescent="0.3">
      <c r="A668" t="s">
        <v>983</v>
      </c>
      <c r="B668">
        <v>0</v>
      </c>
      <c r="C668">
        <v>7</v>
      </c>
    </row>
    <row r="669" spans="1:3" x14ac:dyDescent="0.3">
      <c r="A669" t="s">
        <v>3828</v>
      </c>
      <c r="B669">
        <v>0</v>
      </c>
      <c r="C669">
        <v>7</v>
      </c>
    </row>
    <row r="670" spans="1:3" x14ac:dyDescent="0.3">
      <c r="A670" t="s">
        <v>240</v>
      </c>
      <c r="B670">
        <v>0</v>
      </c>
      <c r="C670">
        <v>7</v>
      </c>
    </row>
    <row r="671" spans="1:3" x14ac:dyDescent="0.3">
      <c r="A671" t="s">
        <v>241</v>
      </c>
      <c r="B671">
        <v>40</v>
      </c>
      <c r="C671">
        <v>1</v>
      </c>
    </row>
    <row r="672" spans="1:3" x14ac:dyDescent="0.3">
      <c r="A672" t="s">
        <v>3829</v>
      </c>
      <c r="B672">
        <v>0</v>
      </c>
      <c r="C672">
        <v>7</v>
      </c>
    </row>
    <row r="673" spans="1:3" x14ac:dyDescent="0.3">
      <c r="A673" t="s">
        <v>506</v>
      </c>
      <c r="B673">
        <v>0</v>
      </c>
      <c r="C673">
        <v>7</v>
      </c>
    </row>
    <row r="674" spans="1:3" x14ac:dyDescent="0.3">
      <c r="A674" t="s">
        <v>3830</v>
      </c>
      <c r="B674">
        <v>0</v>
      </c>
      <c r="C674">
        <v>7</v>
      </c>
    </row>
    <row r="675" spans="1:3" x14ac:dyDescent="0.3">
      <c r="A675" t="s">
        <v>242</v>
      </c>
      <c r="B675">
        <v>0</v>
      </c>
      <c r="C675">
        <v>7</v>
      </c>
    </row>
    <row r="676" spans="1:3" x14ac:dyDescent="0.3">
      <c r="A676" t="s">
        <v>3831</v>
      </c>
      <c r="B676">
        <v>0</v>
      </c>
      <c r="C676">
        <v>7</v>
      </c>
    </row>
    <row r="677" spans="1:3" x14ac:dyDescent="0.3">
      <c r="A677" t="s">
        <v>3832</v>
      </c>
      <c r="B677">
        <v>0</v>
      </c>
      <c r="C677">
        <v>7</v>
      </c>
    </row>
    <row r="678" spans="1:3" x14ac:dyDescent="0.3">
      <c r="A678" t="s">
        <v>243</v>
      </c>
      <c r="B678">
        <v>0</v>
      </c>
      <c r="C678">
        <v>7</v>
      </c>
    </row>
    <row r="679" spans="1:3" x14ac:dyDescent="0.3">
      <c r="A679" t="s">
        <v>3833</v>
      </c>
      <c r="B679">
        <v>0</v>
      </c>
      <c r="C679">
        <v>7</v>
      </c>
    </row>
    <row r="680" spans="1:3" x14ac:dyDescent="0.3">
      <c r="A680" t="s">
        <v>3834</v>
      </c>
      <c r="B680">
        <v>0</v>
      </c>
      <c r="C680">
        <v>7</v>
      </c>
    </row>
    <row r="681" spans="1:3" x14ac:dyDescent="0.3">
      <c r="A681" t="s">
        <v>3835</v>
      </c>
      <c r="B681">
        <v>0</v>
      </c>
      <c r="C681">
        <v>7</v>
      </c>
    </row>
    <row r="682" spans="1:3" x14ac:dyDescent="0.3">
      <c r="A682" t="s">
        <v>3836</v>
      </c>
      <c r="B682">
        <v>0</v>
      </c>
      <c r="C682">
        <v>7</v>
      </c>
    </row>
    <row r="683" spans="1:3" x14ac:dyDescent="0.3">
      <c r="A683" t="s">
        <v>3837</v>
      </c>
      <c r="B683">
        <v>0</v>
      </c>
      <c r="C683">
        <v>7</v>
      </c>
    </row>
    <row r="684" spans="1:3" x14ac:dyDescent="0.3">
      <c r="A684" t="s">
        <v>3838</v>
      </c>
      <c r="B684">
        <v>0</v>
      </c>
      <c r="C684">
        <v>7</v>
      </c>
    </row>
    <row r="685" spans="1:3" x14ac:dyDescent="0.3">
      <c r="A685" t="s">
        <v>3839</v>
      </c>
      <c r="B685">
        <v>0</v>
      </c>
      <c r="C685">
        <v>7</v>
      </c>
    </row>
    <row r="686" spans="1:3" x14ac:dyDescent="0.3">
      <c r="A686" t="s">
        <v>3840</v>
      </c>
      <c r="B686">
        <v>0</v>
      </c>
      <c r="C686">
        <v>7</v>
      </c>
    </row>
    <row r="687" spans="1:3" x14ac:dyDescent="0.3">
      <c r="A687" t="s">
        <v>3841</v>
      </c>
      <c r="B687">
        <v>0</v>
      </c>
      <c r="C687">
        <v>7</v>
      </c>
    </row>
    <row r="688" spans="1:3" x14ac:dyDescent="0.3">
      <c r="A688" t="s">
        <v>842</v>
      </c>
      <c r="B688">
        <v>0.52631578947368418</v>
      </c>
      <c r="C688">
        <v>7</v>
      </c>
    </row>
    <row r="689" spans="1:3" x14ac:dyDescent="0.3">
      <c r="A689" t="s">
        <v>984</v>
      </c>
      <c r="B689">
        <v>0</v>
      </c>
      <c r="C689">
        <v>7</v>
      </c>
    </row>
    <row r="690" spans="1:3" x14ac:dyDescent="0.3">
      <c r="A690" t="s">
        <v>507</v>
      </c>
      <c r="B690">
        <v>7.8125E-2</v>
      </c>
      <c r="C690">
        <v>7</v>
      </c>
    </row>
    <row r="691" spans="1:3" x14ac:dyDescent="0.3">
      <c r="A691" t="s">
        <v>3842</v>
      </c>
      <c r="B691">
        <v>0</v>
      </c>
      <c r="C691">
        <v>7</v>
      </c>
    </row>
    <row r="692" spans="1:3" x14ac:dyDescent="0.3">
      <c r="A692" t="s">
        <v>985</v>
      </c>
      <c r="B692">
        <v>0</v>
      </c>
      <c r="C692">
        <v>7</v>
      </c>
    </row>
    <row r="693" spans="1:3" x14ac:dyDescent="0.3">
      <c r="A693" t="s">
        <v>508</v>
      </c>
      <c r="B693">
        <v>0</v>
      </c>
      <c r="C693">
        <v>7</v>
      </c>
    </row>
    <row r="694" spans="1:3" x14ac:dyDescent="0.3">
      <c r="A694" t="s">
        <v>244</v>
      </c>
      <c r="B694">
        <v>3.8888888888888888</v>
      </c>
      <c r="C694">
        <v>3</v>
      </c>
    </row>
    <row r="695" spans="1:3" x14ac:dyDescent="0.3">
      <c r="A695" t="s">
        <v>3843</v>
      </c>
      <c r="B695">
        <v>0</v>
      </c>
      <c r="C695">
        <v>7</v>
      </c>
    </row>
    <row r="696" spans="1:3" x14ac:dyDescent="0.3">
      <c r="A696" t="s">
        <v>3844</v>
      </c>
      <c r="B696">
        <v>0</v>
      </c>
      <c r="C696">
        <v>7</v>
      </c>
    </row>
    <row r="697" spans="1:3" x14ac:dyDescent="0.3">
      <c r="A697" t="s">
        <v>3845</v>
      </c>
      <c r="B697">
        <v>0</v>
      </c>
      <c r="C697">
        <v>7</v>
      </c>
    </row>
    <row r="698" spans="1:3" x14ac:dyDescent="0.3">
      <c r="A698" t="s">
        <v>986</v>
      </c>
      <c r="B698">
        <v>0</v>
      </c>
      <c r="C698">
        <v>7</v>
      </c>
    </row>
    <row r="699" spans="1:3" x14ac:dyDescent="0.3">
      <c r="A699" t="s">
        <v>509</v>
      </c>
      <c r="B699">
        <v>0.57692307692307709</v>
      </c>
      <c r="C699">
        <v>7</v>
      </c>
    </row>
    <row r="700" spans="1:3" x14ac:dyDescent="0.3">
      <c r="A700" t="s">
        <v>3846</v>
      </c>
      <c r="B700">
        <v>0</v>
      </c>
      <c r="C700">
        <v>7</v>
      </c>
    </row>
    <row r="701" spans="1:3" x14ac:dyDescent="0.3">
      <c r="A701" t="s">
        <v>3847</v>
      </c>
      <c r="B701">
        <v>0</v>
      </c>
      <c r="C701">
        <v>7</v>
      </c>
    </row>
    <row r="702" spans="1:3" x14ac:dyDescent="0.3">
      <c r="A702" t="s">
        <v>3848</v>
      </c>
      <c r="B702">
        <v>0</v>
      </c>
      <c r="C702">
        <v>7</v>
      </c>
    </row>
    <row r="703" spans="1:3" x14ac:dyDescent="0.3">
      <c r="A703" t="s">
        <v>3849</v>
      </c>
      <c r="B703">
        <v>0</v>
      </c>
      <c r="C703">
        <v>7</v>
      </c>
    </row>
    <row r="704" spans="1:3" x14ac:dyDescent="0.3">
      <c r="A704" t="s">
        <v>245</v>
      </c>
      <c r="B704">
        <v>0</v>
      </c>
      <c r="C704">
        <v>7</v>
      </c>
    </row>
    <row r="705" spans="1:3" x14ac:dyDescent="0.3">
      <c r="A705" t="s">
        <v>3850</v>
      </c>
      <c r="B705">
        <v>0</v>
      </c>
      <c r="C705">
        <v>7</v>
      </c>
    </row>
    <row r="706" spans="1:3" x14ac:dyDescent="0.3">
      <c r="A706" t="s">
        <v>3851</v>
      </c>
      <c r="B706">
        <v>0</v>
      </c>
      <c r="C706">
        <v>7</v>
      </c>
    </row>
    <row r="707" spans="1:3" x14ac:dyDescent="0.3">
      <c r="A707" t="s">
        <v>3852</v>
      </c>
      <c r="B707">
        <v>0</v>
      </c>
      <c r="C707">
        <v>7</v>
      </c>
    </row>
    <row r="708" spans="1:3" x14ac:dyDescent="0.3">
      <c r="A708" t="s">
        <v>3853</v>
      </c>
      <c r="B708">
        <v>0</v>
      </c>
      <c r="C708">
        <v>7</v>
      </c>
    </row>
    <row r="709" spans="1:3" x14ac:dyDescent="0.3">
      <c r="A709" t="s">
        <v>3854</v>
      </c>
      <c r="B709">
        <v>0</v>
      </c>
      <c r="C709">
        <v>7</v>
      </c>
    </row>
    <row r="710" spans="1:3" x14ac:dyDescent="0.3">
      <c r="A710" t="s">
        <v>246</v>
      </c>
      <c r="B710">
        <v>3.0000000000000004</v>
      </c>
      <c r="C710">
        <v>5</v>
      </c>
    </row>
    <row r="711" spans="1:3" x14ac:dyDescent="0.3">
      <c r="A711" t="s">
        <v>3855</v>
      </c>
      <c r="B711">
        <v>1.9607843137254905E-2</v>
      </c>
      <c r="C711">
        <v>7</v>
      </c>
    </row>
    <row r="712" spans="1:3" x14ac:dyDescent="0.3">
      <c r="A712" t="s">
        <v>423</v>
      </c>
      <c r="B712">
        <v>0</v>
      </c>
      <c r="C712">
        <v>7</v>
      </c>
    </row>
    <row r="713" spans="1:3" x14ac:dyDescent="0.3">
      <c r="A713" t="s">
        <v>510</v>
      </c>
      <c r="B713">
        <v>0</v>
      </c>
      <c r="C713">
        <v>7</v>
      </c>
    </row>
    <row r="714" spans="1:3" x14ac:dyDescent="0.3">
      <c r="A714" t="s">
        <v>3856</v>
      </c>
      <c r="B714">
        <v>0</v>
      </c>
      <c r="C714">
        <v>7</v>
      </c>
    </row>
    <row r="715" spans="1:3" x14ac:dyDescent="0.3">
      <c r="A715" t="s">
        <v>3857</v>
      </c>
      <c r="B715">
        <v>0</v>
      </c>
      <c r="C715">
        <v>7</v>
      </c>
    </row>
    <row r="716" spans="1:3" x14ac:dyDescent="0.3">
      <c r="A716" t="s">
        <v>3858</v>
      </c>
      <c r="B716">
        <v>0</v>
      </c>
      <c r="C716">
        <v>7</v>
      </c>
    </row>
    <row r="717" spans="1:3" x14ac:dyDescent="0.3">
      <c r="A717" t="s">
        <v>3859</v>
      </c>
      <c r="B717">
        <v>0</v>
      </c>
      <c r="C717">
        <v>7</v>
      </c>
    </row>
    <row r="718" spans="1:3" x14ac:dyDescent="0.3">
      <c r="A718" t="s">
        <v>3860</v>
      </c>
      <c r="B718">
        <v>0</v>
      </c>
      <c r="C718">
        <v>7</v>
      </c>
    </row>
    <row r="719" spans="1:3" x14ac:dyDescent="0.3">
      <c r="A719" t="s">
        <v>841</v>
      </c>
      <c r="B719">
        <v>0.14705882352941177</v>
      </c>
      <c r="C719">
        <v>7</v>
      </c>
    </row>
    <row r="720" spans="1:3" x14ac:dyDescent="0.3">
      <c r="A720" t="s">
        <v>3861</v>
      </c>
      <c r="B720">
        <v>0</v>
      </c>
      <c r="C720">
        <v>7</v>
      </c>
    </row>
    <row r="721" spans="1:3" x14ac:dyDescent="0.3">
      <c r="A721" t="s">
        <v>247</v>
      </c>
      <c r="B721">
        <v>0</v>
      </c>
      <c r="C721">
        <v>7</v>
      </c>
    </row>
    <row r="722" spans="1:3" x14ac:dyDescent="0.3">
      <c r="A722" t="s">
        <v>3862</v>
      </c>
      <c r="B722">
        <v>0</v>
      </c>
      <c r="C722">
        <v>7</v>
      </c>
    </row>
    <row r="723" spans="1:3" x14ac:dyDescent="0.3">
      <c r="A723" t="s">
        <v>3863</v>
      </c>
      <c r="B723">
        <v>0</v>
      </c>
      <c r="C723">
        <v>7</v>
      </c>
    </row>
    <row r="724" spans="1:3" x14ac:dyDescent="0.3">
      <c r="A724" t="s">
        <v>248</v>
      </c>
      <c r="B724">
        <v>0</v>
      </c>
      <c r="C724">
        <v>7</v>
      </c>
    </row>
    <row r="725" spans="1:3" x14ac:dyDescent="0.3">
      <c r="A725" t="s">
        <v>3864</v>
      </c>
      <c r="B725">
        <v>0</v>
      </c>
      <c r="C725">
        <v>7</v>
      </c>
    </row>
    <row r="726" spans="1:3" x14ac:dyDescent="0.3">
      <c r="A726" t="s">
        <v>3865</v>
      </c>
      <c r="B726">
        <v>0</v>
      </c>
      <c r="C726">
        <v>7</v>
      </c>
    </row>
    <row r="727" spans="1:3" x14ac:dyDescent="0.3">
      <c r="A727" t="s">
        <v>3866</v>
      </c>
      <c r="B727">
        <v>0</v>
      </c>
      <c r="C727">
        <v>7</v>
      </c>
    </row>
    <row r="728" spans="1:3" x14ac:dyDescent="0.3">
      <c r="A728" t="s">
        <v>3867</v>
      </c>
      <c r="B728">
        <v>0</v>
      </c>
      <c r="C728">
        <v>7</v>
      </c>
    </row>
    <row r="729" spans="1:3" x14ac:dyDescent="0.3">
      <c r="A729" t="s">
        <v>987</v>
      </c>
      <c r="B729">
        <v>0</v>
      </c>
      <c r="C729">
        <v>7</v>
      </c>
    </row>
    <row r="730" spans="1:3" x14ac:dyDescent="0.3">
      <c r="A730" t="s">
        <v>3868</v>
      </c>
      <c r="B730">
        <v>0</v>
      </c>
      <c r="C730">
        <v>7</v>
      </c>
    </row>
    <row r="731" spans="1:3" x14ac:dyDescent="0.3">
      <c r="A731" t="s">
        <v>3869</v>
      </c>
      <c r="B731">
        <v>0</v>
      </c>
      <c r="C731">
        <v>7</v>
      </c>
    </row>
    <row r="732" spans="1:3" x14ac:dyDescent="0.3">
      <c r="A732" t="s">
        <v>3870</v>
      </c>
      <c r="B732">
        <v>0</v>
      </c>
      <c r="C732">
        <v>7</v>
      </c>
    </row>
    <row r="733" spans="1:3" x14ac:dyDescent="0.3">
      <c r="A733" t="s">
        <v>3871</v>
      </c>
      <c r="B733">
        <v>0</v>
      </c>
      <c r="C733">
        <v>7</v>
      </c>
    </row>
    <row r="734" spans="1:3" x14ac:dyDescent="0.3">
      <c r="A734" t="s">
        <v>511</v>
      </c>
      <c r="B734">
        <v>2.6301946344029462E-3</v>
      </c>
      <c r="C734">
        <v>7</v>
      </c>
    </row>
    <row r="735" spans="1:3" x14ac:dyDescent="0.3">
      <c r="A735" t="s">
        <v>3872</v>
      </c>
      <c r="B735">
        <v>0</v>
      </c>
      <c r="C735">
        <v>7</v>
      </c>
    </row>
    <row r="736" spans="1:3" x14ac:dyDescent="0.3">
      <c r="A736" t="s">
        <v>249</v>
      </c>
      <c r="B736">
        <v>0</v>
      </c>
      <c r="C736">
        <v>7</v>
      </c>
    </row>
    <row r="737" spans="1:3" x14ac:dyDescent="0.3">
      <c r="A737" t="s">
        <v>840</v>
      </c>
      <c r="B737">
        <v>9.6153846153846159E-2</v>
      </c>
      <c r="C737">
        <v>7</v>
      </c>
    </row>
    <row r="738" spans="1:3" x14ac:dyDescent="0.3">
      <c r="A738" t="s">
        <v>988</v>
      </c>
      <c r="B738">
        <v>0</v>
      </c>
      <c r="C738">
        <v>7</v>
      </c>
    </row>
    <row r="739" spans="1:3" x14ac:dyDescent="0.3">
      <c r="A739" t="s">
        <v>3873</v>
      </c>
      <c r="B739">
        <v>0</v>
      </c>
      <c r="C739">
        <v>7</v>
      </c>
    </row>
    <row r="740" spans="1:3" x14ac:dyDescent="0.3">
      <c r="A740" t="s">
        <v>512</v>
      </c>
      <c r="B740">
        <v>0</v>
      </c>
      <c r="C740">
        <v>7</v>
      </c>
    </row>
    <row r="741" spans="1:3" x14ac:dyDescent="0.3">
      <c r="A741" t="s">
        <v>49</v>
      </c>
      <c r="B741">
        <v>9.3185789167152019E-2</v>
      </c>
      <c r="C741">
        <v>7</v>
      </c>
    </row>
    <row r="742" spans="1:3" x14ac:dyDescent="0.3">
      <c r="A742" t="s">
        <v>3874</v>
      </c>
      <c r="B742">
        <v>0</v>
      </c>
      <c r="C742">
        <v>7</v>
      </c>
    </row>
    <row r="743" spans="1:3" x14ac:dyDescent="0.3">
      <c r="A743" t="s">
        <v>250</v>
      </c>
      <c r="B743">
        <v>0</v>
      </c>
      <c r="C743">
        <v>7</v>
      </c>
    </row>
    <row r="744" spans="1:3" x14ac:dyDescent="0.3">
      <c r="A744" t="s">
        <v>3875</v>
      </c>
      <c r="B744">
        <v>0</v>
      </c>
      <c r="C744">
        <v>7</v>
      </c>
    </row>
    <row r="745" spans="1:3" x14ac:dyDescent="0.3">
      <c r="A745" t="s">
        <v>3876</v>
      </c>
      <c r="B745">
        <v>0</v>
      </c>
      <c r="C745">
        <v>7</v>
      </c>
    </row>
    <row r="746" spans="1:3" x14ac:dyDescent="0.3">
      <c r="A746" t="s">
        <v>513</v>
      </c>
      <c r="B746">
        <v>3.8461538461538464E-2</v>
      </c>
      <c r="C746">
        <v>7</v>
      </c>
    </row>
    <row r="747" spans="1:3" x14ac:dyDescent="0.3">
      <c r="A747" t="s">
        <v>3877</v>
      </c>
      <c r="B747">
        <v>0</v>
      </c>
      <c r="C747">
        <v>7</v>
      </c>
    </row>
    <row r="748" spans="1:3" x14ac:dyDescent="0.3">
      <c r="A748" t="s">
        <v>251</v>
      </c>
      <c r="B748">
        <v>0</v>
      </c>
      <c r="C748">
        <v>7</v>
      </c>
    </row>
    <row r="749" spans="1:3" x14ac:dyDescent="0.3">
      <c r="A749" t="s">
        <v>3878</v>
      </c>
      <c r="B749">
        <v>0</v>
      </c>
      <c r="C749">
        <v>7</v>
      </c>
    </row>
    <row r="750" spans="1:3" x14ac:dyDescent="0.3">
      <c r="A750" t="s">
        <v>3879</v>
      </c>
      <c r="B750">
        <v>0</v>
      </c>
      <c r="C750">
        <v>7</v>
      </c>
    </row>
    <row r="751" spans="1:3" x14ac:dyDescent="0.3">
      <c r="A751" t="s">
        <v>3880</v>
      </c>
      <c r="B751">
        <v>0</v>
      </c>
      <c r="C751">
        <v>7</v>
      </c>
    </row>
    <row r="752" spans="1:3" x14ac:dyDescent="0.3">
      <c r="A752" t="s">
        <v>3881</v>
      </c>
      <c r="B752">
        <v>0</v>
      </c>
      <c r="C752">
        <v>7</v>
      </c>
    </row>
    <row r="753" spans="1:3" x14ac:dyDescent="0.3">
      <c r="A753" t="s">
        <v>252</v>
      </c>
      <c r="B753">
        <v>0.15267175572519084</v>
      </c>
      <c r="C753">
        <v>7</v>
      </c>
    </row>
    <row r="754" spans="1:3" x14ac:dyDescent="0.3">
      <c r="A754" t="s">
        <v>253</v>
      </c>
      <c r="B754">
        <v>0</v>
      </c>
      <c r="C754">
        <v>7</v>
      </c>
    </row>
    <row r="755" spans="1:3" x14ac:dyDescent="0.3">
      <c r="A755" t="s">
        <v>3882</v>
      </c>
      <c r="B755">
        <v>0</v>
      </c>
      <c r="C755">
        <v>7</v>
      </c>
    </row>
    <row r="756" spans="1:3" x14ac:dyDescent="0.3">
      <c r="A756" t="s">
        <v>3883</v>
      </c>
      <c r="B756">
        <v>0</v>
      </c>
      <c r="C756">
        <v>7</v>
      </c>
    </row>
    <row r="757" spans="1:3" x14ac:dyDescent="0.3">
      <c r="A757" t="s">
        <v>254</v>
      </c>
      <c r="B757">
        <v>3</v>
      </c>
      <c r="C757">
        <v>5</v>
      </c>
    </row>
    <row r="758" spans="1:3" x14ac:dyDescent="0.3">
      <c r="A758" t="s">
        <v>3884</v>
      </c>
      <c r="B758">
        <v>0</v>
      </c>
      <c r="C758">
        <v>7</v>
      </c>
    </row>
    <row r="759" spans="1:3" x14ac:dyDescent="0.3">
      <c r="A759" t="s">
        <v>514</v>
      </c>
      <c r="B759">
        <v>0</v>
      </c>
      <c r="C759">
        <v>7</v>
      </c>
    </row>
    <row r="760" spans="1:3" x14ac:dyDescent="0.3">
      <c r="A760" t="s">
        <v>255</v>
      </c>
      <c r="B760">
        <v>0</v>
      </c>
      <c r="C760">
        <v>7</v>
      </c>
    </row>
    <row r="761" spans="1:3" x14ac:dyDescent="0.3">
      <c r="A761" t="s">
        <v>515</v>
      </c>
      <c r="B761">
        <v>9.2592592592592601E-2</v>
      </c>
      <c r="C761">
        <v>7</v>
      </c>
    </row>
    <row r="762" spans="1:3" x14ac:dyDescent="0.3">
      <c r="A762" t="s">
        <v>3885</v>
      </c>
      <c r="B762">
        <v>0</v>
      </c>
      <c r="C762">
        <v>7</v>
      </c>
    </row>
    <row r="763" spans="1:3" x14ac:dyDescent="0.3">
      <c r="A763" t="s">
        <v>989</v>
      </c>
      <c r="B763">
        <v>2.0661157024793389E-2</v>
      </c>
      <c r="C763">
        <v>7</v>
      </c>
    </row>
    <row r="764" spans="1:3" x14ac:dyDescent="0.3">
      <c r="A764" t="s">
        <v>256</v>
      </c>
      <c r="B764">
        <v>0</v>
      </c>
      <c r="C764">
        <v>7</v>
      </c>
    </row>
    <row r="765" spans="1:3" x14ac:dyDescent="0.3">
      <c r="A765" t="s">
        <v>990</v>
      </c>
      <c r="B765">
        <v>5.8928571428571423</v>
      </c>
      <c r="C765">
        <v>3</v>
      </c>
    </row>
    <row r="766" spans="1:3" x14ac:dyDescent="0.3">
      <c r="A766" t="s">
        <v>257</v>
      </c>
      <c r="B766">
        <v>0</v>
      </c>
      <c r="C766">
        <v>7</v>
      </c>
    </row>
    <row r="767" spans="1:3" x14ac:dyDescent="0.3">
      <c r="A767" t="s">
        <v>3886</v>
      </c>
      <c r="B767">
        <v>0</v>
      </c>
      <c r="C767">
        <v>7</v>
      </c>
    </row>
    <row r="768" spans="1:3" x14ac:dyDescent="0.3">
      <c r="A768" t="s">
        <v>516</v>
      </c>
      <c r="B768">
        <v>0</v>
      </c>
      <c r="C768">
        <v>7</v>
      </c>
    </row>
    <row r="769" spans="1:3" x14ac:dyDescent="0.3">
      <c r="A769" t="s">
        <v>3887</v>
      </c>
      <c r="B769">
        <v>0</v>
      </c>
      <c r="C769">
        <v>7</v>
      </c>
    </row>
    <row r="770" spans="1:3" x14ac:dyDescent="0.3">
      <c r="A770" t="s">
        <v>517</v>
      </c>
      <c r="B770">
        <v>0.25862068965517243</v>
      </c>
      <c r="C770">
        <v>7</v>
      </c>
    </row>
    <row r="771" spans="1:3" x14ac:dyDescent="0.3">
      <c r="A771" t="s">
        <v>3888</v>
      </c>
      <c r="B771">
        <v>0</v>
      </c>
      <c r="C771">
        <v>7</v>
      </c>
    </row>
    <row r="772" spans="1:3" x14ac:dyDescent="0.3">
      <c r="A772" t="s">
        <v>3889</v>
      </c>
      <c r="B772">
        <v>0</v>
      </c>
      <c r="C772">
        <v>7</v>
      </c>
    </row>
    <row r="773" spans="1:3" x14ac:dyDescent="0.3">
      <c r="A773" t="s">
        <v>3890</v>
      </c>
      <c r="B773">
        <v>0</v>
      </c>
      <c r="C773">
        <v>7</v>
      </c>
    </row>
    <row r="774" spans="1:3" x14ac:dyDescent="0.3">
      <c r="A774" t="s">
        <v>991</v>
      </c>
      <c r="B774">
        <v>0</v>
      </c>
      <c r="C774">
        <v>7</v>
      </c>
    </row>
    <row r="775" spans="1:3" x14ac:dyDescent="0.3">
      <c r="A775" t="s">
        <v>3891</v>
      </c>
      <c r="B775">
        <v>0</v>
      </c>
      <c r="C775">
        <v>7</v>
      </c>
    </row>
    <row r="776" spans="1:3" x14ac:dyDescent="0.3">
      <c r="A776" t="s">
        <v>3892</v>
      </c>
      <c r="B776">
        <v>0</v>
      </c>
      <c r="C776">
        <v>7</v>
      </c>
    </row>
    <row r="777" spans="1:3" x14ac:dyDescent="0.3">
      <c r="A777" t="s">
        <v>3893</v>
      </c>
      <c r="B777">
        <v>0</v>
      </c>
      <c r="C777">
        <v>7</v>
      </c>
    </row>
    <row r="778" spans="1:3" x14ac:dyDescent="0.3">
      <c r="A778" t="s">
        <v>258</v>
      </c>
      <c r="B778">
        <v>0</v>
      </c>
      <c r="C778">
        <v>7</v>
      </c>
    </row>
    <row r="779" spans="1:3" x14ac:dyDescent="0.3">
      <c r="A779" t="s">
        <v>992</v>
      </c>
      <c r="B779">
        <v>0</v>
      </c>
      <c r="C779">
        <v>7</v>
      </c>
    </row>
    <row r="780" spans="1:3" x14ac:dyDescent="0.3">
      <c r="A780" t="s">
        <v>3894</v>
      </c>
      <c r="B780">
        <v>0</v>
      </c>
      <c r="C780">
        <v>7</v>
      </c>
    </row>
    <row r="781" spans="1:3" x14ac:dyDescent="0.3">
      <c r="A781" t="s">
        <v>3895</v>
      </c>
      <c r="B781">
        <v>0</v>
      </c>
      <c r="C781">
        <v>7</v>
      </c>
    </row>
    <row r="782" spans="1:3" x14ac:dyDescent="0.3">
      <c r="A782" t="s">
        <v>3896</v>
      </c>
      <c r="B782">
        <v>0</v>
      </c>
      <c r="C782">
        <v>7</v>
      </c>
    </row>
    <row r="783" spans="1:3" x14ac:dyDescent="0.3">
      <c r="A783" t="s">
        <v>993</v>
      </c>
      <c r="B783">
        <v>0</v>
      </c>
      <c r="C783">
        <v>7</v>
      </c>
    </row>
    <row r="784" spans="1:3" x14ac:dyDescent="0.3">
      <c r="A784" t="s">
        <v>3897</v>
      </c>
      <c r="B784">
        <v>0</v>
      </c>
      <c r="C784">
        <v>7</v>
      </c>
    </row>
    <row r="785" spans="1:3" x14ac:dyDescent="0.3">
      <c r="A785" t="s">
        <v>259</v>
      </c>
      <c r="B785">
        <v>3.8095238095238098</v>
      </c>
      <c r="C785">
        <v>3</v>
      </c>
    </row>
    <row r="786" spans="1:3" x14ac:dyDescent="0.3">
      <c r="A786" t="s">
        <v>3898</v>
      </c>
      <c r="B786">
        <v>0</v>
      </c>
      <c r="C786">
        <v>7</v>
      </c>
    </row>
    <row r="787" spans="1:3" x14ac:dyDescent="0.3">
      <c r="A787" t="s">
        <v>518</v>
      </c>
      <c r="B787">
        <v>0.10948905109489052</v>
      </c>
      <c r="C787">
        <v>7</v>
      </c>
    </row>
    <row r="788" spans="1:3" x14ac:dyDescent="0.3">
      <c r="A788" t="s">
        <v>3899</v>
      </c>
      <c r="B788">
        <v>0</v>
      </c>
      <c r="C788">
        <v>7</v>
      </c>
    </row>
    <row r="789" spans="1:3" x14ac:dyDescent="0.3">
      <c r="A789" t="s">
        <v>3900</v>
      </c>
      <c r="B789">
        <v>0</v>
      </c>
      <c r="C789">
        <v>7</v>
      </c>
    </row>
    <row r="790" spans="1:3" x14ac:dyDescent="0.3">
      <c r="A790" t="s">
        <v>3901</v>
      </c>
      <c r="B790">
        <v>0</v>
      </c>
      <c r="C790">
        <v>7</v>
      </c>
    </row>
    <row r="791" spans="1:3" x14ac:dyDescent="0.3">
      <c r="A791" t="s">
        <v>260</v>
      </c>
      <c r="B791">
        <v>0</v>
      </c>
      <c r="C791">
        <v>7</v>
      </c>
    </row>
    <row r="792" spans="1:3" x14ac:dyDescent="0.3">
      <c r="A792" t="s">
        <v>261</v>
      </c>
      <c r="B792">
        <v>1.25</v>
      </c>
      <c r="C792">
        <v>5</v>
      </c>
    </row>
    <row r="793" spans="1:3" x14ac:dyDescent="0.3">
      <c r="A793" t="s">
        <v>3902</v>
      </c>
      <c r="B793">
        <v>0</v>
      </c>
      <c r="C793">
        <v>7</v>
      </c>
    </row>
    <row r="794" spans="1:3" x14ac:dyDescent="0.3">
      <c r="A794" t="s">
        <v>3903</v>
      </c>
      <c r="B794">
        <v>0</v>
      </c>
      <c r="C794">
        <v>7</v>
      </c>
    </row>
    <row r="795" spans="1:3" x14ac:dyDescent="0.3">
      <c r="A795" t="s">
        <v>3904</v>
      </c>
      <c r="B795">
        <v>0</v>
      </c>
      <c r="C795">
        <v>7</v>
      </c>
    </row>
    <row r="796" spans="1:3" x14ac:dyDescent="0.3">
      <c r="A796" t="s">
        <v>3905</v>
      </c>
      <c r="B796">
        <v>0</v>
      </c>
      <c r="C796">
        <v>7</v>
      </c>
    </row>
    <row r="797" spans="1:3" x14ac:dyDescent="0.3">
      <c r="A797" t="s">
        <v>3906</v>
      </c>
      <c r="B797">
        <v>0</v>
      </c>
      <c r="C797">
        <v>7</v>
      </c>
    </row>
    <row r="798" spans="1:3" x14ac:dyDescent="0.3">
      <c r="A798" t="s">
        <v>3907</v>
      </c>
      <c r="B798">
        <v>0</v>
      </c>
      <c r="C798">
        <v>7</v>
      </c>
    </row>
    <row r="799" spans="1:3" x14ac:dyDescent="0.3">
      <c r="A799" t="s">
        <v>3908</v>
      </c>
      <c r="B799">
        <v>0</v>
      </c>
      <c r="C799">
        <v>7</v>
      </c>
    </row>
    <row r="800" spans="1:3" x14ac:dyDescent="0.3">
      <c r="A800" t="s">
        <v>3909</v>
      </c>
      <c r="B800">
        <v>0</v>
      </c>
      <c r="C800">
        <v>7</v>
      </c>
    </row>
    <row r="801" spans="1:3" x14ac:dyDescent="0.3">
      <c r="A801" t="s">
        <v>3910</v>
      </c>
      <c r="B801">
        <v>0</v>
      </c>
      <c r="C801">
        <v>7</v>
      </c>
    </row>
    <row r="802" spans="1:3" x14ac:dyDescent="0.3">
      <c r="A802" t="s">
        <v>3911</v>
      </c>
      <c r="B802">
        <v>0</v>
      </c>
      <c r="C802">
        <v>7</v>
      </c>
    </row>
    <row r="803" spans="1:3" x14ac:dyDescent="0.3">
      <c r="A803" t="s">
        <v>3912</v>
      </c>
      <c r="B803">
        <v>0</v>
      </c>
      <c r="C803">
        <v>7</v>
      </c>
    </row>
    <row r="804" spans="1:3" x14ac:dyDescent="0.3">
      <c r="A804" t="s">
        <v>3913</v>
      </c>
      <c r="B804">
        <v>0</v>
      </c>
      <c r="C804">
        <v>7</v>
      </c>
    </row>
    <row r="805" spans="1:3" x14ac:dyDescent="0.3">
      <c r="A805" t="s">
        <v>262</v>
      </c>
      <c r="B805">
        <v>0</v>
      </c>
      <c r="C805">
        <v>7</v>
      </c>
    </row>
    <row r="806" spans="1:3" x14ac:dyDescent="0.3">
      <c r="A806" t="s">
        <v>3914</v>
      </c>
      <c r="B806">
        <v>0</v>
      </c>
      <c r="C806">
        <v>7</v>
      </c>
    </row>
    <row r="807" spans="1:3" x14ac:dyDescent="0.3">
      <c r="A807" t="s">
        <v>3915</v>
      </c>
      <c r="B807">
        <v>0</v>
      </c>
      <c r="C807">
        <v>7</v>
      </c>
    </row>
    <row r="808" spans="1:3" x14ac:dyDescent="0.3">
      <c r="A808" t="s">
        <v>3916</v>
      </c>
      <c r="B808">
        <v>0</v>
      </c>
      <c r="C808">
        <v>7</v>
      </c>
    </row>
    <row r="809" spans="1:3" x14ac:dyDescent="0.3">
      <c r="A809" t="s">
        <v>3917</v>
      </c>
      <c r="B809">
        <v>0</v>
      </c>
      <c r="C809">
        <v>7</v>
      </c>
    </row>
    <row r="810" spans="1:3" x14ac:dyDescent="0.3">
      <c r="A810" t="s">
        <v>519</v>
      </c>
      <c r="B810">
        <v>1.3333333333333335</v>
      </c>
      <c r="C810">
        <v>5</v>
      </c>
    </row>
    <row r="811" spans="1:3" x14ac:dyDescent="0.3">
      <c r="A811" t="s">
        <v>520</v>
      </c>
      <c r="B811">
        <v>0</v>
      </c>
      <c r="C811">
        <v>7</v>
      </c>
    </row>
    <row r="812" spans="1:3" x14ac:dyDescent="0.3">
      <c r="A812" t="s">
        <v>3918</v>
      </c>
      <c r="B812">
        <v>0.41666666666666669</v>
      </c>
      <c r="C812">
        <v>7</v>
      </c>
    </row>
    <row r="813" spans="1:3" x14ac:dyDescent="0.3">
      <c r="A813" t="s">
        <v>3919</v>
      </c>
      <c r="B813">
        <v>0</v>
      </c>
      <c r="C813">
        <v>7</v>
      </c>
    </row>
    <row r="814" spans="1:3" x14ac:dyDescent="0.3">
      <c r="A814" t="s">
        <v>3920</v>
      </c>
      <c r="B814">
        <v>0</v>
      </c>
      <c r="C814">
        <v>7</v>
      </c>
    </row>
    <row r="815" spans="1:3" x14ac:dyDescent="0.3">
      <c r="A815" t="s">
        <v>263</v>
      </c>
      <c r="B815">
        <v>0</v>
      </c>
      <c r="C815">
        <v>7</v>
      </c>
    </row>
    <row r="816" spans="1:3" x14ac:dyDescent="0.3">
      <c r="A816" t="s">
        <v>3921</v>
      </c>
      <c r="B816">
        <v>0</v>
      </c>
      <c r="C816">
        <v>7</v>
      </c>
    </row>
    <row r="817" spans="1:3" x14ac:dyDescent="0.3">
      <c r="A817" t="s">
        <v>3922</v>
      </c>
      <c r="B817">
        <v>0</v>
      </c>
      <c r="C817">
        <v>7</v>
      </c>
    </row>
    <row r="818" spans="1:3" x14ac:dyDescent="0.3">
      <c r="A818" t="s">
        <v>994</v>
      </c>
      <c r="B818">
        <v>0</v>
      </c>
      <c r="C818">
        <v>7</v>
      </c>
    </row>
    <row r="819" spans="1:3" x14ac:dyDescent="0.3">
      <c r="A819" t="s">
        <v>3923</v>
      </c>
      <c r="B819">
        <v>0</v>
      </c>
      <c r="C819">
        <v>7</v>
      </c>
    </row>
    <row r="820" spans="1:3" x14ac:dyDescent="0.3">
      <c r="A820" t="s">
        <v>3924</v>
      </c>
      <c r="B820">
        <v>0</v>
      </c>
      <c r="C820">
        <v>7</v>
      </c>
    </row>
    <row r="821" spans="1:3" x14ac:dyDescent="0.3">
      <c r="A821" t="s">
        <v>3925</v>
      </c>
      <c r="B821">
        <v>0</v>
      </c>
      <c r="C821">
        <v>7</v>
      </c>
    </row>
    <row r="822" spans="1:3" x14ac:dyDescent="0.3">
      <c r="A822" t="s">
        <v>3926</v>
      </c>
      <c r="B822">
        <v>0</v>
      </c>
      <c r="C822">
        <v>7</v>
      </c>
    </row>
    <row r="823" spans="1:3" x14ac:dyDescent="0.3">
      <c r="A823" t="s">
        <v>3927</v>
      </c>
      <c r="B823">
        <v>0</v>
      </c>
      <c r="C823">
        <v>7</v>
      </c>
    </row>
    <row r="824" spans="1:3" x14ac:dyDescent="0.3">
      <c r="A824" t="s">
        <v>3928</v>
      </c>
      <c r="B824">
        <v>0</v>
      </c>
      <c r="C824">
        <v>7</v>
      </c>
    </row>
    <row r="825" spans="1:3" x14ac:dyDescent="0.3">
      <c r="A825" t="s">
        <v>3929</v>
      </c>
      <c r="B825">
        <v>0</v>
      </c>
      <c r="C825">
        <v>7</v>
      </c>
    </row>
    <row r="826" spans="1:3" x14ac:dyDescent="0.3">
      <c r="A826" t="s">
        <v>995</v>
      </c>
      <c r="B826">
        <v>0</v>
      </c>
      <c r="C826">
        <v>7</v>
      </c>
    </row>
    <row r="827" spans="1:3" x14ac:dyDescent="0.3">
      <c r="A827" t="s">
        <v>996</v>
      </c>
      <c r="B827">
        <v>0</v>
      </c>
      <c r="C827">
        <v>7</v>
      </c>
    </row>
    <row r="828" spans="1:3" x14ac:dyDescent="0.3">
      <c r="A828" t="s">
        <v>3930</v>
      </c>
      <c r="B828">
        <v>0</v>
      </c>
      <c r="C828">
        <v>7</v>
      </c>
    </row>
    <row r="829" spans="1:3" x14ac:dyDescent="0.3">
      <c r="A829" t="s">
        <v>3931</v>
      </c>
      <c r="B829">
        <v>0</v>
      </c>
      <c r="C829">
        <v>7</v>
      </c>
    </row>
    <row r="830" spans="1:3" x14ac:dyDescent="0.3">
      <c r="A830" t="s">
        <v>3932</v>
      </c>
      <c r="B830">
        <v>0</v>
      </c>
      <c r="C830">
        <v>7</v>
      </c>
    </row>
    <row r="831" spans="1:3" x14ac:dyDescent="0.3">
      <c r="A831" t="s">
        <v>997</v>
      </c>
      <c r="B831">
        <v>0</v>
      </c>
      <c r="C831">
        <v>7</v>
      </c>
    </row>
    <row r="832" spans="1:3" x14ac:dyDescent="0.3">
      <c r="A832" t="s">
        <v>3933</v>
      </c>
      <c r="B832">
        <v>0</v>
      </c>
      <c r="C832">
        <v>7</v>
      </c>
    </row>
    <row r="833" spans="1:3" x14ac:dyDescent="0.3">
      <c r="A833" t="s">
        <v>3934</v>
      </c>
      <c r="B833">
        <v>0</v>
      </c>
      <c r="C833">
        <v>7</v>
      </c>
    </row>
    <row r="834" spans="1:3" x14ac:dyDescent="0.3">
      <c r="A834" t="s">
        <v>998</v>
      </c>
      <c r="B834">
        <v>9.7087378640776711E-2</v>
      </c>
      <c r="C834">
        <v>7</v>
      </c>
    </row>
    <row r="835" spans="1:3" x14ac:dyDescent="0.3">
      <c r="A835" t="s">
        <v>3935</v>
      </c>
      <c r="B835">
        <v>0</v>
      </c>
      <c r="C835">
        <v>7</v>
      </c>
    </row>
    <row r="836" spans="1:3" x14ac:dyDescent="0.3">
      <c r="A836" t="s">
        <v>3936</v>
      </c>
      <c r="B836">
        <v>0</v>
      </c>
      <c r="C836">
        <v>7</v>
      </c>
    </row>
    <row r="837" spans="1:3" x14ac:dyDescent="0.3">
      <c r="A837" t="s">
        <v>3937</v>
      </c>
      <c r="B837">
        <v>0</v>
      </c>
      <c r="C837">
        <v>7</v>
      </c>
    </row>
    <row r="838" spans="1:3" x14ac:dyDescent="0.3">
      <c r="A838" t="s">
        <v>999</v>
      </c>
      <c r="B838">
        <v>0</v>
      </c>
      <c r="C838">
        <v>7</v>
      </c>
    </row>
    <row r="839" spans="1:3" x14ac:dyDescent="0.3">
      <c r="A839" t="s">
        <v>3938</v>
      </c>
      <c r="B839">
        <v>0</v>
      </c>
      <c r="C839">
        <v>7</v>
      </c>
    </row>
    <row r="840" spans="1:3" x14ac:dyDescent="0.3">
      <c r="A840" t="s">
        <v>1000</v>
      </c>
      <c r="B840">
        <v>0.26785714285714285</v>
      </c>
      <c r="C840">
        <v>7</v>
      </c>
    </row>
    <row r="841" spans="1:3" x14ac:dyDescent="0.3">
      <c r="A841" t="s">
        <v>3939</v>
      </c>
      <c r="B841">
        <v>0</v>
      </c>
      <c r="C841">
        <v>7</v>
      </c>
    </row>
    <row r="842" spans="1:3" x14ac:dyDescent="0.3">
      <c r="A842" t="s">
        <v>3940</v>
      </c>
      <c r="B842">
        <v>0</v>
      </c>
      <c r="C842">
        <v>7</v>
      </c>
    </row>
    <row r="843" spans="1:3" x14ac:dyDescent="0.3">
      <c r="A843" t="s">
        <v>3941</v>
      </c>
      <c r="B843">
        <v>0</v>
      </c>
      <c r="C843">
        <v>7</v>
      </c>
    </row>
    <row r="844" spans="1:3" x14ac:dyDescent="0.3">
      <c r="A844" t="s">
        <v>3942</v>
      </c>
      <c r="B844">
        <v>0</v>
      </c>
      <c r="C844">
        <v>7</v>
      </c>
    </row>
    <row r="845" spans="1:3" x14ac:dyDescent="0.3">
      <c r="A845" t="s">
        <v>3943</v>
      </c>
      <c r="B845">
        <v>0</v>
      </c>
      <c r="C845">
        <v>7</v>
      </c>
    </row>
    <row r="846" spans="1:3" x14ac:dyDescent="0.3">
      <c r="A846" t="s">
        <v>3944</v>
      </c>
      <c r="B846">
        <v>0</v>
      </c>
      <c r="C846">
        <v>7</v>
      </c>
    </row>
    <row r="847" spans="1:3" x14ac:dyDescent="0.3">
      <c r="A847" t="s">
        <v>839</v>
      </c>
      <c r="B847">
        <v>0.19230769230769232</v>
      </c>
      <c r="C847">
        <v>7</v>
      </c>
    </row>
    <row r="848" spans="1:3" x14ac:dyDescent="0.3">
      <c r="A848" t="s">
        <v>1001</v>
      </c>
      <c r="B848">
        <v>0</v>
      </c>
      <c r="C848">
        <v>7</v>
      </c>
    </row>
    <row r="849" spans="1:3" x14ac:dyDescent="0.3">
      <c r="A849" t="s">
        <v>838</v>
      </c>
      <c r="B849">
        <v>0.33333333333333337</v>
      </c>
      <c r="C849">
        <v>7</v>
      </c>
    </row>
    <row r="850" spans="1:3" x14ac:dyDescent="0.3">
      <c r="A850" t="s">
        <v>3945</v>
      </c>
      <c r="B850">
        <v>0</v>
      </c>
      <c r="C850">
        <v>7</v>
      </c>
    </row>
    <row r="851" spans="1:3" x14ac:dyDescent="0.3">
      <c r="A851" t="s">
        <v>3946</v>
      </c>
      <c r="B851">
        <v>0</v>
      </c>
      <c r="C851">
        <v>7</v>
      </c>
    </row>
    <row r="852" spans="1:3" x14ac:dyDescent="0.3">
      <c r="A852" t="s">
        <v>521</v>
      </c>
      <c r="B852">
        <v>3.2051282051282048E-2</v>
      </c>
      <c r="C852">
        <v>7</v>
      </c>
    </row>
    <row r="853" spans="1:3" x14ac:dyDescent="0.3">
      <c r="A853" t="s">
        <v>522</v>
      </c>
      <c r="B853">
        <v>8.2644628099173556E-2</v>
      </c>
      <c r="C853">
        <v>7</v>
      </c>
    </row>
    <row r="854" spans="1:3" x14ac:dyDescent="0.3">
      <c r="A854" t="s">
        <v>3947</v>
      </c>
      <c r="B854">
        <v>0</v>
      </c>
      <c r="C854">
        <v>7</v>
      </c>
    </row>
    <row r="855" spans="1:3" x14ac:dyDescent="0.3">
      <c r="A855" t="s">
        <v>3948</v>
      </c>
      <c r="B855">
        <v>2.0833333333333336E-2</v>
      </c>
      <c r="C855">
        <v>7</v>
      </c>
    </row>
    <row r="856" spans="1:3" x14ac:dyDescent="0.3">
      <c r="A856" t="s">
        <v>3949</v>
      </c>
      <c r="B856">
        <v>0</v>
      </c>
      <c r="C856">
        <v>7</v>
      </c>
    </row>
    <row r="857" spans="1:3" x14ac:dyDescent="0.3">
      <c r="A857" t="s">
        <v>523</v>
      </c>
      <c r="B857">
        <v>2.8538812785388126E-2</v>
      </c>
      <c r="C857">
        <v>7</v>
      </c>
    </row>
    <row r="858" spans="1:3" x14ac:dyDescent="0.3">
      <c r="A858" t="s">
        <v>264</v>
      </c>
      <c r="B858">
        <v>0</v>
      </c>
      <c r="C858">
        <v>7</v>
      </c>
    </row>
    <row r="859" spans="1:3" x14ac:dyDescent="0.3">
      <c r="A859" t="s">
        <v>3950</v>
      </c>
      <c r="B859">
        <v>0</v>
      </c>
      <c r="C859">
        <v>7</v>
      </c>
    </row>
    <row r="860" spans="1:3" x14ac:dyDescent="0.3">
      <c r="A860" t="s">
        <v>524</v>
      </c>
      <c r="B860">
        <v>0</v>
      </c>
      <c r="C860">
        <v>7</v>
      </c>
    </row>
    <row r="861" spans="1:3" x14ac:dyDescent="0.3">
      <c r="A861" t="s">
        <v>3951</v>
      </c>
      <c r="B861">
        <v>0</v>
      </c>
      <c r="C861">
        <v>7</v>
      </c>
    </row>
    <row r="862" spans="1:3" x14ac:dyDescent="0.3">
      <c r="A862" t="s">
        <v>3952</v>
      </c>
      <c r="B862">
        <v>0</v>
      </c>
      <c r="C862">
        <v>7</v>
      </c>
    </row>
    <row r="863" spans="1:3" x14ac:dyDescent="0.3">
      <c r="A863" t="s">
        <v>3953</v>
      </c>
      <c r="B863">
        <v>0</v>
      </c>
      <c r="C863">
        <v>7</v>
      </c>
    </row>
    <row r="864" spans="1:3" x14ac:dyDescent="0.3">
      <c r="A864" t="s">
        <v>3954</v>
      </c>
      <c r="B864">
        <v>0</v>
      </c>
      <c r="C864">
        <v>7</v>
      </c>
    </row>
    <row r="865" spans="1:3" x14ac:dyDescent="0.3">
      <c r="A865" t="s">
        <v>3955</v>
      </c>
      <c r="B865">
        <v>0.22222222222222221</v>
      </c>
      <c r="C865">
        <v>7</v>
      </c>
    </row>
    <row r="866" spans="1:3" x14ac:dyDescent="0.3">
      <c r="A866" t="s">
        <v>3956</v>
      </c>
      <c r="B866">
        <v>0</v>
      </c>
      <c r="C866">
        <v>7</v>
      </c>
    </row>
    <row r="867" spans="1:3" x14ac:dyDescent="0.3">
      <c r="A867" t="s">
        <v>3957</v>
      </c>
      <c r="B867">
        <v>0</v>
      </c>
      <c r="C867">
        <v>7</v>
      </c>
    </row>
    <row r="868" spans="1:3" x14ac:dyDescent="0.3">
      <c r="A868" t="s">
        <v>525</v>
      </c>
      <c r="B868">
        <v>0</v>
      </c>
      <c r="C868">
        <v>7</v>
      </c>
    </row>
    <row r="869" spans="1:3" x14ac:dyDescent="0.3">
      <c r="A869" t="s">
        <v>526</v>
      </c>
      <c r="B869">
        <v>1.1261261261261261E-2</v>
      </c>
      <c r="C869">
        <v>7</v>
      </c>
    </row>
    <row r="870" spans="1:3" x14ac:dyDescent="0.3">
      <c r="A870" t="s">
        <v>3958</v>
      </c>
      <c r="B870">
        <v>0</v>
      </c>
      <c r="C870">
        <v>7</v>
      </c>
    </row>
    <row r="871" spans="1:3" x14ac:dyDescent="0.3">
      <c r="A871" t="s">
        <v>527</v>
      </c>
      <c r="B871">
        <v>3.1446540880503152E-2</v>
      </c>
      <c r="C871">
        <v>7</v>
      </c>
    </row>
    <row r="872" spans="1:3" x14ac:dyDescent="0.3">
      <c r="A872" t="s">
        <v>3959</v>
      </c>
      <c r="B872">
        <v>0</v>
      </c>
      <c r="C872">
        <v>7</v>
      </c>
    </row>
    <row r="873" spans="1:3" x14ac:dyDescent="0.3">
      <c r="A873" t="s">
        <v>528</v>
      </c>
      <c r="B873">
        <v>0</v>
      </c>
      <c r="C873">
        <v>7</v>
      </c>
    </row>
    <row r="874" spans="1:3" x14ac:dyDescent="0.3">
      <c r="A874" t="s">
        <v>1002</v>
      </c>
      <c r="B874">
        <v>0</v>
      </c>
      <c r="C874">
        <v>7</v>
      </c>
    </row>
    <row r="875" spans="1:3" x14ac:dyDescent="0.3">
      <c r="A875" t="s">
        <v>265</v>
      </c>
      <c r="B875">
        <v>0</v>
      </c>
      <c r="C875">
        <v>7</v>
      </c>
    </row>
    <row r="876" spans="1:3" x14ac:dyDescent="0.3">
      <c r="A876" t="s">
        <v>1003</v>
      </c>
      <c r="B876">
        <v>0</v>
      </c>
      <c r="C876">
        <v>7</v>
      </c>
    </row>
    <row r="877" spans="1:3" x14ac:dyDescent="0.3">
      <c r="A877" t="s">
        <v>3960</v>
      </c>
      <c r="B877">
        <v>0</v>
      </c>
      <c r="C877">
        <v>7</v>
      </c>
    </row>
    <row r="878" spans="1:3" x14ac:dyDescent="0.3">
      <c r="A878" t="s">
        <v>1004</v>
      </c>
      <c r="B878">
        <v>0.35714285714285715</v>
      </c>
      <c r="C878">
        <v>7</v>
      </c>
    </row>
    <row r="879" spans="1:3" x14ac:dyDescent="0.3">
      <c r="A879" t="s">
        <v>3961</v>
      </c>
      <c r="B879">
        <v>0</v>
      </c>
      <c r="C879">
        <v>7</v>
      </c>
    </row>
    <row r="880" spans="1:3" x14ac:dyDescent="0.3">
      <c r="A880" t="s">
        <v>1005</v>
      </c>
      <c r="B880">
        <v>0</v>
      </c>
      <c r="C880">
        <v>7</v>
      </c>
    </row>
    <row r="881" spans="1:3" x14ac:dyDescent="0.3">
      <c r="A881" t="s">
        <v>3962</v>
      </c>
      <c r="B881">
        <v>0</v>
      </c>
      <c r="C881">
        <v>7</v>
      </c>
    </row>
    <row r="882" spans="1:3" x14ac:dyDescent="0.3">
      <c r="A882" t="s">
        <v>529</v>
      </c>
      <c r="B882">
        <v>0</v>
      </c>
      <c r="C882">
        <v>7</v>
      </c>
    </row>
    <row r="883" spans="1:3" x14ac:dyDescent="0.3">
      <c r="A883" t="s">
        <v>266</v>
      </c>
      <c r="B883">
        <v>0.25773195876288657</v>
      </c>
      <c r="C883">
        <v>7</v>
      </c>
    </row>
    <row r="884" spans="1:3" x14ac:dyDescent="0.3">
      <c r="A884" t="s">
        <v>3963</v>
      </c>
      <c r="B884">
        <v>0</v>
      </c>
      <c r="C884">
        <v>7</v>
      </c>
    </row>
    <row r="885" spans="1:3" x14ac:dyDescent="0.3">
      <c r="A885" t="s">
        <v>1006</v>
      </c>
      <c r="B885">
        <v>0</v>
      </c>
      <c r="C885">
        <v>7</v>
      </c>
    </row>
    <row r="886" spans="1:3" x14ac:dyDescent="0.3">
      <c r="A886" t="s">
        <v>3964</v>
      </c>
      <c r="B886">
        <v>0</v>
      </c>
      <c r="C886">
        <v>7</v>
      </c>
    </row>
    <row r="887" spans="1:3" x14ac:dyDescent="0.3">
      <c r="A887" t="s">
        <v>3965</v>
      </c>
      <c r="B887">
        <v>0</v>
      </c>
      <c r="C887">
        <v>7</v>
      </c>
    </row>
    <row r="888" spans="1:3" x14ac:dyDescent="0.3">
      <c r="A888" t="s">
        <v>3966</v>
      </c>
      <c r="B888">
        <v>0</v>
      </c>
      <c r="C888">
        <v>7</v>
      </c>
    </row>
    <row r="889" spans="1:3" x14ac:dyDescent="0.3">
      <c r="A889" t="s">
        <v>267</v>
      </c>
      <c r="B889">
        <v>0</v>
      </c>
      <c r="C889">
        <v>7</v>
      </c>
    </row>
    <row r="890" spans="1:3" x14ac:dyDescent="0.3">
      <c r="A890" t="s">
        <v>1007</v>
      </c>
      <c r="B890">
        <v>0</v>
      </c>
      <c r="C890">
        <v>7</v>
      </c>
    </row>
    <row r="891" spans="1:3" x14ac:dyDescent="0.3">
      <c r="A891" t="s">
        <v>3967</v>
      </c>
      <c r="B891">
        <v>0</v>
      </c>
      <c r="C891">
        <v>7</v>
      </c>
    </row>
    <row r="892" spans="1:3" x14ac:dyDescent="0.3">
      <c r="A892" t="s">
        <v>3968</v>
      </c>
      <c r="B892">
        <v>0</v>
      </c>
      <c r="C892">
        <v>7</v>
      </c>
    </row>
    <row r="893" spans="1:3" x14ac:dyDescent="0.3">
      <c r="A893" t="s">
        <v>3969</v>
      </c>
      <c r="B893">
        <v>0</v>
      </c>
      <c r="C893">
        <v>7</v>
      </c>
    </row>
    <row r="894" spans="1:3" x14ac:dyDescent="0.3">
      <c r="A894" t="s">
        <v>3970</v>
      </c>
      <c r="B894">
        <v>0</v>
      </c>
      <c r="C894">
        <v>7</v>
      </c>
    </row>
    <row r="895" spans="1:3" x14ac:dyDescent="0.3">
      <c r="A895" t="s">
        <v>3971</v>
      </c>
      <c r="B895">
        <v>0</v>
      </c>
      <c r="C895">
        <v>7</v>
      </c>
    </row>
    <row r="896" spans="1:3" x14ac:dyDescent="0.3">
      <c r="A896" t="s">
        <v>3972</v>
      </c>
      <c r="B896">
        <v>0</v>
      </c>
      <c r="C896">
        <v>7</v>
      </c>
    </row>
    <row r="897" spans="1:3" x14ac:dyDescent="0.3">
      <c r="A897" t="s">
        <v>530</v>
      </c>
      <c r="B897">
        <v>3.1397174254317109E-2</v>
      </c>
      <c r="C897">
        <v>7</v>
      </c>
    </row>
    <row r="898" spans="1:3" x14ac:dyDescent="0.3">
      <c r="A898" t="s">
        <v>837</v>
      </c>
      <c r="B898">
        <v>4.9019607843137254E-2</v>
      </c>
      <c r="C898">
        <v>7</v>
      </c>
    </row>
    <row r="899" spans="1:3" x14ac:dyDescent="0.3">
      <c r="A899" t="s">
        <v>3973</v>
      </c>
      <c r="B899">
        <v>0</v>
      </c>
      <c r="C899">
        <v>7</v>
      </c>
    </row>
    <row r="900" spans="1:3" x14ac:dyDescent="0.3">
      <c r="A900" t="s">
        <v>836</v>
      </c>
      <c r="B900">
        <v>0</v>
      </c>
      <c r="C900">
        <v>7</v>
      </c>
    </row>
    <row r="901" spans="1:3" x14ac:dyDescent="0.3">
      <c r="A901" t="s">
        <v>3974</v>
      </c>
      <c r="B901">
        <v>0</v>
      </c>
      <c r="C901">
        <v>7</v>
      </c>
    </row>
    <row r="902" spans="1:3" x14ac:dyDescent="0.3">
      <c r="A902" t="s">
        <v>531</v>
      </c>
      <c r="B902">
        <v>0</v>
      </c>
      <c r="C902">
        <v>7</v>
      </c>
    </row>
    <row r="903" spans="1:3" x14ac:dyDescent="0.3">
      <c r="A903" t="s">
        <v>268</v>
      </c>
      <c r="B903">
        <v>8.771929824561403E-2</v>
      </c>
      <c r="C903">
        <v>7</v>
      </c>
    </row>
    <row r="904" spans="1:3" x14ac:dyDescent="0.3">
      <c r="A904" t="s">
        <v>3975</v>
      </c>
      <c r="B904">
        <v>0</v>
      </c>
      <c r="C904">
        <v>7</v>
      </c>
    </row>
    <row r="905" spans="1:3" x14ac:dyDescent="0.3">
      <c r="A905" t="s">
        <v>3976</v>
      </c>
      <c r="B905">
        <v>0</v>
      </c>
      <c r="C905">
        <v>7</v>
      </c>
    </row>
    <row r="906" spans="1:3" x14ac:dyDescent="0.3">
      <c r="A906" t="s">
        <v>532</v>
      </c>
      <c r="B906">
        <v>2.7397260273972605E-2</v>
      </c>
      <c r="C906">
        <v>7</v>
      </c>
    </row>
    <row r="907" spans="1:3" x14ac:dyDescent="0.3">
      <c r="A907" t="s">
        <v>1008</v>
      </c>
      <c r="B907">
        <v>0</v>
      </c>
      <c r="C907">
        <v>7</v>
      </c>
    </row>
    <row r="908" spans="1:3" x14ac:dyDescent="0.3">
      <c r="A908" t="s">
        <v>533</v>
      </c>
      <c r="B908">
        <v>0</v>
      </c>
      <c r="C908">
        <v>7</v>
      </c>
    </row>
    <row r="909" spans="1:3" x14ac:dyDescent="0.3">
      <c r="A909" t="s">
        <v>534</v>
      </c>
      <c r="B909">
        <v>0</v>
      </c>
      <c r="C909">
        <v>7</v>
      </c>
    </row>
    <row r="910" spans="1:3" x14ac:dyDescent="0.3">
      <c r="A910" t="s">
        <v>3977</v>
      </c>
      <c r="B910">
        <v>0</v>
      </c>
      <c r="C910">
        <v>7</v>
      </c>
    </row>
    <row r="911" spans="1:3" x14ac:dyDescent="0.3">
      <c r="A911" t="s">
        <v>535</v>
      </c>
      <c r="B911">
        <v>0</v>
      </c>
      <c r="C911">
        <v>7</v>
      </c>
    </row>
    <row r="912" spans="1:3" x14ac:dyDescent="0.3">
      <c r="A912" t="s">
        <v>269</v>
      </c>
      <c r="B912">
        <v>0</v>
      </c>
      <c r="C912">
        <v>7</v>
      </c>
    </row>
    <row r="913" spans="1:3" x14ac:dyDescent="0.3">
      <c r="A913" t="s">
        <v>3978</v>
      </c>
      <c r="B913">
        <v>0</v>
      </c>
      <c r="C913">
        <v>7</v>
      </c>
    </row>
    <row r="914" spans="1:3" x14ac:dyDescent="0.3">
      <c r="A914" t="s">
        <v>3979</v>
      </c>
      <c r="B914">
        <v>0</v>
      </c>
      <c r="C914">
        <v>7</v>
      </c>
    </row>
    <row r="915" spans="1:3" x14ac:dyDescent="0.3">
      <c r="A915" t="s">
        <v>3980</v>
      </c>
      <c r="B915">
        <v>0</v>
      </c>
      <c r="C915">
        <v>7</v>
      </c>
    </row>
    <row r="916" spans="1:3" x14ac:dyDescent="0.3">
      <c r="A916" t="s">
        <v>835</v>
      </c>
      <c r="B916">
        <v>5</v>
      </c>
      <c r="C916">
        <v>3</v>
      </c>
    </row>
    <row r="917" spans="1:3" x14ac:dyDescent="0.3">
      <c r="A917" t="s">
        <v>3981</v>
      </c>
      <c r="B917">
        <v>0</v>
      </c>
      <c r="C917">
        <v>7</v>
      </c>
    </row>
    <row r="918" spans="1:3" x14ac:dyDescent="0.3">
      <c r="A918" t="s">
        <v>3982</v>
      </c>
      <c r="B918">
        <v>0</v>
      </c>
      <c r="C918">
        <v>7</v>
      </c>
    </row>
    <row r="919" spans="1:3" x14ac:dyDescent="0.3">
      <c r="A919" t="s">
        <v>47</v>
      </c>
      <c r="B919">
        <v>5</v>
      </c>
      <c r="C919">
        <v>3</v>
      </c>
    </row>
    <row r="920" spans="1:3" x14ac:dyDescent="0.3">
      <c r="A920" t="s">
        <v>3983</v>
      </c>
      <c r="B920">
        <v>0</v>
      </c>
      <c r="C920">
        <v>7</v>
      </c>
    </row>
    <row r="921" spans="1:3" x14ac:dyDescent="0.3">
      <c r="A921" t="s">
        <v>1009</v>
      </c>
      <c r="B921">
        <v>0</v>
      </c>
      <c r="C921">
        <v>7</v>
      </c>
    </row>
    <row r="922" spans="1:3" x14ac:dyDescent="0.3">
      <c r="A922" t="s">
        <v>3984</v>
      </c>
      <c r="B922">
        <v>0</v>
      </c>
      <c r="C922">
        <v>7</v>
      </c>
    </row>
    <row r="923" spans="1:3" x14ac:dyDescent="0.3">
      <c r="A923" t="s">
        <v>3985</v>
      </c>
      <c r="B923">
        <v>0</v>
      </c>
      <c r="C923">
        <v>7</v>
      </c>
    </row>
    <row r="924" spans="1:3" x14ac:dyDescent="0.3">
      <c r="A924" t="s">
        <v>270</v>
      </c>
      <c r="B924">
        <v>1.0591133004926108</v>
      </c>
      <c r="C924">
        <v>5</v>
      </c>
    </row>
    <row r="925" spans="1:3" x14ac:dyDescent="0.3">
      <c r="A925" t="s">
        <v>3986</v>
      </c>
      <c r="B925">
        <v>0</v>
      </c>
      <c r="C925">
        <v>7</v>
      </c>
    </row>
    <row r="926" spans="1:3" x14ac:dyDescent="0.3">
      <c r="A926" t="s">
        <v>271</v>
      </c>
      <c r="B926">
        <v>6.5789473684210523E-2</v>
      </c>
      <c r="C926">
        <v>7</v>
      </c>
    </row>
    <row r="927" spans="1:3" x14ac:dyDescent="0.3">
      <c r="A927" t="s">
        <v>3987</v>
      </c>
      <c r="B927">
        <v>0</v>
      </c>
      <c r="C927">
        <v>7</v>
      </c>
    </row>
    <row r="928" spans="1:3" x14ac:dyDescent="0.3">
      <c r="A928" t="s">
        <v>3988</v>
      </c>
      <c r="B928">
        <v>0</v>
      </c>
      <c r="C928">
        <v>7</v>
      </c>
    </row>
    <row r="929" spans="1:3" x14ac:dyDescent="0.3">
      <c r="A929" t="s">
        <v>3989</v>
      </c>
      <c r="B929">
        <v>0</v>
      </c>
      <c r="C929">
        <v>7</v>
      </c>
    </row>
    <row r="930" spans="1:3" x14ac:dyDescent="0.3">
      <c r="A930" t="s">
        <v>3990</v>
      </c>
      <c r="B930">
        <v>0</v>
      </c>
      <c r="C930">
        <v>7</v>
      </c>
    </row>
    <row r="931" spans="1:3" x14ac:dyDescent="0.3">
      <c r="A931" t="s">
        <v>272</v>
      </c>
      <c r="B931">
        <v>0</v>
      </c>
      <c r="C931">
        <v>7</v>
      </c>
    </row>
    <row r="932" spans="1:3" x14ac:dyDescent="0.3">
      <c r="A932" t="s">
        <v>536</v>
      </c>
      <c r="B932">
        <v>0</v>
      </c>
      <c r="C932">
        <v>7</v>
      </c>
    </row>
    <row r="933" spans="1:3" x14ac:dyDescent="0.3">
      <c r="A933" t="s">
        <v>3991</v>
      </c>
      <c r="B933">
        <v>0</v>
      </c>
      <c r="C933">
        <v>7</v>
      </c>
    </row>
    <row r="934" spans="1:3" x14ac:dyDescent="0.3">
      <c r="A934" t="s">
        <v>1010</v>
      </c>
      <c r="B934">
        <v>0</v>
      </c>
      <c r="C934">
        <v>7</v>
      </c>
    </row>
    <row r="935" spans="1:3" x14ac:dyDescent="0.3">
      <c r="A935" t="s">
        <v>3992</v>
      </c>
      <c r="B935">
        <v>0</v>
      </c>
      <c r="C935">
        <v>7</v>
      </c>
    </row>
    <row r="936" spans="1:3" x14ac:dyDescent="0.3">
      <c r="A936" t="s">
        <v>3993</v>
      </c>
      <c r="B936">
        <v>0</v>
      </c>
      <c r="C936">
        <v>7</v>
      </c>
    </row>
    <row r="937" spans="1:3" x14ac:dyDescent="0.3">
      <c r="A937" t="s">
        <v>3994</v>
      </c>
      <c r="B937">
        <v>0</v>
      </c>
      <c r="C937">
        <v>7</v>
      </c>
    </row>
    <row r="938" spans="1:3" x14ac:dyDescent="0.3">
      <c r="A938" t="s">
        <v>3995</v>
      </c>
      <c r="B938">
        <v>0</v>
      </c>
      <c r="C938">
        <v>7</v>
      </c>
    </row>
    <row r="939" spans="1:3" x14ac:dyDescent="0.3">
      <c r="A939" t="s">
        <v>1011</v>
      </c>
      <c r="B939">
        <v>0</v>
      </c>
      <c r="C939">
        <v>7</v>
      </c>
    </row>
    <row r="940" spans="1:3" x14ac:dyDescent="0.3">
      <c r="A940" t="s">
        <v>273</v>
      </c>
      <c r="B940">
        <v>11.61290322580645</v>
      </c>
      <c r="C940">
        <v>1</v>
      </c>
    </row>
    <row r="941" spans="1:3" x14ac:dyDescent="0.3">
      <c r="A941" t="s">
        <v>3996</v>
      </c>
      <c r="B941">
        <v>0</v>
      </c>
      <c r="C941">
        <v>7</v>
      </c>
    </row>
    <row r="942" spans="1:3" x14ac:dyDescent="0.3">
      <c r="A942" t="s">
        <v>3997</v>
      </c>
      <c r="B942">
        <v>0</v>
      </c>
      <c r="C942">
        <v>7</v>
      </c>
    </row>
    <row r="943" spans="1:3" x14ac:dyDescent="0.3">
      <c r="A943" t="s">
        <v>3998</v>
      </c>
      <c r="B943">
        <v>0</v>
      </c>
      <c r="C943">
        <v>7</v>
      </c>
    </row>
    <row r="944" spans="1:3" x14ac:dyDescent="0.3">
      <c r="A944" t="s">
        <v>3999</v>
      </c>
      <c r="B944">
        <v>0</v>
      </c>
      <c r="C944">
        <v>7</v>
      </c>
    </row>
    <row r="945" spans="1:3" x14ac:dyDescent="0.3">
      <c r="A945" t="s">
        <v>4000</v>
      </c>
      <c r="B945">
        <v>0</v>
      </c>
      <c r="C945">
        <v>7</v>
      </c>
    </row>
    <row r="946" spans="1:3" x14ac:dyDescent="0.3">
      <c r="A946" t="s">
        <v>1012</v>
      </c>
      <c r="B946">
        <v>0</v>
      </c>
      <c r="C946">
        <v>7</v>
      </c>
    </row>
    <row r="947" spans="1:3" x14ac:dyDescent="0.3">
      <c r="A947" t="s">
        <v>1013</v>
      </c>
      <c r="B947">
        <v>0</v>
      </c>
      <c r="C947">
        <v>7</v>
      </c>
    </row>
    <row r="948" spans="1:3" x14ac:dyDescent="0.3">
      <c r="A948" t="s">
        <v>4001</v>
      </c>
      <c r="B948">
        <v>0</v>
      </c>
      <c r="C948">
        <v>7</v>
      </c>
    </row>
    <row r="949" spans="1:3" x14ac:dyDescent="0.3">
      <c r="A949" t="s">
        <v>274</v>
      </c>
      <c r="B949">
        <v>0</v>
      </c>
      <c r="C949">
        <v>7</v>
      </c>
    </row>
    <row r="950" spans="1:3" x14ac:dyDescent="0.3">
      <c r="A950" t="s">
        <v>4002</v>
      </c>
      <c r="B950">
        <v>0</v>
      </c>
      <c r="C950">
        <v>7</v>
      </c>
    </row>
    <row r="951" spans="1:3" x14ac:dyDescent="0.3">
      <c r="A951" t="s">
        <v>1014</v>
      </c>
      <c r="B951">
        <v>0</v>
      </c>
      <c r="C951">
        <v>7</v>
      </c>
    </row>
    <row r="952" spans="1:3" x14ac:dyDescent="0.3">
      <c r="A952" t="s">
        <v>4003</v>
      </c>
      <c r="B952">
        <v>0</v>
      </c>
      <c r="C952">
        <v>7</v>
      </c>
    </row>
    <row r="953" spans="1:3" x14ac:dyDescent="0.3">
      <c r="A953" t="s">
        <v>4004</v>
      </c>
      <c r="B953">
        <v>0</v>
      </c>
      <c r="C953">
        <v>7</v>
      </c>
    </row>
    <row r="954" spans="1:3" x14ac:dyDescent="0.3">
      <c r="A954" t="s">
        <v>4005</v>
      </c>
      <c r="B954">
        <v>0</v>
      </c>
      <c r="C954">
        <v>7</v>
      </c>
    </row>
    <row r="955" spans="1:3" x14ac:dyDescent="0.3">
      <c r="A955" t="s">
        <v>275</v>
      </c>
      <c r="B955">
        <v>8.0645161290322578E-2</v>
      </c>
      <c r="C955">
        <v>7</v>
      </c>
    </row>
    <row r="956" spans="1:3" x14ac:dyDescent="0.3">
      <c r="A956" t="s">
        <v>4006</v>
      </c>
      <c r="B956">
        <v>3.9893617021276598E-2</v>
      </c>
      <c r="C956">
        <v>7</v>
      </c>
    </row>
    <row r="957" spans="1:3" x14ac:dyDescent="0.3">
      <c r="A957" t="s">
        <v>4007</v>
      </c>
      <c r="B957">
        <v>0</v>
      </c>
      <c r="C957">
        <v>7</v>
      </c>
    </row>
    <row r="958" spans="1:3" x14ac:dyDescent="0.3">
      <c r="A958" t="s">
        <v>4008</v>
      </c>
      <c r="B958">
        <v>0</v>
      </c>
      <c r="C958">
        <v>7</v>
      </c>
    </row>
    <row r="959" spans="1:3" x14ac:dyDescent="0.3">
      <c r="A959" t="s">
        <v>834</v>
      </c>
      <c r="B959">
        <v>9.0909090909090912E-2</v>
      </c>
      <c r="C959">
        <v>7</v>
      </c>
    </row>
    <row r="960" spans="1:3" x14ac:dyDescent="0.3">
      <c r="A960" t="s">
        <v>4009</v>
      </c>
      <c r="B960">
        <v>0</v>
      </c>
      <c r="C960">
        <v>7</v>
      </c>
    </row>
    <row r="961" spans="1:3" x14ac:dyDescent="0.3">
      <c r="A961" t="s">
        <v>4010</v>
      </c>
      <c r="B961">
        <v>0</v>
      </c>
      <c r="C961">
        <v>7</v>
      </c>
    </row>
    <row r="962" spans="1:3" x14ac:dyDescent="0.3">
      <c r="A962" t="s">
        <v>4011</v>
      </c>
      <c r="B962">
        <v>0</v>
      </c>
      <c r="C962">
        <v>7</v>
      </c>
    </row>
    <row r="963" spans="1:3" x14ac:dyDescent="0.3">
      <c r="A963" t="s">
        <v>4012</v>
      </c>
      <c r="B963">
        <v>0</v>
      </c>
      <c r="C963">
        <v>7</v>
      </c>
    </row>
    <row r="964" spans="1:3" x14ac:dyDescent="0.3">
      <c r="A964" t="s">
        <v>4013</v>
      </c>
      <c r="B964">
        <v>0</v>
      </c>
      <c r="C964">
        <v>7</v>
      </c>
    </row>
    <row r="965" spans="1:3" x14ac:dyDescent="0.3">
      <c r="A965" t="s">
        <v>1015</v>
      </c>
      <c r="B965">
        <v>0</v>
      </c>
      <c r="C965">
        <v>7</v>
      </c>
    </row>
    <row r="966" spans="1:3" x14ac:dyDescent="0.3">
      <c r="A966" t="s">
        <v>4014</v>
      </c>
      <c r="B966">
        <v>0</v>
      </c>
      <c r="C966">
        <v>7</v>
      </c>
    </row>
    <row r="967" spans="1:3" x14ac:dyDescent="0.3">
      <c r="A967" t="s">
        <v>4015</v>
      </c>
      <c r="B967">
        <v>0</v>
      </c>
      <c r="C967">
        <v>7</v>
      </c>
    </row>
    <row r="968" spans="1:3" x14ac:dyDescent="0.3">
      <c r="A968" t="s">
        <v>276</v>
      </c>
      <c r="B968">
        <v>5.5462184873949578</v>
      </c>
      <c r="C968">
        <v>3</v>
      </c>
    </row>
    <row r="969" spans="1:3" x14ac:dyDescent="0.3">
      <c r="A969" t="s">
        <v>277</v>
      </c>
      <c r="B969">
        <v>0.60810810810810811</v>
      </c>
      <c r="C969">
        <v>7</v>
      </c>
    </row>
    <row r="970" spans="1:3" x14ac:dyDescent="0.3">
      <c r="A970" t="s">
        <v>4016</v>
      </c>
      <c r="B970">
        <v>0</v>
      </c>
      <c r="C970">
        <v>7</v>
      </c>
    </row>
    <row r="971" spans="1:3" x14ac:dyDescent="0.3">
      <c r="A971" t="s">
        <v>537</v>
      </c>
      <c r="B971">
        <v>1</v>
      </c>
      <c r="C971">
        <v>7</v>
      </c>
    </row>
    <row r="972" spans="1:3" x14ac:dyDescent="0.3">
      <c r="A972" t="s">
        <v>4017</v>
      </c>
      <c r="B972">
        <v>0</v>
      </c>
      <c r="C972">
        <v>7</v>
      </c>
    </row>
    <row r="973" spans="1:3" x14ac:dyDescent="0.3">
      <c r="A973" t="s">
        <v>4018</v>
      </c>
      <c r="B973">
        <v>0</v>
      </c>
      <c r="C973">
        <v>7</v>
      </c>
    </row>
    <row r="974" spans="1:3" x14ac:dyDescent="0.3">
      <c r="A974" t="s">
        <v>278</v>
      </c>
      <c r="B974">
        <v>0</v>
      </c>
      <c r="C974">
        <v>7</v>
      </c>
    </row>
    <row r="975" spans="1:3" x14ac:dyDescent="0.3">
      <c r="A975" t="s">
        <v>538</v>
      </c>
      <c r="B975">
        <v>0</v>
      </c>
      <c r="C975">
        <v>7</v>
      </c>
    </row>
    <row r="976" spans="1:3" x14ac:dyDescent="0.3">
      <c r="A976" t="s">
        <v>539</v>
      </c>
      <c r="B976">
        <v>0</v>
      </c>
      <c r="C976">
        <v>7</v>
      </c>
    </row>
    <row r="977" spans="1:3" x14ac:dyDescent="0.3">
      <c r="A977" t="s">
        <v>4019</v>
      </c>
      <c r="B977">
        <v>0</v>
      </c>
      <c r="C977">
        <v>7</v>
      </c>
    </row>
    <row r="978" spans="1:3" x14ac:dyDescent="0.3">
      <c r="A978" t="s">
        <v>4020</v>
      </c>
      <c r="B978">
        <v>0</v>
      </c>
      <c r="C978">
        <v>7</v>
      </c>
    </row>
    <row r="979" spans="1:3" x14ac:dyDescent="0.3">
      <c r="A979" t="s">
        <v>1016</v>
      </c>
      <c r="B979">
        <v>0</v>
      </c>
      <c r="C979">
        <v>7</v>
      </c>
    </row>
    <row r="980" spans="1:3" x14ac:dyDescent="0.3">
      <c r="A980" t="s">
        <v>4021</v>
      </c>
      <c r="B980">
        <v>0</v>
      </c>
      <c r="C980">
        <v>7</v>
      </c>
    </row>
    <row r="981" spans="1:3" x14ac:dyDescent="0.3">
      <c r="A981" t="s">
        <v>279</v>
      </c>
      <c r="B981">
        <v>0</v>
      </c>
      <c r="C981">
        <v>7</v>
      </c>
    </row>
    <row r="982" spans="1:3" x14ac:dyDescent="0.3">
      <c r="A982" t="s">
        <v>833</v>
      </c>
      <c r="B982">
        <v>4.716981132075472E-2</v>
      </c>
      <c r="C982">
        <v>7</v>
      </c>
    </row>
    <row r="983" spans="1:3" x14ac:dyDescent="0.3">
      <c r="A983" t="s">
        <v>4022</v>
      </c>
      <c r="B983">
        <v>0</v>
      </c>
      <c r="C983">
        <v>7</v>
      </c>
    </row>
    <row r="984" spans="1:3" x14ac:dyDescent="0.3">
      <c r="A984" t="s">
        <v>4023</v>
      </c>
      <c r="B984">
        <v>0</v>
      </c>
      <c r="C984">
        <v>7</v>
      </c>
    </row>
    <row r="985" spans="1:3" x14ac:dyDescent="0.3">
      <c r="A985" t="s">
        <v>4024</v>
      </c>
      <c r="B985">
        <v>0</v>
      </c>
      <c r="C985">
        <v>7</v>
      </c>
    </row>
    <row r="986" spans="1:3" x14ac:dyDescent="0.3">
      <c r="A986" t="s">
        <v>4025</v>
      </c>
      <c r="B986">
        <v>0</v>
      </c>
      <c r="C986">
        <v>7</v>
      </c>
    </row>
    <row r="987" spans="1:3" x14ac:dyDescent="0.3">
      <c r="A987" t="s">
        <v>280</v>
      </c>
      <c r="B987">
        <v>4</v>
      </c>
      <c r="C987">
        <v>3</v>
      </c>
    </row>
    <row r="988" spans="1:3" x14ac:dyDescent="0.3">
      <c r="A988" t="s">
        <v>4026</v>
      </c>
      <c r="B988">
        <v>0</v>
      </c>
      <c r="C988">
        <v>7</v>
      </c>
    </row>
    <row r="989" spans="1:3" x14ac:dyDescent="0.3">
      <c r="A989" t="s">
        <v>4027</v>
      </c>
      <c r="B989">
        <v>0</v>
      </c>
      <c r="C989">
        <v>7</v>
      </c>
    </row>
    <row r="990" spans="1:3" x14ac:dyDescent="0.3">
      <c r="A990" t="s">
        <v>4028</v>
      </c>
      <c r="B990">
        <v>0</v>
      </c>
      <c r="C990">
        <v>7</v>
      </c>
    </row>
    <row r="991" spans="1:3" x14ac:dyDescent="0.3">
      <c r="A991" t="s">
        <v>832</v>
      </c>
      <c r="B991">
        <v>0.17241379310344829</v>
      </c>
      <c r="C991">
        <v>7</v>
      </c>
    </row>
    <row r="992" spans="1:3" x14ac:dyDescent="0.3">
      <c r="A992" t="s">
        <v>4029</v>
      </c>
      <c r="B992">
        <v>0</v>
      </c>
      <c r="C992">
        <v>7</v>
      </c>
    </row>
    <row r="993" spans="1:3" x14ac:dyDescent="0.3">
      <c r="A993" t="s">
        <v>1017</v>
      </c>
      <c r="B993">
        <v>0</v>
      </c>
      <c r="C993">
        <v>7</v>
      </c>
    </row>
    <row r="994" spans="1:3" x14ac:dyDescent="0.3">
      <c r="A994" t="s">
        <v>281</v>
      </c>
      <c r="B994">
        <v>7.8125E-2</v>
      </c>
      <c r="C994">
        <v>7</v>
      </c>
    </row>
    <row r="995" spans="1:3" x14ac:dyDescent="0.3">
      <c r="A995" t="s">
        <v>4030</v>
      </c>
      <c r="B995">
        <v>0</v>
      </c>
      <c r="C995">
        <v>7</v>
      </c>
    </row>
    <row r="996" spans="1:3" x14ac:dyDescent="0.3">
      <c r="A996" t="s">
        <v>282</v>
      </c>
      <c r="B996">
        <v>0</v>
      </c>
      <c r="C996">
        <v>7</v>
      </c>
    </row>
    <row r="997" spans="1:3" x14ac:dyDescent="0.3">
      <c r="A997" t="s">
        <v>283</v>
      </c>
      <c r="B997">
        <v>0</v>
      </c>
      <c r="C997">
        <v>7</v>
      </c>
    </row>
    <row r="998" spans="1:3" x14ac:dyDescent="0.3">
      <c r="A998" t="s">
        <v>4031</v>
      </c>
      <c r="B998">
        <v>0</v>
      </c>
      <c r="C998">
        <v>7</v>
      </c>
    </row>
    <row r="999" spans="1:3" x14ac:dyDescent="0.3">
      <c r="A999" t="s">
        <v>48</v>
      </c>
      <c r="B999">
        <v>49.727272727272734</v>
      </c>
      <c r="C999">
        <v>1</v>
      </c>
    </row>
    <row r="1000" spans="1:3" x14ac:dyDescent="0.3">
      <c r="A1000" t="s">
        <v>4032</v>
      </c>
      <c r="B1000">
        <v>0</v>
      </c>
      <c r="C1000">
        <v>7</v>
      </c>
    </row>
    <row r="1001" spans="1:3" x14ac:dyDescent="0.3">
      <c r="A1001" t="s">
        <v>540</v>
      </c>
      <c r="B1001">
        <v>0.5</v>
      </c>
      <c r="C1001">
        <v>7</v>
      </c>
    </row>
    <row r="1002" spans="1:3" x14ac:dyDescent="0.3">
      <c r="A1002" t="s">
        <v>4033</v>
      </c>
      <c r="B1002">
        <v>1.9305019305019305E-2</v>
      </c>
      <c r="C1002">
        <v>7</v>
      </c>
    </row>
    <row r="1003" spans="1:3" x14ac:dyDescent="0.3">
      <c r="A1003" t="s">
        <v>4034</v>
      </c>
      <c r="B1003">
        <v>0</v>
      </c>
      <c r="C1003">
        <v>7</v>
      </c>
    </row>
    <row r="1004" spans="1:3" x14ac:dyDescent="0.3">
      <c r="A1004" t="s">
        <v>4035</v>
      </c>
      <c r="B1004">
        <v>0</v>
      </c>
      <c r="C1004">
        <v>7</v>
      </c>
    </row>
    <row r="1005" spans="1:3" x14ac:dyDescent="0.3">
      <c r="A1005" t="s">
        <v>284</v>
      </c>
      <c r="B1005">
        <v>0.83333333333333337</v>
      </c>
      <c r="C1005">
        <v>7</v>
      </c>
    </row>
    <row r="1006" spans="1:3" x14ac:dyDescent="0.3">
      <c r="A1006" t="s">
        <v>4036</v>
      </c>
      <c r="B1006">
        <v>0</v>
      </c>
      <c r="C1006">
        <v>7</v>
      </c>
    </row>
    <row r="1007" spans="1:3" x14ac:dyDescent="0.3">
      <c r="A1007" t="s">
        <v>4037</v>
      </c>
      <c r="B1007">
        <v>0</v>
      </c>
      <c r="C1007">
        <v>7</v>
      </c>
    </row>
    <row r="1008" spans="1:3" x14ac:dyDescent="0.3">
      <c r="A1008" t="s">
        <v>4038</v>
      </c>
      <c r="B1008">
        <v>0</v>
      </c>
      <c r="C1008">
        <v>7</v>
      </c>
    </row>
    <row r="1009" spans="1:3" x14ac:dyDescent="0.3">
      <c r="A1009" t="s">
        <v>4039</v>
      </c>
      <c r="B1009">
        <v>0</v>
      </c>
      <c r="C1009">
        <v>7</v>
      </c>
    </row>
    <row r="1010" spans="1:3" x14ac:dyDescent="0.3">
      <c r="A1010" t="s">
        <v>541</v>
      </c>
      <c r="B1010">
        <v>7.8947368421052641E-2</v>
      </c>
      <c r="C1010">
        <v>7</v>
      </c>
    </row>
    <row r="1011" spans="1:3" x14ac:dyDescent="0.3">
      <c r="A1011" t="s">
        <v>285</v>
      </c>
      <c r="B1011">
        <v>0</v>
      </c>
      <c r="C1011">
        <v>7</v>
      </c>
    </row>
    <row r="1012" spans="1:3" x14ac:dyDescent="0.3">
      <c r="A1012" t="s">
        <v>4040</v>
      </c>
      <c r="B1012">
        <v>0</v>
      </c>
      <c r="C1012">
        <v>7</v>
      </c>
    </row>
    <row r="1013" spans="1:3" x14ac:dyDescent="0.3">
      <c r="A1013" t="s">
        <v>1018</v>
      </c>
      <c r="B1013">
        <v>0</v>
      </c>
      <c r="C1013">
        <v>7</v>
      </c>
    </row>
    <row r="1014" spans="1:3" x14ac:dyDescent="0.3">
      <c r="A1014" t="s">
        <v>4041</v>
      </c>
      <c r="B1014">
        <v>0</v>
      </c>
      <c r="C1014">
        <v>7</v>
      </c>
    </row>
    <row r="1015" spans="1:3" x14ac:dyDescent="0.3">
      <c r="A1015" t="s">
        <v>4042</v>
      </c>
      <c r="B1015">
        <v>0</v>
      </c>
      <c r="C1015">
        <v>7</v>
      </c>
    </row>
    <row r="1016" spans="1:3" x14ac:dyDescent="0.3">
      <c r="A1016" t="s">
        <v>1019</v>
      </c>
      <c r="B1016">
        <v>0</v>
      </c>
      <c r="C1016">
        <v>7</v>
      </c>
    </row>
    <row r="1017" spans="1:3" x14ac:dyDescent="0.3">
      <c r="A1017" t="s">
        <v>4043</v>
      </c>
      <c r="B1017">
        <v>0</v>
      </c>
      <c r="C1017">
        <v>7</v>
      </c>
    </row>
    <row r="1018" spans="1:3" x14ac:dyDescent="0.3">
      <c r="A1018" t="s">
        <v>4044</v>
      </c>
      <c r="B1018">
        <v>0</v>
      </c>
      <c r="C1018">
        <v>7</v>
      </c>
    </row>
    <row r="1019" spans="1:3" x14ac:dyDescent="0.3">
      <c r="A1019" t="s">
        <v>4045</v>
      </c>
      <c r="B1019">
        <v>0</v>
      </c>
      <c r="C1019">
        <v>7</v>
      </c>
    </row>
    <row r="1020" spans="1:3" x14ac:dyDescent="0.3">
      <c r="A1020" t="s">
        <v>4046</v>
      </c>
      <c r="B1020">
        <v>0</v>
      </c>
      <c r="C1020">
        <v>7</v>
      </c>
    </row>
    <row r="1021" spans="1:3" x14ac:dyDescent="0.3">
      <c r="A1021" t="s">
        <v>1020</v>
      </c>
      <c r="B1021">
        <v>0</v>
      </c>
      <c r="C1021">
        <v>7</v>
      </c>
    </row>
    <row r="1022" spans="1:3" x14ac:dyDescent="0.3">
      <c r="A1022" t="s">
        <v>4047</v>
      </c>
      <c r="B1022">
        <v>0</v>
      </c>
      <c r="C1022">
        <v>7</v>
      </c>
    </row>
    <row r="1023" spans="1:3" x14ac:dyDescent="0.3">
      <c r="A1023" t="s">
        <v>831</v>
      </c>
      <c r="B1023">
        <v>2.3255813953488372E-2</v>
      </c>
      <c r="C1023">
        <v>7</v>
      </c>
    </row>
    <row r="1024" spans="1:3" x14ac:dyDescent="0.3">
      <c r="A1024" t="s">
        <v>542</v>
      </c>
      <c r="B1024">
        <v>0.2</v>
      </c>
      <c r="C1024">
        <v>7</v>
      </c>
    </row>
    <row r="1025" spans="1:3" x14ac:dyDescent="0.3">
      <c r="A1025" t="s">
        <v>4048</v>
      </c>
      <c r="B1025">
        <v>0</v>
      </c>
      <c r="C1025">
        <v>7</v>
      </c>
    </row>
    <row r="1026" spans="1:3" x14ac:dyDescent="0.3">
      <c r="A1026" t="s">
        <v>286</v>
      </c>
      <c r="B1026">
        <v>0</v>
      </c>
      <c r="C1026">
        <v>7</v>
      </c>
    </row>
    <row r="1027" spans="1:3" x14ac:dyDescent="0.3">
      <c r="A1027" t="s">
        <v>543</v>
      </c>
      <c r="B1027">
        <v>6.5298507462686575E-2</v>
      </c>
      <c r="C1027">
        <v>7</v>
      </c>
    </row>
    <row r="1028" spans="1:3" x14ac:dyDescent="0.3">
      <c r="A1028" t="s">
        <v>287</v>
      </c>
      <c r="B1028">
        <v>0</v>
      </c>
      <c r="C1028">
        <v>7</v>
      </c>
    </row>
    <row r="1029" spans="1:3" x14ac:dyDescent="0.3">
      <c r="A1029" t="s">
        <v>288</v>
      </c>
      <c r="B1029">
        <v>0</v>
      </c>
      <c r="C1029">
        <v>7</v>
      </c>
    </row>
    <row r="1030" spans="1:3" x14ac:dyDescent="0.3">
      <c r="A1030" t="s">
        <v>4049</v>
      </c>
      <c r="B1030">
        <v>31.666666666666671</v>
      </c>
      <c r="C1030">
        <v>1</v>
      </c>
    </row>
    <row r="1031" spans="1:3" x14ac:dyDescent="0.3">
      <c r="A1031" t="s">
        <v>1021</v>
      </c>
      <c r="B1031">
        <v>0</v>
      </c>
      <c r="C1031">
        <v>7</v>
      </c>
    </row>
    <row r="1032" spans="1:3" x14ac:dyDescent="0.3">
      <c r="A1032" t="s">
        <v>4050</v>
      </c>
      <c r="B1032">
        <v>0</v>
      </c>
      <c r="C1032">
        <v>7</v>
      </c>
    </row>
    <row r="1033" spans="1:3" x14ac:dyDescent="0.3">
      <c r="A1033" t="s">
        <v>4051</v>
      </c>
      <c r="B1033">
        <v>0</v>
      </c>
      <c r="C1033">
        <v>7</v>
      </c>
    </row>
    <row r="1034" spans="1:3" x14ac:dyDescent="0.3">
      <c r="A1034" t="s">
        <v>289</v>
      </c>
      <c r="B1034">
        <v>2.5</v>
      </c>
      <c r="C1034">
        <v>5</v>
      </c>
    </row>
    <row r="1035" spans="1:3" x14ac:dyDescent="0.3">
      <c r="A1035" t="s">
        <v>4052</v>
      </c>
      <c r="B1035">
        <v>0</v>
      </c>
      <c r="C1035">
        <v>7</v>
      </c>
    </row>
    <row r="1036" spans="1:3" x14ac:dyDescent="0.3">
      <c r="A1036" t="s">
        <v>4053</v>
      </c>
      <c r="B1036">
        <v>0</v>
      </c>
      <c r="C1036">
        <v>7</v>
      </c>
    </row>
    <row r="1037" spans="1:3" x14ac:dyDescent="0.3">
      <c r="A1037" t="s">
        <v>544</v>
      </c>
      <c r="B1037">
        <v>0.22727272727272729</v>
      </c>
      <c r="C1037">
        <v>7</v>
      </c>
    </row>
    <row r="1038" spans="1:3" x14ac:dyDescent="0.3">
      <c r="A1038" t="s">
        <v>4054</v>
      </c>
      <c r="B1038">
        <v>0</v>
      </c>
      <c r="C1038">
        <v>7</v>
      </c>
    </row>
    <row r="1039" spans="1:3" x14ac:dyDescent="0.3">
      <c r="A1039" t="s">
        <v>4055</v>
      </c>
      <c r="B1039">
        <v>0</v>
      </c>
      <c r="C1039">
        <v>7</v>
      </c>
    </row>
    <row r="1040" spans="1:3" x14ac:dyDescent="0.3">
      <c r="A1040" t="s">
        <v>290</v>
      </c>
      <c r="B1040">
        <v>0</v>
      </c>
      <c r="C1040">
        <v>7</v>
      </c>
    </row>
    <row r="1041" spans="1:3" x14ac:dyDescent="0.3">
      <c r="A1041" t="s">
        <v>4056</v>
      </c>
      <c r="B1041">
        <v>0</v>
      </c>
      <c r="C1041">
        <v>7</v>
      </c>
    </row>
    <row r="1042" spans="1:3" x14ac:dyDescent="0.3">
      <c r="A1042" t="s">
        <v>4057</v>
      </c>
      <c r="B1042">
        <v>0</v>
      </c>
      <c r="C1042">
        <v>7</v>
      </c>
    </row>
    <row r="1043" spans="1:3" x14ac:dyDescent="0.3">
      <c r="A1043" t="s">
        <v>4058</v>
      </c>
      <c r="B1043">
        <v>0</v>
      </c>
      <c r="C1043">
        <v>7</v>
      </c>
    </row>
    <row r="1044" spans="1:3" x14ac:dyDescent="0.3">
      <c r="A1044" t="s">
        <v>4059</v>
      </c>
      <c r="B1044">
        <v>0</v>
      </c>
      <c r="C1044">
        <v>7</v>
      </c>
    </row>
    <row r="1045" spans="1:3" x14ac:dyDescent="0.3">
      <c r="A1045" t="s">
        <v>4060</v>
      </c>
      <c r="B1045">
        <v>0</v>
      </c>
      <c r="C1045">
        <v>7</v>
      </c>
    </row>
    <row r="1046" spans="1:3" x14ac:dyDescent="0.3">
      <c r="A1046" t="s">
        <v>4061</v>
      </c>
      <c r="B1046">
        <v>0</v>
      </c>
      <c r="C1046">
        <v>7</v>
      </c>
    </row>
    <row r="1047" spans="1:3" x14ac:dyDescent="0.3">
      <c r="A1047" t="s">
        <v>545</v>
      </c>
      <c r="B1047">
        <v>0</v>
      </c>
      <c r="C1047">
        <v>7</v>
      </c>
    </row>
    <row r="1048" spans="1:3" x14ac:dyDescent="0.3">
      <c r="A1048" t="s">
        <v>4062</v>
      </c>
      <c r="B1048">
        <v>0</v>
      </c>
      <c r="C1048">
        <v>7</v>
      </c>
    </row>
    <row r="1049" spans="1:3" x14ac:dyDescent="0.3">
      <c r="A1049" t="s">
        <v>4063</v>
      </c>
      <c r="B1049">
        <v>0</v>
      </c>
      <c r="C1049">
        <v>7</v>
      </c>
    </row>
    <row r="1050" spans="1:3" x14ac:dyDescent="0.3">
      <c r="A1050" t="s">
        <v>4064</v>
      </c>
      <c r="B1050">
        <v>0</v>
      </c>
      <c r="C1050">
        <v>7</v>
      </c>
    </row>
    <row r="1051" spans="1:3" x14ac:dyDescent="0.3">
      <c r="A1051" t="s">
        <v>4065</v>
      </c>
      <c r="B1051">
        <v>0</v>
      </c>
      <c r="C1051">
        <v>7</v>
      </c>
    </row>
    <row r="1052" spans="1:3" x14ac:dyDescent="0.3">
      <c r="A1052" t="s">
        <v>4066</v>
      </c>
      <c r="B1052">
        <v>0</v>
      </c>
      <c r="C1052">
        <v>7</v>
      </c>
    </row>
    <row r="1053" spans="1:3" x14ac:dyDescent="0.3">
      <c r="A1053" t="s">
        <v>4067</v>
      </c>
      <c r="B1053">
        <v>0</v>
      </c>
      <c r="C1053">
        <v>7</v>
      </c>
    </row>
    <row r="1054" spans="1:3" x14ac:dyDescent="0.3">
      <c r="A1054" t="s">
        <v>4068</v>
      </c>
      <c r="B1054">
        <v>0</v>
      </c>
      <c r="C1054">
        <v>7</v>
      </c>
    </row>
    <row r="1055" spans="1:3" x14ac:dyDescent="0.3">
      <c r="A1055" t="s">
        <v>291</v>
      </c>
      <c r="B1055">
        <v>0</v>
      </c>
      <c r="C1055">
        <v>7</v>
      </c>
    </row>
    <row r="1056" spans="1:3" x14ac:dyDescent="0.3">
      <c r="A1056" t="s">
        <v>1022</v>
      </c>
      <c r="B1056">
        <v>0</v>
      </c>
      <c r="C1056">
        <v>7</v>
      </c>
    </row>
    <row r="1057" spans="1:3" x14ac:dyDescent="0.3">
      <c r="A1057" t="s">
        <v>1023</v>
      </c>
      <c r="B1057">
        <v>0</v>
      </c>
      <c r="C1057">
        <v>7</v>
      </c>
    </row>
    <row r="1058" spans="1:3" x14ac:dyDescent="0.3">
      <c r="A1058" t="s">
        <v>4069</v>
      </c>
      <c r="B1058">
        <v>0</v>
      </c>
      <c r="C1058">
        <v>7</v>
      </c>
    </row>
    <row r="1059" spans="1:3" x14ac:dyDescent="0.3">
      <c r="A1059" t="s">
        <v>1024</v>
      </c>
      <c r="B1059">
        <v>0</v>
      </c>
      <c r="C1059">
        <v>7</v>
      </c>
    </row>
    <row r="1060" spans="1:3" x14ac:dyDescent="0.3">
      <c r="A1060" t="s">
        <v>4070</v>
      </c>
      <c r="B1060">
        <v>0</v>
      </c>
      <c r="C1060">
        <v>7</v>
      </c>
    </row>
    <row r="1061" spans="1:3" x14ac:dyDescent="0.3">
      <c r="A1061" t="s">
        <v>4071</v>
      </c>
      <c r="B1061">
        <v>0</v>
      </c>
      <c r="C1061">
        <v>7</v>
      </c>
    </row>
    <row r="1062" spans="1:3" x14ac:dyDescent="0.3">
      <c r="A1062" t="s">
        <v>4072</v>
      </c>
      <c r="B1062">
        <v>0</v>
      </c>
      <c r="C1062">
        <v>7</v>
      </c>
    </row>
    <row r="1063" spans="1:3" x14ac:dyDescent="0.3">
      <c r="A1063" t="s">
        <v>292</v>
      </c>
      <c r="B1063">
        <v>4.3421052631578947</v>
      </c>
      <c r="C1063">
        <v>3</v>
      </c>
    </row>
    <row r="1064" spans="1:3" x14ac:dyDescent="0.3">
      <c r="A1064" t="s">
        <v>4073</v>
      </c>
      <c r="B1064">
        <v>0</v>
      </c>
      <c r="C1064">
        <v>7</v>
      </c>
    </row>
    <row r="1065" spans="1:3" x14ac:dyDescent="0.3">
      <c r="A1065" t="s">
        <v>4074</v>
      </c>
      <c r="B1065">
        <v>0</v>
      </c>
      <c r="C1065">
        <v>7</v>
      </c>
    </row>
    <row r="1066" spans="1:3" x14ac:dyDescent="0.3">
      <c r="A1066" t="s">
        <v>4075</v>
      </c>
      <c r="B1066">
        <v>0</v>
      </c>
      <c r="C1066">
        <v>7</v>
      </c>
    </row>
    <row r="1067" spans="1:3" x14ac:dyDescent="0.3">
      <c r="A1067" t="s">
        <v>1025</v>
      </c>
      <c r="B1067">
        <v>0</v>
      </c>
      <c r="C1067">
        <v>7</v>
      </c>
    </row>
    <row r="1068" spans="1:3" x14ac:dyDescent="0.3">
      <c r="A1068" t="s">
        <v>4076</v>
      </c>
      <c r="B1068">
        <v>0</v>
      </c>
      <c r="C1068">
        <v>7</v>
      </c>
    </row>
    <row r="1069" spans="1:3" x14ac:dyDescent="0.3">
      <c r="A1069" t="s">
        <v>4077</v>
      </c>
      <c r="B1069">
        <v>0</v>
      </c>
      <c r="C1069">
        <v>7</v>
      </c>
    </row>
    <row r="1070" spans="1:3" x14ac:dyDescent="0.3">
      <c r="A1070" t="s">
        <v>1026</v>
      </c>
      <c r="B1070">
        <v>0</v>
      </c>
      <c r="C1070">
        <v>7</v>
      </c>
    </row>
    <row r="1071" spans="1:3" x14ac:dyDescent="0.3">
      <c r="A1071" t="s">
        <v>4078</v>
      </c>
      <c r="B1071">
        <v>0</v>
      </c>
      <c r="C1071">
        <v>7</v>
      </c>
    </row>
    <row r="1072" spans="1:3" x14ac:dyDescent="0.3">
      <c r="A1072" t="s">
        <v>4079</v>
      </c>
      <c r="B1072">
        <v>0</v>
      </c>
      <c r="C1072">
        <v>7</v>
      </c>
    </row>
    <row r="1073" spans="1:3" x14ac:dyDescent="0.3">
      <c r="A1073" t="s">
        <v>1027</v>
      </c>
      <c r="B1073">
        <v>0</v>
      </c>
      <c r="C1073">
        <v>7</v>
      </c>
    </row>
    <row r="1074" spans="1:3" x14ac:dyDescent="0.3">
      <c r="A1074" t="s">
        <v>4080</v>
      </c>
      <c r="B1074">
        <v>0</v>
      </c>
      <c r="C1074">
        <v>7</v>
      </c>
    </row>
    <row r="1075" spans="1:3" x14ac:dyDescent="0.3">
      <c r="A1075" t="s">
        <v>1028</v>
      </c>
      <c r="B1075">
        <v>0</v>
      </c>
      <c r="C1075">
        <v>7</v>
      </c>
    </row>
    <row r="1076" spans="1:3" x14ac:dyDescent="0.3">
      <c r="A1076" t="s">
        <v>4081</v>
      </c>
      <c r="B1076">
        <v>0</v>
      </c>
      <c r="C1076">
        <v>7</v>
      </c>
    </row>
    <row r="1077" spans="1:3" x14ac:dyDescent="0.3">
      <c r="A1077" t="s">
        <v>4082</v>
      </c>
      <c r="B1077">
        <v>0</v>
      </c>
      <c r="C1077">
        <v>7</v>
      </c>
    </row>
    <row r="1078" spans="1:3" x14ac:dyDescent="0.3">
      <c r="A1078" t="s">
        <v>4083</v>
      </c>
      <c r="B1078">
        <v>0</v>
      </c>
      <c r="C1078">
        <v>7</v>
      </c>
    </row>
    <row r="1079" spans="1:3" x14ac:dyDescent="0.3">
      <c r="A1079" t="s">
        <v>293</v>
      </c>
      <c r="B1079">
        <v>0</v>
      </c>
      <c r="C1079">
        <v>7</v>
      </c>
    </row>
    <row r="1080" spans="1:3" x14ac:dyDescent="0.3">
      <c r="A1080" t="s">
        <v>4084</v>
      </c>
      <c r="B1080">
        <v>0</v>
      </c>
      <c r="C1080">
        <v>7</v>
      </c>
    </row>
    <row r="1081" spans="1:3" x14ac:dyDescent="0.3">
      <c r="A1081" t="s">
        <v>294</v>
      </c>
      <c r="B1081">
        <v>0</v>
      </c>
      <c r="C1081">
        <v>7</v>
      </c>
    </row>
    <row r="1082" spans="1:3" x14ac:dyDescent="0.3">
      <c r="A1082" t="s">
        <v>1029</v>
      </c>
      <c r="B1082">
        <v>0</v>
      </c>
      <c r="C1082">
        <v>7</v>
      </c>
    </row>
    <row r="1083" spans="1:3" x14ac:dyDescent="0.3">
      <c r="A1083" t="s">
        <v>546</v>
      </c>
      <c r="B1083">
        <v>0</v>
      </c>
      <c r="C1083">
        <v>7</v>
      </c>
    </row>
    <row r="1084" spans="1:3" x14ac:dyDescent="0.3">
      <c r="A1084" t="s">
        <v>295</v>
      </c>
      <c r="B1084">
        <v>0</v>
      </c>
      <c r="C1084">
        <v>7</v>
      </c>
    </row>
    <row r="1085" spans="1:3" x14ac:dyDescent="0.3">
      <c r="A1085" t="s">
        <v>4085</v>
      </c>
      <c r="B1085">
        <v>0</v>
      </c>
      <c r="C1085">
        <v>7</v>
      </c>
    </row>
    <row r="1086" spans="1:3" x14ac:dyDescent="0.3">
      <c r="A1086" t="s">
        <v>296</v>
      </c>
      <c r="B1086">
        <v>0.59139784946236551</v>
      </c>
      <c r="C1086">
        <v>7</v>
      </c>
    </row>
    <row r="1087" spans="1:3" x14ac:dyDescent="0.3">
      <c r="A1087" t="s">
        <v>4086</v>
      </c>
      <c r="B1087">
        <v>0</v>
      </c>
      <c r="C1087">
        <v>7</v>
      </c>
    </row>
    <row r="1088" spans="1:3" x14ac:dyDescent="0.3">
      <c r="A1088" t="s">
        <v>4087</v>
      </c>
      <c r="B1088">
        <v>0</v>
      </c>
      <c r="C1088">
        <v>7</v>
      </c>
    </row>
    <row r="1089" spans="1:3" x14ac:dyDescent="0.3">
      <c r="A1089" t="s">
        <v>547</v>
      </c>
      <c r="B1089">
        <v>0</v>
      </c>
      <c r="C1089">
        <v>7</v>
      </c>
    </row>
    <row r="1090" spans="1:3" x14ac:dyDescent="0.3">
      <c r="A1090" t="s">
        <v>4088</v>
      </c>
      <c r="B1090">
        <v>0</v>
      </c>
      <c r="C1090">
        <v>7</v>
      </c>
    </row>
    <row r="1091" spans="1:3" x14ac:dyDescent="0.3">
      <c r="A1091" t="s">
        <v>4089</v>
      </c>
      <c r="B1091">
        <v>0</v>
      </c>
      <c r="C1091">
        <v>7</v>
      </c>
    </row>
    <row r="1092" spans="1:3" x14ac:dyDescent="0.3">
      <c r="A1092" t="s">
        <v>4090</v>
      </c>
      <c r="B1092">
        <v>0</v>
      </c>
      <c r="C1092">
        <v>7</v>
      </c>
    </row>
    <row r="1093" spans="1:3" x14ac:dyDescent="0.3">
      <c r="A1093" t="s">
        <v>4091</v>
      </c>
      <c r="B1093">
        <v>0</v>
      </c>
      <c r="C1093">
        <v>7</v>
      </c>
    </row>
    <row r="1094" spans="1:3" x14ac:dyDescent="0.3">
      <c r="A1094" t="s">
        <v>4092</v>
      </c>
      <c r="B1094">
        <v>0</v>
      </c>
      <c r="C1094">
        <v>7</v>
      </c>
    </row>
    <row r="1095" spans="1:3" x14ac:dyDescent="0.3">
      <c r="A1095" t="s">
        <v>4093</v>
      </c>
      <c r="B1095">
        <v>0</v>
      </c>
      <c r="C1095">
        <v>7</v>
      </c>
    </row>
    <row r="1096" spans="1:3" x14ac:dyDescent="0.3">
      <c r="A1096" t="s">
        <v>4094</v>
      </c>
      <c r="B1096">
        <v>0</v>
      </c>
      <c r="C1096">
        <v>7</v>
      </c>
    </row>
    <row r="1097" spans="1:3" x14ac:dyDescent="0.3">
      <c r="A1097" t="s">
        <v>4095</v>
      </c>
      <c r="B1097">
        <v>0</v>
      </c>
      <c r="C1097">
        <v>7</v>
      </c>
    </row>
    <row r="1098" spans="1:3" x14ac:dyDescent="0.3">
      <c r="A1098" t="s">
        <v>4096</v>
      </c>
      <c r="B1098">
        <v>0</v>
      </c>
      <c r="C1098">
        <v>7</v>
      </c>
    </row>
    <row r="1099" spans="1:3" x14ac:dyDescent="0.3">
      <c r="A1099" t="s">
        <v>4097</v>
      </c>
      <c r="B1099">
        <v>0</v>
      </c>
      <c r="C1099">
        <v>7</v>
      </c>
    </row>
    <row r="1100" spans="1:3" x14ac:dyDescent="0.3">
      <c r="A1100" t="s">
        <v>4098</v>
      </c>
      <c r="B1100">
        <v>0</v>
      </c>
      <c r="C1100">
        <v>7</v>
      </c>
    </row>
    <row r="1101" spans="1:3" x14ac:dyDescent="0.3">
      <c r="A1101" t="s">
        <v>4099</v>
      </c>
      <c r="B1101">
        <v>0</v>
      </c>
      <c r="C1101">
        <v>7</v>
      </c>
    </row>
    <row r="1102" spans="1:3" x14ac:dyDescent="0.3">
      <c r="A1102" t="s">
        <v>4100</v>
      </c>
      <c r="B1102">
        <v>0</v>
      </c>
      <c r="C1102">
        <v>7</v>
      </c>
    </row>
    <row r="1103" spans="1:3" x14ac:dyDescent="0.3">
      <c r="A1103" t="s">
        <v>4101</v>
      </c>
      <c r="B1103">
        <v>0</v>
      </c>
      <c r="C1103">
        <v>7</v>
      </c>
    </row>
    <row r="1104" spans="1:3" x14ac:dyDescent="0.3">
      <c r="A1104" t="s">
        <v>548</v>
      </c>
      <c r="B1104">
        <v>0</v>
      </c>
      <c r="C1104">
        <v>7</v>
      </c>
    </row>
    <row r="1105" spans="1:3" x14ac:dyDescent="0.3">
      <c r="A1105" t="s">
        <v>4102</v>
      </c>
      <c r="B1105">
        <v>0</v>
      </c>
      <c r="C1105">
        <v>7</v>
      </c>
    </row>
    <row r="1106" spans="1:3" x14ac:dyDescent="0.3">
      <c r="A1106" t="s">
        <v>4103</v>
      </c>
      <c r="B1106">
        <v>0</v>
      </c>
      <c r="C1106">
        <v>7</v>
      </c>
    </row>
    <row r="1107" spans="1:3" x14ac:dyDescent="0.3">
      <c r="A1107" t="s">
        <v>549</v>
      </c>
      <c r="B1107">
        <v>0</v>
      </c>
      <c r="C1107">
        <v>7</v>
      </c>
    </row>
    <row r="1108" spans="1:3" x14ac:dyDescent="0.3">
      <c r="A1108" t="s">
        <v>4104</v>
      </c>
      <c r="B1108">
        <v>0</v>
      </c>
      <c r="C1108">
        <v>7</v>
      </c>
    </row>
    <row r="1109" spans="1:3" x14ac:dyDescent="0.3">
      <c r="A1109" t="s">
        <v>550</v>
      </c>
      <c r="B1109">
        <v>0</v>
      </c>
      <c r="C1109">
        <v>7</v>
      </c>
    </row>
    <row r="1110" spans="1:3" x14ac:dyDescent="0.3">
      <c r="A1110" t="s">
        <v>4105</v>
      </c>
      <c r="B1110">
        <v>0</v>
      </c>
      <c r="C1110">
        <v>7</v>
      </c>
    </row>
    <row r="1111" spans="1:3" x14ac:dyDescent="0.3">
      <c r="A1111" t="s">
        <v>4106</v>
      </c>
      <c r="B1111">
        <v>0</v>
      </c>
      <c r="C1111">
        <v>7</v>
      </c>
    </row>
    <row r="1112" spans="1:3" x14ac:dyDescent="0.3">
      <c r="A1112" t="s">
        <v>4107</v>
      </c>
      <c r="B1112">
        <v>0</v>
      </c>
      <c r="C1112">
        <v>7</v>
      </c>
    </row>
    <row r="1113" spans="1:3" x14ac:dyDescent="0.3">
      <c r="A1113" t="s">
        <v>4108</v>
      </c>
      <c r="B1113">
        <v>0</v>
      </c>
      <c r="C1113">
        <v>7</v>
      </c>
    </row>
    <row r="1114" spans="1:3" x14ac:dyDescent="0.3">
      <c r="A1114" t="s">
        <v>4109</v>
      </c>
      <c r="B1114">
        <v>0</v>
      </c>
      <c r="C1114">
        <v>7</v>
      </c>
    </row>
    <row r="1115" spans="1:3" x14ac:dyDescent="0.3">
      <c r="A1115" t="s">
        <v>4110</v>
      </c>
      <c r="B1115">
        <v>0</v>
      </c>
      <c r="C1115">
        <v>7</v>
      </c>
    </row>
    <row r="1116" spans="1:3" x14ac:dyDescent="0.3">
      <c r="A1116" t="s">
        <v>4111</v>
      </c>
      <c r="B1116">
        <v>0</v>
      </c>
      <c r="C1116">
        <v>7</v>
      </c>
    </row>
    <row r="1117" spans="1:3" x14ac:dyDescent="0.3">
      <c r="A1117" t="s">
        <v>4112</v>
      </c>
      <c r="B1117">
        <v>0</v>
      </c>
      <c r="C1117">
        <v>7</v>
      </c>
    </row>
    <row r="1118" spans="1:3" x14ac:dyDescent="0.3">
      <c r="A1118" t="s">
        <v>4113</v>
      </c>
      <c r="B1118">
        <v>0</v>
      </c>
      <c r="C1118">
        <v>7</v>
      </c>
    </row>
    <row r="1119" spans="1:3" x14ac:dyDescent="0.3">
      <c r="A1119" t="s">
        <v>551</v>
      </c>
      <c r="B1119">
        <v>0</v>
      </c>
      <c r="C1119">
        <v>7</v>
      </c>
    </row>
    <row r="1120" spans="1:3" x14ac:dyDescent="0.3">
      <c r="A1120" t="s">
        <v>4114</v>
      </c>
      <c r="B1120">
        <v>0</v>
      </c>
      <c r="C1120">
        <v>7</v>
      </c>
    </row>
    <row r="1121" spans="1:3" x14ac:dyDescent="0.3">
      <c r="A1121" t="s">
        <v>4115</v>
      </c>
      <c r="B1121">
        <v>0</v>
      </c>
      <c r="C1121">
        <v>7</v>
      </c>
    </row>
    <row r="1122" spans="1:3" x14ac:dyDescent="0.3">
      <c r="A1122" t="s">
        <v>1030</v>
      </c>
      <c r="B1122">
        <v>0</v>
      </c>
      <c r="C1122">
        <v>7</v>
      </c>
    </row>
    <row r="1123" spans="1:3" x14ac:dyDescent="0.3">
      <c r="A1123" t="s">
        <v>4116</v>
      </c>
      <c r="B1123">
        <v>0</v>
      </c>
      <c r="C1123">
        <v>7</v>
      </c>
    </row>
    <row r="1124" spans="1:3" x14ac:dyDescent="0.3">
      <c r="A1124" t="s">
        <v>552</v>
      </c>
      <c r="B1124">
        <v>0</v>
      </c>
      <c r="C1124">
        <v>7</v>
      </c>
    </row>
    <row r="1125" spans="1:3" x14ac:dyDescent="0.3">
      <c r="A1125" t="s">
        <v>1031</v>
      </c>
      <c r="B1125">
        <v>0</v>
      </c>
      <c r="C1125">
        <v>7</v>
      </c>
    </row>
    <row r="1126" spans="1:3" x14ac:dyDescent="0.3">
      <c r="A1126" t="s">
        <v>4117</v>
      </c>
      <c r="B1126">
        <v>0</v>
      </c>
      <c r="C1126">
        <v>7</v>
      </c>
    </row>
    <row r="1127" spans="1:3" x14ac:dyDescent="0.3">
      <c r="A1127" t="s">
        <v>4118</v>
      </c>
      <c r="B1127">
        <v>0</v>
      </c>
      <c r="C1127">
        <v>7</v>
      </c>
    </row>
    <row r="1128" spans="1:3" x14ac:dyDescent="0.3">
      <c r="A1128" t="s">
        <v>4119</v>
      </c>
      <c r="B1128">
        <v>0</v>
      </c>
      <c r="C1128">
        <v>7</v>
      </c>
    </row>
    <row r="1129" spans="1:3" x14ac:dyDescent="0.3">
      <c r="A1129" t="s">
        <v>4120</v>
      </c>
      <c r="B1129">
        <v>0</v>
      </c>
      <c r="C1129">
        <v>7</v>
      </c>
    </row>
    <row r="1130" spans="1:3" x14ac:dyDescent="0.3">
      <c r="A1130" t="s">
        <v>4121</v>
      </c>
      <c r="B1130">
        <v>0</v>
      </c>
      <c r="C1130">
        <v>7</v>
      </c>
    </row>
    <row r="1131" spans="1:3" x14ac:dyDescent="0.3">
      <c r="A1131" t="s">
        <v>4122</v>
      </c>
      <c r="B1131">
        <v>0</v>
      </c>
      <c r="C1131">
        <v>7</v>
      </c>
    </row>
    <row r="1132" spans="1:3" x14ac:dyDescent="0.3">
      <c r="A1132" t="s">
        <v>4123</v>
      </c>
      <c r="B1132">
        <v>0</v>
      </c>
      <c r="C1132">
        <v>7</v>
      </c>
    </row>
    <row r="1133" spans="1:3" x14ac:dyDescent="0.3">
      <c r="A1133" t="s">
        <v>553</v>
      </c>
      <c r="B1133">
        <v>0</v>
      </c>
      <c r="C1133">
        <v>7</v>
      </c>
    </row>
    <row r="1134" spans="1:3" x14ac:dyDescent="0.3">
      <c r="A1134" t="s">
        <v>4124</v>
      </c>
      <c r="B1134">
        <v>0</v>
      </c>
      <c r="C1134">
        <v>7</v>
      </c>
    </row>
    <row r="1135" spans="1:3" x14ac:dyDescent="0.3">
      <c r="A1135" t="s">
        <v>4125</v>
      </c>
      <c r="B1135">
        <v>0</v>
      </c>
      <c r="C1135">
        <v>7</v>
      </c>
    </row>
    <row r="1136" spans="1:3" x14ac:dyDescent="0.3">
      <c r="A1136" t="s">
        <v>4126</v>
      </c>
      <c r="B1136">
        <v>0</v>
      </c>
      <c r="C1136">
        <v>7</v>
      </c>
    </row>
    <row r="1137" spans="1:3" x14ac:dyDescent="0.3">
      <c r="A1137" t="s">
        <v>4127</v>
      </c>
      <c r="B1137">
        <v>0</v>
      </c>
      <c r="C1137">
        <v>7</v>
      </c>
    </row>
    <row r="1138" spans="1:3" x14ac:dyDescent="0.3">
      <c r="A1138" t="s">
        <v>4128</v>
      </c>
      <c r="B1138">
        <v>0</v>
      </c>
      <c r="C1138">
        <v>7</v>
      </c>
    </row>
    <row r="1139" spans="1:3" x14ac:dyDescent="0.3">
      <c r="A1139" t="s">
        <v>4129</v>
      </c>
      <c r="B1139">
        <v>0</v>
      </c>
      <c r="C1139">
        <v>7</v>
      </c>
    </row>
    <row r="1140" spans="1:3" x14ac:dyDescent="0.3">
      <c r="A1140" t="s">
        <v>297</v>
      </c>
      <c r="B1140">
        <v>9.2592592592592605E-3</v>
      </c>
      <c r="C1140">
        <v>7</v>
      </c>
    </row>
    <row r="1141" spans="1:3" x14ac:dyDescent="0.3">
      <c r="A1141" t="s">
        <v>4130</v>
      </c>
      <c r="B1141">
        <v>0</v>
      </c>
      <c r="C1141">
        <v>7</v>
      </c>
    </row>
    <row r="1142" spans="1:3" x14ac:dyDescent="0.3">
      <c r="A1142" t="s">
        <v>830</v>
      </c>
      <c r="B1142">
        <v>0.7142857142857143</v>
      </c>
      <c r="C1142">
        <v>7</v>
      </c>
    </row>
    <row r="1143" spans="1:3" x14ac:dyDescent="0.3">
      <c r="A1143" t="s">
        <v>4131</v>
      </c>
      <c r="B1143">
        <v>0</v>
      </c>
      <c r="C1143">
        <v>7</v>
      </c>
    </row>
    <row r="1144" spans="1:3" x14ac:dyDescent="0.3">
      <c r="A1144" t="s">
        <v>4132</v>
      </c>
      <c r="B1144">
        <v>0</v>
      </c>
      <c r="C1144">
        <v>7</v>
      </c>
    </row>
    <row r="1145" spans="1:3" x14ac:dyDescent="0.3">
      <c r="A1145" t="s">
        <v>829</v>
      </c>
      <c r="B1145">
        <v>0</v>
      </c>
      <c r="C1145">
        <v>7</v>
      </c>
    </row>
    <row r="1146" spans="1:3" x14ac:dyDescent="0.3">
      <c r="A1146" t="s">
        <v>554</v>
      </c>
      <c r="B1146">
        <v>4.3290043290043288E-2</v>
      </c>
      <c r="C1146">
        <v>7</v>
      </c>
    </row>
    <row r="1147" spans="1:3" x14ac:dyDescent="0.3">
      <c r="A1147" t="s">
        <v>4133</v>
      </c>
      <c r="B1147">
        <v>0</v>
      </c>
      <c r="C1147">
        <v>7</v>
      </c>
    </row>
    <row r="1148" spans="1:3" x14ac:dyDescent="0.3">
      <c r="A1148" t="s">
        <v>4134</v>
      </c>
      <c r="B1148">
        <v>0</v>
      </c>
      <c r="C1148">
        <v>7</v>
      </c>
    </row>
    <row r="1149" spans="1:3" x14ac:dyDescent="0.3">
      <c r="A1149" t="s">
        <v>298</v>
      </c>
      <c r="B1149">
        <v>0</v>
      </c>
      <c r="C1149">
        <v>7</v>
      </c>
    </row>
    <row r="1150" spans="1:3" x14ac:dyDescent="0.3">
      <c r="A1150" t="s">
        <v>4135</v>
      </c>
      <c r="B1150">
        <v>0</v>
      </c>
      <c r="C1150">
        <v>7</v>
      </c>
    </row>
    <row r="1151" spans="1:3" x14ac:dyDescent="0.3">
      <c r="A1151" t="s">
        <v>1032</v>
      </c>
      <c r="B1151">
        <v>0</v>
      </c>
      <c r="C1151">
        <v>7</v>
      </c>
    </row>
    <row r="1152" spans="1:3" x14ac:dyDescent="0.3">
      <c r="A1152" t="s">
        <v>4136</v>
      </c>
      <c r="B1152">
        <v>0</v>
      </c>
      <c r="C1152">
        <v>7</v>
      </c>
    </row>
    <row r="1153" spans="1:3" x14ac:dyDescent="0.3">
      <c r="A1153" t="s">
        <v>4137</v>
      </c>
      <c r="B1153">
        <v>0</v>
      </c>
      <c r="C1153">
        <v>7</v>
      </c>
    </row>
    <row r="1154" spans="1:3" x14ac:dyDescent="0.3">
      <c r="A1154" t="s">
        <v>4138</v>
      </c>
      <c r="B1154">
        <v>0</v>
      </c>
      <c r="C1154">
        <v>7</v>
      </c>
    </row>
    <row r="1155" spans="1:3" x14ac:dyDescent="0.3">
      <c r="A1155" t="s">
        <v>4139</v>
      </c>
      <c r="B1155">
        <v>0</v>
      </c>
      <c r="C1155">
        <v>7</v>
      </c>
    </row>
    <row r="1156" spans="1:3" x14ac:dyDescent="0.3">
      <c r="A1156" t="s">
        <v>4140</v>
      </c>
      <c r="B1156">
        <v>0</v>
      </c>
      <c r="C1156">
        <v>7</v>
      </c>
    </row>
    <row r="1157" spans="1:3" x14ac:dyDescent="0.3">
      <c r="A1157" t="s">
        <v>4141</v>
      </c>
      <c r="B1157">
        <v>0</v>
      </c>
      <c r="C1157">
        <v>7</v>
      </c>
    </row>
    <row r="1158" spans="1:3" x14ac:dyDescent="0.3">
      <c r="A1158" t="s">
        <v>1033</v>
      </c>
      <c r="B1158">
        <v>0</v>
      </c>
      <c r="C1158">
        <v>7</v>
      </c>
    </row>
    <row r="1159" spans="1:3" x14ac:dyDescent="0.3">
      <c r="A1159" t="s">
        <v>4142</v>
      </c>
      <c r="B1159">
        <v>0</v>
      </c>
      <c r="C1159">
        <v>7</v>
      </c>
    </row>
    <row r="1160" spans="1:3" x14ac:dyDescent="0.3">
      <c r="A1160" t="s">
        <v>555</v>
      </c>
      <c r="B1160">
        <v>0</v>
      </c>
      <c r="C1160">
        <v>7</v>
      </c>
    </row>
    <row r="1161" spans="1:3" x14ac:dyDescent="0.3">
      <c r="A1161" t="s">
        <v>4143</v>
      </c>
      <c r="B1161">
        <v>0</v>
      </c>
      <c r="C1161">
        <v>7</v>
      </c>
    </row>
    <row r="1162" spans="1:3" x14ac:dyDescent="0.3">
      <c r="A1162" t="s">
        <v>4144</v>
      </c>
      <c r="B1162">
        <v>0</v>
      </c>
      <c r="C1162">
        <v>7</v>
      </c>
    </row>
    <row r="1163" spans="1:3" x14ac:dyDescent="0.3">
      <c r="A1163" t="s">
        <v>4145</v>
      </c>
      <c r="B1163">
        <v>0</v>
      </c>
      <c r="C1163">
        <v>7</v>
      </c>
    </row>
    <row r="1164" spans="1:3" x14ac:dyDescent="0.3">
      <c r="A1164" t="s">
        <v>4146</v>
      </c>
      <c r="B1164">
        <v>0</v>
      </c>
      <c r="C1164">
        <v>7</v>
      </c>
    </row>
    <row r="1165" spans="1:3" x14ac:dyDescent="0.3">
      <c r="A1165" t="s">
        <v>4147</v>
      </c>
      <c r="B1165">
        <v>0</v>
      </c>
      <c r="C1165">
        <v>7</v>
      </c>
    </row>
    <row r="1166" spans="1:3" x14ac:dyDescent="0.3">
      <c r="A1166" t="s">
        <v>4148</v>
      </c>
      <c r="B1166">
        <v>0</v>
      </c>
      <c r="C1166">
        <v>7</v>
      </c>
    </row>
    <row r="1167" spans="1:3" x14ac:dyDescent="0.3">
      <c r="A1167" t="s">
        <v>4149</v>
      </c>
      <c r="B1167">
        <v>0</v>
      </c>
      <c r="C1167">
        <v>7</v>
      </c>
    </row>
    <row r="1168" spans="1:3" x14ac:dyDescent="0.3">
      <c r="A1168" t="s">
        <v>4150</v>
      </c>
      <c r="B1168">
        <v>0</v>
      </c>
      <c r="C1168">
        <v>7</v>
      </c>
    </row>
    <row r="1169" spans="1:3" x14ac:dyDescent="0.3">
      <c r="A1169" t="s">
        <v>4151</v>
      </c>
      <c r="B1169">
        <v>0</v>
      </c>
      <c r="C1169">
        <v>7</v>
      </c>
    </row>
    <row r="1170" spans="1:3" x14ac:dyDescent="0.3">
      <c r="A1170" t="s">
        <v>4152</v>
      </c>
      <c r="B1170">
        <v>0</v>
      </c>
      <c r="C1170">
        <v>7</v>
      </c>
    </row>
    <row r="1171" spans="1:3" x14ac:dyDescent="0.3">
      <c r="A1171" t="s">
        <v>4153</v>
      </c>
      <c r="B1171">
        <v>0</v>
      </c>
      <c r="C1171">
        <v>7</v>
      </c>
    </row>
    <row r="1172" spans="1:3" x14ac:dyDescent="0.3">
      <c r="A1172" t="s">
        <v>556</v>
      </c>
      <c r="B1172">
        <v>0</v>
      </c>
      <c r="C1172">
        <v>7</v>
      </c>
    </row>
    <row r="1173" spans="1:3" x14ac:dyDescent="0.3">
      <c r="A1173" t="s">
        <v>4154</v>
      </c>
      <c r="B1173">
        <v>0</v>
      </c>
      <c r="C1173">
        <v>7</v>
      </c>
    </row>
    <row r="1174" spans="1:3" x14ac:dyDescent="0.3">
      <c r="A1174" t="s">
        <v>4155</v>
      </c>
      <c r="B1174">
        <v>0</v>
      </c>
      <c r="C1174">
        <v>7</v>
      </c>
    </row>
    <row r="1175" spans="1:3" x14ac:dyDescent="0.3">
      <c r="A1175" t="s">
        <v>4156</v>
      </c>
      <c r="B1175">
        <v>0</v>
      </c>
      <c r="C1175">
        <v>7</v>
      </c>
    </row>
    <row r="1176" spans="1:3" x14ac:dyDescent="0.3">
      <c r="A1176" t="s">
        <v>4157</v>
      </c>
      <c r="B1176">
        <v>0</v>
      </c>
      <c r="C1176">
        <v>7</v>
      </c>
    </row>
    <row r="1177" spans="1:3" x14ac:dyDescent="0.3">
      <c r="A1177" t="s">
        <v>4158</v>
      </c>
      <c r="B1177">
        <v>0</v>
      </c>
      <c r="C1177">
        <v>7</v>
      </c>
    </row>
    <row r="1178" spans="1:3" x14ac:dyDescent="0.3">
      <c r="A1178" t="s">
        <v>4159</v>
      </c>
      <c r="B1178">
        <v>0</v>
      </c>
      <c r="C1178">
        <v>7</v>
      </c>
    </row>
    <row r="1179" spans="1:3" x14ac:dyDescent="0.3">
      <c r="A1179" t="s">
        <v>557</v>
      </c>
      <c r="B1179">
        <v>0</v>
      </c>
      <c r="C1179">
        <v>7</v>
      </c>
    </row>
    <row r="1180" spans="1:3" x14ac:dyDescent="0.3">
      <c r="A1180" t="s">
        <v>4160</v>
      </c>
      <c r="B1180">
        <v>0</v>
      </c>
      <c r="C1180">
        <v>7</v>
      </c>
    </row>
    <row r="1181" spans="1:3" x14ac:dyDescent="0.3">
      <c r="A1181" t="s">
        <v>4161</v>
      </c>
      <c r="B1181">
        <v>0</v>
      </c>
      <c r="C1181">
        <v>7</v>
      </c>
    </row>
    <row r="1182" spans="1:3" x14ac:dyDescent="0.3">
      <c r="A1182" t="s">
        <v>4162</v>
      </c>
      <c r="B1182">
        <v>0</v>
      </c>
      <c r="C1182">
        <v>7</v>
      </c>
    </row>
    <row r="1183" spans="1:3" x14ac:dyDescent="0.3">
      <c r="A1183" t="s">
        <v>4163</v>
      </c>
      <c r="B1183">
        <v>0</v>
      </c>
      <c r="C1183">
        <v>7</v>
      </c>
    </row>
    <row r="1184" spans="1:3" x14ac:dyDescent="0.3">
      <c r="A1184" t="s">
        <v>4164</v>
      </c>
      <c r="B1184">
        <v>0</v>
      </c>
      <c r="C1184">
        <v>7</v>
      </c>
    </row>
    <row r="1185" spans="1:3" x14ac:dyDescent="0.3">
      <c r="A1185" t="s">
        <v>4165</v>
      </c>
      <c r="B1185">
        <v>0</v>
      </c>
      <c r="C1185">
        <v>7</v>
      </c>
    </row>
    <row r="1186" spans="1:3" x14ac:dyDescent="0.3">
      <c r="A1186" t="s">
        <v>420</v>
      </c>
      <c r="B1186">
        <v>0</v>
      </c>
      <c r="C1186">
        <v>7</v>
      </c>
    </row>
    <row r="1187" spans="1:3" x14ac:dyDescent="0.3">
      <c r="A1187" t="s">
        <v>4166</v>
      </c>
      <c r="B1187">
        <v>0</v>
      </c>
      <c r="C1187">
        <v>7</v>
      </c>
    </row>
    <row r="1188" spans="1:3" x14ac:dyDescent="0.3">
      <c r="A1188" t="s">
        <v>4167</v>
      </c>
      <c r="B1188">
        <v>0</v>
      </c>
      <c r="C1188">
        <v>7</v>
      </c>
    </row>
    <row r="1189" spans="1:3" x14ac:dyDescent="0.3">
      <c r="A1189" t="s">
        <v>4168</v>
      </c>
      <c r="B1189">
        <v>0</v>
      </c>
      <c r="C1189">
        <v>7</v>
      </c>
    </row>
    <row r="1190" spans="1:3" x14ac:dyDescent="0.3">
      <c r="A1190" t="s">
        <v>4169</v>
      </c>
      <c r="B1190">
        <v>0</v>
      </c>
      <c r="C1190">
        <v>7</v>
      </c>
    </row>
    <row r="1191" spans="1:3" x14ac:dyDescent="0.3">
      <c r="A1191" t="s">
        <v>4170</v>
      </c>
      <c r="B1191">
        <v>0</v>
      </c>
      <c r="C1191">
        <v>7</v>
      </c>
    </row>
    <row r="1192" spans="1:3" x14ac:dyDescent="0.3">
      <c r="A1192" t="s">
        <v>4171</v>
      </c>
      <c r="B1192">
        <v>0</v>
      </c>
      <c r="C1192">
        <v>7</v>
      </c>
    </row>
    <row r="1193" spans="1:3" x14ac:dyDescent="0.3">
      <c r="A1193" t="s">
        <v>4172</v>
      </c>
      <c r="B1193">
        <v>0</v>
      </c>
      <c r="C1193">
        <v>7</v>
      </c>
    </row>
    <row r="1194" spans="1:3" x14ac:dyDescent="0.3">
      <c r="A1194" t="s">
        <v>1034</v>
      </c>
      <c r="B1194">
        <v>0</v>
      </c>
      <c r="C1194">
        <v>7</v>
      </c>
    </row>
    <row r="1195" spans="1:3" x14ac:dyDescent="0.3">
      <c r="A1195" t="s">
        <v>4173</v>
      </c>
      <c r="B1195">
        <v>0</v>
      </c>
      <c r="C1195">
        <v>7</v>
      </c>
    </row>
    <row r="1196" spans="1:3" x14ac:dyDescent="0.3">
      <c r="A1196" t="s">
        <v>1035</v>
      </c>
      <c r="B1196">
        <v>5</v>
      </c>
      <c r="C1196">
        <v>3</v>
      </c>
    </row>
    <row r="1197" spans="1:3" x14ac:dyDescent="0.3">
      <c r="A1197" t="s">
        <v>558</v>
      </c>
      <c r="B1197">
        <v>3.875968992248062E-2</v>
      </c>
      <c r="C1197">
        <v>7</v>
      </c>
    </row>
    <row r="1198" spans="1:3" x14ac:dyDescent="0.3">
      <c r="A1198" t="s">
        <v>4174</v>
      </c>
      <c r="B1198">
        <v>0</v>
      </c>
      <c r="C1198">
        <v>7</v>
      </c>
    </row>
    <row r="1199" spans="1:3" x14ac:dyDescent="0.3">
      <c r="A1199" t="s">
        <v>4175</v>
      </c>
      <c r="B1199">
        <v>0</v>
      </c>
      <c r="C1199">
        <v>7</v>
      </c>
    </row>
    <row r="1200" spans="1:3" x14ac:dyDescent="0.3">
      <c r="A1200" t="s">
        <v>4176</v>
      </c>
      <c r="B1200">
        <v>0</v>
      </c>
      <c r="C1200">
        <v>7</v>
      </c>
    </row>
    <row r="1201" spans="1:3" x14ac:dyDescent="0.3">
      <c r="A1201" t="s">
        <v>559</v>
      </c>
      <c r="B1201">
        <v>0.35714285714285715</v>
      </c>
      <c r="C1201">
        <v>7</v>
      </c>
    </row>
    <row r="1202" spans="1:3" x14ac:dyDescent="0.3">
      <c r="A1202" t="s">
        <v>4177</v>
      </c>
      <c r="B1202">
        <v>0</v>
      </c>
      <c r="C1202">
        <v>7</v>
      </c>
    </row>
    <row r="1203" spans="1:3" x14ac:dyDescent="0.3">
      <c r="A1203" t="s">
        <v>4178</v>
      </c>
      <c r="B1203">
        <v>0</v>
      </c>
      <c r="C1203">
        <v>7</v>
      </c>
    </row>
    <row r="1204" spans="1:3" x14ac:dyDescent="0.3">
      <c r="A1204" t="s">
        <v>4179</v>
      </c>
      <c r="B1204">
        <v>0</v>
      </c>
      <c r="C1204">
        <v>7</v>
      </c>
    </row>
    <row r="1205" spans="1:3" x14ac:dyDescent="0.3">
      <c r="A1205" t="s">
        <v>560</v>
      </c>
      <c r="B1205">
        <v>0</v>
      </c>
      <c r="C1205">
        <v>7</v>
      </c>
    </row>
    <row r="1206" spans="1:3" x14ac:dyDescent="0.3">
      <c r="A1206" t="s">
        <v>4180</v>
      </c>
      <c r="B1206">
        <v>0</v>
      </c>
      <c r="C1206">
        <v>7</v>
      </c>
    </row>
    <row r="1207" spans="1:3" x14ac:dyDescent="0.3">
      <c r="A1207" t="s">
        <v>4181</v>
      </c>
      <c r="B1207">
        <v>0</v>
      </c>
      <c r="C1207">
        <v>7</v>
      </c>
    </row>
    <row r="1208" spans="1:3" x14ac:dyDescent="0.3">
      <c r="A1208" t="s">
        <v>4182</v>
      </c>
      <c r="B1208">
        <v>0</v>
      </c>
      <c r="C1208">
        <v>7</v>
      </c>
    </row>
    <row r="1209" spans="1:3" x14ac:dyDescent="0.3">
      <c r="A1209" t="s">
        <v>4183</v>
      </c>
      <c r="B1209">
        <v>0</v>
      </c>
      <c r="C1209">
        <v>7</v>
      </c>
    </row>
    <row r="1210" spans="1:3" x14ac:dyDescent="0.3">
      <c r="A1210" t="s">
        <v>4184</v>
      </c>
      <c r="B1210">
        <v>0</v>
      </c>
      <c r="C1210">
        <v>7</v>
      </c>
    </row>
    <row r="1211" spans="1:3" x14ac:dyDescent="0.3">
      <c r="A1211" t="s">
        <v>1036</v>
      </c>
      <c r="B1211">
        <v>0</v>
      </c>
      <c r="C1211">
        <v>7</v>
      </c>
    </row>
    <row r="1212" spans="1:3" x14ac:dyDescent="0.3">
      <c r="A1212" t="s">
        <v>299</v>
      </c>
      <c r="B1212">
        <v>0.83333333333333337</v>
      </c>
      <c r="C1212">
        <v>7</v>
      </c>
    </row>
    <row r="1213" spans="1:3" x14ac:dyDescent="0.3">
      <c r="A1213" t="s">
        <v>388</v>
      </c>
      <c r="B1213">
        <v>0.34883720930232565</v>
      </c>
      <c r="C1213">
        <v>7</v>
      </c>
    </row>
    <row r="1214" spans="1:3" x14ac:dyDescent="0.3">
      <c r="A1214" t="s">
        <v>4185</v>
      </c>
      <c r="B1214">
        <v>0</v>
      </c>
      <c r="C1214">
        <v>7</v>
      </c>
    </row>
    <row r="1215" spans="1:3" x14ac:dyDescent="0.3">
      <c r="A1215" t="s">
        <v>4186</v>
      </c>
      <c r="B1215">
        <v>0</v>
      </c>
      <c r="C1215">
        <v>7</v>
      </c>
    </row>
    <row r="1216" spans="1:3" x14ac:dyDescent="0.3">
      <c r="A1216" t="s">
        <v>4187</v>
      </c>
      <c r="B1216">
        <v>0</v>
      </c>
      <c r="C1216">
        <v>7</v>
      </c>
    </row>
    <row r="1217" spans="1:3" x14ac:dyDescent="0.3">
      <c r="A1217" t="s">
        <v>561</v>
      </c>
      <c r="B1217">
        <v>2.7027027027027029E-2</v>
      </c>
      <c r="C1217">
        <v>7</v>
      </c>
    </row>
    <row r="1218" spans="1:3" x14ac:dyDescent="0.3">
      <c r="A1218" t="s">
        <v>300</v>
      </c>
      <c r="B1218">
        <v>1.1111111111111112</v>
      </c>
      <c r="C1218">
        <v>5</v>
      </c>
    </row>
    <row r="1219" spans="1:3" x14ac:dyDescent="0.3">
      <c r="A1219" t="s">
        <v>4188</v>
      </c>
      <c r="B1219">
        <v>0</v>
      </c>
      <c r="C1219">
        <v>7</v>
      </c>
    </row>
    <row r="1220" spans="1:3" x14ac:dyDescent="0.3">
      <c r="A1220" t="s">
        <v>4189</v>
      </c>
      <c r="B1220">
        <v>0</v>
      </c>
      <c r="C1220">
        <v>7</v>
      </c>
    </row>
    <row r="1221" spans="1:3" x14ac:dyDescent="0.3">
      <c r="A1221" t="s">
        <v>1037</v>
      </c>
      <c r="B1221">
        <v>0</v>
      </c>
      <c r="C1221">
        <v>7</v>
      </c>
    </row>
    <row r="1222" spans="1:3" x14ac:dyDescent="0.3">
      <c r="A1222" t="s">
        <v>4190</v>
      </c>
      <c r="B1222">
        <v>0</v>
      </c>
      <c r="C1222">
        <v>7</v>
      </c>
    </row>
    <row r="1223" spans="1:3" x14ac:dyDescent="0.3">
      <c r="A1223" t="s">
        <v>4191</v>
      </c>
      <c r="B1223">
        <v>0</v>
      </c>
      <c r="C1223">
        <v>7</v>
      </c>
    </row>
    <row r="1224" spans="1:3" x14ac:dyDescent="0.3">
      <c r="A1224" t="s">
        <v>4192</v>
      </c>
      <c r="B1224">
        <v>0</v>
      </c>
      <c r="C1224">
        <v>7</v>
      </c>
    </row>
    <row r="1225" spans="1:3" x14ac:dyDescent="0.3">
      <c r="A1225" t="s">
        <v>4193</v>
      </c>
      <c r="B1225">
        <v>0</v>
      </c>
      <c r="C1225">
        <v>7</v>
      </c>
    </row>
    <row r="1226" spans="1:3" x14ac:dyDescent="0.3">
      <c r="A1226" t="s">
        <v>4194</v>
      </c>
      <c r="B1226">
        <v>0</v>
      </c>
      <c r="C1226">
        <v>7</v>
      </c>
    </row>
    <row r="1227" spans="1:3" x14ac:dyDescent="0.3">
      <c r="A1227" t="s">
        <v>4195</v>
      </c>
      <c r="B1227">
        <v>0</v>
      </c>
      <c r="C1227">
        <v>7</v>
      </c>
    </row>
    <row r="1228" spans="1:3" x14ac:dyDescent="0.3">
      <c r="A1228" t="s">
        <v>4196</v>
      </c>
      <c r="B1228">
        <v>0</v>
      </c>
      <c r="C1228">
        <v>7</v>
      </c>
    </row>
    <row r="1229" spans="1:3" x14ac:dyDescent="0.3">
      <c r="A1229" t="s">
        <v>4197</v>
      </c>
      <c r="B1229">
        <v>0</v>
      </c>
      <c r="C1229">
        <v>7</v>
      </c>
    </row>
    <row r="1230" spans="1:3" x14ac:dyDescent="0.3">
      <c r="A1230" t="s">
        <v>301</v>
      </c>
      <c r="B1230">
        <v>0</v>
      </c>
      <c r="C1230">
        <v>7</v>
      </c>
    </row>
    <row r="1231" spans="1:3" x14ac:dyDescent="0.3">
      <c r="A1231" t="s">
        <v>4198</v>
      </c>
      <c r="B1231">
        <v>0</v>
      </c>
      <c r="C1231">
        <v>7</v>
      </c>
    </row>
    <row r="1232" spans="1:3" x14ac:dyDescent="0.3">
      <c r="A1232" t="s">
        <v>1038</v>
      </c>
      <c r="B1232">
        <v>0</v>
      </c>
      <c r="C1232">
        <v>7</v>
      </c>
    </row>
    <row r="1233" spans="1:3" x14ac:dyDescent="0.3">
      <c r="A1233" t="s">
        <v>4199</v>
      </c>
      <c r="B1233">
        <v>0</v>
      </c>
      <c r="C1233">
        <v>7</v>
      </c>
    </row>
    <row r="1234" spans="1:3" x14ac:dyDescent="0.3">
      <c r="A1234" t="s">
        <v>4200</v>
      </c>
      <c r="B1234">
        <v>0</v>
      </c>
      <c r="C1234">
        <v>7</v>
      </c>
    </row>
    <row r="1235" spans="1:3" x14ac:dyDescent="0.3">
      <c r="A1235" t="s">
        <v>4201</v>
      </c>
      <c r="B1235">
        <v>0</v>
      </c>
      <c r="C1235">
        <v>7</v>
      </c>
    </row>
    <row r="1236" spans="1:3" x14ac:dyDescent="0.3">
      <c r="A1236" t="s">
        <v>562</v>
      </c>
      <c r="B1236">
        <v>0.23255813953488372</v>
      </c>
      <c r="C1236">
        <v>7</v>
      </c>
    </row>
    <row r="1237" spans="1:3" x14ac:dyDescent="0.3">
      <c r="A1237" t="s">
        <v>4202</v>
      </c>
      <c r="B1237">
        <v>0</v>
      </c>
      <c r="C1237">
        <v>7</v>
      </c>
    </row>
    <row r="1238" spans="1:3" x14ac:dyDescent="0.3">
      <c r="A1238" t="s">
        <v>4203</v>
      </c>
      <c r="B1238">
        <v>0</v>
      </c>
      <c r="C1238">
        <v>7</v>
      </c>
    </row>
    <row r="1239" spans="1:3" x14ac:dyDescent="0.3">
      <c r="A1239" t="s">
        <v>1039</v>
      </c>
      <c r="B1239">
        <v>0</v>
      </c>
      <c r="C1239">
        <v>7</v>
      </c>
    </row>
    <row r="1240" spans="1:3" x14ac:dyDescent="0.3">
      <c r="A1240" t="s">
        <v>1040</v>
      </c>
      <c r="B1240">
        <v>0</v>
      </c>
      <c r="C1240">
        <v>7</v>
      </c>
    </row>
    <row r="1241" spans="1:3" x14ac:dyDescent="0.3">
      <c r="A1241" t="s">
        <v>4204</v>
      </c>
      <c r="B1241">
        <v>0</v>
      </c>
      <c r="C1241">
        <v>7</v>
      </c>
    </row>
    <row r="1242" spans="1:3" x14ac:dyDescent="0.3">
      <c r="A1242" t="s">
        <v>1041</v>
      </c>
      <c r="B1242">
        <v>0</v>
      </c>
      <c r="C1242">
        <v>7</v>
      </c>
    </row>
    <row r="1243" spans="1:3" x14ac:dyDescent="0.3">
      <c r="A1243" t="s">
        <v>4205</v>
      </c>
      <c r="B1243">
        <v>0</v>
      </c>
      <c r="C1243">
        <v>7</v>
      </c>
    </row>
    <row r="1244" spans="1:3" x14ac:dyDescent="0.3">
      <c r="A1244" t="s">
        <v>4206</v>
      </c>
      <c r="B1244">
        <v>0</v>
      </c>
      <c r="C1244">
        <v>7</v>
      </c>
    </row>
    <row r="1245" spans="1:3" x14ac:dyDescent="0.3">
      <c r="A1245" t="s">
        <v>4207</v>
      </c>
      <c r="B1245">
        <v>0</v>
      </c>
      <c r="C1245">
        <v>7</v>
      </c>
    </row>
    <row r="1246" spans="1:3" x14ac:dyDescent="0.3">
      <c r="A1246" t="s">
        <v>4208</v>
      </c>
      <c r="B1246">
        <v>0</v>
      </c>
      <c r="C1246">
        <v>7</v>
      </c>
    </row>
    <row r="1247" spans="1:3" x14ac:dyDescent="0.3">
      <c r="A1247" t="s">
        <v>4209</v>
      </c>
      <c r="B1247">
        <v>0</v>
      </c>
      <c r="C1247">
        <v>7</v>
      </c>
    </row>
    <row r="1248" spans="1:3" x14ac:dyDescent="0.3">
      <c r="A1248" t="s">
        <v>563</v>
      </c>
      <c r="B1248">
        <v>1.25</v>
      </c>
      <c r="C1248">
        <v>5</v>
      </c>
    </row>
    <row r="1249" spans="1:3" x14ac:dyDescent="0.3">
      <c r="A1249" t="s">
        <v>302</v>
      </c>
      <c r="B1249">
        <v>0</v>
      </c>
      <c r="C1249">
        <v>7</v>
      </c>
    </row>
    <row r="1250" spans="1:3" x14ac:dyDescent="0.3">
      <c r="A1250" t="s">
        <v>4210</v>
      </c>
      <c r="B1250">
        <v>0</v>
      </c>
      <c r="C1250">
        <v>7</v>
      </c>
    </row>
    <row r="1251" spans="1:3" x14ac:dyDescent="0.3">
      <c r="A1251" t="s">
        <v>4211</v>
      </c>
      <c r="B1251">
        <v>0</v>
      </c>
      <c r="C1251">
        <v>7</v>
      </c>
    </row>
    <row r="1252" spans="1:3" x14ac:dyDescent="0.3">
      <c r="A1252" t="s">
        <v>828</v>
      </c>
      <c r="B1252">
        <v>0.73529411764705876</v>
      </c>
      <c r="C1252">
        <v>7</v>
      </c>
    </row>
    <row r="1253" spans="1:3" x14ac:dyDescent="0.3">
      <c r="A1253" t="s">
        <v>4212</v>
      </c>
      <c r="B1253">
        <v>0</v>
      </c>
      <c r="C1253">
        <v>7</v>
      </c>
    </row>
    <row r="1254" spans="1:3" x14ac:dyDescent="0.3">
      <c r="A1254" t="s">
        <v>1042</v>
      </c>
      <c r="B1254">
        <v>0</v>
      </c>
      <c r="C1254">
        <v>7</v>
      </c>
    </row>
    <row r="1255" spans="1:3" x14ac:dyDescent="0.3">
      <c r="A1255" t="s">
        <v>4213</v>
      </c>
      <c r="B1255">
        <v>0</v>
      </c>
      <c r="C1255">
        <v>7</v>
      </c>
    </row>
    <row r="1256" spans="1:3" x14ac:dyDescent="0.3">
      <c r="A1256" t="s">
        <v>827</v>
      </c>
      <c r="B1256">
        <v>0</v>
      </c>
      <c r="C1256">
        <v>7</v>
      </c>
    </row>
    <row r="1257" spans="1:3" x14ac:dyDescent="0.3">
      <c r="A1257" t="s">
        <v>4214</v>
      </c>
      <c r="B1257">
        <v>0</v>
      </c>
      <c r="C1257">
        <v>7</v>
      </c>
    </row>
    <row r="1258" spans="1:3" x14ac:dyDescent="0.3">
      <c r="A1258" t="s">
        <v>4215</v>
      </c>
      <c r="B1258">
        <v>0</v>
      </c>
      <c r="C1258">
        <v>7</v>
      </c>
    </row>
    <row r="1259" spans="1:3" x14ac:dyDescent="0.3">
      <c r="A1259" t="s">
        <v>4216</v>
      </c>
      <c r="B1259">
        <v>0</v>
      </c>
      <c r="C1259">
        <v>7</v>
      </c>
    </row>
    <row r="1260" spans="1:3" x14ac:dyDescent="0.3">
      <c r="A1260" t="s">
        <v>4217</v>
      </c>
      <c r="B1260">
        <v>0</v>
      </c>
      <c r="C1260">
        <v>7</v>
      </c>
    </row>
    <row r="1261" spans="1:3" x14ac:dyDescent="0.3">
      <c r="A1261" t="s">
        <v>564</v>
      </c>
      <c r="B1261">
        <v>2.5000000000000004</v>
      </c>
      <c r="C1261">
        <v>5</v>
      </c>
    </row>
    <row r="1262" spans="1:3" x14ac:dyDescent="0.3">
      <c r="A1262" t="s">
        <v>4218</v>
      </c>
      <c r="B1262">
        <v>0</v>
      </c>
      <c r="C1262">
        <v>7</v>
      </c>
    </row>
    <row r="1263" spans="1:3" x14ac:dyDescent="0.3">
      <c r="A1263" t="s">
        <v>4219</v>
      </c>
      <c r="B1263">
        <v>0</v>
      </c>
      <c r="C1263">
        <v>7</v>
      </c>
    </row>
    <row r="1264" spans="1:3" x14ac:dyDescent="0.3">
      <c r="A1264" t="s">
        <v>4220</v>
      </c>
      <c r="B1264">
        <v>0</v>
      </c>
      <c r="C1264">
        <v>7</v>
      </c>
    </row>
    <row r="1265" spans="1:3" x14ac:dyDescent="0.3">
      <c r="A1265" t="s">
        <v>4221</v>
      </c>
      <c r="B1265">
        <v>0</v>
      </c>
      <c r="C1265">
        <v>7</v>
      </c>
    </row>
    <row r="1266" spans="1:3" x14ac:dyDescent="0.3">
      <c r="A1266" t="s">
        <v>4222</v>
      </c>
      <c r="B1266">
        <v>0</v>
      </c>
      <c r="C1266">
        <v>7</v>
      </c>
    </row>
    <row r="1267" spans="1:3" x14ac:dyDescent="0.3">
      <c r="A1267" t="s">
        <v>565</v>
      </c>
      <c r="B1267">
        <v>0</v>
      </c>
      <c r="C1267">
        <v>7</v>
      </c>
    </row>
    <row r="1268" spans="1:3" x14ac:dyDescent="0.3">
      <c r="A1268" t="s">
        <v>4223</v>
      </c>
      <c r="B1268">
        <v>0</v>
      </c>
      <c r="C1268">
        <v>7</v>
      </c>
    </row>
    <row r="1269" spans="1:3" x14ac:dyDescent="0.3">
      <c r="A1269" t="s">
        <v>4224</v>
      </c>
      <c r="B1269">
        <v>0</v>
      </c>
      <c r="C1269">
        <v>7</v>
      </c>
    </row>
    <row r="1270" spans="1:3" x14ac:dyDescent="0.3">
      <c r="A1270" t="s">
        <v>4225</v>
      </c>
      <c r="B1270">
        <v>0</v>
      </c>
      <c r="C1270">
        <v>7</v>
      </c>
    </row>
    <row r="1271" spans="1:3" x14ac:dyDescent="0.3">
      <c r="A1271" t="s">
        <v>4226</v>
      </c>
      <c r="B1271">
        <v>0</v>
      </c>
      <c r="C1271">
        <v>7</v>
      </c>
    </row>
    <row r="1272" spans="1:3" x14ac:dyDescent="0.3">
      <c r="A1272" t="s">
        <v>4227</v>
      </c>
      <c r="B1272">
        <v>0</v>
      </c>
      <c r="C1272">
        <v>7</v>
      </c>
    </row>
    <row r="1273" spans="1:3" x14ac:dyDescent="0.3">
      <c r="A1273" t="s">
        <v>4228</v>
      </c>
      <c r="B1273">
        <v>0</v>
      </c>
      <c r="C1273">
        <v>7</v>
      </c>
    </row>
    <row r="1274" spans="1:3" x14ac:dyDescent="0.3">
      <c r="A1274" t="s">
        <v>4229</v>
      </c>
      <c r="B1274">
        <v>0</v>
      </c>
      <c r="C1274">
        <v>7</v>
      </c>
    </row>
    <row r="1275" spans="1:3" x14ac:dyDescent="0.3">
      <c r="A1275" t="s">
        <v>4230</v>
      </c>
      <c r="B1275">
        <v>0</v>
      </c>
      <c r="C1275">
        <v>7</v>
      </c>
    </row>
    <row r="1276" spans="1:3" x14ac:dyDescent="0.3">
      <c r="A1276" t="s">
        <v>404</v>
      </c>
      <c r="B1276">
        <v>5</v>
      </c>
      <c r="C1276">
        <v>3</v>
      </c>
    </row>
    <row r="1277" spans="1:3" x14ac:dyDescent="0.3">
      <c r="A1277" t="s">
        <v>1043</v>
      </c>
      <c r="B1277">
        <v>0</v>
      </c>
      <c r="C1277">
        <v>7</v>
      </c>
    </row>
    <row r="1278" spans="1:3" x14ac:dyDescent="0.3">
      <c r="A1278" t="s">
        <v>4231</v>
      </c>
      <c r="B1278">
        <v>0</v>
      </c>
      <c r="C1278">
        <v>7</v>
      </c>
    </row>
    <row r="1279" spans="1:3" x14ac:dyDescent="0.3">
      <c r="A1279" t="s">
        <v>4232</v>
      </c>
      <c r="B1279">
        <v>0</v>
      </c>
      <c r="C1279">
        <v>7</v>
      </c>
    </row>
    <row r="1280" spans="1:3" x14ac:dyDescent="0.3">
      <c r="A1280" t="s">
        <v>4233</v>
      </c>
      <c r="B1280">
        <v>0</v>
      </c>
      <c r="C1280">
        <v>7</v>
      </c>
    </row>
    <row r="1281" spans="1:3" x14ac:dyDescent="0.3">
      <c r="A1281" t="s">
        <v>4234</v>
      </c>
      <c r="B1281">
        <v>0</v>
      </c>
      <c r="C1281">
        <v>7</v>
      </c>
    </row>
    <row r="1282" spans="1:3" x14ac:dyDescent="0.3">
      <c r="A1282" t="s">
        <v>4235</v>
      </c>
      <c r="B1282">
        <v>0</v>
      </c>
      <c r="C1282">
        <v>7</v>
      </c>
    </row>
    <row r="1283" spans="1:3" x14ac:dyDescent="0.3">
      <c r="A1283" t="s">
        <v>4236</v>
      </c>
      <c r="B1283">
        <v>0</v>
      </c>
      <c r="C1283">
        <v>7</v>
      </c>
    </row>
    <row r="1284" spans="1:3" x14ac:dyDescent="0.3">
      <c r="A1284" t="s">
        <v>4237</v>
      </c>
      <c r="B1284">
        <v>0</v>
      </c>
      <c r="C1284">
        <v>7</v>
      </c>
    </row>
    <row r="1285" spans="1:3" x14ac:dyDescent="0.3">
      <c r="A1285" t="s">
        <v>4238</v>
      </c>
      <c r="B1285">
        <v>0</v>
      </c>
      <c r="C1285">
        <v>7</v>
      </c>
    </row>
    <row r="1286" spans="1:3" x14ac:dyDescent="0.3">
      <c r="A1286" t="s">
        <v>405</v>
      </c>
      <c r="B1286">
        <v>0</v>
      </c>
      <c r="C1286">
        <v>7</v>
      </c>
    </row>
    <row r="1287" spans="1:3" x14ac:dyDescent="0.3">
      <c r="A1287" t="s">
        <v>4239</v>
      </c>
      <c r="B1287">
        <v>0</v>
      </c>
      <c r="C1287">
        <v>7</v>
      </c>
    </row>
    <row r="1288" spans="1:3" x14ac:dyDescent="0.3">
      <c r="A1288" t="s">
        <v>4240</v>
      </c>
      <c r="B1288">
        <v>0</v>
      </c>
      <c r="C1288">
        <v>7</v>
      </c>
    </row>
    <row r="1289" spans="1:3" x14ac:dyDescent="0.3">
      <c r="A1289" t="s">
        <v>4241</v>
      </c>
      <c r="B1289">
        <v>0</v>
      </c>
      <c r="C1289">
        <v>7</v>
      </c>
    </row>
    <row r="1290" spans="1:3" x14ac:dyDescent="0.3">
      <c r="A1290" t="s">
        <v>4242</v>
      </c>
      <c r="B1290">
        <v>0</v>
      </c>
      <c r="C1290">
        <v>7</v>
      </c>
    </row>
    <row r="1291" spans="1:3" x14ac:dyDescent="0.3">
      <c r="A1291" t="s">
        <v>4243</v>
      </c>
      <c r="B1291">
        <v>0</v>
      </c>
      <c r="C1291">
        <v>7</v>
      </c>
    </row>
    <row r="1292" spans="1:3" x14ac:dyDescent="0.3">
      <c r="A1292" t="s">
        <v>4244</v>
      </c>
      <c r="B1292">
        <v>0</v>
      </c>
      <c r="C1292">
        <v>7</v>
      </c>
    </row>
    <row r="1293" spans="1:3" x14ac:dyDescent="0.3">
      <c r="A1293" t="s">
        <v>4245</v>
      </c>
      <c r="B1293">
        <v>0</v>
      </c>
      <c r="C1293">
        <v>7</v>
      </c>
    </row>
    <row r="1294" spans="1:3" x14ac:dyDescent="0.3">
      <c r="A1294" t="s">
        <v>4246</v>
      </c>
      <c r="B1294">
        <v>0</v>
      </c>
      <c r="C1294">
        <v>7</v>
      </c>
    </row>
    <row r="1295" spans="1:3" x14ac:dyDescent="0.3">
      <c r="A1295" t="s">
        <v>4247</v>
      </c>
      <c r="B1295">
        <v>0</v>
      </c>
      <c r="C1295">
        <v>7</v>
      </c>
    </row>
    <row r="1296" spans="1:3" x14ac:dyDescent="0.3">
      <c r="A1296" t="s">
        <v>4248</v>
      </c>
      <c r="B1296">
        <v>0</v>
      </c>
      <c r="C1296">
        <v>7</v>
      </c>
    </row>
    <row r="1297" spans="1:3" x14ac:dyDescent="0.3">
      <c r="A1297" t="s">
        <v>4249</v>
      </c>
      <c r="B1297">
        <v>0</v>
      </c>
      <c r="C1297">
        <v>7</v>
      </c>
    </row>
    <row r="1298" spans="1:3" x14ac:dyDescent="0.3">
      <c r="A1298" t="s">
        <v>303</v>
      </c>
      <c r="B1298">
        <v>5</v>
      </c>
      <c r="C1298">
        <v>3</v>
      </c>
    </row>
    <row r="1299" spans="1:3" x14ac:dyDescent="0.3">
      <c r="A1299" t="s">
        <v>4250</v>
      </c>
      <c r="B1299">
        <v>0</v>
      </c>
      <c r="C1299">
        <v>7</v>
      </c>
    </row>
    <row r="1300" spans="1:3" x14ac:dyDescent="0.3">
      <c r="A1300" t="s">
        <v>826</v>
      </c>
      <c r="B1300">
        <v>0.62962962962962976</v>
      </c>
      <c r="C1300">
        <v>7</v>
      </c>
    </row>
    <row r="1301" spans="1:3" x14ac:dyDescent="0.3">
      <c r="A1301" t="s">
        <v>4251</v>
      </c>
      <c r="B1301">
        <v>0</v>
      </c>
      <c r="C1301">
        <v>7</v>
      </c>
    </row>
    <row r="1302" spans="1:3" x14ac:dyDescent="0.3">
      <c r="A1302" t="s">
        <v>4252</v>
      </c>
      <c r="B1302">
        <v>0</v>
      </c>
      <c r="C1302">
        <v>7</v>
      </c>
    </row>
    <row r="1303" spans="1:3" x14ac:dyDescent="0.3">
      <c r="A1303" t="s">
        <v>4253</v>
      </c>
      <c r="B1303">
        <v>0.16393442622950818</v>
      </c>
      <c r="C1303">
        <v>7</v>
      </c>
    </row>
    <row r="1304" spans="1:3" x14ac:dyDescent="0.3">
      <c r="A1304" t="s">
        <v>4254</v>
      </c>
      <c r="B1304">
        <v>0</v>
      </c>
      <c r="C1304">
        <v>7</v>
      </c>
    </row>
    <row r="1305" spans="1:3" x14ac:dyDescent="0.3">
      <c r="A1305" t="s">
        <v>4255</v>
      </c>
      <c r="B1305">
        <v>0</v>
      </c>
      <c r="C1305">
        <v>7</v>
      </c>
    </row>
    <row r="1306" spans="1:3" x14ac:dyDescent="0.3">
      <c r="A1306" t="s">
        <v>4256</v>
      </c>
      <c r="B1306">
        <v>0</v>
      </c>
      <c r="C1306">
        <v>7</v>
      </c>
    </row>
    <row r="1307" spans="1:3" x14ac:dyDescent="0.3">
      <c r="A1307" t="s">
        <v>4257</v>
      </c>
      <c r="B1307">
        <v>0</v>
      </c>
      <c r="C1307">
        <v>7</v>
      </c>
    </row>
    <row r="1308" spans="1:3" x14ac:dyDescent="0.3">
      <c r="A1308" t="s">
        <v>4258</v>
      </c>
      <c r="B1308">
        <v>0</v>
      </c>
      <c r="C1308">
        <v>7</v>
      </c>
    </row>
    <row r="1309" spans="1:3" x14ac:dyDescent="0.3">
      <c r="A1309" t="s">
        <v>4259</v>
      </c>
      <c r="B1309">
        <v>0</v>
      </c>
      <c r="C1309">
        <v>7</v>
      </c>
    </row>
    <row r="1310" spans="1:3" x14ac:dyDescent="0.3">
      <c r="A1310" t="s">
        <v>1044</v>
      </c>
      <c r="B1310">
        <v>0</v>
      </c>
      <c r="C1310">
        <v>7</v>
      </c>
    </row>
    <row r="1311" spans="1:3" x14ac:dyDescent="0.3">
      <c r="A1311" t="s">
        <v>4260</v>
      </c>
      <c r="B1311">
        <v>0</v>
      </c>
      <c r="C1311">
        <v>7</v>
      </c>
    </row>
    <row r="1312" spans="1:3" x14ac:dyDescent="0.3">
      <c r="A1312" t="s">
        <v>4261</v>
      </c>
      <c r="B1312">
        <v>0</v>
      </c>
      <c r="C1312">
        <v>7</v>
      </c>
    </row>
    <row r="1313" spans="1:3" x14ac:dyDescent="0.3">
      <c r="A1313" t="s">
        <v>4262</v>
      </c>
      <c r="B1313">
        <v>0</v>
      </c>
      <c r="C1313">
        <v>7</v>
      </c>
    </row>
    <row r="1314" spans="1:3" x14ac:dyDescent="0.3">
      <c r="A1314" t="s">
        <v>4263</v>
      </c>
      <c r="B1314">
        <v>0</v>
      </c>
      <c r="C1314">
        <v>7</v>
      </c>
    </row>
    <row r="1315" spans="1:3" x14ac:dyDescent="0.3">
      <c r="A1315" t="s">
        <v>4264</v>
      </c>
      <c r="B1315">
        <v>0</v>
      </c>
      <c r="C1315">
        <v>7</v>
      </c>
    </row>
    <row r="1316" spans="1:3" x14ac:dyDescent="0.3">
      <c r="A1316" t="s">
        <v>4265</v>
      </c>
      <c r="B1316">
        <v>0</v>
      </c>
      <c r="C1316">
        <v>7</v>
      </c>
    </row>
    <row r="1317" spans="1:3" x14ac:dyDescent="0.3">
      <c r="A1317" t="s">
        <v>4266</v>
      </c>
      <c r="B1317">
        <v>0</v>
      </c>
      <c r="C1317">
        <v>7</v>
      </c>
    </row>
    <row r="1318" spans="1:3" x14ac:dyDescent="0.3">
      <c r="A1318" t="s">
        <v>4267</v>
      </c>
      <c r="B1318">
        <v>0</v>
      </c>
      <c r="C1318">
        <v>7</v>
      </c>
    </row>
    <row r="1319" spans="1:3" x14ac:dyDescent="0.3">
      <c r="A1319" t="s">
        <v>825</v>
      </c>
      <c r="B1319">
        <v>0.20408163265306123</v>
      </c>
      <c r="C1319">
        <v>7</v>
      </c>
    </row>
    <row r="1320" spans="1:3" x14ac:dyDescent="0.3">
      <c r="A1320" t="s">
        <v>1045</v>
      </c>
      <c r="B1320">
        <v>0</v>
      </c>
      <c r="C1320">
        <v>7</v>
      </c>
    </row>
    <row r="1321" spans="1:3" x14ac:dyDescent="0.3">
      <c r="A1321" t="s">
        <v>4268</v>
      </c>
      <c r="B1321">
        <v>0</v>
      </c>
      <c r="C1321">
        <v>7</v>
      </c>
    </row>
    <row r="1322" spans="1:3" x14ac:dyDescent="0.3">
      <c r="A1322" t="s">
        <v>4269</v>
      </c>
      <c r="B1322">
        <v>0</v>
      </c>
      <c r="C1322">
        <v>7</v>
      </c>
    </row>
    <row r="1323" spans="1:3" x14ac:dyDescent="0.3">
      <c r="A1323" t="s">
        <v>4270</v>
      </c>
      <c r="B1323">
        <v>0</v>
      </c>
      <c r="C1323">
        <v>7</v>
      </c>
    </row>
    <row r="1324" spans="1:3" x14ac:dyDescent="0.3">
      <c r="A1324" t="s">
        <v>4271</v>
      </c>
      <c r="B1324">
        <v>0</v>
      </c>
      <c r="C1324">
        <v>7</v>
      </c>
    </row>
    <row r="1325" spans="1:3" x14ac:dyDescent="0.3">
      <c r="A1325" t="s">
        <v>4272</v>
      </c>
      <c r="B1325">
        <v>0</v>
      </c>
      <c r="C1325">
        <v>7</v>
      </c>
    </row>
    <row r="1326" spans="1:3" x14ac:dyDescent="0.3">
      <c r="A1326" t="s">
        <v>4273</v>
      </c>
      <c r="B1326">
        <v>0</v>
      </c>
      <c r="C1326">
        <v>7</v>
      </c>
    </row>
    <row r="1327" spans="1:3" x14ac:dyDescent="0.3">
      <c r="A1327" t="s">
        <v>566</v>
      </c>
      <c r="B1327">
        <v>0</v>
      </c>
      <c r="C1327">
        <v>7</v>
      </c>
    </row>
    <row r="1328" spans="1:3" x14ac:dyDescent="0.3">
      <c r="A1328" t="s">
        <v>4274</v>
      </c>
      <c r="B1328">
        <v>0</v>
      </c>
      <c r="C1328">
        <v>7</v>
      </c>
    </row>
    <row r="1329" spans="1:3" x14ac:dyDescent="0.3">
      <c r="A1329" t="s">
        <v>4275</v>
      </c>
      <c r="B1329">
        <v>0</v>
      </c>
      <c r="C1329">
        <v>7</v>
      </c>
    </row>
    <row r="1330" spans="1:3" x14ac:dyDescent="0.3">
      <c r="A1330" t="s">
        <v>304</v>
      </c>
      <c r="B1330">
        <v>0</v>
      </c>
      <c r="C1330">
        <v>7</v>
      </c>
    </row>
    <row r="1331" spans="1:3" x14ac:dyDescent="0.3">
      <c r="A1331" t="s">
        <v>4276</v>
      </c>
      <c r="B1331">
        <v>0</v>
      </c>
      <c r="C1331">
        <v>7</v>
      </c>
    </row>
    <row r="1332" spans="1:3" x14ac:dyDescent="0.3">
      <c r="A1332" t="s">
        <v>567</v>
      </c>
      <c r="B1332">
        <v>0</v>
      </c>
      <c r="C1332">
        <v>7</v>
      </c>
    </row>
    <row r="1333" spans="1:3" x14ac:dyDescent="0.3">
      <c r="A1333" t="s">
        <v>4277</v>
      </c>
      <c r="B1333">
        <v>0</v>
      </c>
      <c r="C1333">
        <v>7</v>
      </c>
    </row>
    <row r="1334" spans="1:3" x14ac:dyDescent="0.3">
      <c r="A1334" t="s">
        <v>1046</v>
      </c>
      <c r="B1334">
        <v>0</v>
      </c>
      <c r="C1334">
        <v>7</v>
      </c>
    </row>
    <row r="1335" spans="1:3" x14ac:dyDescent="0.3">
      <c r="A1335" t="s">
        <v>4278</v>
      </c>
      <c r="B1335">
        <v>0</v>
      </c>
      <c r="C1335">
        <v>7</v>
      </c>
    </row>
    <row r="1336" spans="1:3" x14ac:dyDescent="0.3">
      <c r="A1336" t="s">
        <v>4279</v>
      </c>
      <c r="B1336">
        <v>0</v>
      </c>
      <c r="C1336">
        <v>7</v>
      </c>
    </row>
    <row r="1337" spans="1:3" x14ac:dyDescent="0.3">
      <c r="A1337" t="s">
        <v>4280</v>
      </c>
      <c r="B1337">
        <v>0</v>
      </c>
      <c r="C1337">
        <v>7</v>
      </c>
    </row>
    <row r="1338" spans="1:3" x14ac:dyDescent="0.3">
      <c r="A1338" t="s">
        <v>824</v>
      </c>
      <c r="B1338">
        <v>0</v>
      </c>
      <c r="C1338">
        <v>7</v>
      </c>
    </row>
    <row r="1339" spans="1:3" x14ac:dyDescent="0.3">
      <c r="A1339" t="s">
        <v>4281</v>
      </c>
      <c r="B1339">
        <v>0</v>
      </c>
      <c r="C1339">
        <v>7</v>
      </c>
    </row>
    <row r="1340" spans="1:3" x14ac:dyDescent="0.3">
      <c r="A1340" t="s">
        <v>4282</v>
      </c>
      <c r="B1340">
        <v>0</v>
      </c>
      <c r="C1340">
        <v>7</v>
      </c>
    </row>
    <row r="1341" spans="1:3" x14ac:dyDescent="0.3">
      <c r="A1341" t="s">
        <v>4283</v>
      </c>
      <c r="B1341">
        <v>0</v>
      </c>
      <c r="C1341">
        <v>7</v>
      </c>
    </row>
    <row r="1342" spans="1:3" x14ac:dyDescent="0.3">
      <c r="A1342" t="s">
        <v>4284</v>
      </c>
      <c r="B1342">
        <v>0</v>
      </c>
      <c r="C1342">
        <v>7</v>
      </c>
    </row>
    <row r="1343" spans="1:3" x14ac:dyDescent="0.3">
      <c r="A1343" t="s">
        <v>4285</v>
      </c>
      <c r="B1343">
        <v>0</v>
      </c>
      <c r="C1343">
        <v>7</v>
      </c>
    </row>
    <row r="1344" spans="1:3" x14ac:dyDescent="0.3">
      <c r="A1344" t="s">
        <v>4286</v>
      </c>
      <c r="B1344">
        <v>0</v>
      </c>
      <c r="C1344">
        <v>7</v>
      </c>
    </row>
    <row r="1345" spans="1:3" x14ac:dyDescent="0.3">
      <c r="A1345" t="s">
        <v>4287</v>
      </c>
      <c r="B1345">
        <v>0</v>
      </c>
      <c r="C1345">
        <v>7</v>
      </c>
    </row>
    <row r="1346" spans="1:3" x14ac:dyDescent="0.3">
      <c r="A1346" t="s">
        <v>4288</v>
      </c>
      <c r="B1346">
        <v>0</v>
      </c>
      <c r="C1346">
        <v>7</v>
      </c>
    </row>
    <row r="1347" spans="1:3" x14ac:dyDescent="0.3">
      <c r="A1347" t="s">
        <v>4289</v>
      </c>
      <c r="B1347">
        <v>0</v>
      </c>
      <c r="C1347">
        <v>7</v>
      </c>
    </row>
    <row r="1348" spans="1:3" x14ac:dyDescent="0.3">
      <c r="A1348" t="s">
        <v>4290</v>
      </c>
      <c r="B1348">
        <v>0</v>
      </c>
      <c r="C1348">
        <v>7</v>
      </c>
    </row>
    <row r="1349" spans="1:3" x14ac:dyDescent="0.3">
      <c r="A1349" t="s">
        <v>4291</v>
      </c>
      <c r="B1349">
        <v>0</v>
      </c>
      <c r="C1349">
        <v>7</v>
      </c>
    </row>
    <row r="1350" spans="1:3" x14ac:dyDescent="0.3">
      <c r="A1350" t="s">
        <v>4292</v>
      </c>
      <c r="B1350">
        <v>0</v>
      </c>
      <c r="C1350">
        <v>7</v>
      </c>
    </row>
    <row r="1351" spans="1:3" x14ac:dyDescent="0.3">
      <c r="A1351" t="s">
        <v>4293</v>
      </c>
      <c r="B1351">
        <v>0</v>
      </c>
      <c r="C1351">
        <v>7</v>
      </c>
    </row>
    <row r="1352" spans="1:3" x14ac:dyDescent="0.3">
      <c r="A1352" t="s">
        <v>4294</v>
      </c>
      <c r="B1352">
        <v>2.4806201550387597</v>
      </c>
      <c r="C1352">
        <v>5</v>
      </c>
    </row>
    <row r="1353" spans="1:3" x14ac:dyDescent="0.3">
      <c r="A1353" t="s">
        <v>1047</v>
      </c>
      <c r="B1353">
        <v>2.6315789473684208</v>
      </c>
      <c r="C1353">
        <v>5</v>
      </c>
    </row>
    <row r="1354" spans="1:3" x14ac:dyDescent="0.3">
      <c r="A1354" t="s">
        <v>4295</v>
      </c>
      <c r="B1354">
        <v>0</v>
      </c>
      <c r="C1354">
        <v>7</v>
      </c>
    </row>
    <row r="1355" spans="1:3" x14ac:dyDescent="0.3">
      <c r="A1355" t="s">
        <v>305</v>
      </c>
      <c r="B1355">
        <v>0</v>
      </c>
      <c r="C1355">
        <v>7</v>
      </c>
    </row>
    <row r="1356" spans="1:3" x14ac:dyDescent="0.3">
      <c r="A1356" t="s">
        <v>4296</v>
      </c>
      <c r="B1356">
        <v>0</v>
      </c>
      <c r="C1356">
        <v>7</v>
      </c>
    </row>
    <row r="1357" spans="1:3" x14ac:dyDescent="0.3">
      <c r="A1357" t="s">
        <v>4297</v>
      </c>
      <c r="B1357">
        <v>0</v>
      </c>
      <c r="C1357">
        <v>7</v>
      </c>
    </row>
    <row r="1358" spans="1:3" x14ac:dyDescent="0.3">
      <c r="A1358" t="s">
        <v>4298</v>
      </c>
      <c r="B1358">
        <v>0</v>
      </c>
      <c r="C1358">
        <v>7</v>
      </c>
    </row>
    <row r="1359" spans="1:3" x14ac:dyDescent="0.3">
      <c r="A1359" t="s">
        <v>4299</v>
      </c>
      <c r="B1359">
        <v>0</v>
      </c>
      <c r="C1359">
        <v>7</v>
      </c>
    </row>
    <row r="1360" spans="1:3" x14ac:dyDescent="0.3">
      <c r="A1360" t="s">
        <v>4300</v>
      </c>
      <c r="B1360">
        <v>0</v>
      </c>
      <c r="C1360">
        <v>7</v>
      </c>
    </row>
    <row r="1361" spans="1:3" x14ac:dyDescent="0.3">
      <c r="A1361" t="s">
        <v>4301</v>
      </c>
      <c r="B1361">
        <v>0</v>
      </c>
      <c r="C1361">
        <v>7</v>
      </c>
    </row>
    <row r="1362" spans="1:3" x14ac:dyDescent="0.3">
      <c r="A1362" t="s">
        <v>4302</v>
      </c>
      <c r="B1362">
        <v>0</v>
      </c>
      <c r="C1362">
        <v>7</v>
      </c>
    </row>
    <row r="1363" spans="1:3" x14ac:dyDescent="0.3">
      <c r="A1363" t="s">
        <v>406</v>
      </c>
      <c r="B1363">
        <v>0</v>
      </c>
      <c r="C1363">
        <v>7</v>
      </c>
    </row>
    <row r="1364" spans="1:3" x14ac:dyDescent="0.3">
      <c r="A1364" t="s">
        <v>4303</v>
      </c>
      <c r="B1364">
        <v>0</v>
      </c>
      <c r="C1364">
        <v>7</v>
      </c>
    </row>
    <row r="1365" spans="1:3" x14ac:dyDescent="0.3">
      <c r="A1365" t="s">
        <v>4304</v>
      </c>
      <c r="B1365">
        <v>0</v>
      </c>
      <c r="C1365">
        <v>7</v>
      </c>
    </row>
    <row r="1366" spans="1:3" x14ac:dyDescent="0.3">
      <c r="A1366" t="s">
        <v>4305</v>
      </c>
      <c r="B1366">
        <v>0</v>
      </c>
      <c r="C1366">
        <v>7</v>
      </c>
    </row>
    <row r="1367" spans="1:3" x14ac:dyDescent="0.3">
      <c r="A1367" t="s">
        <v>4306</v>
      </c>
      <c r="B1367">
        <v>0</v>
      </c>
      <c r="C1367">
        <v>7</v>
      </c>
    </row>
    <row r="1368" spans="1:3" x14ac:dyDescent="0.3">
      <c r="A1368" t="s">
        <v>4307</v>
      </c>
      <c r="B1368">
        <v>0</v>
      </c>
      <c r="C1368">
        <v>7</v>
      </c>
    </row>
    <row r="1369" spans="1:3" x14ac:dyDescent="0.3">
      <c r="A1369" t="s">
        <v>4308</v>
      </c>
      <c r="B1369">
        <v>0</v>
      </c>
      <c r="C1369">
        <v>7</v>
      </c>
    </row>
    <row r="1370" spans="1:3" x14ac:dyDescent="0.3">
      <c r="A1370" t="s">
        <v>4309</v>
      </c>
      <c r="B1370">
        <v>0</v>
      </c>
      <c r="C1370">
        <v>7</v>
      </c>
    </row>
    <row r="1371" spans="1:3" x14ac:dyDescent="0.3">
      <c r="A1371" t="s">
        <v>4310</v>
      </c>
      <c r="B1371">
        <v>0</v>
      </c>
      <c r="C1371">
        <v>7</v>
      </c>
    </row>
    <row r="1372" spans="1:3" x14ac:dyDescent="0.3">
      <c r="A1372" t="s">
        <v>306</v>
      </c>
      <c r="B1372">
        <v>0</v>
      </c>
      <c r="C1372">
        <v>7</v>
      </c>
    </row>
    <row r="1373" spans="1:3" x14ac:dyDescent="0.3">
      <c r="A1373" t="s">
        <v>4311</v>
      </c>
      <c r="B1373">
        <v>0</v>
      </c>
      <c r="C1373">
        <v>7</v>
      </c>
    </row>
    <row r="1374" spans="1:3" x14ac:dyDescent="0.3">
      <c r="A1374" t="s">
        <v>4312</v>
      </c>
      <c r="B1374">
        <v>0</v>
      </c>
      <c r="C1374">
        <v>7</v>
      </c>
    </row>
    <row r="1375" spans="1:3" x14ac:dyDescent="0.3">
      <c r="A1375" t="s">
        <v>4313</v>
      </c>
      <c r="B1375">
        <v>0</v>
      </c>
      <c r="C1375">
        <v>7</v>
      </c>
    </row>
    <row r="1376" spans="1:3" x14ac:dyDescent="0.3">
      <c r="A1376" t="s">
        <v>4314</v>
      </c>
      <c r="B1376">
        <v>0</v>
      </c>
      <c r="C1376">
        <v>7</v>
      </c>
    </row>
    <row r="1377" spans="1:3" x14ac:dyDescent="0.3">
      <c r="A1377" t="s">
        <v>4315</v>
      </c>
      <c r="B1377">
        <v>0</v>
      </c>
      <c r="C1377">
        <v>7</v>
      </c>
    </row>
    <row r="1378" spans="1:3" x14ac:dyDescent="0.3">
      <c r="A1378" t="s">
        <v>4316</v>
      </c>
      <c r="B1378">
        <v>0</v>
      </c>
      <c r="C1378">
        <v>7</v>
      </c>
    </row>
    <row r="1379" spans="1:3" x14ac:dyDescent="0.3">
      <c r="A1379" t="s">
        <v>4317</v>
      </c>
      <c r="B1379">
        <v>0</v>
      </c>
      <c r="C1379">
        <v>7</v>
      </c>
    </row>
    <row r="1380" spans="1:3" x14ac:dyDescent="0.3">
      <c r="A1380" t="s">
        <v>4318</v>
      </c>
      <c r="B1380">
        <v>0</v>
      </c>
      <c r="C1380">
        <v>7</v>
      </c>
    </row>
    <row r="1381" spans="1:3" x14ac:dyDescent="0.3">
      <c r="A1381" t="s">
        <v>4319</v>
      </c>
      <c r="B1381">
        <v>0</v>
      </c>
      <c r="C1381">
        <v>7</v>
      </c>
    </row>
    <row r="1382" spans="1:3" x14ac:dyDescent="0.3">
      <c r="A1382" t="s">
        <v>4320</v>
      </c>
      <c r="B1382">
        <v>0</v>
      </c>
      <c r="C1382">
        <v>7</v>
      </c>
    </row>
    <row r="1383" spans="1:3" x14ac:dyDescent="0.3">
      <c r="A1383" t="s">
        <v>4321</v>
      </c>
      <c r="B1383">
        <v>0</v>
      </c>
      <c r="C1383">
        <v>7</v>
      </c>
    </row>
    <row r="1384" spans="1:3" x14ac:dyDescent="0.3">
      <c r="A1384" t="s">
        <v>4322</v>
      </c>
      <c r="B1384">
        <v>0</v>
      </c>
      <c r="C1384">
        <v>7</v>
      </c>
    </row>
    <row r="1385" spans="1:3" x14ac:dyDescent="0.3">
      <c r="A1385" t="s">
        <v>568</v>
      </c>
      <c r="B1385">
        <v>0</v>
      </c>
      <c r="C1385">
        <v>7</v>
      </c>
    </row>
    <row r="1386" spans="1:3" x14ac:dyDescent="0.3">
      <c r="A1386" t="s">
        <v>4323</v>
      </c>
      <c r="B1386">
        <v>0</v>
      </c>
      <c r="C1386">
        <v>7</v>
      </c>
    </row>
    <row r="1387" spans="1:3" x14ac:dyDescent="0.3">
      <c r="A1387" t="s">
        <v>1048</v>
      </c>
      <c r="B1387">
        <v>0</v>
      </c>
      <c r="C1387">
        <v>7</v>
      </c>
    </row>
    <row r="1388" spans="1:3" x14ac:dyDescent="0.3">
      <c r="A1388" t="s">
        <v>4324</v>
      </c>
      <c r="B1388">
        <v>0</v>
      </c>
      <c r="C1388">
        <v>7</v>
      </c>
    </row>
    <row r="1389" spans="1:3" x14ac:dyDescent="0.3">
      <c r="A1389" t="s">
        <v>4325</v>
      </c>
      <c r="B1389">
        <v>0</v>
      </c>
      <c r="C1389">
        <v>7</v>
      </c>
    </row>
    <row r="1390" spans="1:3" x14ac:dyDescent="0.3">
      <c r="A1390" t="s">
        <v>4326</v>
      </c>
      <c r="B1390">
        <v>0</v>
      </c>
      <c r="C1390">
        <v>7</v>
      </c>
    </row>
    <row r="1391" spans="1:3" x14ac:dyDescent="0.3">
      <c r="A1391" t="s">
        <v>823</v>
      </c>
      <c r="B1391">
        <v>5.9523809523809527E-2</v>
      </c>
      <c r="C1391">
        <v>7</v>
      </c>
    </row>
    <row r="1392" spans="1:3" x14ac:dyDescent="0.3">
      <c r="A1392" t="s">
        <v>4327</v>
      </c>
      <c r="B1392">
        <v>0</v>
      </c>
      <c r="C1392">
        <v>7</v>
      </c>
    </row>
    <row r="1393" spans="1:3" x14ac:dyDescent="0.3">
      <c r="A1393" t="s">
        <v>4328</v>
      </c>
      <c r="B1393">
        <v>0</v>
      </c>
      <c r="C1393">
        <v>7</v>
      </c>
    </row>
    <row r="1394" spans="1:3" x14ac:dyDescent="0.3">
      <c r="A1394" t="s">
        <v>4329</v>
      </c>
      <c r="B1394">
        <v>0</v>
      </c>
      <c r="C1394">
        <v>7</v>
      </c>
    </row>
    <row r="1395" spans="1:3" x14ac:dyDescent="0.3">
      <c r="A1395" t="s">
        <v>4330</v>
      </c>
      <c r="B1395">
        <v>0</v>
      </c>
      <c r="C1395">
        <v>7</v>
      </c>
    </row>
    <row r="1396" spans="1:3" x14ac:dyDescent="0.3">
      <c r="A1396" t="s">
        <v>4331</v>
      </c>
      <c r="B1396">
        <v>0</v>
      </c>
      <c r="C1396">
        <v>7</v>
      </c>
    </row>
    <row r="1397" spans="1:3" x14ac:dyDescent="0.3">
      <c r="A1397" t="s">
        <v>4332</v>
      </c>
      <c r="B1397">
        <v>0</v>
      </c>
      <c r="C1397">
        <v>7</v>
      </c>
    </row>
    <row r="1398" spans="1:3" x14ac:dyDescent="0.3">
      <c r="A1398" t="s">
        <v>4333</v>
      </c>
      <c r="B1398">
        <v>0</v>
      </c>
      <c r="C1398">
        <v>7</v>
      </c>
    </row>
    <row r="1399" spans="1:3" x14ac:dyDescent="0.3">
      <c r="A1399" t="s">
        <v>4334</v>
      </c>
      <c r="B1399">
        <v>0</v>
      </c>
      <c r="C1399">
        <v>7</v>
      </c>
    </row>
    <row r="1400" spans="1:3" x14ac:dyDescent="0.3">
      <c r="A1400" t="s">
        <v>4335</v>
      </c>
      <c r="B1400">
        <v>0</v>
      </c>
      <c r="C1400">
        <v>7</v>
      </c>
    </row>
    <row r="1401" spans="1:3" x14ac:dyDescent="0.3">
      <c r="A1401" t="s">
        <v>4336</v>
      </c>
      <c r="B1401">
        <v>0</v>
      </c>
      <c r="C1401">
        <v>7</v>
      </c>
    </row>
    <row r="1402" spans="1:3" x14ac:dyDescent="0.3">
      <c r="A1402" t="s">
        <v>4337</v>
      </c>
      <c r="B1402">
        <v>0</v>
      </c>
      <c r="C1402">
        <v>7</v>
      </c>
    </row>
    <row r="1403" spans="1:3" x14ac:dyDescent="0.3">
      <c r="A1403" t="s">
        <v>4338</v>
      </c>
      <c r="B1403">
        <v>0</v>
      </c>
      <c r="C1403">
        <v>7</v>
      </c>
    </row>
    <row r="1404" spans="1:3" x14ac:dyDescent="0.3">
      <c r="A1404" t="s">
        <v>4339</v>
      </c>
      <c r="B1404">
        <v>0</v>
      </c>
      <c r="C1404">
        <v>7</v>
      </c>
    </row>
    <row r="1405" spans="1:3" x14ac:dyDescent="0.3">
      <c r="A1405" t="s">
        <v>4340</v>
      </c>
      <c r="B1405">
        <v>0</v>
      </c>
      <c r="C1405">
        <v>7</v>
      </c>
    </row>
    <row r="1406" spans="1:3" x14ac:dyDescent="0.3">
      <c r="A1406" t="s">
        <v>4341</v>
      </c>
      <c r="B1406">
        <v>0</v>
      </c>
      <c r="C1406">
        <v>7</v>
      </c>
    </row>
    <row r="1407" spans="1:3" x14ac:dyDescent="0.3">
      <c r="A1407" t="s">
        <v>4342</v>
      </c>
      <c r="B1407">
        <v>0</v>
      </c>
      <c r="C1407">
        <v>7</v>
      </c>
    </row>
    <row r="1408" spans="1:3" x14ac:dyDescent="0.3">
      <c r="A1408" t="s">
        <v>4343</v>
      </c>
      <c r="B1408">
        <v>0</v>
      </c>
      <c r="C1408">
        <v>7</v>
      </c>
    </row>
    <row r="1409" spans="1:3" x14ac:dyDescent="0.3">
      <c r="A1409" t="s">
        <v>307</v>
      </c>
      <c r="B1409">
        <v>0</v>
      </c>
      <c r="C1409">
        <v>7</v>
      </c>
    </row>
    <row r="1410" spans="1:3" x14ac:dyDescent="0.3">
      <c r="A1410" t="s">
        <v>4344</v>
      </c>
      <c r="B1410">
        <v>0</v>
      </c>
      <c r="C1410">
        <v>7</v>
      </c>
    </row>
    <row r="1411" spans="1:3" x14ac:dyDescent="0.3">
      <c r="A1411" t="s">
        <v>4345</v>
      </c>
      <c r="B1411">
        <v>0</v>
      </c>
      <c r="C1411">
        <v>7</v>
      </c>
    </row>
    <row r="1412" spans="1:3" x14ac:dyDescent="0.3">
      <c r="A1412" t="s">
        <v>4346</v>
      </c>
      <c r="B1412">
        <v>0</v>
      </c>
      <c r="C1412">
        <v>7</v>
      </c>
    </row>
    <row r="1413" spans="1:3" x14ac:dyDescent="0.3">
      <c r="A1413" t="s">
        <v>4347</v>
      </c>
      <c r="B1413">
        <v>0</v>
      </c>
      <c r="C1413">
        <v>7</v>
      </c>
    </row>
    <row r="1414" spans="1:3" x14ac:dyDescent="0.3">
      <c r="A1414" t="s">
        <v>4348</v>
      </c>
      <c r="B1414">
        <v>0</v>
      </c>
      <c r="C1414">
        <v>7</v>
      </c>
    </row>
    <row r="1415" spans="1:3" x14ac:dyDescent="0.3">
      <c r="A1415" t="s">
        <v>4349</v>
      </c>
      <c r="B1415">
        <v>0</v>
      </c>
      <c r="C1415">
        <v>7</v>
      </c>
    </row>
    <row r="1416" spans="1:3" x14ac:dyDescent="0.3">
      <c r="A1416" t="s">
        <v>4350</v>
      </c>
      <c r="B1416">
        <v>0</v>
      </c>
      <c r="C1416">
        <v>7</v>
      </c>
    </row>
    <row r="1417" spans="1:3" x14ac:dyDescent="0.3">
      <c r="A1417" t="s">
        <v>4351</v>
      </c>
      <c r="B1417">
        <v>0</v>
      </c>
      <c r="C1417">
        <v>7</v>
      </c>
    </row>
    <row r="1418" spans="1:3" x14ac:dyDescent="0.3">
      <c r="A1418" t="s">
        <v>4352</v>
      </c>
      <c r="B1418">
        <v>0</v>
      </c>
      <c r="C1418">
        <v>7</v>
      </c>
    </row>
    <row r="1419" spans="1:3" x14ac:dyDescent="0.3">
      <c r="A1419" t="s">
        <v>4353</v>
      </c>
      <c r="B1419">
        <v>0</v>
      </c>
      <c r="C1419">
        <v>7</v>
      </c>
    </row>
    <row r="1420" spans="1:3" x14ac:dyDescent="0.3">
      <c r="A1420" t="s">
        <v>4354</v>
      </c>
      <c r="B1420">
        <v>0</v>
      </c>
      <c r="C1420">
        <v>7</v>
      </c>
    </row>
    <row r="1421" spans="1:3" x14ac:dyDescent="0.3">
      <c r="A1421" t="s">
        <v>4355</v>
      </c>
      <c r="B1421">
        <v>0</v>
      </c>
      <c r="C1421">
        <v>7</v>
      </c>
    </row>
    <row r="1422" spans="1:3" x14ac:dyDescent="0.3">
      <c r="A1422" t="s">
        <v>822</v>
      </c>
      <c r="B1422">
        <v>4</v>
      </c>
      <c r="C1422">
        <v>3</v>
      </c>
    </row>
    <row r="1423" spans="1:3" x14ac:dyDescent="0.3">
      <c r="A1423" t="s">
        <v>4356</v>
      </c>
      <c r="B1423">
        <v>0</v>
      </c>
      <c r="C1423">
        <v>7</v>
      </c>
    </row>
    <row r="1424" spans="1:3" x14ac:dyDescent="0.3">
      <c r="A1424" t="s">
        <v>4357</v>
      </c>
      <c r="B1424">
        <v>0</v>
      </c>
      <c r="C1424">
        <v>7</v>
      </c>
    </row>
    <row r="1425" spans="1:3" x14ac:dyDescent="0.3">
      <c r="A1425" t="s">
        <v>4358</v>
      </c>
      <c r="B1425">
        <v>0</v>
      </c>
      <c r="C1425">
        <v>7</v>
      </c>
    </row>
    <row r="1426" spans="1:3" x14ac:dyDescent="0.3">
      <c r="A1426" t="s">
        <v>4359</v>
      </c>
      <c r="B1426">
        <v>0</v>
      </c>
      <c r="C1426">
        <v>7</v>
      </c>
    </row>
    <row r="1427" spans="1:3" x14ac:dyDescent="0.3">
      <c r="A1427" t="s">
        <v>4360</v>
      </c>
      <c r="B1427">
        <v>0</v>
      </c>
      <c r="C1427">
        <v>7</v>
      </c>
    </row>
    <row r="1428" spans="1:3" x14ac:dyDescent="0.3">
      <c r="A1428" t="s">
        <v>4361</v>
      </c>
      <c r="B1428">
        <v>0</v>
      </c>
      <c r="C1428">
        <v>7</v>
      </c>
    </row>
    <row r="1429" spans="1:3" x14ac:dyDescent="0.3">
      <c r="A1429" t="s">
        <v>4362</v>
      </c>
      <c r="B1429">
        <v>0</v>
      </c>
      <c r="C1429">
        <v>7</v>
      </c>
    </row>
    <row r="1430" spans="1:3" x14ac:dyDescent="0.3">
      <c r="A1430" t="s">
        <v>4363</v>
      </c>
      <c r="B1430">
        <v>0</v>
      </c>
      <c r="C1430">
        <v>7</v>
      </c>
    </row>
    <row r="1431" spans="1:3" x14ac:dyDescent="0.3">
      <c r="A1431" t="s">
        <v>4364</v>
      </c>
      <c r="B1431">
        <v>0</v>
      </c>
      <c r="C1431">
        <v>7</v>
      </c>
    </row>
    <row r="1432" spans="1:3" x14ac:dyDescent="0.3">
      <c r="A1432" t="s">
        <v>4365</v>
      </c>
      <c r="B1432">
        <v>0</v>
      </c>
      <c r="C1432">
        <v>7</v>
      </c>
    </row>
    <row r="1433" spans="1:3" x14ac:dyDescent="0.3">
      <c r="A1433" t="s">
        <v>4366</v>
      </c>
      <c r="B1433">
        <v>0</v>
      </c>
      <c r="C1433">
        <v>7</v>
      </c>
    </row>
    <row r="1434" spans="1:3" x14ac:dyDescent="0.3">
      <c r="A1434" t="s">
        <v>4367</v>
      </c>
      <c r="B1434">
        <v>0</v>
      </c>
      <c r="C1434">
        <v>7</v>
      </c>
    </row>
    <row r="1435" spans="1:3" x14ac:dyDescent="0.3">
      <c r="A1435" t="s">
        <v>4368</v>
      </c>
      <c r="B1435">
        <v>0</v>
      </c>
      <c r="C1435">
        <v>7</v>
      </c>
    </row>
    <row r="1436" spans="1:3" x14ac:dyDescent="0.3">
      <c r="A1436" t="s">
        <v>4369</v>
      </c>
      <c r="B1436">
        <v>0</v>
      </c>
      <c r="C1436">
        <v>7</v>
      </c>
    </row>
    <row r="1437" spans="1:3" x14ac:dyDescent="0.3">
      <c r="A1437" t="s">
        <v>821</v>
      </c>
      <c r="B1437">
        <v>0.20833333333333334</v>
      </c>
      <c r="C1437">
        <v>7</v>
      </c>
    </row>
    <row r="1438" spans="1:3" x14ac:dyDescent="0.3">
      <c r="A1438" t="s">
        <v>4370</v>
      </c>
      <c r="B1438">
        <v>0</v>
      </c>
      <c r="C1438">
        <v>7</v>
      </c>
    </row>
    <row r="1439" spans="1:3" x14ac:dyDescent="0.3">
      <c r="A1439" t="s">
        <v>308</v>
      </c>
      <c r="B1439">
        <v>0.45454545454545459</v>
      </c>
      <c r="C1439">
        <v>7</v>
      </c>
    </row>
    <row r="1440" spans="1:3" x14ac:dyDescent="0.3">
      <c r="A1440" t="s">
        <v>4371</v>
      </c>
      <c r="B1440">
        <v>0</v>
      </c>
      <c r="C1440">
        <v>7</v>
      </c>
    </row>
    <row r="1441" spans="1:3" x14ac:dyDescent="0.3">
      <c r="A1441" t="s">
        <v>4372</v>
      </c>
      <c r="B1441">
        <v>0</v>
      </c>
      <c r="C1441">
        <v>7</v>
      </c>
    </row>
    <row r="1442" spans="1:3" x14ac:dyDescent="0.3">
      <c r="A1442" t="s">
        <v>4373</v>
      </c>
      <c r="B1442">
        <v>0</v>
      </c>
      <c r="C1442">
        <v>7</v>
      </c>
    </row>
    <row r="1443" spans="1:3" x14ac:dyDescent="0.3">
      <c r="A1443" t="s">
        <v>4374</v>
      </c>
      <c r="B1443">
        <v>0</v>
      </c>
      <c r="C1443">
        <v>7</v>
      </c>
    </row>
    <row r="1444" spans="1:3" x14ac:dyDescent="0.3">
      <c r="A1444" t="s">
        <v>4375</v>
      </c>
      <c r="B1444">
        <v>0</v>
      </c>
      <c r="C1444">
        <v>7</v>
      </c>
    </row>
    <row r="1445" spans="1:3" x14ac:dyDescent="0.3">
      <c r="A1445" t="s">
        <v>4376</v>
      </c>
      <c r="B1445">
        <v>0</v>
      </c>
      <c r="C1445">
        <v>7</v>
      </c>
    </row>
    <row r="1446" spans="1:3" x14ac:dyDescent="0.3">
      <c r="A1446" t="s">
        <v>4377</v>
      </c>
      <c r="B1446">
        <v>0</v>
      </c>
      <c r="C1446">
        <v>7</v>
      </c>
    </row>
    <row r="1447" spans="1:3" x14ac:dyDescent="0.3">
      <c r="A1447" t="s">
        <v>4378</v>
      </c>
      <c r="B1447">
        <v>0</v>
      </c>
      <c r="C1447">
        <v>7</v>
      </c>
    </row>
    <row r="1448" spans="1:3" x14ac:dyDescent="0.3">
      <c r="A1448" t="s">
        <v>1049</v>
      </c>
      <c r="B1448">
        <v>0</v>
      </c>
      <c r="C1448">
        <v>7</v>
      </c>
    </row>
    <row r="1449" spans="1:3" x14ac:dyDescent="0.3">
      <c r="A1449" t="s">
        <v>4379</v>
      </c>
      <c r="B1449">
        <v>0</v>
      </c>
      <c r="C1449">
        <v>7</v>
      </c>
    </row>
    <row r="1450" spans="1:3" x14ac:dyDescent="0.3">
      <c r="A1450" t="s">
        <v>4380</v>
      </c>
      <c r="B1450">
        <v>0</v>
      </c>
      <c r="C1450">
        <v>7</v>
      </c>
    </row>
    <row r="1451" spans="1:3" x14ac:dyDescent="0.3">
      <c r="A1451" t="s">
        <v>4381</v>
      </c>
      <c r="B1451">
        <v>0</v>
      </c>
      <c r="C1451">
        <v>7</v>
      </c>
    </row>
    <row r="1452" spans="1:3" x14ac:dyDescent="0.3">
      <c r="A1452" t="s">
        <v>4382</v>
      </c>
      <c r="B1452">
        <v>0</v>
      </c>
      <c r="C1452">
        <v>7</v>
      </c>
    </row>
    <row r="1453" spans="1:3" x14ac:dyDescent="0.3">
      <c r="A1453" t="s">
        <v>4383</v>
      </c>
      <c r="B1453">
        <v>0</v>
      </c>
      <c r="C1453">
        <v>7</v>
      </c>
    </row>
    <row r="1454" spans="1:3" x14ac:dyDescent="0.3">
      <c r="A1454" t="s">
        <v>1050</v>
      </c>
      <c r="B1454">
        <v>0</v>
      </c>
      <c r="C1454">
        <v>7</v>
      </c>
    </row>
    <row r="1455" spans="1:3" x14ac:dyDescent="0.3">
      <c r="A1455" t="s">
        <v>4384</v>
      </c>
      <c r="B1455">
        <v>0</v>
      </c>
      <c r="C1455">
        <v>7</v>
      </c>
    </row>
    <row r="1456" spans="1:3" x14ac:dyDescent="0.3">
      <c r="A1456" t="s">
        <v>1051</v>
      </c>
      <c r="B1456">
        <v>0</v>
      </c>
      <c r="C1456">
        <v>7</v>
      </c>
    </row>
    <row r="1457" spans="1:3" x14ac:dyDescent="0.3">
      <c r="A1457" t="s">
        <v>4385</v>
      </c>
      <c r="B1457">
        <v>0</v>
      </c>
      <c r="C1457">
        <v>7</v>
      </c>
    </row>
    <row r="1458" spans="1:3" x14ac:dyDescent="0.3">
      <c r="A1458" t="s">
        <v>4386</v>
      </c>
      <c r="B1458">
        <v>0</v>
      </c>
      <c r="C1458">
        <v>7</v>
      </c>
    </row>
    <row r="1459" spans="1:3" x14ac:dyDescent="0.3">
      <c r="A1459" t="s">
        <v>766</v>
      </c>
      <c r="B1459">
        <v>0</v>
      </c>
      <c r="C1459">
        <v>7</v>
      </c>
    </row>
    <row r="1460" spans="1:3" x14ac:dyDescent="0.3">
      <c r="A1460" t="s">
        <v>4387</v>
      </c>
      <c r="B1460">
        <v>0</v>
      </c>
      <c r="C1460">
        <v>7</v>
      </c>
    </row>
    <row r="1461" spans="1:3" x14ac:dyDescent="0.3">
      <c r="A1461" t="s">
        <v>4388</v>
      </c>
      <c r="B1461">
        <v>0</v>
      </c>
      <c r="C1461">
        <v>7</v>
      </c>
    </row>
    <row r="1462" spans="1:3" x14ac:dyDescent="0.3">
      <c r="A1462" t="s">
        <v>4389</v>
      </c>
      <c r="B1462">
        <v>0</v>
      </c>
      <c r="C1462">
        <v>7</v>
      </c>
    </row>
    <row r="1463" spans="1:3" x14ac:dyDescent="0.3">
      <c r="A1463" t="s">
        <v>4390</v>
      </c>
      <c r="B1463">
        <v>0</v>
      </c>
      <c r="C1463">
        <v>7</v>
      </c>
    </row>
    <row r="1464" spans="1:3" x14ac:dyDescent="0.3">
      <c r="A1464" t="s">
        <v>4391</v>
      </c>
      <c r="B1464">
        <v>0</v>
      </c>
      <c r="C1464">
        <v>7</v>
      </c>
    </row>
    <row r="1465" spans="1:3" x14ac:dyDescent="0.3">
      <c r="A1465" t="s">
        <v>4392</v>
      </c>
      <c r="B1465">
        <v>0</v>
      </c>
      <c r="C1465">
        <v>7</v>
      </c>
    </row>
    <row r="1466" spans="1:3" x14ac:dyDescent="0.3">
      <c r="A1466" t="s">
        <v>569</v>
      </c>
      <c r="B1466">
        <v>0</v>
      </c>
      <c r="C1466">
        <v>7</v>
      </c>
    </row>
    <row r="1467" spans="1:3" x14ac:dyDescent="0.3">
      <c r="A1467" t="s">
        <v>4393</v>
      </c>
      <c r="B1467">
        <v>0</v>
      </c>
      <c r="C1467">
        <v>7</v>
      </c>
    </row>
    <row r="1468" spans="1:3" x14ac:dyDescent="0.3">
      <c r="A1468" t="s">
        <v>4394</v>
      </c>
      <c r="B1468">
        <v>0</v>
      </c>
      <c r="C1468">
        <v>7</v>
      </c>
    </row>
    <row r="1469" spans="1:3" x14ac:dyDescent="0.3">
      <c r="A1469" t="s">
        <v>4395</v>
      </c>
      <c r="B1469">
        <v>0</v>
      </c>
      <c r="C1469">
        <v>7</v>
      </c>
    </row>
    <row r="1470" spans="1:3" x14ac:dyDescent="0.3">
      <c r="A1470" t="s">
        <v>4396</v>
      </c>
      <c r="B1470">
        <v>0</v>
      </c>
      <c r="C1470">
        <v>7</v>
      </c>
    </row>
    <row r="1471" spans="1:3" x14ac:dyDescent="0.3">
      <c r="A1471" t="s">
        <v>4397</v>
      </c>
      <c r="B1471">
        <v>0</v>
      </c>
      <c r="C1471">
        <v>7</v>
      </c>
    </row>
    <row r="1472" spans="1:3" x14ac:dyDescent="0.3">
      <c r="A1472" t="s">
        <v>4398</v>
      </c>
      <c r="B1472">
        <v>0</v>
      </c>
      <c r="C1472">
        <v>7</v>
      </c>
    </row>
    <row r="1473" spans="1:3" x14ac:dyDescent="0.3">
      <c r="A1473" t="s">
        <v>1052</v>
      </c>
      <c r="B1473">
        <v>0</v>
      </c>
      <c r="C1473">
        <v>7</v>
      </c>
    </row>
    <row r="1474" spans="1:3" x14ac:dyDescent="0.3">
      <c r="A1474" t="s">
        <v>1053</v>
      </c>
      <c r="B1474">
        <v>0</v>
      </c>
      <c r="C1474">
        <v>7</v>
      </c>
    </row>
    <row r="1475" spans="1:3" x14ac:dyDescent="0.3">
      <c r="A1475" t="s">
        <v>4399</v>
      </c>
      <c r="B1475">
        <v>0</v>
      </c>
      <c r="C1475">
        <v>7</v>
      </c>
    </row>
    <row r="1476" spans="1:3" x14ac:dyDescent="0.3">
      <c r="A1476" t="s">
        <v>1054</v>
      </c>
      <c r="B1476">
        <v>0</v>
      </c>
      <c r="C1476">
        <v>7</v>
      </c>
    </row>
    <row r="1477" spans="1:3" x14ac:dyDescent="0.3">
      <c r="A1477" t="s">
        <v>4400</v>
      </c>
      <c r="B1477">
        <v>0</v>
      </c>
      <c r="C1477">
        <v>7</v>
      </c>
    </row>
    <row r="1478" spans="1:3" x14ac:dyDescent="0.3">
      <c r="A1478" t="s">
        <v>4401</v>
      </c>
      <c r="B1478">
        <v>0</v>
      </c>
      <c r="C1478">
        <v>7</v>
      </c>
    </row>
    <row r="1479" spans="1:3" x14ac:dyDescent="0.3">
      <c r="A1479" t="s">
        <v>570</v>
      </c>
      <c r="B1479">
        <v>0</v>
      </c>
      <c r="C1479">
        <v>7</v>
      </c>
    </row>
    <row r="1480" spans="1:3" x14ac:dyDescent="0.3">
      <c r="A1480" t="s">
        <v>4402</v>
      </c>
      <c r="B1480">
        <v>0</v>
      </c>
      <c r="C1480">
        <v>7</v>
      </c>
    </row>
    <row r="1481" spans="1:3" x14ac:dyDescent="0.3">
      <c r="A1481" t="s">
        <v>4403</v>
      </c>
      <c r="B1481">
        <v>0</v>
      </c>
      <c r="C1481">
        <v>7</v>
      </c>
    </row>
    <row r="1482" spans="1:3" x14ac:dyDescent="0.3">
      <c r="A1482" t="s">
        <v>1055</v>
      </c>
      <c r="B1482">
        <v>0</v>
      </c>
      <c r="C1482">
        <v>7</v>
      </c>
    </row>
    <row r="1483" spans="1:3" x14ac:dyDescent="0.3">
      <c r="A1483" t="s">
        <v>422</v>
      </c>
      <c r="B1483">
        <v>0</v>
      </c>
      <c r="C1483">
        <v>7</v>
      </c>
    </row>
    <row r="1484" spans="1:3" x14ac:dyDescent="0.3">
      <c r="A1484" t="s">
        <v>4404</v>
      </c>
      <c r="B1484">
        <v>0</v>
      </c>
      <c r="C1484">
        <v>7</v>
      </c>
    </row>
    <row r="1485" spans="1:3" x14ac:dyDescent="0.3">
      <c r="A1485" t="s">
        <v>820</v>
      </c>
      <c r="B1485">
        <v>0.30303030303030304</v>
      </c>
      <c r="C1485">
        <v>7</v>
      </c>
    </row>
    <row r="1486" spans="1:3" x14ac:dyDescent="0.3">
      <c r="A1486" t="s">
        <v>4405</v>
      </c>
      <c r="B1486">
        <v>0</v>
      </c>
      <c r="C1486">
        <v>7</v>
      </c>
    </row>
    <row r="1487" spans="1:3" x14ac:dyDescent="0.3">
      <c r="A1487" t="s">
        <v>4406</v>
      </c>
      <c r="B1487">
        <v>0</v>
      </c>
      <c r="C1487">
        <v>7</v>
      </c>
    </row>
    <row r="1488" spans="1:3" x14ac:dyDescent="0.3">
      <c r="A1488" t="s">
        <v>4407</v>
      </c>
      <c r="B1488">
        <v>0</v>
      </c>
      <c r="C1488">
        <v>7</v>
      </c>
    </row>
    <row r="1489" spans="1:3" x14ac:dyDescent="0.3">
      <c r="A1489" t="s">
        <v>571</v>
      </c>
      <c r="B1489">
        <v>1.8750000000000002</v>
      </c>
      <c r="C1489">
        <v>5</v>
      </c>
    </row>
    <row r="1490" spans="1:3" x14ac:dyDescent="0.3">
      <c r="A1490" t="s">
        <v>4408</v>
      </c>
      <c r="B1490">
        <v>0</v>
      </c>
      <c r="C1490">
        <v>7</v>
      </c>
    </row>
    <row r="1491" spans="1:3" x14ac:dyDescent="0.3">
      <c r="A1491" t="s">
        <v>572</v>
      </c>
      <c r="B1491">
        <v>0.17857142857142858</v>
      </c>
      <c r="C1491">
        <v>7</v>
      </c>
    </row>
    <row r="1492" spans="1:3" x14ac:dyDescent="0.3">
      <c r="A1492" t="s">
        <v>4409</v>
      </c>
      <c r="B1492">
        <v>0</v>
      </c>
      <c r="C1492">
        <v>7</v>
      </c>
    </row>
    <row r="1493" spans="1:3" x14ac:dyDescent="0.3">
      <c r="A1493" t="s">
        <v>4410</v>
      </c>
      <c r="B1493">
        <v>0</v>
      </c>
      <c r="C1493">
        <v>7</v>
      </c>
    </row>
    <row r="1494" spans="1:3" x14ac:dyDescent="0.3">
      <c r="A1494" t="s">
        <v>4411</v>
      </c>
      <c r="B1494">
        <v>0</v>
      </c>
      <c r="C1494">
        <v>7</v>
      </c>
    </row>
    <row r="1495" spans="1:3" x14ac:dyDescent="0.3">
      <c r="A1495" t="s">
        <v>4412</v>
      </c>
      <c r="B1495">
        <v>0</v>
      </c>
      <c r="C1495">
        <v>7</v>
      </c>
    </row>
    <row r="1496" spans="1:3" x14ac:dyDescent="0.3">
      <c r="A1496" t="s">
        <v>4413</v>
      </c>
      <c r="B1496">
        <v>0</v>
      </c>
      <c r="C1496">
        <v>7</v>
      </c>
    </row>
    <row r="1497" spans="1:3" x14ac:dyDescent="0.3">
      <c r="A1497" t="s">
        <v>4414</v>
      </c>
      <c r="B1497">
        <v>0</v>
      </c>
      <c r="C1497">
        <v>7</v>
      </c>
    </row>
    <row r="1498" spans="1:3" x14ac:dyDescent="0.3">
      <c r="A1498" t="s">
        <v>4415</v>
      </c>
      <c r="B1498">
        <v>0</v>
      </c>
      <c r="C1498">
        <v>7</v>
      </c>
    </row>
    <row r="1499" spans="1:3" x14ac:dyDescent="0.3">
      <c r="A1499" t="s">
        <v>4416</v>
      </c>
      <c r="B1499">
        <v>0</v>
      </c>
      <c r="C1499">
        <v>7</v>
      </c>
    </row>
    <row r="1500" spans="1:3" x14ac:dyDescent="0.3">
      <c r="A1500" t="s">
        <v>4417</v>
      </c>
      <c r="B1500">
        <v>0</v>
      </c>
      <c r="C1500">
        <v>7</v>
      </c>
    </row>
    <row r="1501" spans="1:3" x14ac:dyDescent="0.3">
      <c r="A1501" t="s">
        <v>1056</v>
      </c>
      <c r="B1501">
        <v>0</v>
      </c>
      <c r="C1501">
        <v>7</v>
      </c>
    </row>
    <row r="1502" spans="1:3" x14ac:dyDescent="0.3">
      <c r="A1502" t="s">
        <v>4418</v>
      </c>
      <c r="B1502">
        <v>0</v>
      </c>
      <c r="C1502">
        <v>7</v>
      </c>
    </row>
    <row r="1503" spans="1:3" x14ac:dyDescent="0.3">
      <c r="A1503" t="s">
        <v>4419</v>
      </c>
      <c r="B1503">
        <v>0</v>
      </c>
      <c r="C1503">
        <v>7</v>
      </c>
    </row>
    <row r="1504" spans="1:3" x14ac:dyDescent="0.3">
      <c r="A1504" t="s">
        <v>4420</v>
      </c>
      <c r="B1504">
        <v>0</v>
      </c>
      <c r="C1504">
        <v>7</v>
      </c>
    </row>
    <row r="1505" spans="1:3" x14ac:dyDescent="0.3">
      <c r="A1505" t="s">
        <v>4421</v>
      </c>
      <c r="B1505">
        <v>0</v>
      </c>
      <c r="C1505">
        <v>7</v>
      </c>
    </row>
    <row r="1506" spans="1:3" x14ac:dyDescent="0.3">
      <c r="A1506" t="s">
        <v>4422</v>
      </c>
      <c r="B1506">
        <v>0</v>
      </c>
      <c r="C1506">
        <v>7</v>
      </c>
    </row>
    <row r="1507" spans="1:3" x14ac:dyDescent="0.3">
      <c r="A1507" t="s">
        <v>4423</v>
      </c>
      <c r="B1507">
        <v>0</v>
      </c>
      <c r="C1507">
        <v>7</v>
      </c>
    </row>
    <row r="1508" spans="1:3" x14ac:dyDescent="0.3">
      <c r="A1508" t="s">
        <v>4424</v>
      </c>
      <c r="B1508">
        <v>0</v>
      </c>
      <c r="C1508">
        <v>7</v>
      </c>
    </row>
    <row r="1509" spans="1:3" x14ac:dyDescent="0.3">
      <c r="A1509" t="s">
        <v>4425</v>
      </c>
      <c r="B1509">
        <v>0</v>
      </c>
      <c r="C1509">
        <v>7</v>
      </c>
    </row>
    <row r="1510" spans="1:3" x14ac:dyDescent="0.3">
      <c r="A1510" t="s">
        <v>4426</v>
      </c>
      <c r="B1510">
        <v>0</v>
      </c>
      <c r="C1510">
        <v>7</v>
      </c>
    </row>
    <row r="1511" spans="1:3" x14ac:dyDescent="0.3">
      <c r="A1511" t="s">
        <v>4427</v>
      </c>
      <c r="B1511">
        <v>0</v>
      </c>
      <c r="C1511">
        <v>7</v>
      </c>
    </row>
    <row r="1512" spans="1:3" x14ac:dyDescent="0.3">
      <c r="A1512" t="s">
        <v>4428</v>
      </c>
      <c r="B1512">
        <v>0</v>
      </c>
      <c r="C1512">
        <v>7</v>
      </c>
    </row>
    <row r="1513" spans="1:3" x14ac:dyDescent="0.3">
      <c r="A1513" t="s">
        <v>4429</v>
      </c>
      <c r="B1513">
        <v>0</v>
      </c>
      <c r="C1513">
        <v>7</v>
      </c>
    </row>
    <row r="1514" spans="1:3" x14ac:dyDescent="0.3">
      <c r="A1514" t="s">
        <v>4430</v>
      </c>
      <c r="B1514">
        <v>0</v>
      </c>
      <c r="C1514">
        <v>7</v>
      </c>
    </row>
    <row r="1515" spans="1:3" x14ac:dyDescent="0.3">
      <c r="A1515" t="s">
        <v>428</v>
      </c>
      <c r="B1515">
        <v>0</v>
      </c>
      <c r="C1515">
        <v>7</v>
      </c>
    </row>
    <row r="1516" spans="1:3" x14ac:dyDescent="0.3">
      <c r="A1516" t="s">
        <v>4431</v>
      </c>
      <c r="B1516">
        <v>0</v>
      </c>
      <c r="C1516">
        <v>7</v>
      </c>
    </row>
    <row r="1517" spans="1:3" x14ac:dyDescent="0.3">
      <c r="A1517" t="s">
        <v>4432</v>
      </c>
      <c r="B1517">
        <v>0</v>
      </c>
      <c r="C1517">
        <v>7</v>
      </c>
    </row>
    <row r="1518" spans="1:3" x14ac:dyDescent="0.3">
      <c r="A1518" t="s">
        <v>4433</v>
      </c>
      <c r="B1518">
        <v>0</v>
      </c>
      <c r="C1518">
        <v>7</v>
      </c>
    </row>
    <row r="1519" spans="1:3" x14ac:dyDescent="0.3">
      <c r="A1519" t="s">
        <v>4434</v>
      </c>
      <c r="B1519">
        <v>0</v>
      </c>
      <c r="C1519">
        <v>7</v>
      </c>
    </row>
    <row r="1520" spans="1:3" x14ac:dyDescent="0.3">
      <c r="A1520" t="s">
        <v>4435</v>
      </c>
      <c r="B1520">
        <v>0</v>
      </c>
      <c r="C1520">
        <v>7</v>
      </c>
    </row>
    <row r="1521" spans="1:3" x14ac:dyDescent="0.3">
      <c r="A1521" t="s">
        <v>4436</v>
      </c>
      <c r="B1521">
        <v>0</v>
      </c>
      <c r="C1521">
        <v>7</v>
      </c>
    </row>
    <row r="1522" spans="1:3" x14ac:dyDescent="0.3">
      <c r="A1522" t="s">
        <v>4437</v>
      </c>
      <c r="B1522">
        <v>0</v>
      </c>
      <c r="C1522">
        <v>7</v>
      </c>
    </row>
    <row r="1523" spans="1:3" x14ac:dyDescent="0.3">
      <c r="A1523" t="s">
        <v>4438</v>
      </c>
      <c r="B1523">
        <v>0</v>
      </c>
      <c r="C1523">
        <v>7</v>
      </c>
    </row>
    <row r="1524" spans="1:3" x14ac:dyDescent="0.3">
      <c r="A1524" t="s">
        <v>819</v>
      </c>
      <c r="B1524">
        <v>1.25</v>
      </c>
      <c r="C1524">
        <v>5</v>
      </c>
    </row>
    <row r="1525" spans="1:3" x14ac:dyDescent="0.3">
      <c r="A1525" t="s">
        <v>4439</v>
      </c>
      <c r="B1525">
        <v>0</v>
      </c>
      <c r="C1525">
        <v>7</v>
      </c>
    </row>
    <row r="1526" spans="1:3" x14ac:dyDescent="0.3">
      <c r="A1526" t="s">
        <v>4440</v>
      </c>
      <c r="B1526">
        <v>0</v>
      </c>
      <c r="C1526">
        <v>7</v>
      </c>
    </row>
    <row r="1527" spans="1:3" x14ac:dyDescent="0.3">
      <c r="A1527" t="s">
        <v>4441</v>
      </c>
      <c r="B1527">
        <v>0</v>
      </c>
      <c r="C1527">
        <v>7</v>
      </c>
    </row>
    <row r="1528" spans="1:3" x14ac:dyDescent="0.3">
      <c r="A1528" t="s">
        <v>4442</v>
      </c>
      <c r="B1528">
        <v>0</v>
      </c>
      <c r="C1528">
        <v>7</v>
      </c>
    </row>
    <row r="1529" spans="1:3" x14ac:dyDescent="0.3">
      <c r="A1529" t="s">
        <v>4443</v>
      </c>
      <c r="B1529">
        <v>0</v>
      </c>
      <c r="C1529">
        <v>7</v>
      </c>
    </row>
    <row r="1530" spans="1:3" x14ac:dyDescent="0.3">
      <c r="A1530" t="s">
        <v>4444</v>
      </c>
      <c r="B1530">
        <v>0</v>
      </c>
      <c r="C1530">
        <v>7</v>
      </c>
    </row>
    <row r="1531" spans="1:3" x14ac:dyDescent="0.3">
      <c r="A1531" t="s">
        <v>4445</v>
      </c>
      <c r="B1531">
        <v>0</v>
      </c>
      <c r="C1531">
        <v>7</v>
      </c>
    </row>
    <row r="1532" spans="1:3" x14ac:dyDescent="0.3">
      <c r="A1532" t="s">
        <v>4446</v>
      </c>
      <c r="B1532">
        <v>0</v>
      </c>
      <c r="C1532">
        <v>7</v>
      </c>
    </row>
    <row r="1533" spans="1:3" x14ac:dyDescent="0.3">
      <c r="A1533" t="s">
        <v>4447</v>
      </c>
      <c r="B1533">
        <v>0</v>
      </c>
      <c r="C1533">
        <v>7</v>
      </c>
    </row>
    <row r="1534" spans="1:3" x14ac:dyDescent="0.3">
      <c r="A1534" t="s">
        <v>1057</v>
      </c>
      <c r="B1534">
        <v>0</v>
      </c>
      <c r="C1534">
        <v>7</v>
      </c>
    </row>
    <row r="1535" spans="1:3" x14ac:dyDescent="0.3">
      <c r="A1535" t="s">
        <v>4448</v>
      </c>
      <c r="B1535">
        <v>0</v>
      </c>
      <c r="C1535">
        <v>7</v>
      </c>
    </row>
    <row r="1536" spans="1:3" x14ac:dyDescent="0.3">
      <c r="A1536" t="s">
        <v>4449</v>
      </c>
      <c r="B1536">
        <v>0</v>
      </c>
      <c r="C1536">
        <v>7</v>
      </c>
    </row>
    <row r="1537" spans="1:3" x14ac:dyDescent="0.3">
      <c r="A1537" t="s">
        <v>1058</v>
      </c>
      <c r="B1537">
        <v>0</v>
      </c>
      <c r="C1537">
        <v>7</v>
      </c>
    </row>
    <row r="1538" spans="1:3" x14ac:dyDescent="0.3">
      <c r="A1538" t="s">
        <v>4450</v>
      </c>
      <c r="B1538">
        <v>0</v>
      </c>
      <c r="C1538">
        <v>7</v>
      </c>
    </row>
    <row r="1539" spans="1:3" x14ac:dyDescent="0.3">
      <c r="A1539" t="s">
        <v>4451</v>
      </c>
      <c r="B1539">
        <v>0</v>
      </c>
      <c r="C1539">
        <v>7</v>
      </c>
    </row>
    <row r="1540" spans="1:3" x14ac:dyDescent="0.3">
      <c r="A1540" t="s">
        <v>4452</v>
      </c>
      <c r="B1540">
        <v>0</v>
      </c>
      <c r="C1540">
        <v>7</v>
      </c>
    </row>
    <row r="1541" spans="1:3" x14ac:dyDescent="0.3">
      <c r="A1541" t="s">
        <v>4453</v>
      </c>
      <c r="B1541">
        <v>0</v>
      </c>
      <c r="C1541">
        <v>7</v>
      </c>
    </row>
    <row r="1542" spans="1:3" x14ac:dyDescent="0.3">
      <c r="A1542" t="s">
        <v>4454</v>
      </c>
      <c r="B1542">
        <v>0</v>
      </c>
      <c r="C1542">
        <v>7</v>
      </c>
    </row>
    <row r="1543" spans="1:3" x14ac:dyDescent="0.3">
      <c r="A1543" t="s">
        <v>4455</v>
      </c>
      <c r="B1543">
        <v>0</v>
      </c>
      <c r="C1543">
        <v>7</v>
      </c>
    </row>
    <row r="1544" spans="1:3" x14ac:dyDescent="0.3">
      <c r="A1544" t="s">
        <v>4456</v>
      </c>
      <c r="B1544">
        <v>0</v>
      </c>
      <c r="C1544">
        <v>7</v>
      </c>
    </row>
    <row r="1545" spans="1:3" x14ac:dyDescent="0.3">
      <c r="A1545" t="s">
        <v>4457</v>
      </c>
      <c r="B1545">
        <v>0</v>
      </c>
      <c r="C1545">
        <v>7</v>
      </c>
    </row>
    <row r="1546" spans="1:3" x14ac:dyDescent="0.3">
      <c r="A1546" t="s">
        <v>1059</v>
      </c>
      <c r="B1546">
        <v>0</v>
      </c>
      <c r="C1546">
        <v>7</v>
      </c>
    </row>
    <row r="1547" spans="1:3" x14ac:dyDescent="0.3">
      <c r="A1547" t="s">
        <v>4458</v>
      </c>
      <c r="B1547">
        <v>0</v>
      </c>
      <c r="C1547">
        <v>7</v>
      </c>
    </row>
    <row r="1548" spans="1:3" x14ac:dyDescent="0.3">
      <c r="A1548" t="s">
        <v>4459</v>
      </c>
      <c r="B1548">
        <v>0</v>
      </c>
      <c r="C1548">
        <v>7</v>
      </c>
    </row>
    <row r="1549" spans="1:3" x14ac:dyDescent="0.3">
      <c r="A1549" t="s">
        <v>4460</v>
      </c>
      <c r="B1549">
        <v>0</v>
      </c>
      <c r="C1549">
        <v>7</v>
      </c>
    </row>
    <row r="1550" spans="1:3" x14ac:dyDescent="0.3">
      <c r="A1550" t="s">
        <v>4461</v>
      </c>
      <c r="B1550">
        <v>0</v>
      </c>
      <c r="C1550">
        <v>7</v>
      </c>
    </row>
    <row r="1551" spans="1:3" x14ac:dyDescent="0.3">
      <c r="A1551" t="s">
        <v>4462</v>
      </c>
      <c r="B1551">
        <v>0</v>
      </c>
      <c r="C1551">
        <v>7</v>
      </c>
    </row>
    <row r="1552" spans="1:3" x14ac:dyDescent="0.3">
      <c r="A1552" t="s">
        <v>4463</v>
      </c>
      <c r="B1552">
        <v>0</v>
      </c>
      <c r="C1552">
        <v>7</v>
      </c>
    </row>
    <row r="1553" spans="1:3" x14ac:dyDescent="0.3">
      <c r="A1553" t="s">
        <v>1060</v>
      </c>
      <c r="B1553">
        <v>0.64516129032258063</v>
      </c>
      <c r="C1553">
        <v>7</v>
      </c>
    </row>
    <row r="1554" spans="1:3" x14ac:dyDescent="0.3">
      <c r="A1554" t="s">
        <v>4464</v>
      </c>
      <c r="B1554">
        <v>0</v>
      </c>
      <c r="C1554">
        <v>7</v>
      </c>
    </row>
    <row r="1555" spans="1:3" x14ac:dyDescent="0.3">
      <c r="A1555" t="s">
        <v>4465</v>
      </c>
      <c r="B1555">
        <v>0</v>
      </c>
      <c r="C1555">
        <v>7</v>
      </c>
    </row>
    <row r="1556" spans="1:3" x14ac:dyDescent="0.3">
      <c r="A1556" t="s">
        <v>309</v>
      </c>
      <c r="B1556">
        <v>3.75</v>
      </c>
      <c r="C1556">
        <v>3</v>
      </c>
    </row>
    <row r="1557" spans="1:3" x14ac:dyDescent="0.3">
      <c r="A1557" t="s">
        <v>4466</v>
      </c>
      <c r="B1557">
        <v>0</v>
      </c>
      <c r="C1557">
        <v>7</v>
      </c>
    </row>
    <row r="1558" spans="1:3" x14ac:dyDescent="0.3">
      <c r="A1558" t="s">
        <v>1061</v>
      </c>
      <c r="B1558">
        <v>9.6153846153846173E-2</v>
      </c>
      <c r="C1558">
        <v>7</v>
      </c>
    </row>
    <row r="1559" spans="1:3" x14ac:dyDescent="0.3">
      <c r="A1559" t="s">
        <v>310</v>
      </c>
      <c r="B1559">
        <v>0</v>
      </c>
      <c r="C1559">
        <v>7</v>
      </c>
    </row>
    <row r="1560" spans="1:3" x14ac:dyDescent="0.3">
      <c r="A1560" t="s">
        <v>4467</v>
      </c>
      <c r="B1560">
        <v>0</v>
      </c>
      <c r="C1560">
        <v>7</v>
      </c>
    </row>
    <row r="1561" spans="1:3" x14ac:dyDescent="0.3">
      <c r="A1561" t="s">
        <v>4468</v>
      </c>
      <c r="B1561">
        <v>0</v>
      </c>
      <c r="C1561">
        <v>7</v>
      </c>
    </row>
    <row r="1562" spans="1:3" x14ac:dyDescent="0.3">
      <c r="A1562" t="s">
        <v>4469</v>
      </c>
      <c r="B1562">
        <v>0</v>
      </c>
      <c r="C1562">
        <v>7</v>
      </c>
    </row>
    <row r="1563" spans="1:3" x14ac:dyDescent="0.3">
      <c r="A1563" t="s">
        <v>1062</v>
      </c>
      <c r="B1563">
        <v>0</v>
      </c>
      <c r="C1563">
        <v>7</v>
      </c>
    </row>
    <row r="1564" spans="1:3" x14ac:dyDescent="0.3">
      <c r="A1564" t="s">
        <v>4470</v>
      </c>
      <c r="B1564">
        <v>0</v>
      </c>
      <c r="C1564">
        <v>7</v>
      </c>
    </row>
    <row r="1565" spans="1:3" x14ac:dyDescent="0.3">
      <c r="A1565" t="s">
        <v>4471</v>
      </c>
      <c r="B1565">
        <v>0</v>
      </c>
      <c r="C1565">
        <v>7</v>
      </c>
    </row>
    <row r="1566" spans="1:3" x14ac:dyDescent="0.3">
      <c r="A1566" t="s">
        <v>4472</v>
      </c>
      <c r="B1566">
        <v>0</v>
      </c>
      <c r="C1566">
        <v>7</v>
      </c>
    </row>
    <row r="1567" spans="1:3" x14ac:dyDescent="0.3">
      <c r="A1567" t="s">
        <v>4473</v>
      </c>
      <c r="B1567">
        <v>0</v>
      </c>
      <c r="C1567">
        <v>7</v>
      </c>
    </row>
    <row r="1568" spans="1:3" x14ac:dyDescent="0.3">
      <c r="A1568" t="s">
        <v>4474</v>
      </c>
      <c r="B1568">
        <v>0</v>
      </c>
      <c r="C1568">
        <v>7</v>
      </c>
    </row>
    <row r="1569" spans="1:3" x14ac:dyDescent="0.3">
      <c r="A1569" t="s">
        <v>4475</v>
      </c>
      <c r="B1569">
        <v>0</v>
      </c>
      <c r="C1569">
        <v>7</v>
      </c>
    </row>
    <row r="1570" spans="1:3" x14ac:dyDescent="0.3">
      <c r="A1570" t="s">
        <v>4476</v>
      </c>
      <c r="B1570">
        <v>0</v>
      </c>
      <c r="C1570">
        <v>7</v>
      </c>
    </row>
    <row r="1571" spans="1:3" x14ac:dyDescent="0.3">
      <c r="A1571" t="s">
        <v>4477</v>
      </c>
      <c r="B1571">
        <v>0</v>
      </c>
      <c r="C1571">
        <v>7</v>
      </c>
    </row>
    <row r="1572" spans="1:3" x14ac:dyDescent="0.3">
      <c r="A1572" t="s">
        <v>4478</v>
      </c>
      <c r="B1572">
        <v>0</v>
      </c>
      <c r="C1572">
        <v>7</v>
      </c>
    </row>
    <row r="1573" spans="1:3" x14ac:dyDescent="0.3">
      <c r="A1573" t="s">
        <v>4479</v>
      </c>
      <c r="B1573">
        <v>0</v>
      </c>
      <c r="C1573">
        <v>7</v>
      </c>
    </row>
    <row r="1574" spans="1:3" x14ac:dyDescent="0.3">
      <c r="A1574" t="s">
        <v>4480</v>
      </c>
      <c r="B1574">
        <v>0</v>
      </c>
      <c r="C1574">
        <v>7</v>
      </c>
    </row>
    <row r="1575" spans="1:3" x14ac:dyDescent="0.3">
      <c r="A1575" t="s">
        <v>4481</v>
      </c>
      <c r="B1575">
        <v>0</v>
      </c>
      <c r="C1575">
        <v>7</v>
      </c>
    </row>
    <row r="1576" spans="1:3" x14ac:dyDescent="0.3">
      <c r="A1576" t="s">
        <v>4482</v>
      </c>
      <c r="B1576">
        <v>0</v>
      </c>
      <c r="C1576">
        <v>7</v>
      </c>
    </row>
    <row r="1577" spans="1:3" x14ac:dyDescent="0.3">
      <c r="A1577" t="s">
        <v>4483</v>
      </c>
      <c r="B1577">
        <v>0</v>
      </c>
      <c r="C1577">
        <v>7</v>
      </c>
    </row>
    <row r="1578" spans="1:3" x14ac:dyDescent="0.3">
      <c r="A1578" t="s">
        <v>4484</v>
      </c>
      <c r="B1578">
        <v>0</v>
      </c>
      <c r="C1578">
        <v>7</v>
      </c>
    </row>
    <row r="1579" spans="1:3" x14ac:dyDescent="0.3">
      <c r="A1579" t="s">
        <v>4485</v>
      </c>
      <c r="B1579">
        <v>0</v>
      </c>
      <c r="C1579">
        <v>7</v>
      </c>
    </row>
    <row r="1580" spans="1:3" x14ac:dyDescent="0.3">
      <c r="A1580" t="s">
        <v>4486</v>
      </c>
      <c r="B1580">
        <v>0</v>
      </c>
      <c r="C1580">
        <v>7</v>
      </c>
    </row>
    <row r="1581" spans="1:3" x14ac:dyDescent="0.3">
      <c r="A1581" t="s">
        <v>4487</v>
      </c>
      <c r="B1581">
        <v>0</v>
      </c>
      <c r="C1581">
        <v>7</v>
      </c>
    </row>
    <row r="1582" spans="1:3" x14ac:dyDescent="0.3">
      <c r="A1582" t="s">
        <v>4488</v>
      </c>
      <c r="B1582">
        <v>0</v>
      </c>
      <c r="C1582">
        <v>7</v>
      </c>
    </row>
    <row r="1583" spans="1:3" x14ac:dyDescent="0.3">
      <c r="A1583" t="s">
        <v>4489</v>
      </c>
      <c r="B1583">
        <v>0</v>
      </c>
      <c r="C1583">
        <v>7</v>
      </c>
    </row>
    <row r="1584" spans="1:3" x14ac:dyDescent="0.3">
      <c r="A1584" t="s">
        <v>4490</v>
      </c>
      <c r="B1584">
        <v>0</v>
      </c>
      <c r="C1584">
        <v>7</v>
      </c>
    </row>
    <row r="1585" spans="1:3" x14ac:dyDescent="0.3">
      <c r="A1585" t="s">
        <v>4491</v>
      </c>
      <c r="B1585">
        <v>0</v>
      </c>
      <c r="C1585">
        <v>7</v>
      </c>
    </row>
    <row r="1586" spans="1:3" x14ac:dyDescent="0.3">
      <c r="A1586" t="s">
        <v>4492</v>
      </c>
      <c r="B1586">
        <v>0</v>
      </c>
      <c r="C1586">
        <v>7</v>
      </c>
    </row>
    <row r="1587" spans="1:3" x14ac:dyDescent="0.3">
      <c r="A1587" t="s">
        <v>4493</v>
      </c>
      <c r="B1587">
        <v>0</v>
      </c>
      <c r="C1587">
        <v>7</v>
      </c>
    </row>
    <row r="1588" spans="1:3" x14ac:dyDescent="0.3">
      <c r="A1588" t="s">
        <v>4494</v>
      </c>
      <c r="B1588">
        <v>0</v>
      </c>
      <c r="C1588">
        <v>7</v>
      </c>
    </row>
    <row r="1589" spans="1:3" x14ac:dyDescent="0.3">
      <c r="A1589" t="s">
        <v>421</v>
      </c>
      <c r="B1589">
        <v>0</v>
      </c>
      <c r="C1589">
        <v>7</v>
      </c>
    </row>
    <row r="1590" spans="1:3" x14ac:dyDescent="0.3">
      <c r="A1590" t="s">
        <v>311</v>
      </c>
      <c r="B1590">
        <v>1.2195121951219514E-2</v>
      </c>
      <c r="C1590">
        <v>7</v>
      </c>
    </row>
    <row r="1591" spans="1:3" x14ac:dyDescent="0.3">
      <c r="A1591" t="s">
        <v>4495</v>
      </c>
      <c r="B1591">
        <v>0</v>
      </c>
      <c r="C1591">
        <v>7</v>
      </c>
    </row>
    <row r="1592" spans="1:3" x14ac:dyDescent="0.3">
      <c r="A1592" t="s">
        <v>4496</v>
      </c>
      <c r="B1592">
        <v>0</v>
      </c>
      <c r="C1592">
        <v>7</v>
      </c>
    </row>
    <row r="1593" spans="1:3" x14ac:dyDescent="0.3">
      <c r="A1593" t="s">
        <v>4497</v>
      </c>
      <c r="B1593">
        <v>0</v>
      </c>
      <c r="C1593">
        <v>7</v>
      </c>
    </row>
    <row r="1594" spans="1:3" x14ac:dyDescent="0.3">
      <c r="A1594" t="s">
        <v>4498</v>
      </c>
      <c r="B1594">
        <v>0</v>
      </c>
      <c r="C1594">
        <v>7</v>
      </c>
    </row>
    <row r="1595" spans="1:3" x14ac:dyDescent="0.3">
      <c r="A1595" t="s">
        <v>4499</v>
      </c>
      <c r="B1595">
        <v>0</v>
      </c>
      <c r="C1595">
        <v>7</v>
      </c>
    </row>
    <row r="1596" spans="1:3" x14ac:dyDescent="0.3">
      <c r="A1596" t="s">
        <v>4500</v>
      </c>
      <c r="B1596">
        <v>0</v>
      </c>
      <c r="C1596">
        <v>7</v>
      </c>
    </row>
    <row r="1597" spans="1:3" x14ac:dyDescent="0.3">
      <c r="A1597" t="s">
        <v>4501</v>
      </c>
      <c r="B1597">
        <v>0</v>
      </c>
      <c r="C1597">
        <v>7</v>
      </c>
    </row>
    <row r="1598" spans="1:3" x14ac:dyDescent="0.3">
      <c r="A1598" t="s">
        <v>4502</v>
      </c>
      <c r="B1598">
        <v>0</v>
      </c>
      <c r="C1598">
        <v>7</v>
      </c>
    </row>
    <row r="1599" spans="1:3" x14ac:dyDescent="0.3">
      <c r="A1599" t="s">
        <v>1063</v>
      </c>
      <c r="B1599">
        <v>0</v>
      </c>
      <c r="C1599">
        <v>7</v>
      </c>
    </row>
    <row r="1600" spans="1:3" x14ac:dyDescent="0.3">
      <c r="A1600" t="s">
        <v>4503</v>
      </c>
      <c r="B1600">
        <v>0</v>
      </c>
      <c r="C1600">
        <v>7</v>
      </c>
    </row>
    <row r="1601" spans="1:3" x14ac:dyDescent="0.3">
      <c r="A1601" t="s">
        <v>4504</v>
      </c>
      <c r="B1601">
        <v>0</v>
      </c>
      <c r="C1601">
        <v>7</v>
      </c>
    </row>
    <row r="1602" spans="1:3" x14ac:dyDescent="0.3">
      <c r="A1602" t="s">
        <v>4505</v>
      </c>
      <c r="B1602">
        <v>0</v>
      </c>
      <c r="C1602">
        <v>7</v>
      </c>
    </row>
    <row r="1603" spans="1:3" x14ac:dyDescent="0.3">
      <c r="A1603" t="s">
        <v>4506</v>
      </c>
      <c r="B1603">
        <v>0</v>
      </c>
      <c r="C1603">
        <v>7</v>
      </c>
    </row>
    <row r="1604" spans="1:3" x14ac:dyDescent="0.3">
      <c r="A1604" t="s">
        <v>4507</v>
      </c>
      <c r="B1604">
        <v>0</v>
      </c>
      <c r="C1604">
        <v>7</v>
      </c>
    </row>
    <row r="1605" spans="1:3" x14ac:dyDescent="0.3">
      <c r="A1605" t="s">
        <v>4508</v>
      </c>
      <c r="B1605">
        <v>0</v>
      </c>
      <c r="C1605">
        <v>7</v>
      </c>
    </row>
    <row r="1606" spans="1:3" x14ac:dyDescent="0.3">
      <c r="A1606" t="s">
        <v>4509</v>
      </c>
      <c r="B1606">
        <v>0</v>
      </c>
      <c r="C1606">
        <v>7</v>
      </c>
    </row>
    <row r="1607" spans="1:3" x14ac:dyDescent="0.3">
      <c r="A1607" t="s">
        <v>4510</v>
      </c>
      <c r="B1607">
        <v>0</v>
      </c>
      <c r="C1607">
        <v>7</v>
      </c>
    </row>
    <row r="1608" spans="1:3" x14ac:dyDescent="0.3">
      <c r="A1608" t="s">
        <v>4511</v>
      </c>
      <c r="B1608">
        <v>0</v>
      </c>
      <c r="C1608">
        <v>7</v>
      </c>
    </row>
    <row r="1609" spans="1:3" x14ac:dyDescent="0.3">
      <c r="A1609" t="s">
        <v>4512</v>
      </c>
      <c r="B1609">
        <v>0</v>
      </c>
      <c r="C1609">
        <v>7</v>
      </c>
    </row>
    <row r="1610" spans="1:3" x14ac:dyDescent="0.3">
      <c r="A1610" t="s">
        <v>1064</v>
      </c>
      <c r="B1610">
        <v>0</v>
      </c>
      <c r="C1610">
        <v>7</v>
      </c>
    </row>
    <row r="1611" spans="1:3" x14ac:dyDescent="0.3">
      <c r="A1611" t="s">
        <v>4513</v>
      </c>
      <c r="B1611">
        <v>0</v>
      </c>
      <c r="C1611">
        <v>7</v>
      </c>
    </row>
    <row r="1612" spans="1:3" x14ac:dyDescent="0.3">
      <c r="A1612" t="s">
        <v>1065</v>
      </c>
      <c r="B1612">
        <v>0.48780487804878048</v>
      </c>
      <c r="C1612">
        <v>7</v>
      </c>
    </row>
    <row r="1613" spans="1:3" x14ac:dyDescent="0.3">
      <c r="A1613" t="s">
        <v>4514</v>
      </c>
      <c r="B1613">
        <v>0</v>
      </c>
      <c r="C1613">
        <v>7</v>
      </c>
    </row>
    <row r="1614" spans="1:3" x14ac:dyDescent="0.3">
      <c r="A1614" t="s">
        <v>4515</v>
      </c>
      <c r="B1614">
        <v>0</v>
      </c>
      <c r="C1614">
        <v>7</v>
      </c>
    </row>
    <row r="1615" spans="1:3" x14ac:dyDescent="0.3">
      <c r="A1615" t="s">
        <v>4516</v>
      </c>
      <c r="B1615">
        <v>0</v>
      </c>
      <c r="C1615">
        <v>7</v>
      </c>
    </row>
    <row r="1616" spans="1:3" x14ac:dyDescent="0.3">
      <c r="A1616" t="s">
        <v>4517</v>
      </c>
      <c r="B1616">
        <v>0</v>
      </c>
      <c r="C1616">
        <v>7</v>
      </c>
    </row>
    <row r="1617" spans="1:3" x14ac:dyDescent="0.3">
      <c r="A1617" t="s">
        <v>1066</v>
      </c>
      <c r="B1617">
        <v>0</v>
      </c>
      <c r="C1617">
        <v>7</v>
      </c>
    </row>
    <row r="1618" spans="1:3" x14ac:dyDescent="0.3">
      <c r="A1618" t="s">
        <v>4518</v>
      </c>
      <c r="B1618">
        <v>0</v>
      </c>
      <c r="C1618">
        <v>7</v>
      </c>
    </row>
    <row r="1619" spans="1:3" x14ac:dyDescent="0.3">
      <c r="A1619" t="s">
        <v>4519</v>
      </c>
      <c r="B1619">
        <v>0</v>
      </c>
      <c r="C1619">
        <v>7</v>
      </c>
    </row>
    <row r="1620" spans="1:3" x14ac:dyDescent="0.3">
      <c r="A1620" t="s">
        <v>4520</v>
      </c>
      <c r="B1620">
        <v>0</v>
      </c>
      <c r="C1620">
        <v>7</v>
      </c>
    </row>
    <row r="1621" spans="1:3" x14ac:dyDescent="0.3">
      <c r="A1621" t="s">
        <v>818</v>
      </c>
      <c r="B1621">
        <v>5.4744525547445258E-2</v>
      </c>
      <c r="C1621">
        <v>7</v>
      </c>
    </row>
    <row r="1622" spans="1:3" x14ac:dyDescent="0.3">
      <c r="A1622" t="s">
        <v>4521</v>
      </c>
      <c r="B1622">
        <v>0</v>
      </c>
      <c r="C1622">
        <v>7</v>
      </c>
    </row>
    <row r="1623" spans="1:3" x14ac:dyDescent="0.3">
      <c r="A1623" t="s">
        <v>4522</v>
      </c>
      <c r="B1623">
        <v>0</v>
      </c>
      <c r="C1623">
        <v>7</v>
      </c>
    </row>
    <row r="1624" spans="1:3" x14ac:dyDescent="0.3">
      <c r="A1624" t="s">
        <v>312</v>
      </c>
      <c r="B1624">
        <v>0</v>
      </c>
      <c r="C1624">
        <v>7</v>
      </c>
    </row>
    <row r="1625" spans="1:3" x14ac:dyDescent="0.3">
      <c r="A1625" t="s">
        <v>4523</v>
      </c>
      <c r="B1625">
        <v>0</v>
      </c>
      <c r="C1625">
        <v>7</v>
      </c>
    </row>
    <row r="1626" spans="1:3" x14ac:dyDescent="0.3">
      <c r="A1626" t="s">
        <v>4524</v>
      </c>
      <c r="B1626">
        <v>0</v>
      </c>
      <c r="C1626">
        <v>7</v>
      </c>
    </row>
    <row r="1627" spans="1:3" x14ac:dyDescent="0.3">
      <c r="A1627" t="s">
        <v>4525</v>
      </c>
      <c r="B1627">
        <v>0</v>
      </c>
      <c r="C1627">
        <v>7</v>
      </c>
    </row>
    <row r="1628" spans="1:3" x14ac:dyDescent="0.3">
      <c r="A1628" t="s">
        <v>4526</v>
      </c>
      <c r="B1628">
        <v>0</v>
      </c>
      <c r="C1628">
        <v>7</v>
      </c>
    </row>
    <row r="1629" spans="1:3" x14ac:dyDescent="0.3">
      <c r="A1629" t="s">
        <v>4527</v>
      </c>
      <c r="B1629">
        <v>0</v>
      </c>
      <c r="C1629">
        <v>7</v>
      </c>
    </row>
    <row r="1630" spans="1:3" x14ac:dyDescent="0.3">
      <c r="A1630" t="s">
        <v>4528</v>
      </c>
      <c r="B1630">
        <v>0</v>
      </c>
      <c r="C1630">
        <v>7</v>
      </c>
    </row>
    <row r="1631" spans="1:3" x14ac:dyDescent="0.3">
      <c r="A1631" t="s">
        <v>4529</v>
      </c>
      <c r="B1631">
        <v>0</v>
      </c>
      <c r="C1631">
        <v>7</v>
      </c>
    </row>
    <row r="1632" spans="1:3" x14ac:dyDescent="0.3">
      <c r="A1632" t="s">
        <v>4530</v>
      </c>
      <c r="B1632">
        <v>0</v>
      </c>
      <c r="C1632">
        <v>7</v>
      </c>
    </row>
    <row r="1633" spans="1:3" x14ac:dyDescent="0.3">
      <c r="A1633" t="s">
        <v>4531</v>
      </c>
      <c r="B1633">
        <v>0</v>
      </c>
      <c r="C1633">
        <v>7</v>
      </c>
    </row>
    <row r="1634" spans="1:3" x14ac:dyDescent="0.3">
      <c r="A1634" t="s">
        <v>4532</v>
      </c>
      <c r="B1634">
        <v>0</v>
      </c>
      <c r="C1634">
        <v>7</v>
      </c>
    </row>
    <row r="1635" spans="1:3" x14ac:dyDescent="0.3">
      <c r="A1635" t="s">
        <v>4533</v>
      </c>
      <c r="B1635">
        <v>0</v>
      </c>
      <c r="C1635">
        <v>7</v>
      </c>
    </row>
    <row r="1636" spans="1:3" x14ac:dyDescent="0.3">
      <c r="A1636" t="s">
        <v>1067</v>
      </c>
      <c r="B1636">
        <v>0</v>
      </c>
      <c r="C1636">
        <v>7</v>
      </c>
    </row>
    <row r="1637" spans="1:3" x14ac:dyDescent="0.3">
      <c r="A1637" t="s">
        <v>4534</v>
      </c>
      <c r="B1637">
        <v>0</v>
      </c>
      <c r="C1637">
        <v>7</v>
      </c>
    </row>
    <row r="1638" spans="1:3" x14ac:dyDescent="0.3">
      <c r="A1638" t="s">
        <v>573</v>
      </c>
      <c r="B1638">
        <v>0</v>
      </c>
      <c r="C1638">
        <v>7</v>
      </c>
    </row>
    <row r="1639" spans="1:3" x14ac:dyDescent="0.3">
      <c r="A1639" t="s">
        <v>4535</v>
      </c>
      <c r="B1639">
        <v>0</v>
      </c>
      <c r="C1639">
        <v>7</v>
      </c>
    </row>
    <row r="1640" spans="1:3" x14ac:dyDescent="0.3">
      <c r="A1640" t="s">
        <v>4536</v>
      </c>
      <c r="B1640">
        <v>0</v>
      </c>
      <c r="C1640">
        <v>7</v>
      </c>
    </row>
    <row r="1641" spans="1:3" x14ac:dyDescent="0.3">
      <c r="A1641" t="s">
        <v>4537</v>
      </c>
      <c r="B1641">
        <v>0</v>
      </c>
      <c r="C1641">
        <v>7</v>
      </c>
    </row>
    <row r="1642" spans="1:3" x14ac:dyDescent="0.3">
      <c r="A1642" t="s">
        <v>4538</v>
      </c>
      <c r="B1642">
        <v>0</v>
      </c>
      <c r="C1642">
        <v>7</v>
      </c>
    </row>
    <row r="1643" spans="1:3" x14ac:dyDescent="0.3">
      <c r="A1643" t="s">
        <v>4539</v>
      </c>
      <c r="B1643">
        <v>3.0395136778115502E-2</v>
      </c>
      <c r="C1643">
        <v>7</v>
      </c>
    </row>
    <row r="1644" spans="1:3" x14ac:dyDescent="0.3">
      <c r="A1644" t="s">
        <v>574</v>
      </c>
      <c r="B1644">
        <v>0</v>
      </c>
      <c r="C1644">
        <v>7</v>
      </c>
    </row>
    <row r="1645" spans="1:3" x14ac:dyDescent="0.3">
      <c r="A1645" t="s">
        <v>4540</v>
      </c>
      <c r="B1645">
        <v>0</v>
      </c>
      <c r="C1645">
        <v>7</v>
      </c>
    </row>
    <row r="1646" spans="1:3" x14ac:dyDescent="0.3">
      <c r="A1646" t="s">
        <v>4541</v>
      </c>
      <c r="B1646">
        <v>0</v>
      </c>
      <c r="C1646">
        <v>7</v>
      </c>
    </row>
    <row r="1647" spans="1:3" x14ac:dyDescent="0.3">
      <c r="A1647" t="s">
        <v>4542</v>
      </c>
      <c r="B1647">
        <v>0</v>
      </c>
      <c r="C1647">
        <v>7</v>
      </c>
    </row>
    <row r="1648" spans="1:3" x14ac:dyDescent="0.3">
      <c r="A1648" t="s">
        <v>4543</v>
      </c>
      <c r="B1648">
        <v>0</v>
      </c>
      <c r="C1648">
        <v>7</v>
      </c>
    </row>
    <row r="1649" spans="1:3" x14ac:dyDescent="0.3">
      <c r="A1649" t="s">
        <v>4544</v>
      </c>
      <c r="B1649">
        <v>0</v>
      </c>
      <c r="C1649">
        <v>7</v>
      </c>
    </row>
    <row r="1650" spans="1:3" x14ac:dyDescent="0.3">
      <c r="A1650" t="s">
        <v>4545</v>
      </c>
      <c r="B1650">
        <v>0</v>
      </c>
      <c r="C1650">
        <v>7</v>
      </c>
    </row>
    <row r="1651" spans="1:3" x14ac:dyDescent="0.3">
      <c r="A1651" t="s">
        <v>313</v>
      </c>
      <c r="B1651">
        <v>0</v>
      </c>
      <c r="C1651">
        <v>7</v>
      </c>
    </row>
    <row r="1652" spans="1:3" x14ac:dyDescent="0.3">
      <c r="A1652" t="s">
        <v>4546</v>
      </c>
      <c r="B1652">
        <v>0</v>
      </c>
      <c r="C1652">
        <v>7</v>
      </c>
    </row>
    <row r="1653" spans="1:3" x14ac:dyDescent="0.3">
      <c r="A1653" t="s">
        <v>4547</v>
      </c>
      <c r="B1653">
        <v>0</v>
      </c>
      <c r="C1653">
        <v>7</v>
      </c>
    </row>
    <row r="1654" spans="1:3" x14ac:dyDescent="0.3">
      <c r="A1654" t="s">
        <v>4548</v>
      </c>
      <c r="B1654">
        <v>0</v>
      </c>
      <c r="C1654">
        <v>7</v>
      </c>
    </row>
    <row r="1655" spans="1:3" x14ac:dyDescent="0.3">
      <c r="A1655" t="s">
        <v>4549</v>
      </c>
      <c r="B1655">
        <v>0</v>
      </c>
      <c r="C1655">
        <v>7</v>
      </c>
    </row>
    <row r="1656" spans="1:3" x14ac:dyDescent="0.3">
      <c r="A1656" t="s">
        <v>4550</v>
      </c>
      <c r="B1656">
        <v>0</v>
      </c>
      <c r="C1656">
        <v>7</v>
      </c>
    </row>
    <row r="1657" spans="1:3" x14ac:dyDescent="0.3">
      <c r="A1657" t="s">
        <v>4551</v>
      </c>
      <c r="B1657">
        <v>0</v>
      </c>
      <c r="C1657">
        <v>7</v>
      </c>
    </row>
    <row r="1658" spans="1:3" x14ac:dyDescent="0.3">
      <c r="A1658" t="s">
        <v>4552</v>
      </c>
      <c r="B1658">
        <v>0</v>
      </c>
      <c r="C1658">
        <v>7</v>
      </c>
    </row>
    <row r="1659" spans="1:3" x14ac:dyDescent="0.3">
      <c r="A1659" t="s">
        <v>4553</v>
      </c>
      <c r="B1659">
        <v>0</v>
      </c>
      <c r="C1659">
        <v>7</v>
      </c>
    </row>
    <row r="1660" spans="1:3" x14ac:dyDescent="0.3">
      <c r="A1660" t="s">
        <v>4554</v>
      </c>
      <c r="B1660">
        <v>0</v>
      </c>
      <c r="C1660">
        <v>7</v>
      </c>
    </row>
    <row r="1661" spans="1:3" x14ac:dyDescent="0.3">
      <c r="A1661" t="s">
        <v>4555</v>
      </c>
      <c r="B1661">
        <v>0</v>
      </c>
      <c r="C1661">
        <v>7</v>
      </c>
    </row>
    <row r="1662" spans="1:3" x14ac:dyDescent="0.3">
      <c r="A1662" t="s">
        <v>4556</v>
      </c>
      <c r="B1662">
        <v>0</v>
      </c>
      <c r="C1662">
        <v>7</v>
      </c>
    </row>
    <row r="1663" spans="1:3" x14ac:dyDescent="0.3">
      <c r="A1663" t="s">
        <v>4557</v>
      </c>
      <c r="B1663">
        <v>0</v>
      </c>
      <c r="C1663">
        <v>7</v>
      </c>
    </row>
    <row r="1664" spans="1:3" x14ac:dyDescent="0.3">
      <c r="A1664" t="s">
        <v>4558</v>
      </c>
      <c r="B1664">
        <v>0</v>
      </c>
      <c r="C1664">
        <v>7</v>
      </c>
    </row>
    <row r="1665" spans="1:3" x14ac:dyDescent="0.3">
      <c r="A1665" t="s">
        <v>4559</v>
      </c>
      <c r="B1665">
        <v>0</v>
      </c>
      <c r="C1665">
        <v>7</v>
      </c>
    </row>
    <row r="1666" spans="1:3" x14ac:dyDescent="0.3">
      <c r="A1666" t="s">
        <v>4560</v>
      </c>
      <c r="B1666">
        <v>0</v>
      </c>
      <c r="C1666">
        <v>7</v>
      </c>
    </row>
    <row r="1667" spans="1:3" x14ac:dyDescent="0.3">
      <c r="A1667" t="s">
        <v>4561</v>
      </c>
      <c r="B1667">
        <v>0</v>
      </c>
      <c r="C1667">
        <v>7</v>
      </c>
    </row>
    <row r="1668" spans="1:3" x14ac:dyDescent="0.3">
      <c r="A1668" t="s">
        <v>314</v>
      </c>
      <c r="B1668">
        <v>0.12829650748396293</v>
      </c>
      <c r="C1668">
        <v>7</v>
      </c>
    </row>
    <row r="1669" spans="1:3" x14ac:dyDescent="0.3">
      <c r="A1669" t="s">
        <v>4562</v>
      </c>
      <c r="B1669">
        <v>0</v>
      </c>
      <c r="C1669">
        <v>7</v>
      </c>
    </row>
    <row r="1670" spans="1:3" x14ac:dyDescent="0.3">
      <c r="A1670" t="s">
        <v>4563</v>
      </c>
      <c r="B1670">
        <v>0</v>
      </c>
      <c r="C1670">
        <v>7</v>
      </c>
    </row>
    <row r="1671" spans="1:3" x14ac:dyDescent="0.3">
      <c r="A1671" t="s">
        <v>4564</v>
      </c>
      <c r="B1671">
        <v>0</v>
      </c>
      <c r="C1671">
        <v>7</v>
      </c>
    </row>
    <row r="1672" spans="1:3" x14ac:dyDescent="0.3">
      <c r="A1672" t="s">
        <v>1068</v>
      </c>
      <c r="B1672">
        <v>0</v>
      </c>
      <c r="C1672">
        <v>7</v>
      </c>
    </row>
    <row r="1673" spans="1:3" x14ac:dyDescent="0.3">
      <c r="A1673" t="s">
        <v>4565</v>
      </c>
      <c r="B1673">
        <v>0</v>
      </c>
      <c r="C1673">
        <v>7</v>
      </c>
    </row>
    <row r="1674" spans="1:3" x14ac:dyDescent="0.3">
      <c r="A1674" t="s">
        <v>315</v>
      </c>
      <c r="B1674">
        <v>0.28925619834710742</v>
      </c>
      <c r="C1674">
        <v>7</v>
      </c>
    </row>
    <row r="1675" spans="1:3" x14ac:dyDescent="0.3">
      <c r="A1675" t="s">
        <v>4566</v>
      </c>
      <c r="B1675">
        <v>0</v>
      </c>
      <c r="C1675">
        <v>7</v>
      </c>
    </row>
    <row r="1676" spans="1:3" x14ac:dyDescent="0.3">
      <c r="A1676" t="s">
        <v>4567</v>
      </c>
      <c r="B1676">
        <v>0</v>
      </c>
      <c r="C1676">
        <v>7</v>
      </c>
    </row>
    <row r="1677" spans="1:3" x14ac:dyDescent="0.3">
      <c r="A1677" t="s">
        <v>4568</v>
      </c>
      <c r="B1677">
        <v>0</v>
      </c>
      <c r="C1677">
        <v>7</v>
      </c>
    </row>
    <row r="1678" spans="1:3" x14ac:dyDescent="0.3">
      <c r="A1678" t="s">
        <v>4569</v>
      </c>
      <c r="B1678">
        <v>0</v>
      </c>
      <c r="C1678">
        <v>7</v>
      </c>
    </row>
    <row r="1679" spans="1:3" x14ac:dyDescent="0.3">
      <c r="A1679" t="s">
        <v>4570</v>
      </c>
      <c r="B1679">
        <v>0</v>
      </c>
      <c r="C1679">
        <v>7</v>
      </c>
    </row>
    <row r="1680" spans="1:3" x14ac:dyDescent="0.3">
      <c r="A1680" t="s">
        <v>4571</v>
      </c>
      <c r="B1680">
        <v>0</v>
      </c>
      <c r="C1680">
        <v>7</v>
      </c>
    </row>
    <row r="1681" spans="1:3" x14ac:dyDescent="0.3">
      <c r="A1681" t="s">
        <v>4572</v>
      </c>
      <c r="B1681">
        <v>0</v>
      </c>
      <c r="C1681">
        <v>7</v>
      </c>
    </row>
    <row r="1682" spans="1:3" x14ac:dyDescent="0.3">
      <c r="A1682" t="s">
        <v>4573</v>
      </c>
      <c r="B1682">
        <v>0</v>
      </c>
      <c r="C1682">
        <v>7</v>
      </c>
    </row>
    <row r="1683" spans="1:3" x14ac:dyDescent="0.3">
      <c r="A1683" t="s">
        <v>4574</v>
      </c>
      <c r="B1683">
        <v>0</v>
      </c>
      <c r="C1683">
        <v>7</v>
      </c>
    </row>
    <row r="1684" spans="1:3" x14ac:dyDescent="0.3">
      <c r="A1684" t="s">
        <v>4575</v>
      </c>
      <c r="B1684">
        <v>0</v>
      </c>
      <c r="C1684">
        <v>7</v>
      </c>
    </row>
    <row r="1685" spans="1:3" x14ac:dyDescent="0.3">
      <c r="A1685" t="s">
        <v>4576</v>
      </c>
      <c r="B1685">
        <v>0</v>
      </c>
      <c r="C1685">
        <v>7</v>
      </c>
    </row>
    <row r="1686" spans="1:3" x14ac:dyDescent="0.3">
      <c r="A1686" t="s">
        <v>4577</v>
      </c>
      <c r="B1686">
        <v>0</v>
      </c>
      <c r="C1686">
        <v>7</v>
      </c>
    </row>
    <row r="1687" spans="1:3" x14ac:dyDescent="0.3">
      <c r="A1687" t="s">
        <v>4578</v>
      </c>
      <c r="B1687">
        <v>0</v>
      </c>
      <c r="C1687">
        <v>7</v>
      </c>
    </row>
    <row r="1688" spans="1:3" x14ac:dyDescent="0.3">
      <c r="A1688" t="s">
        <v>316</v>
      </c>
      <c r="B1688">
        <v>0</v>
      </c>
      <c r="C1688">
        <v>7</v>
      </c>
    </row>
    <row r="1689" spans="1:3" x14ac:dyDescent="0.3">
      <c r="A1689" t="s">
        <v>4579</v>
      </c>
      <c r="B1689">
        <v>0</v>
      </c>
      <c r="C1689">
        <v>7</v>
      </c>
    </row>
    <row r="1690" spans="1:3" x14ac:dyDescent="0.3">
      <c r="A1690" t="s">
        <v>4580</v>
      </c>
      <c r="B1690">
        <v>0</v>
      </c>
      <c r="C1690">
        <v>7</v>
      </c>
    </row>
    <row r="1691" spans="1:3" x14ac:dyDescent="0.3">
      <c r="A1691" t="s">
        <v>4581</v>
      </c>
      <c r="B1691">
        <v>0</v>
      </c>
      <c r="C1691">
        <v>7</v>
      </c>
    </row>
    <row r="1692" spans="1:3" x14ac:dyDescent="0.3">
      <c r="A1692" t="s">
        <v>4582</v>
      </c>
      <c r="B1692">
        <v>0</v>
      </c>
      <c r="C1692">
        <v>7</v>
      </c>
    </row>
    <row r="1693" spans="1:3" x14ac:dyDescent="0.3">
      <c r="A1693" t="s">
        <v>4583</v>
      </c>
      <c r="B1693">
        <v>0</v>
      </c>
      <c r="C1693">
        <v>7</v>
      </c>
    </row>
    <row r="1694" spans="1:3" x14ac:dyDescent="0.3">
      <c r="A1694" t="s">
        <v>4584</v>
      </c>
      <c r="B1694">
        <v>0</v>
      </c>
      <c r="C1694">
        <v>7</v>
      </c>
    </row>
    <row r="1695" spans="1:3" x14ac:dyDescent="0.3">
      <c r="A1695" t="s">
        <v>4585</v>
      </c>
      <c r="B1695">
        <v>0</v>
      </c>
      <c r="C1695">
        <v>7</v>
      </c>
    </row>
    <row r="1696" spans="1:3" x14ac:dyDescent="0.3">
      <c r="A1696" t="s">
        <v>4586</v>
      </c>
      <c r="B1696">
        <v>0</v>
      </c>
      <c r="C1696">
        <v>7</v>
      </c>
    </row>
    <row r="1697" spans="1:3" x14ac:dyDescent="0.3">
      <c r="A1697" t="s">
        <v>4587</v>
      </c>
      <c r="B1697">
        <v>0</v>
      </c>
      <c r="C1697">
        <v>7</v>
      </c>
    </row>
    <row r="1698" spans="1:3" x14ac:dyDescent="0.3">
      <c r="A1698" t="s">
        <v>4588</v>
      </c>
      <c r="B1698">
        <v>0</v>
      </c>
      <c r="C1698">
        <v>7</v>
      </c>
    </row>
    <row r="1699" spans="1:3" x14ac:dyDescent="0.3">
      <c r="A1699" t="s">
        <v>4589</v>
      </c>
      <c r="B1699">
        <v>0</v>
      </c>
      <c r="C1699">
        <v>7</v>
      </c>
    </row>
    <row r="1700" spans="1:3" x14ac:dyDescent="0.3">
      <c r="A1700" t="s">
        <v>4590</v>
      </c>
      <c r="B1700">
        <v>0</v>
      </c>
      <c r="C1700">
        <v>7</v>
      </c>
    </row>
    <row r="1701" spans="1:3" x14ac:dyDescent="0.3">
      <c r="A1701" t="s">
        <v>4591</v>
      </c>
      <c r="B1701">
        <v>0</v>
      </c>
      <c r="C1701">
        <v>7</v>
      </c>
    </row>
    <row r="1702" spans="1:3" x14ac:dyDescent="0.3">
      <c r="A1702" t="s">
        <v>4592</v>
      </c>
      <c r="B1702">
        <v>0</v>
      </c>
      <c r="C1702">
        <v>7</v>
      </c>
    </row>
    <row r="1703" spans="1:3" x14ac:dyDescent="0.3">
      <c r="A1703" t="s">
        <v>4593</v>
      </c>
      <c r="B1703">
        <v>0</v>
      </c>
      <c r="C1703">
        <v>7</v>
      </c>
    </row>
    <row r="1704" spans="1:3" x14ac:dyDescent="0.3">
      <c r="A1704" t="s">
        <v>4594</v>
      </c>
      <c r="B1704">
        <v>0</v>
      </c>
      <c r="C1704">
        <v>7</v>
      </c>
    </row>
    <row r="1705" spans="1:3" x14ac:dyDescent="0.3">
      <c r="A1705" t="s">
        <v>4595</v>
      </c>
      <c r="B1705">
        <v>0</v>
      </c>
      <c r="C1705">
        <v>7</v>
      </c>
    </row>
    <row r="1706" spans="1:3" x14ac:dyDescent="0.3">
      <c r="A1706" t="s">
        <v>4596</v>
      </c>
      <c r="B1706">
        <v>0</v>
      </c>
      <c r="C1706">
        <v>7</v>
      </c>
    </row>
    <row r="1707" spans="1:3" x14ac:dyDescent="0.3">
      <c r="A1707" t="s">
        <v>4597</v>
      </c>
      <c r="B1707">
        <v>0</v>
      </c>
      <c r="C1707">
        <v>7</v>
      </c>
    </row>
    <row r="1708" spans="1:3" x14ac:dyDescent="0.3">
      <c r="A1708" t="s">
        <v>4598</v>
      </c>
      <c r="B1708">
        <v>0</v>
      </c>
      <c r="C1708">
        <v>7</v>
      </c>
    </row>
    <row r="1709" spans="1:3" x14ac:dyDescent="0.3">
      <c r="A1709" t="s">
        <v>4599</v>
      </c>
      <c r="B1709">
        <v>0</v>
      </c>
      <c r="C1709">
        <v>7</v>
      </c>
    </row>
    <row r="1710" spans="1:3" x14ac:dyDescent="0.3">
      <c r="A1710" t="s">
        <v>4600</v>
      </c>
      <c r="B1710">
        <v>0</v>
      </c>
      <c r="C1710">
        <v>7</v>
      </c>
    </row>
    <row r="1711" spans="1:3" x14ac:dyDescent="0.3">
      <c r="A1711" t="s">
        <v>4601</v>
      </c>
      <c r="B1711">
        <v>0</v>
      </c>
      <c r="C1711">
        <v>7</v>
      </c>
    </row>
    <row r="1712" spans="1:3" x14ac:dyDescent="0.3">
      <c r="A1712" t="s">
        <v>4602</v>
      </c>
      <c r="B1712">
        <v>0</v>
      </c>
      <c r="C1712">
        <v>7</v>
      </c>
    </row>
    <row r="1713" spans="1:3" x14ac:dyDescent="0.3">
      <c r="A1713" t="s">
        <v>4603</v>
      </c>
      <c r="B1713">
        <v>0</v>
      </c>
      <c r="C1713">
        <v>7</v>
      </c>
    </row>
    <row r="1714" spans="1:3" x14ac:dyDescent="0.3">
      <c r="A1714" t="s">
        <v>4604</v>
      </c>
      <c r="B1714">
        <v>0</v>
      </c>
      <c r="C1714">
        <v>7</v>
      </c>
    </row>
    <row r="1715" spans="1:3" x14ac:dyDescent="0.3">
      <c r="A1715" t="s">
        <v>4605</v>
      </c>
      <c r="B1715">
        <v>0</v>
      </c>
      <c r="C1715">
        <v>7</v>
      </c>
    </row>
    <row r="1716" spans="1:3" x14ac:dyDescent="0.3">
      <c r="A1716" t="s">
        <v>4606</v>
      </c>
      <c r="B1716">
        <v>0</v>
      </c>
      <c r="C1716">
        <v>7</v>
      </c>
    </row>
    <row r="1717" spans="1:3" x14ac:dyDescent="0.3">
      <c r="A1717" t="s">
        <v>4607</v>
      </c>
      <c r="B1717">
        <v>0</v>
      </c>
      <c r="C1717">
        <v>7</v>
      </c>
    </row>
    <row r="1718" spans="1:3" x14ac:dyDescent="0.3">
      <c r="A1718" t="s">
        <v>4608</v>
      </c>
      <c r="B1718">
        <v>0</v>
      </c>
      <c r="C1718">
        <v>7</v>
      </c>
    </row>
    <row r="1719" spans="1:3" x14ac:dyDescent="0.3">
      <c r="A1719" t="s">
        <v>4609</v>
      </c>
      <c r="B1719">
        <v>0</v>
      </c>
      <c r="C1719">
        <v>7</v>
      </c>
    </row>
    <row r="1720" spans="1:3" x14ac:dyDescent="0.3">
      <c r="A1720" t="s">
        <v>4610</v>
      </c>
      <c r="B1720">
        <v>0</v>
      </c>
      <c r="C1720">
        <v>7</v>
      </c>
    </row>
    <row r="1721" spans="1:3" x14ac:dyDescent="0.3">
      <c r="A1721" t="s">
        <v>1069</v>
      </c>
      <c r="B1721">
        <v>0</v>
      </c>
      <c r="C1721">
        <v>7</v>
      </c>
    </row>
    <row r="1722" spans="1:3" x14ac:dyDescent="0.3">
      <c r="A1722" t="s">
        <v>1070</v>
      </c>
      <c r="B1722">
        <v>0</v>
      </c>
      <c r="C1722">
        <v>7</v>
      </c>
    </row>
    <row r="1723" spans="1:3" x14ac:dyDescent="0.3">
      <c r="A1723" t="s">
        <v>4611</v>
      </c>
      <c r="B1723">
        <v>0</v>
      </c>
      <c r="C1723">
        <v>7</v>
      </c>
    </row>
    <row r="1724" spans="1:3" x14ac:dyDescent="0.3">
      <c r="A1724" t="s">
        <v>4612</v>
      </c>
      <c r="B1724">
        <v>0</v>
      </c>
      <c r="C1724">
        <v>7</v>
      </c>
    </row>
    <row r="1725" spans="1:3" x14ac:dyDescent="0.3">
      <c r="A1725" t="s">
        <v>4613</v>
      </c>
      <c r="B1725">
        <v>0</v>
      </c>
      <c r="C1725">
        <v>7</v>
      </c>
    </row>
    <row r="1726" spans="1:3" x14ac:dyDescent="0.3">
      <c r="A1726" t="s">
        <v>1749</v>
      </c>
      <c r="B1726">
        <v>0</v>
      </c>
      <c r="C1726">
        <v>7</v>
      </c>
    </row>
    <row r="1727" spans="1:3" x14ac:dyDescent="0.3">
      <c r="A1727" t="s">
        <v>4614</v>
      </c>
      <c r="B1727">
        <v>0</v>
      </c>
      <c r="C1727">
        <v>7</v>
      </c>
    </row>
    <row r="1728" spans="1:3" x14ac:dyDescent="0.3">
      <c r="A1728" t="s">
        <v>4615</v>
      </c>
      <c r="B1728">
        <v>0</v>
      </c>
      <c r="C1728">
        <v>7</v>
      </c>
    </row>
    <row r="1729" spans="1:3" x14ac:dyDescent="0.3">
      <c r="A1729" t="s">
        <v>1071</v>
      </c>
      <c r="B1729">
        <v>0</v>
      </c>
      <c r="C1729">
        <v>7</v>
      </c>
    </row>
    <row r="1730" spans="1:3" x14ac:dyDescent="0.3">
      <c r="A1730" t="s">
        <v>4616</v>
      </c>
      <c r="B1730">
        <v>10</v>
      </c>
      <c r="C1730">
        <v>3</v>
      </c>
    </row>
    <row r="1731" spans="1:3" x14ac:dyDescent="0.3">
      <c r="A1731" t="s">
        <v>4617</v>
      </c>
      <c r="B1731">
        <v>0</v>
      </c>
      <c r="C1731">
        <v>7</v>
      </c>
    </row>
    <row r="1732" spans="1:3" x14ac:dyDescent="0.3">
      <c r="A1732" t="s">
        <v>4618</v>
      </c>
      <c r="B1732">
        <v>0</v>
      </c>
      <c r="C1732">
        <v>7</v>
      </c>
    </row>
    <row r="1733" spans="1:3" x14ac:dyDescent="0.3">
      <c r="A1733" t="s">
        <v>4619</v>
      </c>
      <c r="B1733">
        <v>0</v>
      </c>
      <c r="C1733">
        <v>7</v>
      </c>
    </row>
    <row r="1734" spans="1:3" x14ac:dyDescent="0.3">
      <c r="A1734" t="s">
        <v>4620</v>
      </c>
      <c r="B1734">
        <v>0</v>
      </c>
      <c r="C1734">
        <v>7</v>
      </c>
    </row>
    <row r="1735" spans="1:3" x14ac:dyDescent="0.3">
      <c r="A1735" t="s">
        <v>4621</v>
      </c>
      <c r="B1735">
        <v>0</v>
      </c>
      <c r="C1735">
        <v>7</v>
      </c>
    </row>
    <row r="1736" spans="1:3" x14ac:dyDescent="0.3">
      <c r="A1736" t="s">
        <v>4622</v>
      </c>
      <c r="B1736">
        <v>0</v>
      </c>
      <c r="C1736">
        <v>7</v>
      </c>
    </row>
    <row r="1737" spans="1:3" x14ac:dyDescent="0.3">
      <c r="A1737" t="s">
        <v>317</v>
      </c>
      <c r="B1737">
        <v>5.5882352941176476</v>
      </c>
      <c r="C1737">
        <v>3</v>
      </c>
    </row>
    <row r="1738" spans="1:3" x14ac:dyDescent="0.3">
      <c r="A1738" t="s">
        <v>4623</v>
      </c>
      <c r="B1738">
        <v>0</v>
      </c>
      <c r="C1738">
        <v>7</v>
      </c>
    </row>
    <row r="1739" spans="1:3" x14ac:dyDescent="0.3">
      <c r="A1739" t="s">
        <v>1072</v>
      </c>
      <c r="B1739">
        <v>0</v>
      </c>
      <c r="C1739">
        <v>7</v>
      </c>
    </row>
    <row r="1740" spans="1:3" x14ac:dyDescent="0.3">
      <c r="A1740" t="s">
        <v>4624</v>
      </c>
      <c r="B1740">
        <v>0</v>
      </c>
      <c r="C1740">
        <v>7</v>
      </c>
    </row>
    <row r="1741" spans="1:3" x14ac:dyDescent="0.3">
      <c r="A1741" t="s">
        <v>4625</v>
      </c>
      <c r="B1741">
        <v>0</v>
      </c>
      <c r="C1741">
        <v>7</v>
      </c>
    </row>
    <row r="1742" spans="1:3" x14ac:dyDescent="0.3">
      <c r="A1742" t="s">
        <v>4626</v>
      </c>
      <c r="B1742">
        <v>0</v>
      </c>
      <c r="C1742">
        <v>7</v>
      </c>
    </row>
    <row r="1743" spans="1:3" x14ac:dyDescent="0.3">
      <c r="A1743" t="s">
        <v>4627</v>
      </c>
      <c r="B1743">
        <v>0</v>
      </c>
      <c r="C1743">
        <v>7</v>
      </c>
    </row>
    <row r="1744" spans="1:3" x14ac:dyDescent="0.3">
      <c r="A1744" t="s">
        <v>4628</v>
      </c>
      <c r="B1744">
        <v>0</v>
      </c>
      <c r="C1744">
        <v>7</v>
      </c>
    </row>
    <row r="1745" spans="1:3" x14ac:dyDescent="0.3">
      <c r="A1745" t="s">
        <v>4629</v>
      </c>
      <c r="B1745">
        <v>0</v>
      </c>
      <c r="C1745">
        <v>7</v>
      </c>
    </row>
    <row r="1746" spans="1:3" x14ac:dyDescent="0.3">
      <c r="A1746" t="s">
        <v>4630</v>
      </c>
      <c r="B1746">
        <v>0</v>
      </c>
      <c r="C1746">
        <v>7</v>
      </c>
    </row>
    <row r="1747" spans="1:3" x14ac:dyDescent="0.3">
      <c r="A1747" t="s">
        <v>4631</v>
      </c>
      <c r="B1747">
        <v>0</v>
      </c>
      <c r="C1747">
        <v>7</v>
      </c>
    </row>
    <row r="1748" spans="1:3" x14ac:dyDescent="0.3">
      <c r="A1748" t="s">
        <v>4632</v>
      </c>
      <c r="B1748">
        <v>0</v>
      </c>
      <c r="C1748">
        <v>7</v>
      </c>
    </row>
    <row r="1749" spans="1:3" x14ac:dyDescent="0.3">
      <c r="A1749" t="s">
        <v>4633</v>
      </c>
      <c r="B1749">
        <v>0</v>
      </c>
      <c r="C1749">
        <v>7</v>
      </c>
    </row>
    <row r="1750" spans="1:3" x14ac:dyDescent="0.3">
      <c r="A1750" t="s">
        <v>4634</v>
      </c>
      <c r="B1750">
        <v>0</v>
      </c>
      <c r="C1750">
        <v>7</v>
      </c>
    </row>
    <row r="1751" spans="1:3" x14ac:dyDescent="0.3">
      <c r="A1751" t="s">
        <v>4635</v>
      </c>
      <c r="B1751">
        <v>0</v>
      </c>
      <c r="C1751">
        <v>7</v>
      </c>
    </row>
    <row r="1752" spans="1:3" x14ac:dyDescent="0.3">
      <c r="A1752" t="s">
        <v>4636</v>
      </c>
      <c r="B1752">
        <v>0</v>
      </c>
      <c r="C1752">
        <v>7</v>
      </c>
    </row>
    <row r="1753" spans="1:3" x14ac:dyDescent="0.3">
      <c r="A1753" t="s">
        <v>318</v>
      </c>
      <c r="B1753">
        <v>0</v>
      </c>
      <c r="C1753">
        <v>7</v>
      </c>
    </row>
    <row r="1754" spans="1:3" x14ac:dyDescent="0.3">
      <c r="A1754" t="s">
        <v>4637</v>
      </c>
      <c r="B1754">
        <v>0</v>
      </c>
      <c r="C1754">
        <v>7</v>
      </c>
    </row>
    <row r="1755" spans="1:3" x14ac:dyDescent="0.3">
      <c r="A1755" t="s">
        <v>4638</v>
      </c>
      <c r="B1755">
        <v>0</v>
      </c>
      <c r="C1755">
        <v>7</v>
      </c>
    </row>
    <row r="1756" spans="1:3" x14ac:dyDescent="0.3">
      <c r="A1756" t="s">
        <v>4639</v>
      </c>
      <c r="B1756">
        <v>0</v>
      </c>
      <c r="C1756">
        <v>7</v>
      </c>
    </row>
    <row r="1757" spans="1:3" x14ac:dyDescent="0.3">
      <c r="A1757" t="s">
        <v>4640</v>
      </c>
      <c r="B1757">
        <v>0</v>
      </c>
      <c r="C1757">
        <v>7</v>
      </c>
    </row>
    <row r="1758" spans="1:3" x14ac:dyDescent="0.3">
      <c r="A1758" t="s">
        <v>1748</v>
      </c>
      <c r="B1758">
        <v>0</v>
      </c>
      <c r="C1758">
        <v>7</v>
      </c>
    </row>
    <row r="1759" spans="1:3" x14ac:dyDescent="0.3">
      <c r="A1759" t="s">
        <v>4641</v>
      </c>
      <c r="B1759">
        <v>0</v>
      </c>
      <c r="C1759">
        <v>7</v>
      </c>
    </row>
    <row r="1760" spans="1:3" x14ac:dyDescent="0.3">
      <c r="A1760" t="s">
        <v>4642</v>
      </c>
      <c r="B1760">
        <v>0</v>
      </c>
      <c r="C1760">
        <v>7</v>
      </c>
    </row>
    <row r="1761" spans="1:3" x14ac:dyDescent="0.3">
      <c r="A1761" t="s">
        <v>4643</v>
      </c>
      <c r="B1761">
        <v>0</v>
      </c>
      <c r="C1761">
        <v>7</v>
      </c>
    </row>
    <row r="1762" spans="1:3" x14ac:dyDescent="0.3">
      <c r="A1762" t="s">
        <v>4644</v>
      </c>
      <c r="B1762">
        <v>0</v>
      </c>
      <c r="C1762">
        <v>7</v>
      </c>
    </row>
    <row r="1763" spans="1:3" x14ac:dyDescent="0.3">
      <c r="A1763" t="s">
        <v>4645</v>
      </c>
      <c r="B1763">
        <v>0</v>
      </c>
      <c r="C1763">
        <v>7</v>
      </c>
    </row>
    <row r="1764" spans="1:3" x14ac:dyDescent="0.3">
      <c r="A1764" t="s">
        <v>4646</v>
      </c>
      <c r="B1764">
        <v>0</v>
      </c>
      <c r="C1764">
        <v>7</v>
      </c>
    </row>
    <row r="1765" spans="1:3" x14ac:dyDescent="0.3">
      <c r="A1765" t="s">
        <v>4647</v>
      </c>
      <c r="B1765">
        <v>0</v>
      </c>
      <c r="C1765">
        <v>7</v>
      </c>
    </row>
    <row r="1766" spans="1:3" x14ac:dyDescent="0.3">
      <c r="A1766" t="s">
        <v>4648</v>
      </c>
      <c r="B1766">
        <v>0</v>
      </c>
      <c r="C1766">
        <v>7</v>
      </c>
    </row>
    <row r="1767" spans="1:3" x14ac:dyDescent="0.3">
      <c r="A1767" t="s">
        <v>4649</v>
      </c>
      <c r="B1767">
        <v>0</v>
      </c>
      <c r="C1767">
        <v>7</v>
      </c>
    </row>
    <row r="1768" spans="1:3" x14ac:dyDescent="0.3">
      <c r="A1768" t="s">
        <v>4650</v>
      </c>
      <c r="B1768">
        <v>0</v>
      </c>
      <c r="C1768">
        <v>7</v>
      </c>
    </row>
    <row r="1769" spans="1:3" x14ac:dyDescent="0.3">
      <c r="A1769" t="s">
        <v>1073</v>
      </c>
      <c r="B1769">
        <v>0</v>
      </c>
      <c r="C1769">
        <v>7</v>
      </c>
    </row>
    <row r="1770" spans="1:3" x14ac:dyDescent="0.3">
      <c r="A1770" t="s">
        <v>4651</v>
      </c>
      <c r="B1770">
        <v>0</v>
      </c>
      <c r="C1770">
        <v>7</v>
      </c>
    </row>
    <row r="1771" spans="1:3" x14ac:dyDescent="0.3">
      <c r="A1771" t="s">
        <v>4652</v>
      </c>
      <c r="B1771">
        <v>0</v>
      </c>
      <c r="C1771">
        <v>7</v>
      </c>
    </row>
    <row r="1772" spans="1:3" x14ac:dyDescent="0.3">
      <c r="A1772" t="s">
        <v>4653</v>
      </c>
      <c r="B1772">
        <v>0</v>
      </c>
      <c r="C1772">
        <v>7</v>
      </c>
    </row>
    <row r="1773" spans="1:3" x14ac:dyDescent="0.3">
      <c r="A1773" t="s">
        <v>4654</v>
      </c>
      <c r="B1773">
        <v>0</v>
      </c>
      <c r="C1773">
        <v>7</v>
      </c>
    </row>
    <row r="1774" spans="1:3" x14ac:dyDescent="0.3">
      <c r="A1774" t="s">
        <v>4655</v>
      </c>
      <c r="B1774">
        <v>0</v>
      </c>
      <c r="C1774">
        <v>7</v>
      </c>
    </row>
    <row r="1775" spans="1:3" x14ac:dyDescent="0.3">
      <c r="A1775" t="s">
        <v>4656</v>
      </c>
      <c r="B1775">
        <v>0</v>
      </c>
      <c r="C1775">
        <v>7</v>
      </c>
    </row>
    <row r="1776" spans="1:3" x14ac:dyDescent="0.3">
      <c r="A1776" t="s">
        <v>319</v>
      </c>
      <c r="B1776">
        <v>0</v>
      </c>
      <c r="C1776">
        <v>7</v>
      </c>
    </row>
    <row r="1777" spans="1:3" x14ac:dyDescent="0.3">
      <c r="A1777" t="s">
        <v>4657</v>
      </c>
      <c r="B1777">
        <v>0</v>
      </c>
      <c r="C1777">
        <v>7</v>
      </c>
    </row>
    <row r="1778" spans="1:3" x14ac:dyDescent="0.3">
      <c r="A1778" t="s">
        <v>4658</v>
      </c>
      <c r="B1778">
        <v>0</v>
      </c>
      <c r="C1778">
        <v>7</v>
      </c>
    </row>
    <row r="1779" spans="1:3" x14ac:dyDescent="0.3">
      <c r="A1779" t="s">
        <v>4659</v>
      </c>
      <c r="B1779">
        <v>0</v>
      </c>
      <c r="C1779">
        <v>7</v>
      </c>
    </row>
    <row r="1780" spans="1:3" x14ac:dyDescent="0.3">
      <c r="A1780" t="s">
        <v>4660</v>
      </c>
      <c r="B1780">
        <v>0</v>
      </c>
      <c r="C1780">
        <v>7</v>
      </c>
    </row>
    <row r="1781" spans="1:3" x14ac:dyDescent="0.3">
      <c r="A1781" t="s">
        <v>4661</v>
      </c>
      <c r="B1781">
        <v>0</v>
      </c>
      <c r="C1781">
        <v>7</v>
      </c>
    </row>
    <row r="1782" spans="1:3" x14ac:dyDescent="0.3">
      <c r="A1782" t="s">
        <v>4662</v>
      </c>
      <c r="B1782">
        <v>0</v>
      </c>
      <c r="C1782">
        <v>7</v>
      </c>
    </row>
    <row r="1783" spans="1:3" x14ac:dyDescent="0.3">
      <c r="A1783" t="s">
        <v>4663</v>
      </c>
      <c r="B1783">
        <v>0</v>
      </c>
      <c r="C1783">
        <v>7</v>
      </c>
    </row>
    <row r="1784" spans="1:3" x14ac:dyDescent="0.3">
      <c r="A1784" t="s">
        <v>320</v>
      </c>
      <c r="B1784">
        <v>0</v>
      </c>
      <c r="C1784">
        <v>7</v>
      </c>
    </row>
    <row r="1785" spans="1:3" x14ac:dyDescent="0.3">
      <c r="A1785" t="s">
        <v>4664</v>
      </c>
      <c r="B1785">
        <v>0</v>
      </c>
      <c r="C1785">
        <v>7</v>
      </c>
    </row>
    <row r="1786" spans="1:3" x14ac:dyDescent="0.3">
      <c r="A1786" t="s">
        <v>4665</v>
      </c>
      <c r="B1786">
        <v>0</v>
      </c>
      <c r="C1786">
        <v>7</v>
      </c>
    </row>
    <row r="1787" spans="1:3" x14ac:dyDescent="0.3">
      <c r="A1787" t="s">
        <v>4666</v>
      </c>
      <c r="B1787">
        <v>0</v>
      </c>
      <c r="C1787">
        <v>7</v>
      </c>
    </row>
    <row r="1788" spans="1:3" x14ac:dyDescent="0.3">
      <c r="A1788" t="s">
        <v>4667</v>
      </c>
      <c r="B1788">
        <v>0</v>
      </c>
      <c r="C1788">
        <v>7</v>
      </c>
    </row>
    <row r="1789" spans="1:3" x14ac:dyDescent="0.3">
      <c r="A1789" t="s">
        <v>321</v>
      </c>
      <c r="B1789">
        <v>0</v>
      </c>
      <c r="C1789">
        <v>7</v>
      </c>
    </row>
    <row r="1790" spans="1:3" x14ac:dyDescent="0.3">
      <c r="A1790" t="s">
        <v>4668</v>
      </c>
      <c r="B1790">
        <v>0</v>
      </c>
      <c r="C1790">
        <v>7</v>
      </c>
    </row>
    <row r="1791" spans="1:3" x14ac:dyDescent="0.3">
      <c r="A1791" t="s">
        <v>322</v>
      </c>
      <c r="B1791">
        <v>7.0422535211267609E-2</v>
      </c>
      <c r="C1791">
        <v>7</v>
      </c>
    </row>
    <row r="1792" spans="1:3" x14ac:dyDescent="0.3">
      <c r="A1792" t="s">
        <v>4669</v>
      </c>
      <c r="B1792">
        <v>0</v>
      </c>
      <c r="C1792">
        <v>7</v>
      </c>
    </row>
    <row r="1793" spans="1:3" x14ac:dyDescent="0.3">
      <c r="A1793" t="s">
        <v>4670</v>
      </c>
      <c r="B1793">
        <v>0</v>
      </c>
      <c r="C1793">
        <v>7</v>
      </c>
    </row>
    <row r="1794" spans="1:3" x14ac:dyDescent="0.3">
      <c r="A1794" t="s">
        <v>4671</v>
      </c>
      <c r="B1794">
        <v>0</v>
      </c>
      <c r="C1794">
        <v>7</v>
      </c>
    </row>
    <row r="1795" spans="1:3" x14ac:dyDescent="0.3">
      <c r="A1795" t="s">
        <v>4672</v>
      </c>
      <c r="B1795">
        <v>0</v>
      </c>
      <c r="C1795">
        <v>7</v>
      </c>
    </row>
    <row r="1796" spans="1:3" x14ac:dyDescent="0.3">
      <c r="A1796" t="s">
        <v>4673</v>
      </c>
      <c r="B1796">
        <v>0</v>
      </c>
      <c r="C1796">
        <v>7</v>
      </c>
    </row>
    <row r="1797" spans="1:3" x14ac:dyDescent="0.3">
      <c r="A1797" t="s">
        <v>323</v>
      </c>
      <c r="B1797">
        <v>0</v>
      </c>
      <c r="C1797">
        <v>7</v>
      </c>
    </row>
    <row r="1798" spans="1:3" x14ac:dyDescent="0.3">
      <c r="A1798" t="s">
        <v>4674</v>
      </c>
      <c r="B1798">
        <v>0</v>
      </c>
      <c r="C1798">
        <v>7</v>
      </c>
    </row>
    <row r="1799" spans="1:3" x14ac:dyDescent="0.3">
      <c r="A1799" t="s">
        <v>4675</v>
      </c>
      <c r="B1799">
        <v>0</v>
      </c>
      <c r="C1799">
        <v>7</v>
      </c>
    </row>
    <row r="1800" spans="1:3" x14ac:dyDescent="0.3">
      <c r="A1800" t="s">
        <v>4676</v>
      </c>
      <c r="B1800">
        <v>0</v>
      </c>
      <c r="C1800">
        <v>7</v>
      </c>
    </row>
    <row r="1801" spans="1:3" x14ac:dyDescent="0.3">
      <c r="A1801" t="s">
        <v>575</v>
      </c>
      <c r="B1801">
        <v>0</v>
      </c>
      <c r="C1801">
        <v>7</v>
      </c>
    </row>
    <row r="1802" spans="1:3" x14ac:dyDescent="0.3">
      <c r="A1802" t="s">
        <v>4677</v>
      </c>
      <c r="B1802">
        <v>0</v>
      </c>
      <c r="C1802">
        <v>7</v>
      </c>
    </row>
    <row r="1803" spans="1:3" x14ac:dyDescent="0.3">
      <c r="A1803" t="s">
        <v>4678</v>
      </c>
      <c r="B1803">
        <v>0</v>
      </c>
      <c r="C1803">
        <v>7</v>
      </c>
    </row>
    <row r="1804" spans="1:3" x14ac:dyDescent="0.3">
      <c r="A1804" t="s">
        <v>4679</v>
      </c>
      <c r="B1804">
        <v>0</v>
      </c>
      <c r="C1804">
        <v>7</v>
      </c>
    </row>
    <row r="1805" spans="1:3" x14ac:dyDescent="0.3">
      <c r="A1805" t="s">
        <v>4680</v>
      </c>
      <c r="B1805">
        <v>0</v>
      </c>
      <c r="C1805">
        <v>7</v>
      </c>
    </row>
    <row r="1806" spans="1:3" x14ac:dyDescent="0.3">
      <c r="A1806" t="s">
        <v>4681</v>
      </c>
      <c r="B1806">
        <v>0</v>
      </c>
      <c r="C1806">
        <v>7</v>
      </c>
    </row>
    <row r="1807" spans="1:3" x14ac:dyDescent="0.3">
      <c r="A1807" t="s">
        <v>1074</v>
      </c>
      <c r="B1807">
        <v>0</v>
      </c>
      <c r="C1807">
        <v>7</v>
      </c>
    </row>
    <row r="1808" spans="1:3" x14ac:dyDescent="0.3">
      <c r="A1808" t="s">
        <v>4682</v>
      </c>
      <c r="B1808">
        <v>0</v>
      </c>
      <c r="C1808">
        <v>7</v>
      </c>
    </row>
    <row r="1809" spans="1:3" x14ac:dyDescent="0.3">
      <c r="A1809" t="s">
        <v>4683</v>
      </c>
      <c r="B1809">
        <v>0</v>
      </c>
      <c r="C1809">
        <v>7</v>
      </c>
    </row>
    <row r="1810" spans="1:3" x14ac:dyDescent="0.3">
      <c r="A1810" t="s">
        <v>4684</v>
      </c>
      <c r="B1810">
        <v>0</v>
      </c>
      <c r="C1810">
        <v>7</v>
      </c>
    </row>
    <row r="1811" spans="1:3" x14ac:dyDescent="0.3">
      <c r="A1811" t="s">
        <v>4685</v>
      </c>
      <c r="B1811">
        <v>0</v>
      </c>
      <c r="C1811">
        <v>7</v>
      </c>
    </row>
    <row r="1812" spans="1:3" x14ac:dyDescent="0.3">
      <c r="A1812" t="s">
        <v>4686</v>
      </c>
      <c r="B1812">
        <v>0</v>
      </c>
      <c r="C1812">
        <v>7</v>
      </c>
    </row>
    <row r="1813" spans="1:3" x14ac:dyDescent="0.3">
      <c r="A1813" t="s">
        <v>4687</v>
      </c>
      <c r="B1813">
        <v>0</v>
      </c>
      <c r="C1813">
        <v>7</v>
      </c>
    </row>
    <row r="1814" spans="1:3" x14ac:dyDescent="0.3">
      <c r="A1814" t="s">
        <v>324</v>
      </c>
      <c r="B1814">
        <v>1.7647058823529411</v>
      </c>
      <c r="C1814">
        <v>5</v>
      </c>
    </row>
    <row r="1815" spans="1:3" x14ac:dyDescent="0.3">
      <c r="A1815" t="s">
        <v>4688</v>
      </c>
      <c r="B1815">
        <v>0</v>
      </c>
      <c r="C1815">
        <v>7</v>
      </c>
    </row>
    <row r="1816" spans="1:3" x14ac:dyDescent="0.3">
      <c r="A1816" t="s">
        <v>4689</v>
      </c>
      <c r="B1816">
        <v>0</v>
      </c>
      <c r="C1816">
        <v>7</v>
      </c>
    </row>
    <row r="1817" spans="1:3" x14ac:dyDescent="0.3">
      <c r="A1817" t="s">
        <v>325</v>
      </c>
      <c r="B1817">
        <v>0</v>
      </c>
      <c r="C1817">
        <v>7</v>
      </c>
    </row>
    <row r="1818" spans="1:3" x14ac:dyDescent="0.3">
      <c r="A1818" t="s">
        <v>4690</v>
      </c>
      <c r="B1818">
        <v>0</v>
      </c>
      <c r="C1818">
        <v>7</v>
      </c>
    </row>
    <row r="1819" spans="1:3" x14ac:dyDescent="0.3">
      <c r="A1819" t="s">
        <v>4691</v>
      </c>
      <c r="B1819">
        <v>0</v>
      </c>
      <c r="C1819">
        <v>7</v>
      </c>
    </row>
    <row r="1820" spans="1:3" x14ac:dyDescent="0.3">
      <c r="A1820" t="s">
        <v>4692</v>
      </c>
      <c r="B1820">
        <v>0</v>
      </c>
      <c r="C1820">
        <v>7</v>
      </c>
    </row>
    <row r="1821" spans="1:3" x14ac:dyDescent="0.3">
      <c r="A1821" t="s">
        <v>407</v>
      </c>
      <c r="B1821">
        <v>0</v>
      </c>
      <c r="C1821">
        <v>7</v>
      </c>
    </row>
    <row r="1822" spans="1:3" x14ac:dyDescent="0.3">
      <c r="A1822" t="s">
        <v>4693</v>
      </c>
      <c r="B1822">
        <v>0</v>
      </c>
      <c r="C1822">
        <v>7</v>
      </c>
    </row>
    <row r="1823" spans="1:3" x14ac:dyDescent="0.3">
      <c r="A1823" t="s">
        <v>4694</v>
      </c>
      <c r="B1823">
        <v>0</v>
      </c>
      <c r="C1823">
        <v>7</v>
      </c>
    </row>
    <row r="1824" spans="1:3" x14ac:dyDescent="0.3">
      <c r="A1824" t="s">
        <v>4695</v>
      </c>
      <c r="B1824">
        <v>0</v>
      </c>
      <c r="C1824">
        <v>7</v>
      </c>
    </row>
    <row r="1825" spans="1:3" x14ac:dyDescent="0.3">
      <c r="A1825" t="s">
        <v>326</v>
      </c>
      <c r="B1825">
        <v>0</v>
      </c>
      <c r="C1825">
        <v>7</v>
      </c>
    </row>
    <row r="1826" spans="1:3" x14ac:dyDescent="0.3">
      <c r="A1826" t="s">
        <v>4696</v>
      </c>
      <c r="B1826">
        <v>0</v>
      </c>
      <c r="C1826">
        <v>7</v>
      </c>
    </row>
    <row r="1827" spans="1:3" x14ac:dyDescent="0.3">
      <c r="A1827" t="s">
        <v>327</v>
      </c>
      <c r="B1827">
        <v>0</v>
      </c>
      <c r="C1827">
        <v>7</v>
      </c>
    </row>
    <row r="1828" spans="1:3" x14ac:dyDescent="0.3">
      <c r="A1828" t="s">
        <v>4697</v>
      </c>
      <c r="B1828">
        <v>0</v>
      </c>
      <c r="C1828">
        <v>7</v>
      </c>
    </row>
    <row r="1829" spans="1:3" x14ac:dyDescent="0.3">
      <c r="A1829" t="s">
        <v>4698</v>
      </c>
      <c r="B1829">
        <v>0</v>
      </c>
      <c r="C1829">
        <v>7</v>
      </c>
    </row>
    <row r="1830" spans="1:3" x14ac:dyDescent="0.3">
      <c r="A1830" t="s">
        <v>817</v>
      </c>
      <c r="B1830">
        <v>3.6231884057971016E-2</v>
      </c>
      <c r="C1830">
        <v>7</v>
      </c>
    </row>
    <row r="1831" spans="1:3" x14ac:dyDescent="0.3">
      <c r="A1831" t="s">
        <v>1075</v>
      </c>
      <c r="B1831">
        <v>0</v>
      </c>
      <c r="C1831">
        <v>7</v>
      </c>
    </row>
    <row r="1832" spans="1:3" x14ac:dyDescent="0.3">
      <c r="A1832" t="s">
        <v>4699</v>
      </c>
      <c r="B1832">
        <v>0</v>
      </c>
      <c r="C1832">
        <v>7</v>
      </c>
    </row>
    <row r="1833" spans="1:3" x14ac:dyDescent="0.3">
      <c r="A1833" t="s">
        <v>4700</v>
      </c>
      <c r="B1833">
        <v>0</v>
      </c>
      <c r="C1833">
        <v>7</v>
      </c>
    </row>
    <row r="1834" spans="1:3" x14ac:dyDescent="0.3">
      <c r="A1834" t="s">
        <v>4701</v>
      </c>
      <c r="B1834">
        <v>0</v>
      </c>
      <c r="C1834">
        <v>7</v>
      </c>
    </row>
    <row r="1835" spans="1:3" x14ac:dyDescent="0.3">
      <c r="A1835" t="s">
        <v>4702</v>
      </c>
      <c r="B1835">
        <v>0</v>
      </c>
      <c r="C1835">
        <v>7</v>
      </c>
    </row>
    <row r="1836" spans="1:3" x14ac:dyDescent="0.3">
      <c r="A1836" t="s">
        <v>4703</v>
      </c>
      <c r="B1836">
        <v>0</v>
      </c>
      <c r="C1836">
        <v>7</v>
      </c>
    </row>
    <row r="1837" spans="1:3" x14ac:dyDescent="0.3">
      <c r="A1837" t="s">
        <v>4704</v>
      </c>
      <c r="B1837">
        <v>0</v>
      </c>
      <c r="C1837">
        <v>7</v>
      </c>
    </row>
    <row r="1838" spans="1:3" x14ac:dyDescent="0.3">
      <c r="A1838" t="s">
        <v>4705</v>
      </c>
      <c r="B1838">
        <v>0</v>
      </c>
      <c r="C1838">
        <v>7</v>
      </c>
    </row>
    <row r="1839" spans="1:3" x14ac:dyDescent="0.3">
      <c r="A1839" t="s">
        <v>4706</v>
      </c>
      <c r="B1839">
        <v>0</v>
      </c>
      <c r="C1839">
        <v>7</v>
      </c>
    </row>
    <row r="1840" spans="1:3" x14ac:dyDescent="0.3">
      <c r="A1840" t="s">
        <v>4707</v>
      </c>
      <c r="B1840">
        <v>0</v>
      </c>
      <c r="C1840">
        <v>7</v>
      </c>
    </row>
    <row r="1841" spans="1:3" x14ac:dyDescent="0.3">
      <c r="A1841" t="s">
        <v>4708</v>
      </c>
      <c r="B1841">
        <v>0</v>
      </c>
      <c r="C1841">
        <v>7</v>
      </c>
    </row>
    <row r="1842" spans="1:3" x14ac:dyDescent="0.3">
      <c r="A1842" t="s">
        <v>4709</v>
      </c>
      <c r="B1842">
        <v>0</v>
      </c>
      <c r="C1842">
        <v>7</v>
      </c>
    </row>
    <row r="1843" spans="1:3" x14ac:dyDescent="0.3">
      <c r="A1843" t="s">
        <v>328</v>
      </c>
      <c r="B1843">
        <v>0</v>
      </c>
      <c r="C1843">
        <v>7</v>
      </c>
    </row>
    <row r="1844" spans="1:3" x14ac:dyDescent="0.3">
      <c r="A1844" t="s">
        <v>1076</v>
      </c>
      <c r="B1844">
        <v>0</v>
      </c>
      <c r="C1844">
        <v>7</v>
      </c>
    </row>
    <row r="1845" spans="1:3" x14ac:dyDescent="0.3">
      <c r="A1845" t="s">
        <v>329</v>
      </c>
      <c r="B1845">
        <v>0.33333333333333337</v>
      </c>
      <c r="C1845">
        <v>7</v>
      </c>
    </row>
    <row r="1846" spans="1:3" x14ac:dyDescent="0.3">
      <c r="A1846" t="s">
        <v>4710</v>
      </c>
      <c r="B1846">
        <v>0</v>
      </c>
      <c r="C1846">
        <v>7</v>
      </c>
    </row>
    <row r="1847" spans="1:3" x14ac:dyDescent="0.3">
      <c r="A1847" t="s">
        <v>330</v>
      </c>
      <c r="B1847">
        <v>0</v>
      </c>
      <c r="C1847">
        <v>7</v>
      </c>
    </row>
    <row r="1848" spans="1:3" x14ac:dyDescent="0.3">
      <c r="A1848" t="s">
        <v>576</v>
      </c>
      <c r="B1848">
        <v>0</v>
      </c>
      <c r="C1848">
        <v>7</v>
      </c>
    </row>
    <row r="1849" spans="1:3" x14ac:dyDescent="0.3">
      <c r="A1849" t="s">
        <v>4711</v>
      </c>
      <c r="B1849">
        <v>0</v>
      </c>
      <c r="C1849">
        <v>7</v>
      </c>
    </row>
    <row r="1850" spans="1:3" x14ac:dyDescent="0.3">
      <c r="A1850" t="s">
        <v>4712</v>
      </c>
      <c r="B1850">
        <v>0</v>
      </c>
      <c r="C1850">
        <v>7</v>
      </c>
    </row>
    <row r="1851" spans="1:3" x14ac:dyDescent="0.3">
      <c r="A1851" t="s">
        <v>331</v>
      </c>
      <c r="B1851">
        <v>0</v>
      </c>
      <c r="C1851">
        <v>7</v>
      </c>
    </row>
    <row r="1852" spans="1:3" x14ac:dyDescent="0.3">
      <c r="A1852" t="s">
        <v>4713</v>
      </c>
      <c r="B1852">
        <v>0</v>
      </c>
      <c r="C1852">
        <v>7</v>
      </c>
    </row>
    <row r="1853" spans="1:3" x14ac:dyDescent="0.3">
      <c r="A1853" t="s">
        <v>1077</v>
      </c>
      <c r="B1853">
        <v>0</v>
      </c>
      <c r="C1853">
        <v>7</v>
      </c>
    </row>
    <row r="1854" spans="1:3" x14ac:dyDescent="0.3">
      <c r="A1854" t="s">
        <v>4714</v>
      </c>
      <c r="B1854">
        <v>0</v>
      </c>
      <c r="C1854">
        <v>7</v>
      </c>
    </row>
    <row r="1855" spans="1:3" x14ac:dyDescent="0.3">
      <c r="A1855" t="s">
        <v>4715</v>
      </c>
      <c r="B1855">
        <v>0</v>
      </c>
      <c r="C1855">
        <v>7</v>
      </c>
    </row>
    <row r="1856" spans="1:3" x14ac:dyDescent="0.3">
      <c r="A1856" t="s">
        <v>4716</v>
      </c>
      <c r="B1856">
        <v>0</v>
      </c>
      <c r="C1856">
        <v>7</v>
      </c>
    </row>
    <row r="1857" spans="1:3" x14ac:dyDescent="0.3">
      <c r="A1857" t="s">
        <v>4717</v>
      </c>
      <c r="B1857">
        <v>0</v>
      </c>
      <c r="C1857">
        <v>7</v>
      </c>
    </row>
    <row r="1858" spans="1:3" x14ac:dyDescent="0.3">
      <c r="A1858" t="s">
        <v>332</v>
      </c>
      <c r="B1858">
        <v>0</v>
      </c>
      <c r="C1858">
        <v>7</v>
      </c>
    </row>
    <row r="1859" spans="1:3" x14ac:dyDescent="0.3">
      <c r="A1859" t="s">
        <v>4718</v>
      </c>
      <c r="B1859">
        <v>0</v>
      </c>
      <c r="C1859">
        <v>7</v>
      </c>
    </row>
    <row r="1860" spans="1:3" x14ac:dyDescent="0.3">
      <c r="A1860" t="s">
        <v>4719</v>
      </c>
      <c r="B1860">
        <v>0</v>
      </c>
      <c r="C1860">
        <v>7</v>
      </c>
    </row>
    <row r="1861" spans="1:3" x14ac:dyDescent="0.3">
      <c r="A1861" t="s">
        <v>4720</v>
      </c>
      <c r="B1861">
        <v>0</v>
      </c>
      <c r="C1861">
        <v>7</v>
      </c>
    </row>
    <row r="1862" spans="1:3" x14ac:dyDescent="0.3">
      <c r="A1862" t="s">
        <v>4721</v>
      </c>
      <c r="B1862">
        <v>0.125</v>
      </c>
      <c r="C1862">
        <v>7</v>
      </c>
    </row>
    <row r="1863" spans="1:3" x14ac:dyDescent="0.3">
      <c r="A1863" t="s">
        <v>4722</v>
      </c>
      <c r="B1863">
        <v>0</v>
      </c>
      <c r="C1863">
        <v>7</v>
      </c>
    </row>
    <row r="1864" spans="1:3" x14ac:dyDescent="0.3">
      <c r="A1864" t="s">
        <v>4723</v>
      </c>
      <c r="B1864">
        <v>0</v>
      </c>
      <c r="C1864">
        <v>7</v>
      </c>
    </row>
    <row r="1865" spans="1:3" x14ac:dyDescent="0.3">
      <c r="A1865" t="s">
        <v>4724</v>
      </c>
      <c r="B1865">
        <v>0</v>
      </c>
      <c r="C1865">
        <v>7</v>
      </c>
    </row>
    <row r="1866" spans="1:3" x14ac:dyDescent="0.3">
      <c r="A1866" t="s">
        <v>4725</v>
      </c>
      <c r="B1866">
        <v>0</v>
      </c>
      <c r="C1866">
        <v>7</v>
      </c>
    </row>
    <row r="1867" spans="1:3" x14ac:dyDescent="0.3">
      <c r="A1867" t="s">
        <v>333</v>
      </c>
      <c r="B1867">
        <v>0</v>
      </c>
      <c r="C1867">
        <v>7</v>
      </c>
    </row>
    <row r="1868" spans="1:3" x14ac:dyDescent="0.3">
      <c r="A1868" t="s">
        <v>4726</v>
      </c>
      <c r="B1868">
        <v>0</v>
      </c>
      <c r="C1868">
        <v>7</v>
      </c>
    </row>
    <row r="1869" spans="1:3" x14ac:dyDescent="0.3">
      <c r="A1869" t="s">
        <v>334</v>
      </c>
      <c r="B1869">
        <v>0</v>
      </c>
      <c r="C1869">
        <v>7</v>
      </c>
    </row>
    <row r="1870" spans="1:3" x14ac:dyDescent="0.3">
      <c r="A1870" t="s">
        <v>4727</v>
      </c>
      <c r="B1870">
        <v>0</v>
      </c>
      <c r="C1870">
        <v>7</v>
      </c>
    </row>
    <row r="1871" spans="1:3" x14ac:dyDescent="0.3">
      <c r="A1871" t="s">
        <v>4728</v>
      </c>
      <c r="B1871">
        <v>0</v>
      </c>
      <c r="C1871">
        <v>7</v>
      </c>
    </row>
    <row r="1872" spans="1:3" x14ac:dyDescent="0.3">
      <c r="A1872" t="s">
        <v>4729</v>
      </c>
      <c r="B1872">
        <v>0</v>
      </c>
      <c r="C1872">
        <v>7</v>
      </c>
    </row>
    <row r="1873" spans="1:3" x14ac:dyDescent="0.3">
      <c r="A1873" t="s">
        <v>577</v>
      </c>
      <c r="B1873">
        <v>0</v>
      </c>
      <c r="C1873">
        <v>7</v>
      </c>
    </row>
    <row r="1874" spans="1:3" x14ac:dyDescent="0.3">
      <c r="A1874" t="s">
        <v>4730</v>
      </c>
      <c r="B1874">
        <v>0</v>
      </c>
      <c r="C1874">
        <v>7</v>
      </c>
    </row>
    <row r="1875" spans="1:3" x14ac:dyDescent="0.3">
      <c r="A1875" t="s">
        <v>1078</v>
      </c>
      <c r="B1875">
        <v>0</v>
      </c>
      <c r="C1875">
        <v>7</v>
      </c>
    </row>
    <row r="1876" spans="1:3" x14ac:dyDescent="0.3">
      <c r="A1876" t="s">
        <v>335</v>
      </c>
      <c r="B1876">
        <v>0.32258064516129031</v>
      </c>
      <c r="C1876">
        <v>7</v>
      </c>
    </row>
    <row r="1877" spans="1:3" x14ac:dyDescent="0.3">
      <c r="A1877" t="s">
        <v>4731</v>
      </c>
      <c r="B1877">
        <v>0</v>
      </c>
      <c r="C1877">
        <v>7</v>
      </c>
    </row>
    <row r="1878" spans="1:3" x14ac:dyDescent="0.3">
      <c r="A1878" t="s">
        <v>4732</v>
      </c>
      <c r="B1878">
        <v>0</v>
      </c>
      <c r="C1878">
        <v>7</v>
      </c>
    </row>
    <row r="1879" spans="1:3" x14ac:dyDescent="0.3">
      <c r="A1879" t="s">
        <v>1079</v>
      </c>
      <c r="B1879">
        <v>0</v>
      </c>
      <c r="C1879">
        <v>7</v>
      </c>
    </row>
    <row r="1880" spans="1:3" x14ac:dyDescent="0.3">
      <c r="A1880" t="s">
        <v>426</v>
      </c>
      <c r="B1880">
        <v>0</v>
      </c>
      <c r="C1880">
        <v>7</v>
      </c>
    </row>
    <row r="1881" spans="1:3" x14ac:dyDescent="0.3">
      <c r="A1881" t="s">
        <v>578</v>
      </c>
      <c r="B1881">
        <v>0.11494252873563218</v>
      </c>
      <c r="C1881">
        <v>7</v>
      </c>
    </row>
    <row r="1882" spans="1:3" x14ac:dyDescent="0.3">
      <c r="A1882" t="s">
        <v>4733</v>
      </c>
      <c r="B1882">
        <v>0</v>
      </c>
      <c r="C1882">
        <v>7</v>
      </c>
    </row>
    <row r="1883" spans="1:3" x14ac:dyDescent="0.3">
      <c r="A1883" t="s">
        <v>4734</v>
      </c>
      <c r="B1883">
        <v>0</v>
      </c>
      <c r="C1883">
        <v>7</v>
      </c>
    </row>
    <row r="1884" spans="1:3" x14ac:dyDescent="0.3">
      <c r="A1884" t="s">
        <v>4735</v>
      </c>
      <c r="B1884">
        <v>0</v>
      </c>
      <c r="C1884">
        <v>7</v>
      </c>
    </row>
    <row r="1885" spans="1:3" x14ac:dyDescent="0.3">
      <c r="A1885" t="s">
        <v>4736</v>
      </c>
      <c r="B1885">
        <v>0</v>
      </c>
      <c r="C1885">
        <v>7</v>
      </c>
    </row>
    <row r="1886" spans="1:3" x14ac:dyDescent="0.3">
      <c r="A1886" t="s">
        <v>336</v>
      </c>
      <c r="B1886">
        <v>5.3260869565217392</v>
      </c>
      <c r="C1886">
        <v>3</v>
      </c>
    </row>
    <row r="1887" spans="1:3" x14ac:dyDescent="0.3">
      <c r="A1887" t="s">
        <v>579</v>
      </c>
      <c r="B1887">
        <v>0.13333333333333336</v>
      </c>
      <c r="C1887">
        <v>7</v>
      </c>
    </row>
    <row r="1888" spans="1:3" x14ac:dyDescent="0.3">
      <c r="A1888" t="s">
        <v>816</v>
      </c>
      <c r="B1888">
        <v>6.097560975609756E-2</v>
      </c>
      <c r="C1888">
        <v>7</v>
      </c>
    </row>
    <row r="1889" spans="1:3" x14ac:dyDescent="0.3">
      <c r="A1889" t="s">
        <v>4737</v>
      </c>
      <c r="B1889">
        <v>0</v>
      </c>
      <c r="C1889">
        <v>7</v>
      </c>
    </row>
    <row r="1890" spans="1:3" x14ac:dyDescent="0.3">
      <c r="A1890" t="s">
        <v>580</v>
      </c>
      <c r="B1890">
        <v>0</v>
      </c>
      <c r="C1890">
        <v>7</v>
      </c>
    </row>
    <row r="1891" spans="1:3" x14ac:dyDescent="0.3">
      <c r="A1891" t="s">
        <v>4738</v>
      </c>
      <c r="B1891">
        <v>0</v>
      </c>
      <c r="C1891">
        <v>7</v>
      </c>
    </row>
    <row r="1892" spans="1:3" x14ac:dyDescent="0.3">
      <c r="A1892" t="s">
        <v>1080</v>
      </c>
      <c r="B1892">
        <v>0</v>
      </c>
      <c r="C1892">
        <v>7</v>
      </c>
    </row>
    <row r="1893" spans="1:3" x14ac:dyDescent="0.3">
      <c r="A1893" t="s">
        <v>4739</v>
      </c>
      <c r="B1893">
        <v>0</v>
      </c>
      <c r="C1893">
        <v>7</v>
      </c>
    </row>
    <row r="1894" spans="1:3" x14ac:dyDescent="0.3">
      <c r="A1894" t="s">
        <v>1081</v>
      </c>
      <c r="B1894">
        <v>0</v>
      </c>
      <c r="C1894">
        <v>7</v>
      </c>
    </row>
    <row r="1895" spans="1:3" x14ac:dyDescent="0.3">
      <c r="A1895" t="s">
        <v>4740</v>
      </c>
      <c r="B1895">
        <v>0</v>
      </c>
      <c r="C1895">
        <v>7</v>
      </c>
    </row>
    <row r="1896" spans="1:3" x14ac:dyDescent="0.3">
      <c r="A1896" t="s">
        <v>1082</v>
      </c>
      <c r="B1896">
        <v>0</v>
      </c>
      <c r="C1896">
        <v>7</v>
      </c>
    </row>
    <row r="1897" spans="1:3" x14ac:dyDescent="0.3">
      <c r="A1897" t="s">
        <v>1083</v>
      </c>
      <c r="B1897">
        <v>0</v>
      </c>
      <c r="C1897">
        <v>7</v>
      </c>
    </row>
    <row r="1898" spans="1:3" x14ac:dyDescent="0.3">
      <c r="A1898" t="s">
        <v>337</v>
      </c>
      <c r="B1898">
        <v>0</v>
      </c>
      <c r="C1898">
        <v>7</v>
      </c>
    </row>
    <row r="1899" spans="1:3" x14ac:dyDescent="0.3">
      <c r="A1899" t="s">
        <v>1084</v>
      </c>
      <c r="B1899">
        <v>0</v>
      </c>
      <c r="C1899">
        <v>7</v>
      </c>
    </row>
    <row r="1900" spans="1:3" x14ac:dyDescent="0.3">
      <c r="A1900" t="s">
        <v>4741</v>
      </c>
      <c r="B1900">
        <v>0</v>
      </c>
      <c r="C1900">
        <v>7</v>
      </c>
    </row>
    <row r="1901" spans="1:3" x14ac:dyDescent="0.3">
      <c r="A1901" t="s">
        <v>581</v>
      </c>
      <c r="B1901">
        <v>0.60000000000000009</v>
      </c>
      <c r="C1901">
        <v>7</v>
      </c>
    </row>
    <row r="1902" spans="1:3" x14ac:dyDescent="0.3">
      <c r="A1902" t="s">
        <v>4742</v>
      </c>
      <c r="B1902">
        <v>0</v>
      </c>
      <c r="C1902">
        <v>7</v>
      </c>
    </row>
    <row r="1903" spans="1:3" x14ac:dyDescent="0.3">
      <c r="A1903" t="s">
        <v>582</v>
      </c>
      <c r="B1903">
        <v>4.9019607843137254E-2</v>
      </c>
      <c r="C1903">
        <v>7</v>
      </c>
    </row>
    <row r="1904" spans="1:3" x14ac:dyDescent="0.3">
      <c r="A1904" t="s">
        <v>338</v>
      </c>
      <c r="B1904">
        <v>0</v>
      </c>
      <c r="C1904">
        <v>7</v>
      </c>
    </row>
    <row r="1905" spans="1:3" x14ac:dyDescent="0.3">
      <c r="A1905" t="s">
        <v>4743</v>
      </c>
      <c r="B1905">
        <v>0</v>
      </c>
      <c r="C1905">
        <v>7</v>
      </c>
    </row>
    <row r="1906" spans="1:3" x14ac:dyDescent="0.3">
      <c r="A1906" t="s">
        <v>4744</v>
      </c>
      <c r="B1906">
        <v>0</v>
      </c>
      <c r="C1906">
        <v>7</v>
      </c>
    </row>
    <row r="1907" spans="1:3" x14ac:dyDescent="0.3">
      <c r="A1907" t="s">
        <v>1085</v>
      </c>
      <c r="B1907">
        <v>4.2016806722689079E-2</v>
      </c>
      <c r="C1907">
        <v>7</v>
      </c>
    </row>
    <row r="1908" spans="1:3" x14ac:dyDescent="0.3">
      <c r="A1908" t="s">
        <v>4745</v>
      </c>
      <c r="B1908">
        <v>0</v>
      </c>
      <c r="C1908">
        <v>7</v>
      </c>
    </row>
    <row r="1909" spans="1:3" x14ac:dyDescent="0.3">
      <c r="A1909" t="s">
        <v>815</v>
      </c>
      <c r="B1909">
        <v>0.55555555555555558</v>
      </c>
      <c r="C1909">
        <v>7</v>
      </c>
    </row>
    <row r="1910" spans="1:3" x14ac:dyDescent="0.3">
      <c r="A1910" t="s">
        <v>4746</v>
      </c>
      <c r="B1910">
        <v>0</v>
      </c>
      <c r="C1910">
        <v>7</v>
      </c>
    </row>
    <row r="1911" spans="1:3" x14ac:dyDescent="0.3">
      <c r="A1911" t="s">
        <v>4747</v>
      </c>
      <c r="B1911">
        <v>0</v>
      </c>
      <c r="C1911">
        <v>7</v>
      </c>
    </row>
    <row r="1912" spans="1:3" x14ac:dyDescent="0.3">
      <c r="A1912" t="s">
        <v>4748</v>
      </c>
      <c r="B1912">
        <v>0</v>
      </c>
      <c r="C1912">
        <v>7</v>
      </c>
    </row>
    <row r="1913" spans="1:3" x14ac:dyDescent="0.3">
      <c r="A1913" t="s">
        <v>339</v>
      </c>
      <c r="B1913">
        <v>0</v>
      </c>
      <c r="C1913">
        <v>7</v>
      </c>
    </row>
    <row r="1914" spans="1:3" x14ac:dyDescent="0.3">
      <c r="A1914" t="s">
        <v>1086</v>
      </c>
      <c r="B1914">
        <v>0</v>
      </c>
      <c r="C1914">
        <v>7</v>
      </c>
    </row>
    <row r="1915" spans="1:3" x14ac:dyDescent="0.3">
      <c r="A1915" t="s">
        <v>1087</v>
      </c>
      <c r="B1915">
        <v>0</v>
      </c>
      <c r="C1915">
        <v>7</v>
      </c>
    </row>
    <row r="1916" spans="1:3" x14ac:dyDescent="0.3">
      <c r="A1916" t="s">
        <v>4749</v>
      </c>
      <c r="B1916">
        <v>0</v>
      </c>
      <c r="C1916">
        <v>7</v>
      </c>
    </row>
    <row r="1917" spans="1:3" x14ac:dyDescent="0.3">
      <c r="A1917" t="s">
        <v>4750</v>
      </c>
      <c r="B1917">
        <v>0</v>
      </c>
      <c r="C1917">
        <v>7</v>
      </c>
    </row>
    <row r="1918" spans="1:3" x14ac:dyDescent="0.3">
      <c r="A1918" t="s">
        <v>4751</v>
      </c>
      <c r="B1918">
        <v>0</v>
      </c>
      <c r="C1918">
        <v>7</v>
      </c>
    </row>
    <row r="1919" spans="1:3" x14ac:dyDescent="0.3">
      <c r="A1919" t="s">
        <v>4752</v>
      </c>
      <c r="B1919">
        <v>0</v>
      </c>
      <c r="C1919">
        <v>7</v>
      </c>
    </row>
    <row r="1920" spans="1:3" x14ac:dyDescent="0.3">
      <c r="A1920" t="s">
        <v>583</v>
      </c>
      <c r="B1920">
        <v>0</v>
      </c>
      <c r="C1920">
        <v>7</v>
      </c>
    </row>
    <row r="1921" spans="1:3" x14ac:dyDescent="0.3">
      <c r="A1921" t="s">
        <v>340</v>
      </c>
      <c r="B1921">
        <v>0</v>
      </c>
      <c r="C1921">
        <v>7</v>
      </c>
    </row>
    <row r="1922" spans="1:3" x14ac:dyDescent="0.3">
      <c r="A1922" t="s">
        <v>341</v>
      </c>
      <c r="B1922">
        <v>5.6179775280898882E-2</v>
      </c>
      <c r="C1922">
        <v>7</v>
      </c>
    </row>
    <row r="1923" spans="1:3" x14ac:dyDescent="0.3">
      <c r="A1923" t="s">
        <v>1088</v>
      </c>
      <c r="B1923">
        <v>0</v>
      </c>
      <c r="C1923">
        <v>7</v>
      </c>
    </row>
    <row r="1924" spans="1:3" x14ac:dyDescent="0.3">
      <c r="A1924" t="s">
        <v>4753</v>
      </c>
      <c r="B1924">
        <v>0</v>
      </c>
      <c r="C1924">
        <v>7</v>
      </c>
    </row>
    <row r="1925" spans="1:3" x14ac:dyDescent="0.3">
      <c r="A1925" t="s">
        <v>342</v>
      </c>
      <c r="B1925">
        <v>0.47619047619047622</v>
      </c>
      <c r="C1925">
        <v>7</v>
      </c>
    </row>
    <row r="1926" spans="1:3" x14ac:dyDescent="0.3">
      <c r="A1926" t="s">
        <v>343</v>
      </c>
      <c r="B1926">
        <v>0</v>
      </c>
      <c r="C1926">
        <v>7</v>
      </c>
    </row>
    <row r="1927" spans="1:3" x14ac:dyDescent="0.3">
      <c r="A1927" t="s">
        <v>1089</v>
      </c>
      <c r="B1927">
        <v>0</v>
      </c>
      <c r="C1927">
        <v>7</v>
      </c>
    </row>
    <row r="1928" spans="1:3" x14ac:dyDescent="0.3">
      <c r="A1928" t="s">
        <v>344</v>
      </c>
      <c r="B1928">
        <v>0</v>
      </c>
      <c r="C1928">
        <v>7</v>
      </c>
    </row>
    <row r="1929" spans="1:3" x14ac:dyDescent="0.3">
      <c r="A1929" t="s">
        <v>4754</v>
      </c>
      <c r="B1929">
        <v>0</v>
      </c>
      <c r="C1929">
        <v>7</v>
      </c>
    </row>
    <row r="1930" spans="1:3" x14ac:dyDescent="0.3">
      <c r="A1930" t="s">
        <v>4755</v>
      </c>
      <c r="B1930">
        <v>0</v>
      </c>
      <c r="C1930">
        <v>7</v>
      </c>
    </row>
    <row r="1931" spans="1:3" x14ac:dyDescent="0.3">
      <c r="A1931" t="s">
        <v>345</v>
      </c>
      <c r="B1931">
        <v>0</v>
      </c>
      <c r="C1931">
        <v>7</v>
      </c>
    </row>
    <row r="1932" spans="1:3" x14ac:dyDescent="0.3">
      <c r="A1932" t="s">
        <v>584</v>
      </c>
      <c r="B1932">
        <v>0</v>
      </c>
      <c r="C1932">
        <v>7</v>
      </c>
    </row>
    <row r="1933" spans="1:3" x14ac:dyDescent="0.3">
      <c r="A1933" t="s">
        <v>4756</v>
      </c>
      <c r="B1933">
        <v>0</v>
      </c>
      <c r="C1933">
        <v>7</v>
      </c>
    </row>
    <row r="1934" spans="1:3" x14ac:dyDescent="0.3">
      <c r="A1934" t="s">
        <v>1090</v>
      </c>
      <c r="B1934">
        <v>0</v>
      </c>
      <c r="C1934">
        <v>7</v>
      </c>
    </row>
    <row r="1935" spans="1:3" x14ac:dyDescent="0.3">
      <c r="A1935" t="s">
        <v>585</v>
      </c>
      <c r="B1935">
        <v>0</v>
      </c>
      <c r="C1935">
        <v>7</v>
      </c>
    </row>
    <row r="1936" spans="1:3" x14ac:dyDescent="0.3">
      <c r="A1936" t="s">
        <v>346</v>
      </c>
      <c r="B1936">
        <v>0.55555555555555558</v>
      </c>
      <c r="C1936">
        <v>7</v>
      </c>
    </row>
    <row r="1937" spans="1:3" x14ac:dyDescent="0.3">
      <c r="A1937" t="s">
        <v>4757</v>
      </c>
      <c r="B1937">
        <v>0</v>
      </c>
      <c r="C1937">
        <v>7</v>
      </c>
    </row>
    <row r="1938" spans="1:3" x14ac:dyDescent="0.3">
      <c r="A1938" t="s">
        <v>4758</v>
      </c>
      <c r="B1938">
        <v>0</v>
      </c>
      <c r="C1938">
        <v>7</v>
      </c>
    </row>
    <row r="1939" spans="1:3" x14ac:dyDescent="0.3">
      <c r="A1939" t="s">
        <v>1091</v>
      </c>
      <c r="B1939">
        <v>0</v>
      </c>
      <c r="C1939">
        <v>7</v>
      </c>
    </row>
    <row r="1940" spans="1:3" x14ac:dyDescent="0.3">
      <c r="A1940" t="s">
        <v>347</v>
      </c>
      <c r="B1940">
        <v>2.314814814814815E-2</v>
      </c>
      <c r="C1940">
        <v>7</v>
      </c>
    </row>
    <row r="1941" spans="1:3" x14ac:dyDescent="0.3">
      <c r="A1941" t="s">
        <v>4759</v>
      </c>
      <c r="B1941">
        <v>0</v>
      </c>
      <c r="C1941">
        <v>7</v>
      </c>
    </row>
    <row r="1942" spans="1:3" x14ac:dyDescent="0.3">
      <c r="A1942" t="s">
        <v>4760</v>
      </c>
      <c r="B1942">
        <v>0</v>
      </c>
      <c r="C1942">
        <v>7</v>
      </c>
    </row>
    <row r="1943" spans="1:3" x14ac:dyDescent="0.3">
      <c r="A1943" t="s">
        <v>348</v>
      </c>
      <c r="B1943">
        <v>7.1599045346062054E-2</v>
      </c>
      <c r="C1943">
        <v>7</v>
      </c>
    </row>
    <row r="1944" spans="1:3" x14ac:dyDescent="0.3">
      <c r="A1944" t="s">
        <v>349</v>
      </c>
      <c r="B1944">
        <v>0</v>
      </c>
      <c r="C1944">
        <v>7</v>
      </c>
    </row>
    <row r="1945" spans="1:3" x14ac:dyDescent="0.3">
      <c r="A1945" t="s">
        <v>4761</v>
      </c>
      <c r="B1945">
        <v>0</v>
      </c>
      <c r="C1945">
        <v>7</v>
      </c>
    </row>
    <row r="1946" spans="1:3" x14ac:dyDescent="0.3">
      <c r="A1946" t="s">
        <v>350</v>
      </c>
      <c r="B1946">
        <v>0</v>
      </c>
      <c r="C1946">
        <v>7</v>
      </c>
    </row>
    <row r="1947" spans="1:3" x14ac:dyDescent="0.3">
      <c r="A1947" t="s">
        <v>4762</v>
      </c>
      <c r="B1947">
        <v>0</v>
      </c>
      <c r="C1947">
        <v>7</v>
      </c>
    </row>
    <row r="1948" spans="1:3" x14ac:dyDescent="0.3">
      <c r="A1948" t="s">
        <v>4763</v>
      </c>
      <c r="B1948">
        <v>0</v>
      </c>
      <c r="C1948">
        <v>7</v>
      </c>
    </row>
    <row r="1949" spans="1:3" x14ac:dyDescent="0.3">
      <c r="A1949" t="s">
        <v>4764</v>
      </c>
      <c r="B1949">
        <v>0</v>
      </c>
      <c r="C1949">
        <v>7</v>
      </c>
    </row>
    <row r="1950" spans="1:3" x14ac:dyDescent="0.3">
      <c r="A1950" t="s">
        <v>4765</v>
      </c>
      <c r="B1950">
        <v>0</v>
      </c>
      <c r="C1950">
        <v>7</v>
      </c>
    </row>
    <row r="1951" spans="1:3" x14ac:dyDescent="0.3">
      <c r="A1951" t="s">
        <v>586</v>
      </c>
      <c r="B1951">
        <v>0.5</v>
      </c>
      <c r="C1951">
        <v>7</v>
      </c>
    </row>
    <row r="1952" spans="1:3" x14ac:dyDescent="0.3">
      <c r="A1952" t="s">
        <v>1092</v>
      </c>
      <c r="B1952">
        <v>0</v>
      </c>
      <c r="C1952">
        <v>7</v>
      </c>
    </row>
    <row r="1953" spans="1:3" x14ac:dyDescent="0.3">
      <c r="A1953" t="s">
        <v>351</v>
      </c>
      <c r="B1953">
        <v>0</v>
      </c>
      <c r="C1953">
        <v>7</v>
      </c>
    </row>
    <row r="1954" spans="1:3" x14ac:dyDescent="0.3">
      <c r="A1954" t="s">
        <v>1093</v>
      </c>
      <c r="B1954">
        <v>0</v>
      </c>
      <c r="C1954">
        <v>7</v>
      </c>
    </row>
    <row r="1955" spans="1:3" x14ac:dyDescent="0.3">
      <c r="A1955" t="s">
        <v>1094</v>
      </c>
      <c r="B1955">
        <v>0</v>
      </c>
      <c r="C1955">
        <v>7</v>
      </c>
    </row>
    <row r="1956" spans="1:3" x14ac:dyDescent="0.3">
      <c r="A1956" t="s">
        <v>4766</v>
      </c>
      <c r="B1956">
        <v>0</v>
      </c>
      <c r="C1956">
        <v>7</v>
      </c>
    </row>
    <row r="1957" spans="1:3" x14ac:dyDescent="0.3">
      <c r="A1957" t="s">
        <v>4767</v>
      </c>
      <c r="B1957">
        <v>0</v>
      </c>
      <c r="C1957">
        <v>7</v>
      </c>
    </row>
    <row r="1958" spans="1:3" x14ac:dyDescent="0.3">
      <c r="A1958" t="s">
        <v>352</v>
      </c>
      <c r="B1958">
        <v>2.9069767441860465E-2</v>
      </c>
      <c r="C1958">
        <v>7</v>
      </c>
    </row>
    <row r="1959" spans="1:3" x14ac:dyDescent="0.3">
      <c r="A1959" t="s">
        <v>4768</v>
      </c>
      <c r="B1959">
        <v>0</v>
      </c>
      <c r="C1959">
        <v>7</v>
      </c>
    </row>
    <row r="1960" spans="1:3" x14ac:dyDescent="0.3">
      <c r="A1960" t="s">
        <v>587</v>
      </c>
      <c r="B1960">
        <v>0.11363636363636365</v>
      </c>
      <c r="C1960">
        <v>7</v>
      </c>
    </row>
    <row r="1961" spans="1:3" x14ac:dyDescent="0.3">
      <c r="A1961" t="s">
        <v>4769</v>
      </c>
      <c r="B1961">
        <v>0</v>
      </c>
      <c r="C1961">
        <v>7</v>
      </c>
    </row>
    <row r="1962" spans="1:3" x14ac:dyDescent="0.3">
      <c r="A1962" t="s">
        <v>1095</v>
      </c>
      <c r="B1962">
        <v>0</v>
      </c>
      <c r="C1962">
        <v>7</v>
      </c>
    </row>
    <row r="1963" spans="1:3" x14ac:dyDescent="0.3">
      <c r="A1963" t="s">
        <v>353</v>
      </c>
      <c r="B1963">
        <v>0</v>
      </c>
      <c r="C1963">
        <v>7</v>
      </c>
    </row>
    <row r="1964" spans="1:3" x14ac:dyDescent="0.3">
      <c r="A1964" t="s">
        <v>4770</v>
      </c>
      <c r="B1964">
        <v>0</v>
      </c>
      <c r="C1964">
        <v>7</v>
      </c>
    </row>
    <row r="1965" spans="1:3" x14ac:dyDescent="0.3">
      <c r="A1965" t="s">
        <v>4771</v>
      </c>
      <c r="B1965">
        <v>0</v>
      </c>
      <c r="C1965">
        <v>7</v>
      </c>
    </row>
    <row r="1966" spans="1:3" x14ac:dyDescent="0.3">
      <c r="A1966" t="s">
        <v>4772</v>
      </c>
      <c r="B1966">
        <v>0</v>
      </c>
      <c r="C1966">
        <v>7</v>
      </c>
    </row>
    <row r="1967" spans="1:3" x14ac:dyDescent="0.3">
      <c r="A1967" t="s">
        <v>4773</v>
      </c>
      <c r="B1967">
        <v>0</v>
      </c>
      <c r="C1967">
        <v>7</v>
      </c>
    </row>
    <row r="1968" spans="1:3" x14ac:dyDescent="0.3">
      <c r="A1968" t="s">
        <v>1096</v>
      </c>
      <c r="B1968">
        <v>0</v>
      </c>
      <c r="C1968">
        <v>7</v>
      </c>
    </row>
    <row r="1969" spans="1:3" x14ac:dyDescent="0.3">
      <c r="A1969" t="s">
        <v>4774</v>
      </c>
      <c r="B1969">
        <v>0</v>
      </c>
      <c r="C1969">
        <v>7</v>
      </c>
    </row>
    <row r="1970" spans="1:3" x14ac:dyDescent="0.3">
      <c r="A1970" t="s">
        <v>4775</v>
      </c>
      <c r="B1970">
        <v>0</v>
      </c>
      <c r="C1970">
        <v>7</v>
      </c>
    </row>
    <row r="1971" spans="1:3" x14ac:dyDescent="0.3">
      <c r="A1971" t="s">
        <v>4776</v>
      </c>
      <c r="B1971">
        <v>0</v>
      </c>
      <c r="C1971">
        <v>7</v>
      </c>
    </row>
    <row r="1972" spans="1:3" x14ac:dyDescent="0.3">
      <c r="A1972" t="s">
        <v>588</v>
      </c>
      <c r="B1972">
        <v>0</v>
      </c>
      <c r="C1972">
        <v>7</v>
      </c>
    </row>
    <row r="1973" spans="1:3" x14ac:dyDescent="0.3">
      <c r="A1973" t="s">
        <v>354</v>
      </c>
      <c r="B1973">
        <v>1.6233766233766232E-2</v>
      </c>
      <c r="C1973">
        <v>7</v>
      </c>
    </row>
    <row r="1974" spans="1:3" x14ac:dyDescent="0.3">
      <c r="A1974" t="s">
        <v>814</v>
      </c>
      <c r="B1974">
        <v>0.25641025641025639</v>
      </c>
      <c r="C1974">
        <v>7</v>
      </c>
    </row>
    <row r="1975" spans="1:3" x14ac:dyDescent="0.3">
      <c r="A1975" t="s">
        <v>589</v>
      </c>
      <c r="B1975">
        <v>0.25862068965517243</v>
      </c>
      <c r="C1975">
        <v>7</v>
      </c>
    </row>
    <row r="1976" spans="1:3" x14ac:dyDescent="0.3">
      <c r="A1976" t="s">
        <v>4777</v>
      </c>
      <c r="B1976">
        <v>0</v>
      </c>
      <c r="C1976">
        <v>7</v>
      </c>
    </row>
    <row r="1977" spans="1:3" x14ac:dyDescent="0.3">
      <c r="A1977" t="s">
        <v>355</v>
      </c>
      <c r="B1977">
        <v>0</v>
      </c>
      <c r="C1977">
        <v>7</v>
      </c>
    </row>
    <row r="1978" spans="1:3" x14ac:dyDescent="0.3">
      <c r="A1978" t="s">
        <v>590</v>
      </c>
      <c r="B1978">
        <v>0</v>
      </c>
      <c r="C1978">
        <v>7</v>
      </c>
    </row>
    <row r="1979" spans="1:3" x14ac:dyDescent="0.3">
      <c r="A1979" t="s">
        <v>4778</v>
      </c>
      <c r="B1979">
        <v>0</v>
      </c>
      <c r="C1979">
        <v>7</v>
      </c>
    </row>
    <row r="1980" spans="1:3" x14ac:dyDescent="0.3">
      <c r="A1980" t="s">
        <v>4779</v>
      </c>
      <c r="B1980">
        <v>0</v>
      </c>
      <c r="C1980">
        <v>7</v>
      </c>
    </row>
    <row r="1981" spans="1:3" x14ac:dyDescent="0.3">
      <c r="A1981" t="s">
        <v>4780</v>
      </c>
      <c r="B1981">
        <v>0</v>
      </c>
      <c r="C1981">
        <v>7</v>
      </c>
    </row>
    <row r="1982" spans="1:3" x14ac:dyDescent="0.3">
      <c r="A1982" t="s">
        <v>813</v>
      </c>
      <c r="B1982">
        <v>1.2500000000000002</v>
      </c>
      <c r="C1982">
        <v>5</v>
      </c>
    </row>
    <row r="1983" spans="1:3" x14ac:dyDescent="0.3">
      <c r="A1983" t="s">
        <v>1097</v>
      </c>
      <c r="B1983">
        <v>0</v>
      </c>
      <c r="C1983">
        <v>7</v>
      </c>
    </row>
    <row r="1984" spans="1:3" x14ac:dyDescent="0.3">
      <c r="A1984" t="s">
        <v>4781</v>
      </c>
      <c r="B1984">
        <v>0</v>
      </c>
      <c r="C1984">
        <v>7</v>
      </c>
    </row>
    <row r="1985" spans="1:3" x14ac:dyDescent="0.3">
      <c r="A1985" t="s">
        <v>4782</v>
      </c>
      <c r="B1985">
        <v>0</v>
      </c>
      <c r="C1985">
        <v>7</v>
      </c>
    </row>
    <row r="1986" spans="1:3" x14ac:dyDescent="0.3">
      <c r="A1986" t="s">
        <v>4783</v>
      </c>
      <c r="B1986">
        <v>0</v>
      </c>
      <c r="C1986">
        <v>7</v>
      </c>
    </row>
    <row r="1987" spans="1:3" x14ac:dyDescent="0.3">
      <c r="A1987" t="s">
        <v>4784</v>
      </c>
      <c r="B1987">
        <v>0</v>
      </c>
      <c r="C1987">
        <v>7</v>
      </c>
    </row>
    <row r="1988" spans="1:3" x14ac:dyDescent="0.3">
      <c r="A1988" t="s">
        <v>356</v>
      </c>
      <c r="B1988">
        <v>0</v>
      </c>
      <c r="C1988">
        <v>7</v>
      </c>
    </row>
    <row r="1989" spans="1:3" x14ac:dyDescent="0.3">
      <c r="A1989" t="s">
        <v>357</v>
      </c>
      <c r="B1989">
        <v>0</v>
      </c>
      <c r="C1989">
        <v>7</v>
      </c>
    </row>
    <row r="1990" spans="1:3" x14ac:dyDescent="0.3">
      <c r="A1990" t="s">
        <v>358</v>
      </c>
      <c r="B1990">
        <v>0</v>
      </c>
      <c r="C1990">
        <v>7</v>
      </c>
    </row>
    <row r="1991" spans="1:3" x14ac:dyDescent="0.3">
      <c r="A1991" t="s">
        <v>359</v>
      </c>
      <c r="B1991">
        <v>0</v>
      </c>
      <c r="C1991">
        <v>7</v>
      </c>
    </row>
    <row r="1992" spans="1:3" x14ac:dyDescent="0.3">
      <c r="A1992" t="s">
        <v>360</v>
      </c>
      <c r="B1992">
        <v>0.1094890510948905</v>
      </c>
      <c r="C1992">
        <v>7</v>
      </c>
    </row>
    <row r="1993" spans="1:3" x14ac:dyDescent="0.3">
      <c r="A1993" t="s">
        <v>361</v>
      </c>
      <c r="B1993">
        <v>0</v>
      </c>
      <c r="C1993">
        <v>7</v>
      </c>
    </row>
    <row r="1994" spans="1:3" x14ac:dyDescent="0.3">
      <c r="A1994" t="s">
        <v>362</v>
      </c>
      <c r="B1994">
        <v>2.6315789473684209E-2</v>
      </c>
      <c r="C1994">
        <v>7</v>
      </c>
    </row>
    <row r="1995" spans="1:3" x14ac:dyDescent="0.3">
      <c r="A1995" t="s">
        <v>4785</v>
      </c>
      <c r="B1995">
        <v>0</v>
      </c>
      <c r="C1995">
        <v>7</v>
      </c>
    </row>
    <row r="1996" spans="1:3" x14ac:dyDescent="0.3">
      <c r="A1996" t="s">
        <v>591</v>
      </c>
      <c r="B1996">
        <v>0</v>
      </c>
      <c r="C1996">
        <v>7</v>
      </c>
    </row>
    <row r="1997" spans="1:3" x14ac:dyDescent="0.3">
      <c r="A1997" t="s">
        <v>1098</v>
      </c>
      <c r="B1997">
        <v>0</v>
      </c>
      <c r="C1997">
        <v>7</v>
      </c>
    </row>
    <row r="1998" spans="1:3" x14ac:dyDescent="0.3">
      <c r="A1998" t="s">
        <v>4786</v>
      </c>
      <c r="B1998">
        <v>0</v>
      </c>
      <c r="C1998">
        <v>7</v>
      </c>
    </row>
    <row r="1999" spans="1:3" x14ac:dyDescent="0.3">
      <c r="A1999" t="s">
        <v>363</v>
      </c>
      <c r="B1999">
        <v>0</v>
      </c>
      <c r="C1999">
        <v>7</v>
      </c>
    </row>
    <row r="2000" spans="1:3" x14ac:dyDescent="0.3">
      <c r="A2000" t="s">
        <v>1099</v>
      </c>
      <c r="B2000">
        <v>0</v>
      </c>
      <c r="C2000">
        <v>7</v>
      </c>
    </row>
    <row r="2001" spans="1:3" x14ac:dyDescent="0.3">
      <c r="A2001" t="s">
        <v>1100</v>
      </c>
      <c r="B2001">
        <v>0</v>
      </c>
      <c r="C2001">
        <v>7</v>
      </c>
    </row>
    <row r="2002" spans="1:3" x14ac:dyDescent="0.3">
      <c r="A2002" t="s">
        <v>592</v>
      </c>
      <c r="B2002">
        <v>0</v>
      </c>
      <c r="C2002">
        <v>7</v>
      </c>
    </row>
    <row r="2003" spans="1:3" x14ac:dyDescent="0.3">
      <c r="A2003" t="s">
        <v>4787</v>
      </c>
      <c r="B2003">
        <v>0</v>
      </c>
      <c r="C2003">
        <v>7</v>
      </c>
    </row>
    <row r="2004" spans="1:3" x14ac:dyDescent="0.3">
      <c r="A2004" t="s">
        <v>4788</v>
      </c>
      <c r="B2004">
        <v>0</v>
      </c>
      <c r="C2004">
        <v>7</v>
      </c>
    </row>
    <row r="2005" spans="1:3" x14ac:dyDescent="0.3">
      <c r="A2005" t="s">
        <v>364</v>
      </c>
      <c r="B2005">
        <v>0</v>
      </c>
      <c r="C2005">
        <v>7</v>
      </c>
    </row>
    <row r="2006" spans="1:3" x14ac:dyDescent="0.3">
      <c r="A2006" t="s">
        <v>365</v>
      </c>
      <c r="B2006">
        <v>0</v>
      </c>
      <c r="C2006">
        <v>7</v>
      </c>
    </row>
    <row r="2007" spans="1:3" x14ac:dyDescent="0.3">
      <c r="A2007" t="s">
        <v>4789</v>
      </c>
      <c r="B2007">
        <v>0</v>
      </c>
      <c r="C2007">
        <v>7</v>
      </c>
    </row>
    <row r="2008" spans="1:3" x14ac:dyDescent="0.3">
      <c r="A2008" t="s">
        <v>366</v>
      </c>
      <c r="B2008">
        <v>0</v>
      </c>
      <c r="C2008">
        <v>7</v>
      </c>
    </row>
    <row r="2009" spans="1:3" x14ac:dyDescent="0.3">
      <c r="A2009" t="s">
        <v>1101</v>
      </c>
      <c r="B2009">
        <v>0</v>
      </c>
      <c r="C2009">
        <v>7</v>
      </c>
    </row>
    <row r="2010" spans="1:3" x14ac:dyDescent="0.3">
      <c r="A2010" t="s">
        <v>4790</v>
      </c>
      <c r="B2010">
        <v>0</v>
      </c>
      <c r="C2010">
        <v>7</v>
      </c>
    </row>
    <row r="2011" spans="1:3" x14ac:dyDescent="0.3">
      <c r="A2011" t="s">
        <v>4791</v>
      </c>
      <c r="B2011">
        <v>0</v>
      </c>
      <c r="C2011">
        <v>7</v>
      </c>
    </row>
    <row r="2012" spans="1:3" x14ac:dyDescent="0.3">
      <c r="A2012" t="s">
        <v>4792</v>
      </c>
      <c r="B2012">
        <v>0</v>
      </c>
      <c r="C2012">
        <v>7</v>
      </c>
    </row>
    <row r="2013" spans="1:3" x14ac:dyDescent="0.3">
      <c r="A2013" t="s">
        <v>593</v>
      </c>
      <c r="B2013">
        <v>0</v>
      </c>
      <c r="C2013">
        <v>7</v>
      </c>
    </row>
    <row r="2014" spans="1:3" x14ac:dyDescent="0.3">
      <c r="A2014" t="s">
        <v>1102</v>
      </c>
      <c r="B2014">
        <v>0</v>
      </c>
      <c r="C2014">
        <v>7</v>
      </c>
    </row>
    <row r="2015" spans="1:3" x14ac:dyDescent="0.3">
      <c r="A2015" t="s">
        <v>594</v>
      </c>
      <c r="B2015">
        <v>0</v>
      </c>
      <c r="C2015">
        <v>7</v>
      </c>
    </row>
    <row r="2016" spans="1:3" x14ac:dyDescent="0.3">
      <c r="A2016" t="s">
        <v>4793</v>
      </c>
      <c r="B2016">
        <v>0</v>
      </c>
      <c r="C2016">
        <v>7</v>
      </c>
    </row>
    <row r="2017" spans="1:3" x14ac:dyDescent="0.3">
      <c r="A2017" t="s">
        <v>1103</v>
      </c>
      <c r="B2017">
        <v>0</v>
      </c>
      <c r="C2017">
        <v>7</v>
      </c>
    </row>
    <row r="2018" spans="1:3" x14ac:dyDescent="0.3">
      <c r="A2018" t="s">
        <v>367</v>
      </c>
      <c r="B2018">
        <v>0.3125</v>
      </c>
      <c r="C2018">
        <v>7</v>
      </c>
    </row>
    <row r="2019" spans="1:3" x14ac:dyDescent="0.3">
      <c r="A2019" t="s">
        <v>4794</v>
      </c>
      <c r="B2019">
        <v>0</v>
      </c>
      <c r="C2019">
        <v>7</v>
      </c>
    </row>
    <row r="2020" spans="1:3" x14ac:dyDescent="0.3">
      <c r="A2020" t="s">
        <v>368</v>
      </c>
      <c r="B2020">
        <v>0</v>
      </c>
      <c r="C2020">
        <v>7</v>
      </c>
    </row>
    <row r="2021" spans="1:3" x14ac:dyDescent="0.3">
      <c r="A2021" t="s">
        <v>369</v>
      </c>
      <c r="B2021">
        <v>0</v>
      </c>
      <c r="C2021">
        <v>7</v>
      </c>
    </row>
    <row r="2022" spans="1:3" x14ac:dyDescent="0.3">
      <c r="A2022" t="s">
        <v>1104</v>
      </c>
      <c r="B2022">
        <v>0</v>
      </c>
      <c r="C2022">
        <v>7</v>
      </c>
    </row>
    <row r="2023" spans="1:3" x14ac:dyDescent="0.3">
      <c r="A2023" t="s">
        <v>370</v>
      </c>
      <c r="B2023">
        <v>3.8636363636363642</v>
      </c>
      <c r="C2023">
        <v>3</v>
      </c>
    </row>
    <row r="2024" spans="1:3" x14ac:dyDescent="0.3">
      <c r="A2024" t="s">
        <v>4795</v>
      </c>
      <c r="B2024">
        <v>0</v>
      </c>
      <c r="C2024">
        <v>7</v>
      </c>
    </row>
    <row r="2025" spans="1:3" x14ac:dyDescent="0.3">
      <c r="A2025" t="s">
        <v>371</v>
      </c>
      <c r="B2025">
        <v>0</v>
      </c>
      <c r="C2025">
        <v>7</v>
      </c>
    </row>
    <row r="2026" spans="1:3" x14ac:dyDescent="0.3">
      <c r="A2026" t="s">
        <v>4796</v>
      </c>
      <c r="B2026">
        <v>0</v>
      </c>
      <c r="C2026">
        <v>7</v>
      </c>
    </row>
    <row r="2027" spans="1:3" x14ac:dyDescent="0.3">
      <c r="A2027" t="s">
        <v>4797</v>
      </c>
      <c r="B2027">
        <v>0</v>
      </c>
      <c r="C2027">
        <v>7</v>
      </c>
    </row>
    <row r="2028" spans="1:3" x14ac:dyDescent="0.3">
      <c r="A2028" t="s">
        <v>372</v>
      </c>
      <c r="B2028">
        <v>0.13043478260869565</v>
      </c>
      <c r="C2028">
        <v>7</v>
      </c>
    </row>
    <row r="2029" spans="1:3" x14ac:dyDescent="0.3">
      <c r="A2029" t="s">
        <v>4798</v>
      </c>
      <c r="B2029">
        <v>0</v>
      </c>
      <c r="C2029">
        <v>7</v>
      </c>
    </row>
    <row r="2030" spans="1:3" x14ac:dyDescent="0.3">
      <c r="A2030" t="s">
        <v>4799</v>
      </c>
      <c r="B2030">
        <v>0</v>
      </c>
      <c r="C2030">
        <v>7</v>
      </c>
    </row>
    <row r="2031" spans="1:3" x14ac:dyDescent="0.3">
      <c r="A2031" t="s">
        <v>812</v>
      </c>
      <c r="B2031">
        <v>3.048780487804878E-2</v>
      </c>
      <c r="C2031">
        <v>7</v>
      </c>
    </row>
    <row r="2032" spans="1:3" x14ac:dyDescent="0.3">
      <c r="A2032" t="s">
        <v>1105</v>
      </c>
      <c r="B2032">
        <v>0</v>
      </c>
      <c r="C2032">
        <v>7</v>
      </c>
    </row>
    <row r="2033" spans="1:3" x14ac:dyDescent="0.3">
      <c r="A2033" t="s">
        <v>1106</v>
      </c>
      <c r="B2033">
        <v>0</v>
      </c>
      <c r="C2033">
        <v>7</v>
      </c>
    </row>
    <row r="2034" spans="1:3" x14ac:dyDescent="0.3">
      <c r="A2034" t="s">
        <v>4800</v>
      </c>
      <c r="B2034">
        <v>0</v>
      </c>
      <c r="C2034">
        <v>7</v>
      </c>
    </row>
    <row r="2035" spans="1:3" x14ac:dyDescent="0.3">
      <c r="A2035" t="s">
        <v>4801</v>
      </c>
      <c r="B2035">
        <v>0</v>
      </c>
      <c r="C2035">
        <v>7</v>
      </c>
    </row>
    <row r="2036" spans="1:3" x14ac:dyDescent="0.3">
      <c r="A2036" t="s">
        <v>767</v>
      </c>
      <c r="B2036">
        <v>0</v>
      </c>
      <c r="C2036">
        <v>7</v>
      </c>
    </row>
    <row r="2037" spans="1:3" x14ac:dyDescent="0.3">
      <c r="A2037" t="s">
        <v>595</v>
      </c>
      <c r="B2037">
        <v>0</v>
      </c>
      <c r="C2037">
        <v>7</v>
      </c>
    </row>
    <row r="2038" spans="1:3" x14ac:dyDescent="0.3">
      <c r="A2038" t="s">
        <v>373</v>
      </c>
      <c r="B2038">
        <v>0</v>
      </c>
      <c r="C2038">
        <v>7</v>
      </c>
    </row>
    <row r="2039" spans="1:3" x14ac:dyDescent="0.3">
      <c r="A2039" t="s">
        <v>596</v>
      </c>
      <c r="B2039">
        <v>2.2624434389140271E-2</v>
      </c>
      <c r="C2039">
        <v>7</v>
      </c>
    </row>
    <row r="2040" spans="1:3" x14ac:dyDescent="0.3">
      <c r="A2040" t="s">
        <v>4802</v>
      </c>
      <c r="B2040">
        <v>0</v>
      </c>
      <c r="C2040">
        <v>7</v>
      </c>
    </row>
    <row r="2041" spans="1:3" x14ac:dyDescent="0.3">
      <c r="A2041" t="s">
        <v>811</v>
      </c>
      <c r="B2041">
        <v>0.14285714285714285</v>
      </c>
      <c r="C2041">
        <v>7</v>
      </c>
    </row>
    <row r="2042" spans="1:3" x14ac:dyDescent="0.3">
      <c r="A2042" t="s">
        <v>810</v>
      </c>
      <c r="B2042">
        <v>0</v>
      </c>
      <c r="C2042">
        <v>7</v>
      </c>
    </row>
    <row r="2043" spans="1:3" x14ac:dyDescent="0.3">
      <c r="A2043" t="s">
        <v>4803</v>
      </c>
      <c r="B2043">
        <v>0</v>
      </c>
      <c r="C2043">
        <v>7</v>
      </c>
    </row>
    <row r="2044" spans="1:3" x14ac:dyDescent="0.3">
      <c r="A2044" t="s">
        <v>374</v>
      </c>
      <c r="B2044">
        <v>0</v>
      </c>
      <c r="C2044">
        <v>7</v>
      </c>
    </row>
    <row r="2045" spans="1:3" x14ac:dyDescent="0.3">
      <c r="A2045" t="s">
        <v>1107</v>
      </c>
      <c r="B2045">
        <v>0</v>
      </c>
      <c r="C2045">
        <v>7</v>
      </c>
    </row>
    <row r="2046" spans="1:3" x14ac:dyDescent="0.3">
      <c r="A2046" t="s">
        <v>1108</v>
      </c>
      <c r="B2046">
        <v>0</v>
      </c>
      <c r="C2046">
        <v>7</v>
      </c>
    </row>
    <row r="2047" spans="1:3" x14ac:dyDescent="0.3">
      <c r="A2047" t="s">
        <v>1109</v>
      </c>
      <c r="B2047">
        <v>0</v>
      </c>
      <c r="C2047">
        <v>7</v>
      </c>
    </row>
    <row r="2048" spans="1:3" x14ac:dyDescent="0.3">
      <c r="A2048" t="s">
        <v>1110</v>
      </c>
      <c r="B2048">
        <v>0</v>
      </c>
      <c r="C2048">
        <v>7</v>
      </c>
    </row>
    <row r="2049" spans="1:3" x14ac:dyDescent="0.3">
      <c r="A2049" t="s">
        <v>4804</v>
      </c>
      <c r="B2049">
        <v>0</v>
      </c>
      <c r="C2049">
        <v>7</v>
      </c>
    </row>
    <row r="2050" spans="1:3" x14ac:dyDescent="0.3">
      <c r="A2050" t="s">
        <v>1111</v>
      </c>
      <c r="B2050">
        <v>0</v>
      </c>
      <c r="C2050">
        <v>7</v>
      </c>
    </row>
    <row r="2051" spans="1:3" x14ac:dyDescent="0.3">
      <c r="A2051" t="s">
        <v>375</v>
      </c>
      <c r="B2051">
        <v>0</v>
      </c>
      <c r="C2051">
        <v>7</v>
      </c>
    </row>
    <row r="2052" spans="1:3" x14ac:dyDescent="0.3">
      <c r="A2052" t="s">
        <v>376</v>
      </c>
      <c r="B2052">
        <v>0.11904761904761905</v>
      </c>
      <c r="C2052">
        <v>7</v>
      </c>
    </row>
    <row r="2053" spans="1:3" x14ac:dyDescent="0.3">
      <c r="A2053" t="s">
        <v>4805</v>
      </c>
      <c r="B2053">
        <v>0</v>
      </c>
      <c r="C2053">
        <v>7</v>
      </c>
    </row>
    <row r="2054" spans="1:3" x14ac:dyDescent="0.3">
      <c r="A2054" t="s">
        <v>4806</v>
      </c>
      <c r="B2054">
        <v>0</v>
      </c>
      <c r="C2054">
        <v>7</v>
      </c>
    </row>
    <row r="2055" spans="1:3" x14ac:dyDescent="0.3">
      <c r="A2055" t="s">
        <v>4807</v>
      </c>
      <c r="B2055">
        <v>0</v>
      </c>
      <c r="C2055">
        <v>7</v>
      </c>
    </row>
    <row r="2056" spans="1:3" x14ac:dyDescent="0.3">
      <c r="A2056" t="s">
        <v>377</v>
      </c>
      <c r="B2056">
        <v>0.2635327635327635</v>
      </c>
      <c r="C2056">
        <v>7</v>
      </c>
    </row>
    <row r="2057" spans="1:3" x14ac:dyDescent="0.3">
      <c r="A2057" t="s">
        <v>378</v>
      </c>
      <c r="B2057">
        <v>0.47012732615083258</v>
      </c>
      <c r="C2057">
        <v>7</v>
      </c>
    </row>
    <row r="2058" spans="1:3" x14ac:dyDescent="0.3">
      <c r="A2058" t="s">
        <v>4808</v>
      </c>
      <c r="B2058">
        <v>0</v>
      </c>
      <c r="C2058">
        <v>7</v>
      </c>
    </row>
    <row r="2059" spans="1:3" x14ac:dyDescent="0.3">
      <c r="A2059" t="s">
        <v>4809</v>
      </c>
      <c r="B2059">
        <v>0</v>
      </c>
      <c r="C2059">
        <v>7</v>
      </c>
    </row>
    <row r="2060" spans="1:3" x14ac:dyDescent="0.3">
      <c r="A2060" t="s">
        <v>379</v>
      </c>
      <c r="B2060">
        <v>0</v>
      </c>
      <c r="C2060">
        <v>7</v>
      </c>
    </row>
    <row r="2061" spans="1:3" x14ac:dyDescent="0.3">
      <c r="A2061" t="s">
        <v>4810</v>
      </c>
      <c r="B2061">
        <v>0</v>
      </c>
      <c r="C2061">
        <v>7</v>
      </c>
    </row>
    <row r="2062" spans="1:3" x14ac:dyDescent="0.3">
      <c r="A2062" t="s">
        <v>1112</v>
      </c>
      <c r="B2062">
        <v>0</v>
      </c>
      <c r="C2062">
        <v>7</v>
      </c>
    </row>
    <row r="2063" spans="1:3" x14ac:dyDescent="0.3">
      <c r="A2063" t="s">
        <v>4811</v>
      </c>
      <c r="B2063">
        <v>0</v>
      </c>
      <c r="C2063">
        <v>7</v>
      </c>
    </row>
    <row r="2064" spans="1:3" x14ac:dyDescent="0.3">
      <c r="A2064" t="s">
        <v>380</v>
      </c>
      <c r="B2064">
        <v>0</v>
      </c>
      <c r="C2064">
        <v>7</v>
      </c>
    </row>
    <row r="2065" spans="1:3" x14ac:dyDescent="0.3">
      <c r="A2065" t="s">
        <v>4812</v>
      </c>
      <c r="B2065">
        <v>0</v>
      </c>
      <c r="C2065">
        <v>7</v>
      </c>
    </row>
    <row r="2066" spans="1:3" x14ac:dyDescent="0.3">
      <c r="A2066" t="s">
        <v>4813</v>
      </c>
      <c r="B2066">
        <v>0</v>
      </c>
      <c r="C2066">
        <v>7</v>
      </c>
    </row>
    <row r="2067" spans="1:3" x14ac:dyDescent="0.3">
      <c r="A2067" t="s">
        <v>1113</v>
      </c>
      <c r="B2067">
        <v>0</v>
      </c>
      <c r="C2067">
        <v>7</v>
      </c>
    </row>
    <row r="2068" spans="1:3" x14ac:dyDescent="0.3">
      <c r="A2068" t="s">
        <v>597</v>
      </c>
      <c r="B2068">
        <v>0</v>
      </c>
      <c r="C2068">
        <v>7</v>
      </c>
    </row>
    <row r="2069" spans="1:3" x14ac:dyDescent="0.3">
      <c r="A2069" t="s">
        <v>4814</v>
      </c>
      <c r="B2069">
        <v>0</v>
      </c>
      <c r="C2069">
        <v>7</v>
      </c>
    </row>
    <row r="2070" spans="1:3" x14ac:dyDescent="0.3">
      <c r="A2070" t="s">
        <v>1114</v>
      </c>
      <c r="B2070">
        <v>0</v>
      </c>
      <c r="C2070">
        <v>7</v>
      </c>
    </row>
    <row r="2071" spans="1:3" x14ac:dyDescent="0.3">
      <c r="A2071" t="s">
        <v>381</v>
      </c>
      <c r="B2071">
        <v>0</v>
      </c>
      <c r="C2071">
        <v>7</v>
      </c>
    </row>
    <row r="2072" spans="1:3" x14ac:dyDescent="0.3">
      <c r="A2072" t="s">
        <v>382</v>
      </c>
      <c r="B2072">
        <v>1.2953367875647668E-2</v>
      </c>
      <c r="C2072">
        <v>7</v>
      </c>
    </row>
    <row r="2073" spans="1:3" x14ac:dyDescent="0.3">
      <c r="A2073" t="s">
        <v>4815</v>
      </c>
      <c r="B2073">
        <v>0</v>
      </c>
      <c r="C2073">
        <v>7</v>
      </c>
    </row>
    <row r="2074" spans="1:3" x14ac:dyDescent="0.3">
      <c r="A2074" t="s">
        <v>4816</v>
      </c>
      <c r="B2074">
        <v>0</v>
      </c>
      <c r="C2074">
        <v>7</v>
      </c>
    </row>
    <row r="2075" spans="1:3" x14ac:dyDescent="0.3">
      <c r="A2075" t="s">
        <v>383</v>
      </c>
      <c r="B2075">
        <v>0</v>
      </c>
      <c r="C2075">
        <v>7</v>
      </c>
    </row>
    <row r="2076" spans="1:3" x14ac:dyDescent="0.3">
      <c r="A2076" t="s">
        <v>598</v>
      </c>
      <c r="B2076">
        <v>0.29411764705882359</v>
      </c>
      <c r="C2076">
        <v>7</v>
      </c>
    </row>
    <row r="2077" spans="1:3" x14ac:dyDescent="0.3">
      <c r="A2077" t="s">
        <v>4817</v>
      </c>
      <c r="B2077">
        <v>0</v>
      </c>
      <c r="C2077">
        <v>7</v>
      </c>
    </row>
    <row r="2078" spans="1:3" x14ac:dyDescent="0.3">
      <c r="A2078" t="s">
        <v>1115</v>
      </c>
      <c r="B2078">
        <v>0</v>
      </c>
      <c r="C2078">
        <v>7</v>
      </c>
    </row>
    <row r="2079" spans="1:3" x14ac:dyDescent="0.3">
      <c r="A2079" t="s">
        <v>4818</v>
      </c>
      <c r="B2079">
        <v>0</v>
      </c>
      <c r="C2079">
        <v>7</v>
      </c>
    </row>
    <row r="2080" spans="1:3" x14ac:dyDescent="0.3">
      <c r="A2080" t="s">
        <v>4819</v>
      </c>
      <c r="B2080">
        <v>0</v>
      </c>
      <c r="C2080">
        <v>7</v>
      </c>
    </row>
    <row r="2081" spans="1:3" x14ac:dyDescent="0.3">
      <c r="A2081" t="s">
        <v>384</v>
      </c>
      <c r="B2081">
        <v>0</v>
      </c>
      <c r="C2081">
        <v>7</v>
      </c>
    </row>
    <row r="2082" spans="1:3" x14ac:dyDescent="0.3">
      <c r="A2082" t="s">
        <v>385</v>
      </c>
      <c r="B2082">
        <v>0</v>
      </c>
      <c r="C2082">
        <v>7</v>
      </c>
    </row>
    <row r="2083" spans="1:3" x14ac:dyDescent="0.3">
      <c r="A2083" t="s">
        <v>4820</v>
      </c>
      <c r="B2083">
        <v>0</v>
      </c>
      <c r="C2083">
        <v>7</v>
      </c>
    </row>
    <row r="2084" spans="1:3" x14ac:dyDescent="0.3">
      <c r="A2084" t="s">
        <v>4821</v>
      </c>
      <c r="B2084">
        <v>0</v>
      </c>
      <c r="C2084">
        <v>7</v>
      </c>
    </row>
    <row r="2085" spans="1:3" x14ac:dyDescent="0.3">
      <c r="A2085" t="s">
        <v>4822</v>
      </c>
      <c r="B2085">
        <v>0</v>
      </c>
      <c r="C2085">
        <v>7</v>
      </c>
    </row>
    <row r="2086" spans="1:3" x14ac:dyDescent="0.3">
      <c r="A2086" t="s">
        <v>4823</v>
      </c>
      <c r="B2086">
        <v>0</v>
      </c>
      <c r="C2086">
        <v>7</v>
      </c>
    </row>
    <row r="2087" spans="1:3" x14ac:dyDescent="0.3">
      <c r="A2087" t="s">
        <v>4824</v>
      </c>
      <c r="B2087">
        <v>0</v>
      </c>
      <c r="C2087">
        <v>7</v>
      </c>
    </row>
    <row r="2088" spans="1:3" x14ac:dyDescent="0.3">
      <c r="A2088" t="s">
        <v>4825</v>
      </c>
      <c r="B2088">
        <v>0</v>
      </c>
      <c r="C2088">
        <v>7</v>
      </c>
    </row>
    <row r="2089" spans="1:3" x14ac:dyDescent="0.3">
      <c r="A2089" t="s">
        <v>599</v>
      </c>
      <c r="B2089">
        <v>1.1086474501108647E-2</v>
      </c>
      <c r="C2089">
        <v>7</v>
      </c>
    </row>
    <row r="2090" spans="1:3" x14ac:dyDescent="0.3">
      <c r="A2090" t="s">
        <v>4826</v>
      </c>
      <c r="B2090">
        <v>0</v>
      </c>
      <c r="C2090">
        <v>7</v>
      </c>
    </row>
    <row r="2091" spans="1:3" x14ac:dyDescent="0.3">
      <c r="A2091" t="s">
        <v>1116</v>
      </c>
      <c r="B2091">
        <v>0</v>
      </c>
      <c r="C2091">
        <v>7</v>
      </c>
    </row>
    <row r="2092" spans="1:3" x14ac:dyDescent="0.3">
      <c r="A2092" t="s">
        <v>4827</v>
      </c>
      <c r="B2092">
        <v>0</v>
      </c>
      <c r="C2092">
        <v>7</v>
      </c>
    </row>
    <row r="2093" spans="1:3" x14ac:dyDescent="0.3">
      <c r="A2093" t="s">
        <v>4828</v>
      </c>
      <c r="B2093">
        <v>0</v>
      </c>
      <c r="C2093">
        <v>7</v>
      </c>
    </row>
    <row r="2094" spans="1:3" x14ac:dyDescent="0.3">
      <c r="A2094" t="s">
        <v>1117</v>
      </c>
      <c r="B2094">
        <v>0</v>
      </c>
      <c r="C2094">
        <v>7</v>
      </c>
    </row>
    <row r="2095" spans="1:3" x14ac:dyDescent="0.3">
      <c r="A2095" t="s">
        <v>1118</v>
      </c>
      <c r="B2095">
        <v>0</v>
      </c>
      <c r="C2095">
        <v>7</v>
      </c>
    </row>
    <row r="2096" spans="1:3" x14ac:dyDescent="0.3">
      <c r="A2096" t="s">
        <v>4829</v>
      </c>
      <c r="B2096">
        <v>0.11764705882352942</v>
      </c>
      <c r="C2096">
        <v>7</v>
      </c>
    </row>
    <row r="2097" spans="1:3" x14ac:dyDescent="0.3">
      <c r="A2097" t="s">
        <v>1119</v>
      </c>
      <c r="B2097">
        <v>0</v>
      </c>
      <c r="C2097">
        <v>7</v>
      </c>
    </row>
    <row r="2098" spans="1:3" x14ac:dyDescent="0.3">
      <c r="A2098" t="s">
        <v>4830</v>
      </c>
      <c r="B2098">
        <v>0</v>
      </c>
      <c r="C2098">
        <v>7</v>
      </c>
    </row>
    <row r="2099" spans="1:3" x14ac:dyDescent="0.3">
      <c r="A2099" t="s">
        <v>4831</v>
      </c>
      <c r="B2099">
        <v>0</v>
      </c>
      <c r="C2099">
        <v>7</v>
      </c>
    </row>
    <row r="2100" spans="1:3" x14ac:dyDescent="0.3">
      <c r="A2100" t="s">
        <v>1120</v>
      </c>
      <c r="B2100">
        <v>0</v>
      </c>
      <c r="C2100">
        <v>7</v>
      </c>
    </row>
  </sheetData>
  <autoFilter ref="A1:G2100" xr:uid="{560548C7-8F42-435A-80FE-F3543A4425C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F3A-CC44-418E-A7BE-C4AE59442B00}">
  <dimension ref="A1:DT259"/>
  <sheetViews>
    <sheetView workbookViewId="0">
      <selection activeCell="A3" sqref="A3"/>
    </sheetView>
  </sheetViews>
  <sheetFormatPr baseColWidth="10" defaultRowHeight="14.4" x14ac:dyDescent="0.3"/>
  <cols>
    <col min="49" max="49" width="14" customWidth="1"/>
    <col min="50" max="50" width="12.5546875" bestFit="1" customWidth="1"/>
  </cols>
  <sheetData>
    <row r="1" spans="1:124" s="38" customFormat="1" ht="91.5" customHeight="1" x14ac:dyDescent="0.3">
      <c r="A1" s="17" t="s">
        <v>1752</v>
      </c>
      <c r="B1" s="17" t="s">
        <v>0</v>
      </c>
      <c r="C1" s="17" t="s">
        <v>756</v>
      </c>
      <c r="D1" s="17" t="s">
        <v>51</v>
      </c>
      <c r="E1" s="17" t="s">
        <v>15</v>
      </c>
      <c r="F1" s="17" t="s">
        <v>390</v>
      </c>
      <c r="G1" s="17" t="s">
        <v>610</v>
      </c>
      <c r="H1" s="10" t="s">
        <v>757</v>
      </c>
      <c r="I1" s="10" t="s">
        <v>758</v>
      </c>
      <c r="J1" s="10" t="s">
        <v>759</v>
      </c>
      <c r="K1" s="10" t="s">
        <v>760</v>
      </c>
      <c r="L1" s="17" t="s">
        <v>611</v>
      </c>
      <c r="M1" s="67" t="s">
        <v>612</v>
      </c>
      <c r="N1" s="17" t="s">
        <v>1750</v>
      </c>
      <c r="O1" s="17" t="s">
        <v>1751</v>
      </c>
      <c r="P1" s="17" t="s">
        <v>392</v>
      </c>
      <c r="Q1" s="17" t="s">
        <v>614</v>
      </c>
      <c r="R1" s="17" t="s">
        <v>1</v>
      </c>
      <c r="S1" s="17" t="s">
        <v>391</v>
      </c>
      <c r="T1" s="17" t="s">
        <v>615</v>
      </c>
      <c r="U1" s="17" t="s">
        <v>616</v>
      </c>
      <c r="V1" s="17" t="s">
        <v>400</v>
      </c>
      <c r="W1" s="17" t="s">
        <v>2</v>
      </c>
      <c r="X1" s="17" t="s">
        <v>617</v>
      </c>
      <c r="Y1" s="17" t="s">
        <v>618</v>
      </c>
      <c r="Z1" s="17" t="s">
        <v>619</v>
      </c>
      <c r="AA1" s="17" t="s">
        <v>3</v>
      </c>
      <c r="AB1" s="17" t="s">
        <v>393</v>
      </c>
      <c r="AC1" s="17" t="s">
        <v>620</v>
      </c>
      <c r="AD1" s="17" t="s">
        <v>394</v>
      </c>
      <c r="AE1" s="17" t="s">
        <v>395</v>
      </c>
      <c r="AF1" s="17" t="s">
        <v>16</v>
      </c>
      <c r="AG1" s="17" t="s">
        <v>621</v>
      </c>
      <c r="AH1" s="17" t="s">
        <v>396</v>
      </c>
      <c r="AI1" s="17" t="s">
        <v>397</v>
      </c>
      <c r="AJ1" s="18" t="s">
        <v>4</v>
      </c>
      <c r="AK1" s="9" t="s">
        <v>753</v>
      </c>
      <c r="AL1" s="9" t="s">
        <v>754</v>
      </c>
      <c r="AM1" s="15" t="s">
        <v>740</v>
      </c>
      <c r="AN1" s="15" t="s">
        <v>5</v>
      </c>
      <c r="AO1" s="70" t="s">
        <v>6</v>
      </c>
      <c r="AP1" s="15" t="s">
        <v>7</v>
      </c>
      <c r="AQ1" s="15" t="s">
        <v>8</v>
      </c>
      <c r="AR1" s="15" t="s">
        <v>9</v>
      </c>
      <c r="AS1" s="15" t="s">
        <v>10</v>
      </c>
      <c r="AT1" s="15" t="s">
        <v>403</v>
      </c>
      <c r="AU1" s="15" t="s">
        <v>742</v>
      </c>
      <c r="AV1" s="15" t="s">
        <v>11</v>
      </c>
      <c r="AW1" s="15" t="s">
        <v>12</v>
      </c>
      <c r="AX1" s="13" t="s">
        <v>13</v>
      </c>
      <c r="AY1" s="62" t="s">
        <v>42</v>
      </c>
      <c r="AZ1" s="13" t="s">
        <v>14</v>
      </c>
      <c r="BA1" s="13" t="s">
        <v>743</v>
      </c>
      <c r="BB1" s="13" t="s">
        <v>1734</v>
      </c>
      <c r="BC1" s="13" t="s">
        <v>750</v>
      </c>
      <c r="BD1" s="13" t="s">
        <v>749</v>
      </c>
      <c r="BE1" s="13" t="s">
        <v>748</v>
      </c>
      <c r="BF1" s="13" t="s">
        <v>747</v>
      </c>
      <c r="BG1" s="13" t="s">
        <v>772</v>
      </c>
      <c r="BH1" s="13" t="s">
        <v>745</v>
      </c>
      <c r="BI1" s="13" t="s">
        <v>746</v>
      </c>
      <c r="BJ1" s="13" t="s">
        <v>1742</v>
      </c>
      <c r="BK1" s="13" t="s">
        <v>744</v>
      </c>
      <c r="BL1" s="13" t="s">
        <v>751</v>
      </c>
      <c r="BM1" s="13" t="s">
        <v>752</v>
      </c>
      <c r="BN1" s="13" t="s">
        <v>773</v>
      </c>
      <c r="BO1" s="9" t="s">
        <v>402</v>
      </c>
      <c r="BP1" s="53" t="s">
        <v>79</v>
      </c>
      <c r="BQ1" s="37" t="s">
        <v>389</v>
      </c>
      <c r="BR1" s="21" t="s">
        <v>774</v>
      </c>
      <c r="BS1" s="21" t="s">
        <v>775</v>
      </c>
      <c r="BT1" s="19" t="s">
        <v>788</v>
      </c>
      <c r="BU1" s="19" t="s">
        <v>776</v>
      </c>
      <c r="BV1" s="19" t="s">
        <v>789</v>
      </c>
      <c r="BW1" s="19" t="s">
        <v>790</v>
      </c>
      <c r="BX1" s="19" t="s">
        <v>777</v>
      </c>
      <c r="BY1" s="19" t="s">
        <v>791</v>
      </c>
      <c r="BZ1" s="19" t="s">
        <v>792</v>
      </c>
      <c r="CA1" s="19" t="s">
        <v>793</v>
      </c>
      <c r="CB1" s="19" t="s">
        <v>794</v>
      </c>
      <c r="CC1" s="19" t="s">
        <v>795</v>
      </c>
      <c r="CD1" s="19" t="s">
        <v>778</v>
      </c>
      <c r="CE1" s="19" t="s">
        <v>796</v>
      </c>
      <c r="CF1" s="19" t="s">
        <v>797</v>
      </c>
      <c r="CG1" s="54" t="s">
        <v>798</v>
      </c>
      <c r="CH1" s="19" t="s">
        <v>1728</v>
      </c>
      <c r="CI1" s="19" t="s">
        <v>1733</v>
      </c>
      <c r="CJ1" s="19" t="s">
        <v>1729</v>
      </c>
      <c r="CK1" s="19" t="s">
        <v>799</v>
      </c>
      <c r="CL1" s="19" t="s">
        <v>808</v>
      </c>
      <c r="CM1" s="19" t="s">
        <v>809</v>
      </c>
      <c r="CN1" s="19" t="s">
        <v>768</v>
      </c>
      <c r="CO1" s="19" t="s">
        <v>1743</v>
      </c>
      <c r="CP1" s="19" t="s">
        <v>1744</v>
      </c>
      <c r="CQ1" s="54" t="s">
        <v>1746</v>
      </c>
      <c r="CR1" s="19" t="s">
        <v>1121</v>
      </c>
      <c r="CS1" s="55" t="s">
        <v>1745</v>
      </c>
      <c r="CT1" s="20" t="s">
        <v>769</v>
      </c>
      <c r="CU1" s="21" t="s">
        <v>800</v>
      </c>
      <c r="CV1" s="21" t="s">
        <v>801</v>
      </c>
      <c r="CW1" s="55" t="s">
        <v>779</v>
      </c>
      <c r="CX1" s="20" t="s">
        <v>780</v>
      </c>
      <c r="CY1" s="20" t="s">
        <v>781</v>
      </c>
      <c r="CZ1" s="61" t="s">
        <v>802</v>
      </c>
      <c r="DA1" s="22" t="s">
        <v>755</v>
      </c>
      <c r="DB1" s="60" t="s">
        <v>770</v>
      </c>
      <c r="DC1" s="22" t="s">
        <v>741</v>
      </c>
      <c r="DD1" s="20" t="s">
        <v>803</v>
      </c>
      <c r="DE1" s="22" t="s">
        <v>804</v>
      </c>
      <c r="DF1" s="20" t="s">
        <v>1730</v>
      </c>
      <c r="DG1" s="22" t="s">
        <v>1731</v>
      </c>
      <c r="DH1" s="22" t="s">
        <v>805</v>
      </c>
      <c r="DI1" s="22" t="s">
        <v>1732</v>
      </c>
      <c r="DJ1" s="22" t="s">
        <v>782</v>
      </c>
      <c r="DK1" s="22" t="s">
        <v>806</v>
      </c>
      <c r="DL1" s="22" t="s">
        <v>807</v>
      </c>
      <c r="DM1" s="20" t="s">
        <v>1738</v>
      </c>
      <c r="DN1" s="22" t="s">
        <v>783</v>
      </c>
      <c r="DO1" s="22" t="s">
        <v>784</v>
      </c>
      <c r="DP1" s="22" t="s">
        <v>1735</v>
      </c>
      <c r="DQ1" s="22" t="s">
        <v>785</v>
      </c>
      <c r="DR1" s="22" t="s">
        <v>786</v>
      </c>
      <c r="DS1" s="22" t="s">
        <v>1737</v>
      </c>
      <c r="DT1" s="47" t="s">
        <v>787</v>
      </c>
    </row>
    <row r="2" spans="1:124" s="36" customFormat="1" ht="15" customHeight="1" x14ac:dyDescent="0.3">
      <c r="A2" s="39"/>
      <c r="B2" s="40"/>
      <c r="C2" s="40"/>
      <c r="D2" s="40"/>
      <c r="E2" s="40"/>
      <c r="F2" s="40"/>
      <c r="G2" s="40"/>
      <c r="H2" s="40"/>
      <c r="I2" s="40"/>
      <c r="J2" s="40"/>
      <c r="K2" s="40"/>
      <c r="L2" s="40"/>
      <c r="M2" s="68"/>
      <c r="N2" s="40"/>
      <c r="O2" s="39"/>
      <c r="P2" s="39"/>
      <c r="Q2" s="39"/>
      <c r="R2" s="39"/>
      <c r="S2" s="39"/>
      <c r="T2" s="39"/>
      <c r="U2" s="39"/>
      <c r="V2" s="39"/>
      <c r="W2" s="39"/>
      <c r="X2" s="39"/>
      <c r="Y2" s="39"/>
      <c r="Z2" s="39"/>
      <c r="AA2" s="39"/>
      <c r="AB2" s="39"/>
      <c r="AC2" s="39"/>
      <c r="AD2" s="39"/>
      <c r="AE2" s="40"/>
      <c r="AF2" s="40"/>
      <c r="AG2" s="39"/>
      <c r="AH2" s="39"/>
      <c r="AI2" s="39"/>
      <c r="AJ2" s="39"/>
      <c r="AK2" s="41"/>
      <c r="AL2" s="39"/>
      <c r="AM2" s="39"/>
      <c r="AN2" s="39"/>
      <c r="AO2" s="39"/>
      <c r="AP2" s="42"/>
      <c r="AQ2" s="42"/>
      <c r="AR2" s="42"/>
      <c r="AS2" s="42"/>
      <c r="AT2" s="42"/>
      <c r="AU2" s="42"/>
      <c r="AV2" s="42"/>
      <c r="AW2" s="42"/>
      <c r="AX2" s="39"/>
      <c r="AY2" s="63"/>
      <c r="AZ2" s="40"/>
      <c r="BA2" s="39"/>
      <c r="BB2" s="39"/>
      <c r="BC2" s="39"/>
      <c r="BD2" s="39"/>
      <c r="BE2" s="39"/>
      <c r="BF2" s="39"/>
      <c r="BG2" s="39"/>
      <c r="BH2" s="39"/>
      <c r="BI2" s="39"/>
      <c r="BJ2" s="52"/>
      <c r="BK2" s="39"/>
      <c r="BL2" s="39"/>
      <c r="BM2" s="39"/>
      <c r="BN2" s="39"/>
      <c r="BO2" s="39"/>
      <c r="BP2" s="52"/>
      <c r="BQ2" s="43"/>
      <c r="BR2" s="42"/>
      <c r="BS2" s="42"/>
      <c r="BT2" s="44"/>
      <c r="BU2" s="44"/>
      <c r="BV2" s="44"/>
      <c r="BW2" s="44"/>
      <c r="BX2" s="44"/>
      <c r="BY2" s="44"/>
      <c r="BZ2" s="44"/>
      <c r="CA2" s="45"/>
      <c r="CB2" s="45"/>
      <c r="CC2" s="45"/>
      <c r="CD2" s="45"/>
      <c r="CE2" s="45"/>
      <c r="CF2" s="45"/>
      <c r="CG2" s="45"/>
      <c r="CH2" s="44"/>
      <c r="CI2" s="44"/>
      <c r="CJ2" s="44"/>
      <c r="CK2" s="44"/>
      <c r="CL2" s="39"/>
      <c r="CM2" s="39"/>
      <c r="CN2" s="44"/>
      <c r="CO2" s="44"/>
      <c r="CP2" s="44"/>
      <c r="CQ2" s="44"/>
      <c r="CR2" s="45"/>
      <c r="CS2" s="43"/>
      <c r="CT2" s="43"/>
      <c r="CU2" s="42"/>
      <c r="CV2" s="59"/>
      <c r="CW2" s="64"/>
      <c r="CX2" s="46"/>
      <c r="CY2" s="46"/>
      <c r="CZ2" s="43"/>
      <c r="DA2" s="46"/>
      <c r="DB2" s="52"/>
      <c r="DC2" s="39"/>
      <c r="DD2" s="43"/>
      <c r="DE2" s="39"/>
      <c r="DF2" s="43"/>
      <c r="DG2" s="39"/>
      <c r="DH2" s="39"/>
      <c r="DI2" s="39"/>
      <c r="DJ2" s="39"/>
      <c r="DK2" s="39"/>
      <c r="DL2" s="39"/>
      <c r="DM2" s="64"/>
      <c r="DN2" s="39"/>
      <c r="DO2" s="39"/>
      <c r="DP2" s="39"/>
      <c r="DQ2" s="39"/>
      <c r="DR2" s="39"/>
      <c r="DS2" s="41"/>
      <c r="DT2" s="41"/>
    </row>
    <row r="3" spans="1:124" s="36" customFormat="1" ht="15" customHeight="1" x14ac:dyDescent="0.3">
      <c r="A3" s="39"/>
      <c r="B3" s="40"/>
      <c r="C3" s="40"/>
      <c r="D3" s="40"/>
      <c r="E3" s="40"/>
      <c r="F3" s="40"/>
      <c r="G3" s="40"/>
      <c r="H3" s="40"/>
      <c r="I3" s="40"/>
      <c r="J3" s="40"/>
      <c r="K3" s="40"/>
      <c r="L3" s="40"/>
      <c r="M3" s="68"/>
      <c r="N3" s="40"/>
      <c r="O3" s="39"/>
      <c r="P3" s="39"/>
      <c r="Q3" s="39"/>
      <c r="R3" s="39"/>
      <c r="S3" s="39"/>
      <c r="T3" s="39"/>
      <c r="U3" s="39"/>
      <c r="V3" s="39"/>
      <c r="W3" s="39"/>
      <c r="X3" s="39"/>
      <c r="Y3" s="39"/>
      <c r="Z3" s="39"/>
      <c r="AA3" s="39"/>
      <c r="AB3" s="39"/>
      <c r="AC3" s="39"/>
      <c r="AD3" s="39"/>
      <c r="AE3" s="40"/>
      <c r="AF3" s="40"/>
      <c r="AG3" s="39"/>
      <c r="AH3" s="39"/>
      <c r="AI3" s="39"/>
      <c r="AJ3" s="39"/>
      <c r="AK3" s="41"/>
      <c r="AL3" s="39"/>
      <c r="AM3" s="39"/>
      <c r="AN3" s="39"/>
      <c r="AO3" s="39"/>
      <c r="AP3" s="42"/>
      <c r="AQ3" s="42"/>
      <c r="AR3" s="42"/>
      <c r="AS3" s="42"/>
      <c r="AT3" s="42"/>
      <c r="AU3" s="42"/>
      <c r="AV3" s="42"/>
      <c r="AW3" s="42"/>
      <c r="AX3" s="39"/>
      <c r="AY3" s="63"/>
      <c r="AZ3" s="40"/>
      <c r="BA3" s="39"/>
      <c r="BB3" s="39"/>
      <c r="BC3" s="39"/>
      <c r="BD3" s="39"/>
      <c r="BE3" s="39"/>
      <c r="BF3" s="39"/>
      <c r="BG3" s="39"/>
      <c r="BH3" s="39"/>
      <c r="BI3" s="39"/>
      <c r="BJ3" s="52"/>
      <c r="BK3" s="39"/>
      <c r="BL3" s="39"/>
      <c r="BM3" s="39"/>
      <c r="BN3" s="39"/>
      <c r="BO3" s="39"/>
      <c r="BP3" s="52"/>
      <c r="BQ3" s="43"/>
      <c r="BR3" s="42"/>
      <c r="BS3" s="42"/>
      <c r="BT3" s="44"/>
      <c r="BU3" s="44"/>
      <c r="BV3" s="44"/>
      <c r="BW3" s="44"/>
      <c r="BX3" s="44"/>
      <c r="BY3" s="44"/>
      <c r="BZ3" s="44"/>
      <c r="CA3" s="45"/>
      <c r="CB3" s="45"/>
      <c r="CC3" s="45"/>
      <c r="CD3" s="45"/>
      <c r="CE3" s="45"/>
      <c r="CF3" s="45"/>
      <c r="CG3" s="45"/>
      <c r="CH3" s="44"/>
      <c r="CI3" s="44"/>
      <c r="CJ3" s="44"/>
      <c r="CK3" s="44"/>
      <c r="CL3" s="39"/>
      <c r="CM3" s="39"/>
      <c r="CN3" s="44"/>
      <c r="CO3" s="44"/>
      <c r="CP3" s="44"/>
      <c r="CQ3" s="44"/>
      <c r="CR3" s="45"/>
      <c r="CS3" s="43"/>
      <c r="CT3" s="43"/>
      <c r="CU3" s="42"/>
      <c r="CV3" s="59"/>
      <c r="CW3" s="64"/>
      <c r="CX3" s="46"/>
      <c r="CY3" s="46"/>
      <c r="CZ3" s="43"/>
      <c r="DA3" s="46"/>
      <c r="DB3" s="52"/>
      <c r="DC3" s="39"/>
      <c r="DD3" s="43"/>
      <c r="DE3" s="39"/>
      <c r="DF3" s="43"/>
      <c r="DG3" s="39"/>
      <c r="DH3" s="39"/>
      <c r="DI3" s="39"/>
      <c r="DJ3" s="39"/>
      <c r="DK3" s="39"/>
      <c r="DL3" s="39"/>
      <c r="DM3" s="64"/>
      <c r="DN3" s="39"/>
      <c r="DO3" s="39"/>
      <c r="DP3" s="39"/>
      <c r="DQ3" s="39"/>
      <c r="DR3" s="39"/>
      <c r="DS3" s="41"/>
      <c r="DT3" s="41"/>
    </row>
    <row r="4" spans="1:124" s="36" customFormat="1" ht="15" customHeight="1" x14ac:dyDescent="0.3">
      <c r="A4" s="39"/>
      <c r="B4" s="40"/>
      <c r="C4" s="40"/>
      <c r="D4" s="40"/>
      <c r="E4" s="40"/>
      <c r="F4" s="40"/>
      <c r="G4" s="40"/>
      <c r="H4" s="40"/>
      <c r="I4" s="40"/>
      <c r="J4" s="40"/>
      <c r="K4" s="40"/>
      <c r="L4" s="40"/>
      <c r="M4" s="68"/>
      <c r="N4" s="40"/>
      <c r="O4" s="39"/>
      <c r="P4" s="39"/>
      <c r="Q4" s="39"/>
      <c r="R4" s="39"/>
      <c r="S4" s="39"/>
      <c r="T4" s="39"/>
      <c r="U4" s="39"/>
      <c r="V4" s="39"/>
      <c r="W4" s="39"/>
      <c r="X4" s="39"/>
      <c r="Y4" s="39"/>
      <c r="Z4" s="39"/>
      <c r="AA4" s="39"/>
      <c r="AB4" s="39"/>
      <c r="AC4" s="39"/>
      <c r="AD4" s="39"/>
      <c r="AE4" s="40"/>
      <c r="AF4" s="40"/>
      <c r="AG4" s="39"/>
      <c r="AH4" s="39"/>
      <c r="AI4" s="39"/>
      <c r="AJ4" s="39"/>
      <c r="AK4" s="41"/>
      <c r="AL4" s="39"/>
      <c r="AM4" s="39"/>
      <c r="AN4" s="39"/>
      <c r="AO4" s="39"/>
      <c r="AP4" s="42"/>
      <c r="AQ4" s="42"/>
      <c r="AR4" s="42"/>
      <c r="AS4" s="42"/>
      <c r="AT4" s="42"/>
      <c r="AU4" s="42"/>
      <c r="AV4" s="42"/>
      <c r="AW4" s="42"/>
      <c r="AX4" s="39"/>
      <c r="AY4" s="63"/>
      <c r="AZ4" s="40"/>
      <c r="BA4" s="39"/>
      <c r="BB4" s="39"/>
      <c r="BC4" s="39"/>
      <c r="BD4" s="39"/>
      <c r="BE4" s="39"/>
      <c r="BF4" s="39"/>
      <c r="BG4" s="39"/>
      <c r="BH4" s="39"/>
      <c r="BI4" s="39"/>
      <c r="BJ4" s="52"/>
      <c r="BK4" s="39"/>
      <c r="BL4" s="39"/>
      <c r="BM4" s="39"/>
      <c r="BN4" s="39"/>
      <c r="BO4" s="39"/>
      <c r="BP4" s="52"/>
      <c r="BQ4" s="43"/>
      <c r="BR4" s="42"/>
      <c r="BS4" s="42"/>
      <c r="BT4" s="44"/>
      <c r="BU4" s="44"/>
      <c r="BV4" s="44"/>
      <c r="BW4" s="44"/>
      <c r="BX4" s="44"/>
      <c r="BY4" s="44"/>
      <c r="BZ4" s="44"/>
      <c r="CA4" s="45"/>
      <c r="CB4" s="45"/>
      <c r="CC4" s="45"/>
      <c r="CD4" s="45"/>
      <c r="CE4" s="45"/>
      <c r="CF4" s="45"/>
      <c r="CG4" s="45"/>
      <c r="CH4" s="44"/>
      <c r="CI4" s="44"/>
      <c r="CJ4" s="44"/>
      <c r="CK4" s="44"/>
      <c r="CL4" s="39"/>
      <c r="CM4" s="39"/>
      <c r="CN4" s="44"/>
      <c r="CO4" s="44"/>
      <c r="CP4" s="44"/>
      <c r="CQ4" s="44"/>
      <c r="CR4" s="45"/>
      <c r="CS4" s="43"/>
      <c r="CT4" s="43"/>
      <c r="CU4" s="42"/>
      <c r="CV4" s="59"/>
      <c r="CW4" s="64"/>
      <c r="CX4" s="46"/>
      <c r="CY4" s="46"/>
      <c r="CZ4" s="43"/>
      <c r="DA4" s="46"/>
      <c r="DB4" s="52"/>
      <c r="DC4" s="39"/>
      <c r="DD4" s="43"/>
      <c r="DE4" s="39"/>
      <c r="DF4" s="43"/>
      <c r="DG4" s="39"/>
      <c r="DH4" s="39"/>
      <c r="DI4" s="39"/>
      <c r="DJ4" s="39"/>
      <c r="DK4" s="39"/>
      <c r="DL4" s="39"/>
      <c r="DM4" s="64"/>
      <c r="DN4" s="39"/>
      <c r="DO4" s="39"/>
      <c r="DP4" s="39"/>
      <c r="DQ4" s="39"/>
      <c r="DR4" s="39"/>
      <c r="DS4" s="41"/>
      <c r="DT4" s="41"/>
    </row>
    <row r="5" spans="1:124" s="36" customFormat="1" ht="15" customHeight="1" x14ac:dyDescent="0.3">
      <c r="A5" s="39"/>
      <c r="B5" s="40"/>
      <c r="C5" s="40"/>
      <c r="D5" s="40"/>
      <c r="E5" s="40"/>
      <c r="F5" s="40"/>
      <c r="G5" s="40"/>
      <c r="H5" s="40"/>
      <c r="I5" s="40"/>
      <c r="J5" s="40"/>
      <c r="K5" s="40"/>
      <c r="L5" s="40"/>
      <c r="M5" s="68"/>
      <c r="N5" s="40"/>
      <c r="O5" s="39"/>
      <c r="P5" s="39"/>
      <c r="Q5" s="39"/>
      <c r="R5" s="39"/>
      <c r="S5" s="39"/>
      <c r="T5" s="39"/>
      <c r="U5" s="39"/>
      <c r="V5" s="39"/>
      <c r="W5" s="39"/>
      <c r="X5" s="39"/>
      <c r="Y5" s="39"/>
      <c r="Z5" s="39"/>
      <c r="AA5" s="39"/>
      <c r="AB5" s="39"/>
      <c r="AC5" s="39"/>
      <c r="AD5" s="39"/>
      <c r="AE5" s="40"/>
      <c r="AF5" s="40"/>
      <c r="AG5" s="39"/>
      <c r="AH5" s="39"/>
      <c r="AI5" s="39"/>
      <c r="AJ5" s="39"/>
      <c r="AK5" s="41"/>
      <c r="AL5" s="39"/>
      <c r="AM5" s="39"/>
      <c r="AN5" s="39"/>
      <c r="AO5" s="39"/>
      <c r="AP5" s="42"/>
      <c r="AQ5" s="42"/>
      <c r="AR5" s="42"/>
      <c r="AS5" s="42"/>
      <c r="AT5" s="42"/>
      <c r="AU5" s="42"/>
      <c r="AV5" s="42"/>
      <c r="AW5" s="42"/>
      <c r="AX5" s="39"/>
      <c r="AY5" s="63"/>
      <c r="AZ5" s="40"/>
      <c r="BA5" s="39"/>
      <c r="BB5" s="39"/>
      <c r="BC5" s="39"/>
      <c r="BD5" s="39"/>
      <c r="BE5" s="39"/>
      <c r="BF5" s="39"/>
      <c r="BG5" s="39"/>
      <c r="BH5" s="39"/>
      <c r="BI5" s="39"/>
      <c r="BJ5" s="52"/>
      <c r="BK5" s="39"/>
      <c r="BL5" s="39"/>
      <c r="BM5" s="39"/>
      <c r="BN5" s="39"/>
      <c r="BO5" s="39"/>
      <c r="BP5" s="52"/>
      <c r="BQ5" s="43"/>
      <c r="BR5" s="42"/>
      <c r="BS5" s="42"/>
      <c r="BT5" s="44"/>
      <c r="BU5" s="44"/>
      <c r="BV5" s="44"/>
      <c r="BW5" s="44"/>
      <c r="BX5" s="44"/>
      <c r="BY5" s="44"/>
      <c r="BZ5" s="44"/>
      <c r="CA5" s="45"/>
      <c r="CB5" s="45"/>
      <c r="CC5" s="45"/>
      <c r="CD5" s="45"/>
      <c r="CE5" s="45"/>
      <c r="CF5" s="45"/>
      <c r="CG5" s="45"/>
      <c r="CH5" s="44"/>
      <c r="CI5" s="44"/>
      <c r="CJ5" s="44"/>
      <c r="CK5" s="44"/>
      <c r="CL5" s="39"/>
      <c r="CM5" s="39"/>
      <c r="CN5" s="44"/>
      <c r="CO5" s="44"/>
      <c r="CP5" s="44"/>
      <c r="CQ5" s="44"/>
      <c r="CR5" s="45"/>
      <c r="CS5" s="43"/>
      <c r="CT5" s="43"/>
      <c r="CU5" s="42"/>
      <c r="CV5" s="59"/>
      <c r="CW5" s="64"/>
      <c r="CX5" s="46"/>
      <c r="CY5" s="46"/>
      <c r="CZ5" s="43"/>
      <c r="DA5" s="46"/>
      <c r="DB5" s="52"/>
      <c r="DC5" s="40"/>
      <c r="DD5" s="43"/>
      <c r="DE5" s="39"/>
      <c r="DF5" s="43"/>
      <c r="DG5" s="39"/>
      <c r="DH5" s="39"/>
      <c r="DI5" s="39"/>
      <c r="DJ5" s="39"/>
      <c r="DK5" s="39"/>
      <c r="DL5" s="39"/>
      <c r="DM5" s="64"/>
      <c r="DN5" s="39"/>
      <c r="DO5" s="39"/>
      <c r="DP5" s="39"/>
      <c r="DQ5" s="39"/>
      <c r="DR5" s="39"/>
      <c r="DS5" s="41"/>
    </row>
    <row r="6" spans="1:124" s="36" customFormat="1" ht="15" customHeight="1" x14ac:dyDescent="0.3">
      <c r="A6" s="39"/>
      <c r="B6" s="40"/>
      <c r="C6" s="40"/>
      <c r="D6" s="40"/>
      <c r="E6" s="40"/>
      <c r="F6" s="40"/>
      <c r="G6" s="40"/>
      <c r="H6" s="40"/>
      <c r="I6" s="40"/>
      <c r="J6" s="40"/>
      <c r="K6" s="40"/>
      <c r="L6" s="40"/>
      <c r="M6" s="68"/>
      <c r="N6" s="40"/>
      <c r="O6" s="39"/>
      <c r="P6" s="39"/>
      <c r="Q6" s="39"/>
      <c r="R6" s="39"/>
      <c r="S6" s="39"/>
      <c r="T6" s="39"/>
      <c r="U6" s="39"/>
      <c r="V6" s="39"/>
      <c r="W6" s="39"/>
      <c r="X6" s="39"/>
      <c r="Y6" s="39"/>
      <c r="Z6" s="39"/>
      <c r="AA6" s="39"/>
      <c r="AB6" s="39"/>
      <c r="AC6" s="39"/>
      <c r="AD6" s="39"/>
      <c r="AE6" s="40"/>
      <c r="AF6" s="40"/>
      <c r="AG6" s="39"/>
      <c r="AH6" s="39"/>
      <c r="AI6" s="39"/>
      <c r="AJ6" s="39"/>
      <c r="AK6" s="41"/>
      <c r="AL6" s="39"/>
      <c r="AM6" s="39"/>
      <c r="AN6" s="39"/>
      <c r="AO6" s="39"/>
      <c r="AP6" s="42"/>
      <c r="AQ6" s="42"/>
      <c r="AR6" s="42"/>
      <c r="AS6" s="42"/>
      <c r="AT6" s="42"/>
      <c r="AU6" s="42"/>
      <c r="AV6" s="42"/>
      <c r="AW6" s="42"/>
      <c r="AX6" s="39"/>
      <c r="AY6" s="63"/>
      <c r="AZ6" s="40"/>
      <c r="BA6" s="39"/>
      <c r="BB6" s="39"/>
      <c r="BC6" s="39"/>
      <c r="BD6" s="39"/>
      <c r="BE6" s="39"/>
      <c r="BF6" s="39"/>
      <c r="BG6" s="39"/>
      <c r="BH6" s="39"/>
      <c r="BI6" s="39"/>
      <c r="BJ6" s="52"/>
      <c r="BK6" s="39"/>
      <c r="BL6" s="39"/>
      <c r="BM6" s="39"/>
      <c r="BN6" s="39"/>
      <c r="BO6" s="39"/>
      <c r="BP6" s="52"/>
      <c r="BQ6" s="43"/>
      <c r="BR6" s="42"/>
      <c r="BS6" s="42"/>
      <c r="BT6" s="44"/>
      <c r="BU6" s="44"/>
      <c r="BV6" s="44"/>
      <c r="BW6" s="44"/>
      <c r="BX6" s="44"/>
      <c r="BY6" s="44"/>
      <c r="BZ6" s="44"/>
      <c r="CA6" s="45"/>
      <c r="CB6" s="45"/>
      <c r="CC6" s="45"/>
      <c r="CD6" s="45"/>
      <c r="CE6" s="45"/>
      <c r="CF6" s="45"/>
      <c r="CG6" s="45"/>
      <c r="CH6" s="44"/>
      <c r="CI6" s="44"/>
      <c r="CJ6" s="44"/>
      <c r="CK6" s="44"/>
      <c r="CL6" s="39"/>
      <c r="CM6" s="39"/>
      <c r="CN6" s="44"/>
      <c r="CO6" s="44"/>
      <c r="CP6" s="44"/>
      <c r="CQ6" s="44"/>
      <c r="CR6" s="45"/>
      <c r="CS6" s="43"/>
      <c r="CT6" s="43"/>
      <c r="CU6" s="42"/>
      <c r="CV6" s="59"/>
      <c r="CW6" s="64"/>
      <c r="CX6" s="46"/>
      <c r="CY6" s="46"/>
      <c r="CZ6" s="43"/>
      <c r="DA6" s="46"/>
      <c r="DB6" s="52"/>
      <c r="DC6" s="39"/>
      <c r="DD6" s="43"/>
      <c r="DE6" s="39"/>
      <c r="DF6" s="43"/>
      <c r="DG6" s="39"/>
      <c r="DH6" s="39"/>
      <c r="DI6" s="39"/>
      <c r="DJ6" s="39"/>
      <c r="DK6" s="39"/>
      <c r="DL6" s="39"/>
      <c r="DM6" s="64"/>
      <c r="DN6" s="39"/>
      <c r="DO6" s="39"/>
      <c r="DP6" s="39"/>
      <c r="DQ6" s="39"/>
      <c r="DR6" s="39"/>
      <c r="DS6" s="41"/>
      <c r="DT6" s="41"/>
    </row>
    <row r="7" spans="1:124" s="36" customFormat="1" ht="15" customHeight="1" x14ac:dyDescent="0.3">
      <c r="A7" s="39"/>
      <c r="B7" s="40"/>
      <c r="C7" s="40"/>
      <c r="D7" s="40"/>
      <c r="E7" s="40"/>
      <c r="F7" s="40"/>
      <c r="G7" s="40"/>
      <c r="H7" s="40"/>
      <c r="I7" s="40"/>
      <c r="J7" s="40"/>
      <c r="K7" s="40"/>
      <c r="L7" s="40"/>
      <c r="M7" s="68"/>
      <c r="N7" s="40"/>
      <c r="O7" s="39"/>
      <c r="P7" s="39"/>
      <c r="Q7" s="39"/>
      <c r="R7" s="39"/>
      <c r="S7" s="39"/>
      <c r="T7" s="39"/>
      <c r="U7" s="39"/>
      <c r="V7" s="39"/>
      <c r="W7" s="39"/>
      <c r="X7" s="39"/>
      <c r="Y7" s="39"/>
      <c r="Z7" s="39"/>
      <c r="AA7" s="39"/>
      <c r="AB7" s="39"/>
      <c r="AC7" s="39"/>
      <c r="AD7" s="39"/>
      <c r="AE7" s="40"/>
      <c r="AF7" s="40"/>
      <c r="AG7" s="39"/>
      <c r="AH7" s="39"/>
      <c r="AI7" s="39"/>
      <c r="AJ7" s="39"/>
      <c r="AK7" s="41"/>
      <c r="AL7" s="39"/>
      <c r="AM7" s="39"/>
      <c r="AN7" s="39"/>
      <c r="AO7" s="39"/>
      <c r="AP7" s="42"/>
      <c r="AQ7" s="42"/>
      <c r="AR7" s="42"/>
      <c r="AS7" s="42"/>
      <c r="AT7" s="42"/>
      <c r="AU7" s="42"/>
      <c r="AV7" s="42"/>
      <c r="AW7" s="42"/>
      <c r="AX7" s="39"/>
      <c r="AY7" s="63"/>
      <c r="AZ7" s="40"/>
      <c r="BA7" s="39"/>
      <c r="BB7" s="39"/>
      <c r="BC7" s="39"/>
      <c r="BD7" s="39"/>
      <c r="BE7" s="39"/>
      <c r="BF7" s="39"/>
      <c r="BG7" s="39"/>
      <c r="BH7" s="39"/>
      <c r="BI7" s="39"/>
      <c r="BJ7" s="52"/>
      <c r="BK7" s="39"/>
      <c r="BL7" s="39"/>
      <c r="BM7" s="39"/>
      <c r="BN7" s="39"/>
      <c r="BO7" s="39"/>
      <c r="BP7" s="52"/>
      <c r="BQ7" s="43"/>
      <c r="BR7" s="42"/>
      <c r="BS7" s="42"/>
      <c r="BT7" s="44"/>
      <c r="BU7" s="44"/>
      <c r="BV7" s="44"/>
      <c r="BW7" s="44"/>
      <c r="BX7" s="44"/>
      <c r="BY7" s="44"/>
      <c r="BZ7" s="44"/>
      <c r="CA7" s="45"/>
      <c r="CB7" s="45"/>
      <c r="CC7" s="45"/>
      <c r="CD7" s="45"/>
      <c r="CE7" s="45"/>
      <c r="CF7" s="45"/>
      <c r="CG7" s="45"/>
      <c r="CH7" s="44"/>
      <c r="CI7" s="44"/>
      <c r="CJ7" s="44"/>
      <c r="CK7" s="44"/>
      <c r="CL7" s="39"/>
      <c r="CM7" s="39"/>
      <c r="CN7" s="44"/>
      <c r="CO7" s="44"/>
      <c r="CP7" s="44"/>
      <c r="CQ7" s="44"/>
      <c r="CR7" s="45"/>
      <c r="CS7" s="43"/>
      <c r="CT7" s="43"/>
      <c r="CU7" s="42"/>
      <c r="CV7" s="59"/>
      <c r="CW7" s="64"/>
      <c r="CX7" s="46"/>
      <c r="CY7" s="46"/>
      <c r="CZ7" s="43"/>
      <c r="DA7" s="46"/>
      <c r="DB7" s="52"/>
      <c r="DC7" s="39"/>
      <c r="DD7" s="43"/>
      <c r="DE7" s="39"/>
      <c r="DF7" s="43"/>
      <c r="DG7" s="39"/>
      <c r="DH7" s="39"/>
      <c r="DI7" s="39"/>
      <c r="DJ7" s="39"/>
      <c r="DK7" s="39"/>
      <c r="DL7" s="39"/>
      <c r="DM7" s="64"/>
      <c r="DN7" s="39"/>
      <c r="DO7" s="39"/>
      <c r="DP7" s="39"/>
      <c r="DQ7" s="39"/>
      <c r="DR7" s="39"/>
      <c r="DS7" s="41"/>
      <c r="DT7" s="41"/>
    </row>
    <row r="8" spans="1:124" s="36" customFormat="1" ht="15" customHeight="1" x14ac:dyDescent="0.3">
      <c r="A8" s="39"/>
      <c r="B8" s="40"/>
      <c r="C8" s="40"/>
      <c r="D8" s="40"/>
      <c r="E8" s="40"/>
      <c r="F8" s="40"/>
      <c r="G8" s="40"/>
      <c r="H8" s="40"/>
      <c r="I8" s="40"/>
      <c r="J8" s="40"/>
      <c r="K8" s="40"/>
      <c r="L8" s="40"/>
      <c r="M8" s="68"/>
      <c r="N8" s="40"/>
      <c r="O8" s="39"/>
      <c r="P8" s="39"/>
      <c r="Q8" s="39"/>
      <c r="R8" s="39"/>
      <c r="S8" s="39"/>
      <c r="T8" s="39"/>
      <c r="U8" s="39"/>
      <c r="V8" s="39"/>
      <c r="W8" s="39"/>
      <c r="X8" s="39"/>
      <c r="Y8" s="39"/>
      <c r="Z8" s="39"/>
      <c r="AA8" s="39"/>
      <c r="AB8" s="39"/>
      <c r="AC8" s="39"/>
      <c r="AD8" s="39"/>
      <c r="AE8" s="40"/>
      <c r="AF8" s="40"/>
      <c r="AG8" s="39"/>
      <c r="AH8" s="39"/>
      <c r="AI8" s="39"/>
      <c r="AJ8" s="39"/>
      <c r="AK8" s="41"/>
      <c r="AL8" s="39"/>
      <c r="AM8" s="39"/>
      <c r="AN8" s="39"/>
      <c r="AO8" s="39"/>
      <c r="AP8" s="42"/>
      <c r="AQ8" s="42"/>
      <c r="AR8" s="42"/>
      <c r="AS8" s="42"/>
      <c r="AT8" s="42"/>
      <c r="AU8" s="42"/>
      <c r="AV8" s="42"/>
      <c r="AW8" s="42"/>
      <c r="AX8" s="39"/>
      <c r="AY8" s="63"/>
      <c r="AZ8" s="40"/>
      <c r="BA8" s="39"/>
      <c r="BB8" s="39"/>
      <c r="BC8" s="39"/>
      <c r="BD8" s="39"/>
      <c r="BE8" s="39"/>
      <c r="BF8" s="39"/>
      <c r="BG8" s="39"/>
      <c r="BH8" s="39"/>
      <c r="BI8" s="39"/>
      <c r="BJ8" s="52"/>
      <c r="BK8" s="39"/>
      <c r="BL8" s="39"/>
      <c r="BM8" s="39"/>
      <c r="BN8" s="39"/>
      <c r="BO8" s="39"/>
      <c r="BP8" s="52"/>
      <c r="BQ8" s="43"/>
      <c r="BR8" s="42"/>
      <c r="BS8" s="42"/>
      <c r="BT8" s="44"/>
      <c r="BU8" s="44"/>
      <c r="BV8" s="44"/>
      <c r="BW8" s="44"/>
      <c r="BX8" s="44"/>
      <c r="BY8" s="44"/>
      <c r="BZ8" s="44"/>
      <c r="CA8" s="45"/>
      <c r="CB8" s="45"/>
      <c r="CC8" s="45"/>
      <c r="CD8" s="45"/>
      <c r="CE8" s="45"/>
      <c r="CF8" s="45"/>
      <c r="CG8" s="45"/>
      <c r="CH8" s="44"/>
      <c r="CI8" s="44"/>
      <c r="CJ8" s="44"/>
      <c r="CK8" s="44"/>
      <c r="CL8" s="39"/>
      <c r="CM8" s="39"/>
      <c r="CN8" s="44"/>
      <c r="CO8" s="44"/>
      <c r="CP8" s="44"/>
      <c r="CQ8" s="44"/>
      <c r="CR8" s="45"/>
      <c r="CS8" s="43"/>
      <c r="CT8" s="43"/>
      <c r="CU8" s="42"/>
      <c r="CV8" s="59"/>
      <c r="CW8" s="64"/>
      <c r="CX8" s="46"/>
      <c r="CY8" s="46"/>
      <c r="CZ8" s="43"/>
      <c r="DA8" s="46"/>
      <c r="DB8" s="52"/>
      <c r="DC8" s="39"/>
      <c r="DD8" s="43"/>
      <c r="DE8" s="39"/>
      <c r="DF8" s="43"/>
      <c r="DG8" s="39"/>
      <c r="DH8" s="39"/>
      <c r="DI8" s="39"/>
      <c r="DJ8" s="39"/>
      <c r="DK8" s="39"/>
      <c r="DL8" s="39"/>
      <c r="DM8" s="64"/>
      <c r="DN8" s="39"/>
      <c r="DO8" s="39"/>
      <c r="DP8" s="39"/>
      <c r="DQ8" s="39"/>
      <c r="DR8" s="39"/>
      <c r="DS8" s="41"/>
      <c r="DT8" s="41"/>
    </row>
    <row r="9" spans="1:124" s="36" customFormat="1" ht="15" customHeight="1" x14ac:dyDescent="0.3">
      <c r="A9" s="39"/>
      <c r="B9" s="40"/>
      <c r="C9" s="40"/>
      <c r="D9" s="40"/>
      <c r="E9" s="40"/>
      <c r="F9" s="40"/>
      <c r="G9" s="40"/>
      <c r="H9" s="40"/>
      <c r="I9" s="40"/>
      <c r="J9" s="40"/>
      <c r="K9" s="40"/>
      <c r="L9" s="40"/>
      <c r="M9" s="68"/>
      <c r="N9" s="40"/>
      <c r="O9" s="39"/>
      <c r="P9" s="39"/>
      <c r="Q9" s="39"/>
      <c r="R9" s="39"/>
      <c r="S9" s="39"/>
      <c r="T9" s="39"/>
      <c r="U9" s="39"/>
      <c r="V9" s="39"/>
      <c r="W9" s="39"/>
      <c r="X9" s="39"/>
      <c r="Y9" s="39"/>
      <c r="Z9" s="39"/>
      <c r="AA9" s="39"/>
      <c r="AB9" s="39"/>
      <c r="AC9" s="39"/>
      <c r="AD9" s="39"/>
      <c r="AE9" s="40"/>
      <c r="AF9" s="40"/>
      <c r="AG9" s="39"/>
      <c r="AH9" s="39"/>
      <c r="AI9" s="39"/>
      <c r="AJ9" s="39"/>
      <c r="AK9" s="41"/>
      <c r="AL9" s="39"/>
      <c r="AM9" s="39"/>
      <c r="AN9" s="39"/>
      <c r="AO9" s="39"/>
      <c r="AP9" s="42"/>
      <c r="AQ9" s="42"/>
      <c r="AR9" s="42"/>
      <c r="AS9" s="42"/>
      <c r="AT9" s="42"/>
      <c r="AU9" s="42"/>
      <c r="AV9" s="42"/>
      <c r="AW9" s="42"/>
      <c r="AX9" s="39"/>
      <c r="AY9" s="63"/>
      <c r="AZ9" s="40"/>
      <c r="BA9" s="39"/>
      <c r="BB9" s="39"/>
      <c r="BC9" s="39"/>
      <c r="BD9" s="39"/>
      <c r="BE9" s="39"/>
      <c r="BF9" s="39"/>
      <c r="BG9" s="39"/>
      <c r="BH9" s="39"/>
      <c r="BI9" s="39"/>
      <c r="BJ9" s="52"/>
      <c r="BK9" s="39"/>
      <c r="BL9" s="39"/>
      <c r="BM9" s="39"/>
      <c r="BN9" s="39"/>
      <c r="BO9" s="39"/>
      <c r="BP9" s="52"/>
      <c r="BQ9" s="43"/>
      <c r="BR9" s="42"/>
      <c r="BS9" s="42"/>
      <c r="BT9" s="44"/>
      <c r="BU9" s="44"/>
      <c r="BV9" s="44"/>
      <c r="BW9" s="44"/>
      <c r="BX9" s="44"/>
      <c r="BY9" s="44"/>
      <c r="BZ9" s="44"/>
      <c r="CA9" s="45"/>
      <c r="CB9" s="45"/>
      <c r="CC9" s="45"/>
      <c r="CD9" s="45"/>
      <c r="CE9" s="45"/>
      <c r="CF9" s="45"/>
      <c r="CG9" s="45"/>
      <c r="CH9" s="44"/>
      <c r="CI9" s="44"/>
      <c r="CJ9" s="44"/>
      <c r="CK9" s="44"/>
      <c r="CL9" s="39"/>
      <c r="CM9" s="39"/>
      <c r="CN9" s="44"/>
      <c r="CO9" s="44"/>
      <c r="CP9" s="44"/>
      <c r="CQ9" s="44"/>
      <c r="CR9" s="45"/>
      <c r="CS9" s="43"/>
      <c r="CT9" s="43"/>
      <c r="CU9" s="42"/>
      <c r="CV9" s="59"/>
      <c r="CW9" s="64"/>
      <c r="CX9" s="46"/>
      <c r="CY9" s="46"/>
      <c r="CZ9" s="43"/>
      <c r="DA9" s="46"/>
      <c r="DB9" s="52"/>
      <c r="DC9" s="39"/>
      <c r="DD9" s="43"/>
      <c r="DE9" s="39"/>
      <c r="DF9" s="43"/>
      <c r="DG9" s="39"/>
      <c r="DH9" s="39"/>
      <c r="DI9" s="39"/>
      <c r="DJ9" s="39"/>
      <c r="DK9" s="39"/>
      <c r="DL9" s="39"/>
      <c r="DM9" s="64"/>
      <c r="DN9" s="39"/>
      <c r="DO9" s="39"/>
      <c r="DP9" s="39"/>
      <c r="DQ9" s="39"/>
      <c r="DR9" s="39"/>
      <c r="DS9" s="41"/>
      <c r="DT9" s="41"/>
    </row>
    <row r="10" spans="1:124" s="36" customFormat="1" ht="15" customHeight="1" x14ac:dyDescent="0.3">
      <c r="A10" s="39"/>
      <c r="B10" s="40"/>
      <c r="C10" s="40"/>
      <c r="D10" s="40"/>
      <c r="E10" s="40"/>
      <c r="F10" s="40"/>
      <c r="G10" s="40"/>
      <c r="H10" s="40"/>
      <c r="I10" s="40"/>
      <c r="J10" s="40"/>
      <c r="K10" s="40"/>
      <c r="L10" s="40"/>
      <c r="M10" s="68"/>
      <c r="N10" s="40"/>
      <c r="O10" s="39"/>
      <c r="P10" s="39"/>
      <c r="Q10" s="39"/>
      <c r="R10" s="39"/>
      <c r="S10" s="39"/>
      <c r="T10" s="39"/>
      <c r="U10" s="39"/>
      <c r="V10" s="39"/>
      <c r="W10" s="39"/>
      <c r="X10" s="39"/>
      <c r="Y10" s="39"/>
      <c r="Z10" s="39"/>
      <c r="AA10" s="39"/>
      <c r="AB10" s="39"/>
      <c r="AC10" s="39"/>
      <c r="AD10" s="39"/>
      <c r="AE10" s="40"/>
      <c r="AF10" s="40"/>
      <c r="AG10" s="39"/>
      <c r="AH10" s="39"/>
      <c r="AI10" s="39"/>
      <c r="AJ10" s="39"/>
      <c r="AK10" s="41"/>
      <c r="AL10" s="39"/>
      <c r="AM10" s="39"/>
      <c r="AN10" s="39"/>
      <c r="AO10" s="39"/>
      <c r="AP10" s="42"/>
      <c r="AQ10" s="42"/>
      <c r="AR10" s="42"/>
      <c r="AS10" s="42"/>
      <c r="AT10" s="42"/>
      <c r="AU10" s="42"/>
      <c r="AV10" s="42"/>
      <c r="AW10" s="42"/>
      <c r="AX10" s="39"/>
      <c r="AY10" s="63"/>
      <c r="AZ10" s="40"/>
      <c r="BA10" s="39"/>
      <c r="BB10" s="39"/>
      <c r="BC10" s="39"/>
      <c r="BD10" s="39"/>
      <c r="BE10" s="39"/>
      <c r="BF10" s="39"/>
      <c r="BG10" s="39"/>
      <c r="BH10" s="39"/>
      <c r="BI10" s="39"/>
      <c r="BJ10" s="52"/>
      <c r="BK10" s="39"/>
      <c r="BL10" s="39"/>
      <c r="BM10" s="39"/>
      <c r="BN10" s="39"/>
      <c r="BO10" s="39"/>
      <c r="BP10" s="52"/>
      <c r="BQ10" s="43"/>
      <c r="BR10" s="42"/>
      <c r="BS10" s="42"/>
      <c r="BT10" s="44"/>
      <c r="BU10" s="44"/>
      <c r="BV10" s="44"/>
      <c r="BW10" s="44"/>
      <c r="BX10" s="44"/>
      <c r="BY10" s="44"/>
      <c r="BZ10" s="44"/>
      <c r="CA10" s="45"/>
      <c r="CB10" s="45"/>
      <c r="CC10" s="45"/>
      <c r="CD10" s="45"/>
      <c r="CE10" s="45"/>
      <c r="CF10" s="45"/>
      <c r="CG10" s="45"/>
      <c r="CH10" s="44"/>
      <c r="CI10" s="44"/>
      <c r="CJ10" s="44"/>
      <c r="CK10" s="44"/>
      <c r="CL10" s="39"/>
      <c r="CM10" s="39"/>
      <c r="CN10" s="44"/>
      <c r="CO10" s="44"/>
      <c r="CP10" s="44"/>
      <c r="CQ10" s="44"/>
      <c r="CR10" s="45"/>
      <c r="CS10" s="43"/>
      <c r="CT10" s="43"/>
      <c r="CU10" s="42"/>
      <c r="CV10" s="59"/>
      <c r="CW10" s="64"/>
      <c r="CX10" s="46"/>
      <c r="CY10" s="46"/>
      <c r="CZ10" s="43"/>
      <c r="DA10" s="46"/>
      <c r="DB10" s="52"/>
      <c r="DC10" s="39"/>
      <c r="DD10" s="43"/>
      <c r="DE10" s="39"/>
      <c r="DF10" s="43"/>
      <c r="DG10" s="39"/>
      <c r="DH10" s="39"/>
      <c r="DI10" s="39"/>
      <c r="DJ10" s="39"/>
      <c r="DK10" s="39"/>
      <c r="DL10" s="39"/>
      <c r="DM10" s="64"/>
      <c r="DN10" s="39"/>
      <c r="DO10" s="39"/>
      <c r="DP10" s="39"/>
      <c r="DQ10" s="39"/>
      <c r="DR10" s="39"/>
      <c r="DS10" s="41"/>
      <c r="DT10" s="41"/>
    </row>
    <row r="11" spans="1:124" s="36" customFormat="1" ht="15" customHeight="1" x14ac:dyDescent="0.3">
      <c r="A11" s="39"/>
      <c r="B11" s="40"/>
      <c r="C11" s="40"/>
      <c r="D11" s="40"/>
      <c r="E11" s="40"/>
      <c r="F11" s="40"/>
      <c r="G11" s="40"/>
      <c r="H11" s="40"/>
      <c r="I11" s="40"/>
      <c r="J11" s="40"/>
      <c r="K11" s="40"/>
      <c r="L11" s="40"/>
      <c r="M11" s="68"/>
      <c r="N11" s="40"/>
      <c r="O11" s="39"/>
      <c r="P11" s="39"/>
      <c r="Q11" s="39"/>
      <c r="R11" s="39"/>
      <c r="S11" s="39"/>
      <c r="T11" s="39"/>
      <c r="U11" s="39"/>
      <c r="V11" s="39"/>
      <c r="W11" s="39"/>
      <c r="X11" s="39"/>
      <c r="Y11" s="39"/>
      <c r="Z11" s="39"/>
      <c r="AA11" s="39"/>
      <c r="AB11" s="39"/>
      <c r="AC11" s="39"/>
      <c r="AD11" s="39"/>
      <c r="AE11" s="40"/>
      <c r="AF11" s="40"/>
      <c r="AG11" s="39"/>
      <c r="AH11" s="39"/>
      <c r="AI11" s="39"/>
      <c r="AJ11" s="39"/>
      <c r="AK11" s="41"/>
      <c r="AL11" s="39"/>
      <c r="AM11" s="39"/>
      <c r="AN11" s="39"/>
      <c r="AO11" s="39"/>
      <c r="AP11" s="42"/>
      <c r="AQ11" s="42"/>
      <c r="AR11" s="42"/>
      <c r="AS11" s="42"/>
      <c r="AT11" s="42"/>
      <c r="AU11" s="42"/>
      <c r="AV11" s="42"/>
      <c r="AW11" s="42"/>
      <c r="AX11" s="39"/>
      <c r="AY11" s="63"/>
      <c r="AZ11" s="40"/>
      <c r="BA11" s="39"/>
      <c r="BB11" s="39"/>
      <c r="BC11" s="39"/>
      <c r="BD11" s="39"/>
      <c r="BE11" s="39"/>
      <c r="BF11" s="39"/>
      <c r="BG11" s="39"/>
      <c r="BH11" s="39"/>
      <c r="BI11" s="39"/>
      <c r="BJ11" s="52"/>
      <c r="BK11" s="39"/>
      <c r="BL11" s="39"/>
      <c r="BM11" s="39"/>
      <c r="BN11" s="39"/>
      <c r="BO11" s="39"/>
      <c r="BP11" s="52"/>
      <c r="BQ11" s="43"/>
      <c r="BR11" s="42"/>
      <c r="BS11" s="42"/>
      <c r="BT11" s="44"/>
      <c r="BU11" s="44"/>
      <c r="BV11" s="44"/>
      <c r="BW11" s="44"/>
      <c r="BX11" s="44"/>
      <c r="BY11" s="44"/>
      <c r="BZ11" s="44"/>
      <c r="CA11" s="45"/>
      <c r="CB11" s="45"/>
      <c r="CC11" s="45"/>
      <c r="CD11" s="45"/>
      <c r="CE11" s="45"/>
      <c r="CF11" s="45"/>
      <c r="CG11" s="45"/>
      <c r="CH11" s="44"/>
      <c r="CI11" s="44"/>
      <c r="CJ11" s="44"/>
      <c r="CK11" s="44"/>
      <c r="CL11" s="39"/>
      <c r="CM11" s="39"/>
      <c r="CN11" s="44"/>
      <c r="CO11" s="44"/>
      <c r="CP11" s="44"/>
      <c r="CQ11" s="44"/>
      <c r="CR11" s="45"/>
      <c r="CS11" s="43"/>
      <c r="CT11" s="43"/>
      <c r="CU11" s="42"/>
      <c r="CV11" s="59"/>
      <c r="CW11" s="64"/>
      <c r="CX11" s="46"/>
      <c r="CY11" s="46"/>
      <c r="CZ11" s="43"/>
      <c r="DA11" s="46"/>
      <c r="DB11" s="52"/>
      <c r="DC11" s="39"/>
      <c r="DD11" s="43"/>
      <c r="DE11" s="39"/>
      <c r="DF11" s="43"/>
      <c r="DG11" s="39"/>
      <c r="DH11" s="39"/>
      <c r="DI11" s="39"/>
      <c r="DJ11" s="39"/>
      <c r="DK11" s="39"/>
      <c r="DL11" s="39"/>
      <c r="DM11" s="64"/>
      <c r="DN11" s="39"/>
      <c r="DO11" s="39"/>
      <c r="DP11" s="39"/>
      <c r="DQ11" s="39"/>
      <c r="DR11" s="39"/>
      <c r="DS11" s="41"/>
      <c r="DT11" s="41"/>
    </row>
    <row r="12" spans="1:124" s="36" customFormat="1" ht="15" customHeight="1" x14ac:dyDescent="0.3">
      <c r="A12" s="39"/>
      <c r="B12" s="40"/>
      <c r="C12" s="40"/>
      <c r="D12" s="40"/>
      <c r="E12" s="40"/>
      <c r="F12" s="40"/>
      <c r="G12" s="40"/>
      <c r="H12" s="40"/>
      <c r="I12" s="40"/>
      <c r="J12" s="40"/>
      <c r="K12" s="40"/>
      <c r="L12" s="40"/>
      <c r="M12" s="68"/>
      <c r="N12" s="40"/>
      <c r="O12" s="39"/>
      <c r="P12" s="39"/>
      <c r="Q12" s="39"/>
      <c r="R12" s="39"/>
      <c r="S12" s="39"/>
      <c r="T12" s="39"/>
      <c r="U12" s="39"/>
      <c r="V12" s="39"/>
      <c r="W12" s="39"/>
      <c r="X12" s="39"/>
      <c r="Y12" s="39"/>
      <c r="Z12" s="39"/>
      <c r="AA12" s="39"/>
      <c r="AB12" s="39"/>
      <c r="AC12" s="39"/>
      <c r="AD12" s="39"/>
      <c r="AE12" s="40"/>
      <c r="AF12" s="40"/>
      <c r="AG12" s="39"/>
      <c r="AH12" s="39"/>
      <c r="AI12" s="39"/>
      <c r="AJ12" s="39"/>
      <c r="AK12" s="41"/>
      <c r="AL12" s="39"/>
      <c r="AM12" s="39"/>
      <c r="AN12" s="39"/>
      <c r="AO12" s="39"/>
      <c r="AP12" s="42"/>
      <c r="AQ12" s="42"/>
      <c r="AR12" s="42"/>
      <c r="AS12" s="42"/>
      <c r="AT12" s="42"/>
      <c r="AU12" s="42"/>
      <c r="AV12" s="42"/>
      <c r="AW12" s="42"/>
      <c r="AX12" s="39"/>
      <c r="AY12" s="63"/>
      <c r="AZ12" s="40"/>
      <c r="BA12" s="39"/>
      <c r="BB12" s="39"/>
      <c r="BC12" s="39"/>
      <c r="BD12" s="39"/>
      <c r="BE12" s="39"/>
      <c r="BF12" s="39"/>
      <c r="BG12" s="39"/>
      <c r="BH12" s="39"/>
      <c r="BI12" s="39"/>
      <c r="BJ12" s="52"/>
      <c r="BK12" s="39"/>
      <c r="BL12" s="39"/>
      <c r="BM12" s="39"/>
      <c r="BN12" s="39"/>
      <c r="BO12" s="39"/>
      <c r="BP12" s="52"/>
      <c r="BQ12" s="43"/>
      <c r="BR12" s="42"/>
      <c r="BS12" s="42"/>
      <c r="BT12" s="44"/>
      <c r="BU12" s="44"/>
      <c r="BV12" s="44"/>
      <c r="BW12" s="44"/>
      <c r="BX12" s="44"/>
      <c r="BY12" s="44"/>
      <c r="BZ12" s="44"/>
      <c r="CA12" s="45"/>
      <c r="CB12" s="45"/>
      <c r="CC12" s="45"/>
      <c r="CD12" s="45"/>
      <c r="CE12" s="45"/>
      <c r="CF12" s="45"/>
      <c r="CG12" s="45"/>
      <c r="CH12" s="44"/>
      <c r="CI12" s="44"/>
      <c r="CJ12" s="44"/>
      <c r="CK12" s="44"/>
      <c r="CL12" s="39"/>
      <c r="CM12" s="39"/>
      <c r="CN12" s="44"/>
      <c r="CO12" s="44"/>
      <c r="CP12" s="44"/>
      <c r="CQ12" s="44"/>
      <c r="CR12" s="45"/>
      <c r="CS12" s="43"/>
      <c r="CT12" s="43"/>
      <c r="CU12" s="42"/>
      <c r="CV12" s="59"/>
      <c r="CW12" s="64"/>
      <c r="CX12" s="46"/>
      <c r="CY12" s="46"/>
      <c r="CZ12" s="43"/>
      <c r="DA12" s="46"/>
      <c r="DB12" s="52"/>
      <c r="DC12" s="39"/>
      <c r="DD12" s="43"/>
      <c r="DE12" s="39"/>
      <c r="DF12" s="43"/>
      <c r="DG12" s="39"/>
      <c r="DH12" s="39"/>
      <c r="DI12" s="39"/>
      <c r="DJ12" s="39"/>
      <c r="DK12" s="39"/>
      <c r="DL12" s="39"/>
      <c r="DM12" s="64"/>
      <c r="DN12" s="39"/>
      <c r="DO12" s="39"/>
      <c r="DP12" s="39"/>
      <c r="DQ12" s="39"/>
      <c r="DR12" s="39"/>
      <c r="DS12" s="41"/>
      <c r="DT12" s="41"/>
    </row>
    <row r="13" spans="1:124" s="36" customFormat="1" ht="15" customHeight="1" x14ac:dyDescent="0.3">
      <c r="A13" s="39"/>
      <c r="B13" s="40"/>
      <c r="C13" s="40"/>
      <c r="D13" s="40"/>
      <c r="E13" s="40"/>
      <c r="F13" s="40"/>
      <c r="G13" s="40"/>
      <c r="H13" s="40"/>
      <c r="I13" s="40"/>
      <c r="J13" s="40"/>
      <c r="K13" s="40"/>
      <c r="L13" s="40"/>
      <c r="M13" s="68"/>
      <c r="N13" s="40"/>
      <c r="O13" s="39"/>
      <c r="P13" s="39"/>
      <c r="Q13" s="39"/>
      <c r="R13" s="39"/>
      <c r="S13" s="39"/>
      <c r="T13" s="39"/>
      <c r="U13" s="39"/>
      <c r="V13" s="39"/>
      <c r="W13" s="39"/>
      <c r="X13" s="39"/>
      <c r="Y13" s="39"/>
      <c r="Z13" s="39"/>
      <c r="AA13" s="39"/>
      <c r="AB13" s="39"/>
      <c r="AC13" s="39"/>
      <c r="AD13" s="39"/>
      <c r="AE13" s="40"/>
      <c r="AF13" s="40"/>
      <c r="AG13" s="39"/>
      <c r="AH13" s="39"/>
      <c r="AI13" s="39"/>
      <c r="AJ13" s="39"/>
      <c r="AK13" s="41"/>
      <c r="AL13" s="39"/>
      <c r="AM13" s="39"/>
      <c r="AN13" s="39"/>
      <c r="AO13" s="39"/>
      <c r="AP13" s="42"/>
      <c r="AQ13" s="42"/>
      <c r="AR13" s="42"/>
      <c r="AS13" s="42"/>
      <c r="AT13" s="42"/>
      <c r="AU13" s="42"/>
      <c r="AV13" s="42"/>
      <c r="AW13" s="42"/>
      <c r="AX13" s="39"/>
      <c r="AY13" s="63"/>
      <c r="AZ13" s="40"/>
      <c r="BA13" s="39"/>
      <c r="BB13" s="39"/>
      <c r="BC13" s="39"/>
      <c r="BD13" s="39"/>
      <c r="BE13" s="39"/>
      <c r="BF13" s="39"/>
      <c r="BG13" s="39"/>
      <c r="BH13" s="39"/>
      <c r="BI13" s="39"/>
      <c r="BJ13" s="52"/>
      <c r="BK13" s="39"/>
      <c r="BL13" s="39"/>
      <c r="BM13" s="39"/>
      <c r="BN13" s="39"/>
      <c r="BO13" s="39"/>
      <c r="BP13" s="52"/>
      <c r="BQ13" s="43"/>
      <c r="BR13" s="42"/>
      <c r="BS13" s="42"/>
      <c r="BT13" s="44"/>
      <c r="BU13" s="44"/>
      <c r="BV13" s="44"/>
      <c r="BW13" s="44"/>
      <c r="BX13" s="44"/>
      <c r="BY13" s="44"/>
      <c r="BZ13" s="44"/>
      <c r="CA13" s="45"/>
      <c r="CB13" s="45"/>
      <c r="CC13" s="45"/>
      <c r="CD13" s="45"/>
      <c r="CE13" s="45"/>
      <c r="CF13" s="45"/>
      <c r="CG13" s="45"/>
      <c r="CH13" s="44"/>
      <c r="CI13" s="44"/>
      <c r="CJ13" s="44"/>
      <c r="CK13" s="44"/>
      <c r="CL13" s="39"/>
      <c r="CM13" s="39"/>
      <c r="CN13" s="44"/>
      <c r="CO13" s="44"/>
      <c r="CP13" s="44"/>
      <c r="CQ13" s="44"/>
      <c r="CR13" s="45"/>
      <c r="CS13" s="43"/>
      <c r="CT13" s="43"/>
      <c r="CU13" s="42"/>
      <c r="CV13" s="59"/>
      <c r="CW13" s="64"/>
      <c r="CX13" s="46"/>
      <c r="CY13" s="46"/>
      <c r="CZ13" s="43"/>
      <c r="DA13" s="46"/>
      <c r="DB13" s="52"/>
      <c r="DC13" s="39"/>
      <c r="DD13" s="43"/>
      <c r="DE13" s="39"/>
      <c r="DF13" s="43"/>
      <c r="DG13" s="39"/>
      <c r="DH13" s="39"/>
      <c r="DI13" s="39"/>
      <c r="DJ13" s="39"/>
      <c r="DK13" s="39"/>
      <c r="DL13" s="39"/>
      <c r="DM13" s="64"/>
      <c r="DN13" s="39"/>
      <c r="DO13" s="39"/>
      <c r="DP13" s="39"/>
      <c r="DQ13" s="39"/>
      <c r="DR13" s="39"/>
      <c r="DS13" s="41"/>
      <c r="DT13" s="41"/>
    </row>
    <row r="14" spans="1:124" s="36" customFormat="1" ht="15" customHeight="1" x14ac:dyDescent="0.3">
      <c r="A14" s="39"/>
      <c r="B14" s="40"/>
      <c r="C14" s="40"/>
      <c r="D14" s="40"/>
      <c r="E14" s="40"/>
      <c r="F14" s="40"/>
      <c r="G14" s="40"/>
      <c r="H14" s="40"/>
      <c r="I14" s="40"/>
      <c r="J14" s="40"/>
      <c r="K14" s="40"/>
      <c r="L14" s="40"/>
      <c r="M14" s="68"/>
      <c r="N14" s="40"/>
      <c r="O14" s="39"/>
      <c r="P14" s="39"/>
      <c r="Q14" s="39"/>
      <c r="R14" s="39"/>
      <c r="S14" s="39"/>
      <c r="T14" s="39"/>
      <c r="U14" s="39"/>
      <c r="V14" s="39"/>
      <c r="W14" s="39"/>
      <c r="X14" s="39"/>
      <c r="Y14" s="39"/>
      <c r="Z14" s="39"/>
      <c r="AA14" s="39"/>
      <c r="AB14" s="39"/>
      <c r="AC14" s="39"/>
      <c r="AD14" s="39"/>
      <c r="AE14" s="40"/>
      <c r="AF14" s="40"/>
      <c r="AG14" s="39"/>
      <c r="AH14" s="39"/>
      <c r="AI14" s="39"/>
      <c r="AJ14" s="39"/>
      <c r="AK14" s="41"/>
      <c r="AL14" s="39"/>
      <c r="AM14" s="39"/>
      <c r="AN14" s="39"/>
      <c r="AO14" s="39"/>
      <c r="AP14" s="42"/>
      <c r="AQ14" s="42"/>
      <c r="AR14" s="42"/>
      <c r="AS14" s="42"/>
      <c r="AT14" s="42"/>
      <c r="AU14" s="42"/>
      <c r="AV14" s="42"/>
      <c r="AW14" s="42"/>
      <c r="AX14" s="39"/>
      <c r="AY14" s="63"/>
      <c r="AZ14" s="40"/>
      <c r="BA14" s="39"/>
      <c r="BB14" s="39"/>
      <c r="BC14" s="39"/>
      <c r="BD14" s="39"/>
      <c r="BE14" s="39"/>
      <c r="BF14" s="39"/>
      <c r="BG14" s="39"/>
      <c r="BH14" s="39"/>
      <c r="BI14" s="39"/>
      <c r="BJ14" s="52"/>
      <c r="BK14" s="39"/>
      <c r="BL14" s="39"/>
      <c r="BM14" s="39"/>
      <c r="BN14" s="39"/>
      <c r="BO14" s="39"/>
      <c r="BP14" s="52"/>
      <c r="BQ14" s="43"/>
      <c r="BR14" s="42"/>
      <c r="BS14" s="42"/>
      <c r="BT14" s="44"/>
      <c r="BU14" s="44"/>
      <c r="BV14" s="44"/>
      <c r="BW14" s="44"/>
      <c r="BX14" s="44"/>
      <c r="BY14" s="44"/>
      <c r="BZ14" s="44"/>
      <c r="CA14" s="45"/>
      <c r="CB14" s="45"/>
      <c r="CC14" s="45"/>
      <c r="CD14" s="45"/>
      <c r="CE14" s="45"/>
      <c r="CF14" s="45"/>
      <c r="CG14" s="45"/>
      <c r="CH14" s="44"/>
      <c r="CI14" s="44"/>
      <c r="CJ14" s="44"/>
      <c r="CK14" s="44"/>
      <c r="CL14" s="39"/>
      <c r="CM14" s="39"/>
      <c r="CN14" s="44"/>
      <c r="CO14" s="44"/>
      <c r="CP14" s="44"/>
      <c r="CQ14" s="44"/>
      <c r="CR14" s="45"/>
      <c r="CS14" s="43"/>
      <c r="CT14" s="43"/>
      <c r="CU14" s="42"/>
      <c r="CV14" s="59"/>
      <c r="CW14" s="64"/>
      <c r="CX14" s="46"/>
      <c r="CY14" s="46"/>
      <c r="CZ14" s="43"/>
      <c r="DA14" s="46"/>
      <c r="DB14" s="52"/>
      <c r="DC14" s="39"/>
      <c r="DD14" s="43"/>
      <c r="DE14" s="39"/>
      <c r="DF14" s="43"/>
      <c r="DG14" s="39"/>
      <c r="DH14" s="39"/>
      <c r="DI14" s="39"/>
      <c r="DJ14" s="39"/>
      <c r="DK14" s="39"/>
      <c r="DL14" s="39"/>
      <c r="DM14" s="64"/>
      <c r="DN14" s="39"/>
      <c r="DO14" s="39"/>
      <c r="DP14" s="39"/>
      <c r="DQ14" s="39"/>
      <c r="DR14" s="39"/>
      <c r="DS14" s="41"/>
      <c r="DT14" s="41"/>
    </row>
    <row r="15" spans="1:124" s="36" customFormat="1" ht="15" customHeight="1" x14ac:dyDescent="0.3">
      <c r="A15" s="39"/>
      <c r="B15" s="40"/>
      <c r="C15" s="40"/>
      <c r="D15" s="40"/>
      <c r="E15" s="40"/>
      <c r="F15" s="40"/>
      <c r="G15" s="40"/>
      <c r="H15" s="40"/>
      <c r="I15" s="40"/>
      <c r="J15" s="40"/>
      <c r="K15" s="40"/>
      <c r="L15" s="40"/>
      <c r="M15" s="68"/>
      <c r="N15" s="40"/>
      <c r="O15" s="39"/>
      <c r="P15" s="39"/>
      <c r="Q15" s="39"/>
      <c r="R15" s="39"/>
      <c r="S15" s="39"/>
      <c r="T15" s="39"/>
      <c r="U15" s="39"/>
      <c r="V15" s="39"/>
      <c r="W15" s="39"/>
      <c r="X15" s="39"/>
      <c r="Y15" s="39"/>
      <c r="Z15" s="39"/>
      <c r="AA15" s="39"/>
      <c r="AB15" s="39"/>
      <c r="AC15" s="39"/>
      <c r="AD15" s="39"/>
      <c r="AE15" s="40"/>
      <c r="AF15" s="40"/>
      <c r="AG15" s="39"/>
      <c r="AH15" s="39"/>
      <c r="AI15" s="39"/>
      <c r="AJ15" s="39"/>
      <c r="AK15" s="41"/>
      <c r="AL15" s="39"/>
      <c r="AM15" s="39"/>
      <c r="AN15" s="39"/>
      <c r="AO15" s="39"/>
      <c r="AP15" s="42"/>
      <c r="AQ15" s="42"/>
      <c r="AR15" s="42"/>
      <c r="AS15" s="42"/>
      <c r="AT15" s="42"/>
      <c r="AU15" s="42"/>
      <c r="AV15" s="42"/>
      <c r="AW15" s="42"/>
      <c r="AX15" s="39"/>
      <c r="AY15" s="63"/>
      <c r="AZ15" s="40"/>
      <c r="BA15" s="39"/>
      <c r="BB15" s="39"/>
      <c r="BC15" s="39"/>
      <c r="BD15" s="39"/>
      <c r="BE15" s="39"/>
      <c r="BF15" s="39"/>
      <c r="BG15" s="39"/>
      <c r="BH15" s="39"/>
      <c r="BI15" s="39"/>
      <c r="BJ15" s="52"/>
      <c r="BK15" s="39"/>
      <c r="BL15" s="39"/>
      <c r="BM15" s="39"/>
      <c r="BN15" s="39"/>
      <c r="BO15" s="39"/>
      <c r="BP15" s="52"/>
      <c r="BQ15" s="43"/>
      <c r="BR15" s="42"/>
      <c r="BS15" s="42"/>
      <c r="BT15" s="44"/>
      <c r="BU15" s="44"/>
      <c r="BV15" s="44"/>
      <c r="BW15" s="44"/>
      <c r="BX15" s="44"/>
      <c r="BY15" s="44"/>
      <c r="BZ15" s="44"/>
      <c r="CA15" s="45"/>
      <c r="CB15" s="45"/>
      <c r="CC15" s="45"/>
      <c r="CD15" s="45"/>
      <c r="CE15" s="45"/>
      <c r="CF15" s="45"/>
      <c r="CG15" s="45"/>
      <c r="CH15" s="44"/>
      <c r="CI15" s="44"/>
      <c r="CJ15" s="44"/>
      <c r="CK15" s="44"/>
      <c r="CL15" s="39"/>
      <c r="CM15" s="39"/>
      <c r="CN15" s="44"/>
      <c r="CO15" s="44"/>
      <c r="CP15" s="44"/>
      <c r="CQ15" s="44"/>
      <c r="CR15" s="45"/>
      <c r="CS15" s="43"/>
      <c r="CT15" s="43"/>
      <c r="CU15" s="42"/>
      <c r="CV15" s="59"/>
      <c r="CW15" s="64"/>
      <c r="CX15" s="46"/>
      <c r="CY15" s="46"/>
      <c r="CZ15" s="43"/>
      <c r="DA15" s="46"/>
      <c r="DB15" s="52"/>
      <c r="DC15" s="39"/>
      <c r="DD15" s="43"/>
      <c r="DE15" s="39"/>
      <c r="DF15" s="43"/>
      <c r="DG15" s="39"/>
      <c r="DH15" s="39"/>
      <c r="DI15" s="39"/>
      <c r="DJ15" s="39"/>
      <c r="DK15" s="39"/>
      <c r="DL15" s="39"/>
      <c r="DM15" s="64"/>
      <c r="DN15" s="39"/>
      <c r="DO15" s="39"/>
      <c r="DP15" s="39"/>
      <c r="DQ15" s="39"/>
      <c r="DR15" s="39"/>
      <c r="DS15" s="41"/>
      <c r="DT15" s="41"/>
    </row>
    <row r="16" spans="1:124" s="36" customFormat="1" ht="15" customHeight="1" x14ac:dyDescent="0.3">
      <c r="A16" s="39"/>
      <c r="B16" s="40"/>
      <c r="C16" s="40"/>
      <c r="D16" s="40"/>
      <c r="E16" s="40"/>
      <c r="F16" s="40"/>
      <c r="G16" s="40"/>
      <c r="H16" s="40"/>
      <c r="I16" s="40"/>
      <c r="J16" s="40"/>
      <c r="K16" s="40"/>
      <c r="L16" s="40"/>
      <c r="M16" s="68"/>
      <c r="N16" s="40"/>
      <c r="O16" s="39"/>
      <c r="P16" s="39"/>
      <c r="Q16" s="39"/>
      <c r="R16" s="39"/>
      <c r="S16" s="39"/>
      <c r="T16" s="39"/>
      <c r="U16" s="39"/>
      <c r="V16" s="39"/>
      <c r="W16" s="39"/>
      <c r="X16" s="39"/>
      <c r="Y16" s="39"/>
      <c r="Z16" s="39"/>
      <c r="AA16" s="39"/>
      <c r="AB16" s="39"/>
      <c r="AC16" s="39"/>
      <c r="AD16" s="39"/>
      <c r="AE16" s="40"/>
      <c r="AF16" s="40"/>
      <c r="AG16" s="39"/>
      <c r="AH16" s="39"/>
      <c r="AI16" s="39"/>
      <c r="AJ16" s="39"/>
      <c r="AK16" s="41"/>
      <c r="AL16" s="39"/>
      <c r="AM16" s="39"/>
      <c r="AN16" s="39"/>
      <c r="AO16" s="39"/>
      <c r="AP16" s="42"/>
      <c r="AQ16" s="42"/>
      <c r="AR16" s="42"/>
      <c r="AS16" s="42"/>
      <c r="AT16" s="42"/>
      <c r="AU16" s="42"/>
      <c r="AV16" s="42"/>
      <c r="AW16" s="42"/>
      <c r="AX16" s="39"/>
      <c r="AY16" s="63"/>
      <c r="AZ16" s="40"/>
      <c r="BA16" s="39"/>
      <c r="BB16" s="39"/>
      <c r="BC16" s="39"/>
      <c r="BD16" s="39"/>
      <c r="BE16" s="39"/>
      <c r="BF16" s="39"/>
      <c r="BG16" s="39"/>
      <c r="BH16" s="39"/>
      <c r="BI16" s="39"/>
      <c r="BJ16" s="52"/>
      <c r="BK16" s="39"/>
      <c r="BL16" s="39"/>
      <c r="BM16" s="39"/>
      <c r="BN16" s="39"/>
      <c r="BO16" s="39"/>
      <c r="BP16" s="52"/>
      <c r="BQ16" s="43"/>
      <c r="BR16" s="42"/>
      <c r="BS16" s="42"/>
      <c r="BT16" s="44"/>
      <c r="BU16" s="44"/>
      <c r="BV16" s="44"/>
      <c r="BW16" s="44"/>
      <c r="BX16" s="44"/>
      <c r="BY16" s="44"/>
      <c r="BZ16" s="44"/>
      <c r="CA16" s="45"/>
      <c r="CB16" s="45"/>
      <c r="CC16" s="45"/>
      <c r="CD16" s="45"/>
      <c r="CE16" s="45"/>
      <c r="CF16" s="45"/>
      <c r="CG16" s="45"/>
      <c r="CH16" s="44"/>
      <c r="CI16" s="44"/>
      <c r="CJ16" s="44"/>
      <c r="CK16" s="44"/>
      <c r="CL16" s="39"/>
      <c r="CM16" s="39"/>
      <c r="CN16" s="44"/>
      <c r="CO16" s="44"/>
      <c r="CP16" s="44"/>
      <c r="CQ16" s="44"/>
      <c r="CR16" s="45"/>
      <c r="CS16" s="43"/>
      <c r="CT16" s="43"/>
      <c r="CU16" s="42"/>
      <c r="CV16" s="59"/>
      <c r="CW16" s="64"/>
      <c r="CX16" s="46"/>
      <c r="CY16" s="46"/>
      <c r="CZ16" s="43"/>
      <c r="DA16" s="46"/>
      <c r="DB16" s="52"/>
      <c r="DC16" s="39"/>
      <c r="DD16" s="43"/>
      <c r="DE16" s="39"/>
      <c r="DF16" s="43"/>
      <c r="DG16" s="39"/>
      <c r="DH16" s="39"/>
      <c r="DI16" s="39"/>
      <c r="DJ16" s="39"/>
      <c r="DK16" s="39"/>
      <c r="DL16" s="39"/>
      <c r="DM16" s="64"/>
      <c r="DN16" s="39"/>
      <c r="DO16" s="39"/>
      <c r="DP16" s="39"/>
      <c r="DQ16" s="39"/>
      <c r="DR16" s="39"/>
      <c r="DS16" s="41"/>
      <c r="DT16" s="41"/>
    </row>
    <row r="17" spans="1:124" s="36" customFormat="1" ht="15" customHeight="1" x14ac:dyDescent="0.3">
      <c r="A17" s="39"/>
      <c r="B17" s="40"/>
      <c r="C17" s="40"/>
      <c r="D17" s="40"/>
      <c r="E17" s="40"/>
      <c r="F17" s="40"/>
      <c r="G17" s="40"/>
      <c r="H17" s="40"/>
      <c r="I17" s="40"/>
      <c r="J17" s="40"/>
      <c r="K17" s="40"/>
      <c r="L17" s="40"/>
      <c r="M17" s="68"/>
      <c r="N17" s="40"/>
      <c r="O17" s="39"/>
      <c r="P17" s="39"/>
      <c r="Q17" s="39"/>
      <c r="R17" s="39"/>
      <c r="S17" s="39"/>
      <c r="T17" s="39"/>
      <c r="U17" s="39"/>
      <c r="V17" s="39"/>
      <c r="W17" s="39"/>
      <c r="X17" s="39"/>
      <c r="Y17" s="39"/>
      <c r="Z17" s="39"/>
      <c r="AA17" s="39"/>
      <c r="AB17" s="39"/>
      <c r="AC17" s="39"/>
      <c r="AD17" s="39"/>
      <c r="AE17" s="40"/>
      <c r="AF17" s="40"/>
      <c r="AG17" s="39"/>
      <c r="AH17" s="39"/>
      <c r="AI17" s="39"/>
      <c r="AJ17" s="39"/>
      <c r="AK17" s="41"/>
      <c r="AL17" s="39"/>
      <c r="AM17" s="39"/>
      <c r="AN17" s="39"/>
      <c r="AO17" s="39"/>
      <c r="AP17" s="42"/>
      <c r="AQ17" s="42"/>
      <c r="AR17" s="42"/>
      <c r="AS17" s="42"/>
      <c r="AT17" s="42"/>
      <c r="AU17" s="42"/>
      <c r="AV17" s="42"/>
      <c r="AW17" s="42"/>
      <c r="AX17" s="39"/>
      <c r="AY17" s="63"/>
      <c r="AZ17" s="40"/>
      <c r="BA17" s="39"/>
      <c r="BB17" s="39"/>
      <c r="BC17" s="39"/>
      <c r="BD17" s="39"/>
      <c r="BE17" s="39"/>
      <c r="BF17" s="39"/>
      <c r="BG17" s="39"/>
      <c r="BH17" s="39"/>
      <c r="BI17" s="39"/>
      <c r="BJ17" s="52"/>
      <c r="BK17" s="39"/>
      <c r="BL17" s="39"/>
      <c r="BM17" s="39"/>
      <c r="BN17" s="39"/>
      <c r="BO17" s="39"/>
      <c r="BP17" s="52"/>
      <c r="BQ17" s="43"/>
      <c r="BR17" s="42"/>
      <c r="BS17" s="42"/>
      <c r="BT17" s="44"/>
      <c r="BU17" s="44"/>
      <c r="BV17" s="44"/>
      <c r="BW17" s="44"/>
      <c r="BX17" s="44"/>
      <c r="BY17" s="44"/>
      <c r="BZ17" s="44"/>
      <c r="CA17" s="45"/>
      <c r="CB17" s="45"/>
      <c r="CC17" s="45"/>
      <c r="CD17" s="45"/>
      <c r="CE17" s="45"/>
      <c r="CF17" s="45"/>
      <c r="CG17" s="45"/>
      <c r="CH17" s="44"/>
      <c r="CI17" s="44"/>
      <c r="CJ17" s="44"/>
      <c r="CK17" s="44"/>
      <c r="CL17" s="39"/>
      <c r="CM17" s="39"/>
      <c r="CN17" s="44"/>
      <c r="CO17" s="44"/>
      <c r="CP17" s="44"/>
      <c r="CQ17" s="44"/>
      <c r="CR17" s="45"/>
      <c r="CS17" s="43"/>
      <c r="CT17" s="43"/>
      <c r="CU17" s="42"/>
      <c r="CV17" s="59"/>
      <c r="CW17" s="64"/>
      <c r="CX17" s="46"/>
      <c r="CY17" s="46"/>
      <c r="CZ17" s="43"/>
      <c r="DA17" s="46"/>
      <c r="DB17" s="52"/>
      <c r="DC17" s="39"/>
      <c r="DD17" s="43"/>
      <c r="DE17" s="39"/>
      <c r="DF17" s="43"/>
      <c r="DG17" s="39"/>
      <c r="DH17" s="39"/>
      <c r="DI17" s="39"/>
      <c r="DJ17" s="39"/>
      <c r="DK17" s="39"/>
      <c r="DL17" s="39"/>
      <c r="DM17" s="64"/>
      <c r="DN17" s="39"/>
      <c r="DO17" s="39"/>
      <c r="DP17" s="39"/>
      <c r="DQ17" s="39"/>
      <c r="DR17" s="39"/>
      <c r="DS17" s="41"/>
      <c r="DT17" s="41"/>
    </row>
    <row r="18" spans="1:124" s="36" customFormat="1" ht="15" customHeight="1" x14ac:dyDescent="0.3">
      <c r="A18" s="39"/>
      <c r="B18" s="40"/>
      <c r="C18" s="40"/>
      <c r="D18" s="40"/>
      <c r="E18" s="40"/>
      <c r="F18" s="40"/>
      <c r="G18" s="40"/>
      <c r="H18" s="40"/>
      <c r="I18" s="40"/>
      <c r="J18" s="40"/>
      <c r="K18" s="40"/>
      <c r="L18" s="40"/>
      <c r="M18" s="68"/>
      <c r="N18" s="40"/>
      <c r="O18" s="39"/>
      <c r="P18" s="39"/>
      <c r="Q18" s="39"/>
      <c r="R18" s="39"/>
      <c r="S18" s="39"/>
      <c r="T18" s="39"/>
      <c r="U18" s="39"/>
      <c r="V18" s="39"/>
      <c r="W18" s="39"/>
      <c r="X18" s="39"/>
      <c r="Y18" s="39"/>
      <c r="Z18" s="39"/>
      <c r="AA18" s="39"/>
      <c r="AB18" s="39"/>
      <c r="AC18" s="39"/>
      <c r="AD18" s="39"/>
      <c r="AE18" s="40"/>
      <c r="AF18" s="40"/>
      <c r="AG18" s="39"/>
      <c r="AH18" s="39"/>
      <c r="AI18" s="39"/>
      <c r="AJ18" s="39"/>
      <c r="AK18" s="41"/>
      <c r="AL18" s="39"/>
      <c r="AM18" s="39"/>
      <c r="AN18" s="39"/>
      <c r="AO18" s="39"/>
      <c r="AP18" s="42"/>
      <c r="AQ18" s="42"/>
      <c r="AR18" s="42"/>
      <c r="AS18" s="42"/>
      <c r="AT18" s="42"/>
      <c r="AU18" s="42"/>
      <c r="AV18" s="42"/>
      <c r="AW18" s="42"/>
      <c r="AX18" s="39"/>
      <c r="AY18" s="63"/>
      <c r="AZ18" s="40"/>
      <c r="BA18" s="39"/>
      <c r="BB18" s="39"/>
      <c r="BC18" s="39"/>
      <c r="BD18" s="39"/>
      <c r="BE18" s="39"/>
      <c r="BF18" s="39"/>
      <c r="BG18" s="39"/>
      <c r="BH18" s="39"/>
      <c r="BI18" s="39"/>
      <c r="BJ18" s="52"/>
      <c r="BK18" s="39"/>
      <c r="BL18" s="39"/>
      <c r="BM18" s="39"/>
      <c r="BN18" s="39"/>
      <c r="BO18" s="39"/>
      <c r="BP18" s="52"/>
      <c r="BQ18" s="43"/>
      <c r="BR18" s="42"/>
      <c r="BS18" s="42"/>
      <c r="BT18" s="44"/>
      <c r="BU18" s="44"/>
      <c r="BV18" s="44"/>
      <c r="BW18" s="44"/>
      <c r="BX18" s="44"/>
      <c r="BY18" s="44"/>
      <c r="BZ18" s="44"/>
      <c r="CA18" s="45"/>
      <c r="CB18" s="45"/>
      <c r="CC18" s="45"/>
      <c r="CD18" s="45"/>
      <c r="CE18" s="45"/>
      <c r="CF18" s="45"/>
      <c r="CG18" s="45"/>
      <c r="CH18" s="44"/>
      <c r="CI18" s="44"/>
      <c r="CJ18" s="44"/>
      <c r="CK18" s="44"/>
      <c r="CL18" s="39"/>
      <c r="CM18" s="39"/>
      <c r="CN18" s="44"/>
      <c r="CO18" s="44"/>
      <c r="CP18" s="44"/>
      <c r="CQ18" s="44"/>
      <c r="CR18" s="45"/>
      <c r="CS18" s="43"/>
      <c r="CT18" s="43"/>
      <c r="CU18" s="42"/>
      <c r="CV18" s="59"/>
      <c r="CW18" s="64"/>
      <c r="CX18" s="46"/>
      <c r="CY18" s="46"/>
      <c r="CZ18" s="43"/>
      <c r="DA18" s="46"/>
      <c r="DB18" s="52"/>
      <c r="DC18" s="39"/>
      <c r="DD18" s="43"/>
      <c r="DE18" s="39"/>
      <c r="DF18" s="43"/>
      <c r="DG18" s="39"/>
      <c r="DH18" s="39"/>
      <c r="DI18" s="39"/>
      <c r="DJ18" s="39"/>
      <c r="DK18" s="39"/>
      <c r="DL18" s="39"/>
      <c r="DM18" s="64"/>
      <c r="DN18" s="39"/>
      <c r="DO18" s="39"/>
      <c r="DP18" s="39"/>
      <c r="DQ18" s="39"/>
      <c r="DR18" s="39"/>
      <c r="DS18" s="41"/>
      <c r="DT18" s="72"/>
    </row>
    <row r="19" spans="1:124" s="36" customFormat="1" ht="15" customHeight="1" x14ac:dyDescent="0.3">
      <c r="A19" s="39"/>
      <c r="B19" s="40"/>
      <c r="C19" s="40"/>
      <c r="D19" s="40"/>
      <c r="E19" s="40"/>
      <c r="F19" s="40"/>
      <c r="G19" s="40"/>
      <c r="H19" s="40"/>
      <c r="I19" s="40"/>
      <c r="J19" s="40"/>
      <c r="K19" s="40"/>
      <c r="L19" s="40"/>
      <c r="M19" s="68"/>
      <c r="N19" s="40"/>
      <c r="O19" s="39"/>
      <c r="P19" s="39"/>
      <c r="Q19" s="39"/>
      <c r="R19" s="39"/>
      <c r="S19" s="39"/>
      <c r="T19" s="39"/>
      <c r="U19" s="39"/>
      <c r="V19" s="39"/>
      <c r="W19" s="39"/>
      <c r="X19" s="39"/>
      <c r="Y19" s="39"/>
      <c r="Z19" s="39"/>
      <c r="AA19" s="39"/>
      <c r="AB19" s="39"/>
      <c r="AC19" s="39"/>
      <c r="AD19" s="39"/>
      <c r="AE19" s="40"/>
      <c r="AF19" s="40"/>
      <c r="AG19" s="39"/>
      <c r="AH19" s="39"/>
      <c r="AI19" s="39"/>
      <c r="AJ19" s="39"/>
      <c r="AK19" s="41"/>
      <c r="AL19" s="39"/>
      <c r="AM19" s="39"/>
      <c r="AN19" s="39"/>
      <c r="AO19" s="39"/>
      <c r="AP19" s="42"/>
      <c r="AQ19" s="42"/>
      <c r="AR19" s="42"/>
      <c r="AS19" s="42"/>
      <c r="AT19" s="42"/>
      <c r="AU19" s="42"/>
      <c r="AV19" s="42"/>
      <c r="AW19" s="42"/>
      <c r="AX19" s="39"/>
      <c r="AY19" s="63"/>
      <c r="AZ19" s="40"/>
      <c r="BA19" s="39"/>
      <c r="BB19" s="39"/>
      <c r="BC19" s="39"/>
      <c r="BD19" s="39"/>
      <c r="BE19" s="39"/>
      <c r="BF19" s="39"/>
      <c r="BG19" s="39"/>
      <c r="BH19" s="39"/>
      <c r="BI19" s="39"/>
      <c r="BJ19" s="52"/>
      <c r="BK19" s="39"/>
      <c r="BL19" s="39"/>
      <c r="BM19" s="39"/>
      <c r="BN19" s="39"/>
      <c r="BO19" s="39"/>
      <c r="BP19" s="52"/>
      <c r="BQ19" s="43"/>
      <c r="BR19" s="42"/>
      <c r="BS19" s="42"/>
      <c r="BT19" s="44"/>
      <c r="BU19" s="44"/>
      <c r="BV19" s="44"/>
      <c r="BW19" s="44"/>
      <c r="BX19" s="44"/>
      <c r="BY19" s="44"/>
      <c r="BZ19" s="44"/>
      <c r="CA19" s="45"/>
      <c r="CB19" s="45"/>
      <c r="CC19" s="45"/>
      <c r="CD19" s="45"/>
      <c r="CE19" s="45"/>
      <c r="CF19" s="45"/>
      <c r="CG19" s="45"/>
      <c r="CH19" s="44"/>
      <c r="CI19" s="44"/>
      <c r="CJ19" s="44"/>
      <c r="CK19" s="44"/>
      <c r="CL19" s="39"/>
      <c r="CM19" s="39"/>
      <c r="CN19" s="44"/>
      <c r="CO19" s="44"/>
      <c r="CP19" s="44"/>
      <c r="CQ19" s="44"/>
      <c r="CR19" s="45"/>
      <c r="CS19" s="43"/>
      <c r="CT19" s="43"/>
      <c r="CU19" s="42"/>
      <c r="CV19" s="59"/>
      <c r="CW19" s="64"/>
      <c r="CX19" s="46"/>
      <c r="CY19" s="46"/>
      <c r="CZ19" s="43"/>
      <c r="DA19" s="46"/>
      <c r="DB19" s="52"/>
      <c r="DC19" s="39"/>
      <c r="DD19" s="43"/>
      <c r="DE19" s="39"/>
      <c r="DF19" s="43"/>
      <c r="DG19" s="39"/>
      <c r="DH19" s="39"/>
      <c r="DI19" s="39"/>
      <c r="DJ19" s="39"/>
      <c r="DK19" s="39"/>
      <c r="DL19" s="39"/>
      <c r="DM19" s="64"/>
      <c r="DN19" s="39"/>
      <c r="DO19" s="39"/>
      <c r="DP19" s="39"/>
      <c r="DQ19" s="39"/>
      <c r="DR19" s="39"/>
      <c r="DS19" s="41"/>
      <c r="DT19" s="41"/>
    </row>
    <row r="20" spans="1:124" s="36" customFormat="1" ht="15" customHeight="1" x14ac:dyDescent="0.3">
      <c r="A20" s="39"/>
      <c r="B20" s="40"/>
      <c r="C20" s="40"/>
      <c r="D20" s="40"/>
      <c r="E20" s="40"/>
      <c r="F20" s="40"/>
      <c r="G20" s="40"/>
      <c r="H20" s="40"/>
      <c r="I20" s="40"/>
      <c r="J20" s="40"/>
      <c r="K20" s="40"/>
      <c r="L20" s="40"/>
      <c r="M20" s="68"/>
      <c r="N20" s="40"/>
      <c r="O20" s="39"/>
      <c r="P20" s="39"/>
      <c r="Q20" s="39"/>
      <c r="R20" s="39"/>
      <c r="S20" s="39"/>
      <c r="T20" s="39"/>
      <c r="U20" s="39"/>
      <c r="V20" s="39"/>
      <c r="W20" s="39"/>
      <c r="X20" s="39"/>
      <c r="Y20" s="39"/>
      <c r="Z20" s="39"/>
      <c r="AA20" s="39"/>
      <c r="AB20" s="39"/>
      <c r="AC20" s="39"/>
      <c r="AD20" s="39"/>
      <c r="AE20" s="40"/>
      <c r="AF20" s="40"/>
      <c r="AG20" s="39"/>
      <c r="AH20" s="39"/>
      <c r="AI20" s="39"/>
      <c r="AJ20" s="39"/>
      <c r="AK20" s="41"/>
      <c r="AL20" s="39"/>
      <c r="AM20" s="39"/>
      <c r="AN20" s="39"/>
      <c r="AO20" s="39"/>
      <c r="AP20" s="42"/>
      <c r="AQ20" s="42"/>
      <c r="AR20" s="42"/>
      <c r="AS20" s="42"/>
      <c r="AT20" s="42"/>
      <c r="AU20" s="42"/>
      <c r="AV20" s="42"/>
      <c r="AW20" s="42"/>
      <c r="AX20" s="39"/>
      <c r="AY20" s="63"/>
      <c r="AZ20" s="40"/>
      <c r="BA20" s="39"/>
      <c r="BB20" s="39"/>
      <c r="BC20" s="39"/>
      <c r="BD20" s="39"/>
      <c r="BE20" s="39"/>
      <c r="BF20" s="39"/>
      <c r="BG20" s="39"/>
      <c r="BH20" s="39"/>
      <c r="BI20" s="39"/>
      <c r="BJ20" s="52"/>
      <c r="BK20" s="39"/>
      <c r="BL20" s="39"/>
      <c r="BM20" s="39"/>
      <c r="BN20" s="39"/>
      <c r="BO20" s="39"/>
      <c r="BP20" s="52"/>
      <c r="BQ20" s="43"/>
      <c r="BR20" s="42"/>
      <c r="BS20" s="42"/>
      <c r="BT20" s="44"/>
      <c r="BU20" s="44"/>
      <c r="BV20" s="44"/>
      <c r="BW20" s="44"/>
      <c r="BX20" s="44"/>
      <c r="BY20" s="44"/>
      <c r="BZ20" s="44"/>
      <c r="CA20" s="45"/>
      <c r="CB20" s="45"/>
      <c r="CC20" s="45"/>
      <c r="CD20" s="45"/>
      <c r="CE20" s="45"/>
      <c r="CF20" s="45"/>
      <c r="CG20" s="45"/>
      <c r="CH20" s="44"/>
      <c r="CI20" s="44"/>
      <c r="CJ20" s="44"/>
      <c r="CK20" s="44"/>
      <c r="CL20" s="39"/>
      <c r="CM20" s="39"/>
      <c r="CN20" s="44"/>
      <c r="CO20" s="44"/>
      <c r="CP20" s="44"/>
      <c r="CQ20" s="44"/>
      <c r="CR20" s="45"/>
      <c r="CS20" s="43"/>
      <c r="CT20" s="43"/>
      <c r="CU20" s="42"/>
      <c r="CV20" s="59"/>
      <c r="CW20" s="64"/>
      <c r="CX20" s="46"/>
      <c r="CY20" s="46"/>
      <c r="CZ20" s="43"/>
      <c r="DA20" s="46"/>
      <c r="DB20" s="52"/>
      <c r="DC20" s="39"/>
      <c r="DD20" s="43"/>
      <c r="DE20" s="39"/>
      <c r="DF20" s="43"/>
      <c r="DG20" s="39"/>
      <c r="DH20" s="39"/>
      <c r="DI20" s="39"/>
      <c r="DJ20" s="39"/>
      <c r="DK20" s="39"/>
      <c r="DL20" s="39"/>
      <c r="DM20" s="64"/>
      <c r="DN20" s="39"/>
      <c r="DO20" s="39"/>
      <c r="DP20" s="39"/>
      <c r="DQ20" s="39"/>
      <c r="DR20" s="39"/>
      <c r="DS20" s="41"/>
      <c r="DT20" s="41"/>
    </row>
    <row r="21" spans="1:124" s="36" customFormat="1" ht="15" customHeight="1" x14ac:dyDescent="0.3">
      <c r="A21" s="39"/>
      <c r="B21" s="40"/>
      <c r="C21" s="40"/>
      <c r="D21" s="40"/>
      <c r="E21" s="40"/>
      <c r="F21" s="40"/>
      <c r="G21" s="40"/>
      <c r="H21" s="40"/>
      <c r="I21" s="40"/>
      <c r="J21" s="40"/>
      <c r="K21" s="40"/>
      <c r="L21" s="40"/>
      <c r="M21" s="68"/>
      <c r="N21" s="40"/>
      <c r="O21" s="39"/>
      <c r="P21" s="39"/>
      <c r="Q21" s="39"/>
      <c r="R21" s="39"/>
      <c r="S21" s="39"/>
      <c r="T21" s="39"/>
      <c r="U21" s="39"/>
      <c r="V21" s="39"/>
      <c r="W21" s="39"/>
      <c r="X21" s="39"/>
      <c r="Y21" s="39"/>
      <c r="Z21" s="39"/>
      <c r="AA21" s="39"/>
      <c r="AB21" s="39"/>
      <c r="AC21" s="39"/>
      <c r="AD21" s="39"/>
      <c r="AE21" s="40"/>
      <c r="AF21" s="40"/>
      <c r="AG21" s="39"/>
      <c r="AH21" s="39"/>
      <c r="AI21" s="39"/>
      <c r="AJ21" s="39"/>
      <c r="AK21" s="41"/>
      <c r="AL21" s="39"/>
      <c r="AM21" s="39"/>
      <c r="AN21" s="39"/>
      <c r="AO21" s="39"/>
      <c r="AP21" s="42"/>
      <c r="AQ21" s="42"/>
      <c r="AR21" s="42"/>
      <c r="AS21" s="42"/>
      <c r="AT21" s="42"/>
      <c r="AU21" s="42"/>
      <c r="AV21" s="42"/>
      <c r="AW21" s="42"/>
      <c r="AX21" s="39"/>
      <c r="AY21" s="63"/>
      <c r="AZ21" s="40"/>
      <c r="BA21" s="39"/>
      <c r="BB21" s="39"/>
      <c r="BC21" s="39"/>
      <c r="BD21" s="39"/>
      <c r="BE21" s="39"/>
      <c r="BF21" s="39"/>
      <c r="BG21" s="39"/>
      <c r="BH21" s="39"/>
      <c r="BI21" s="39"/>
      <c r="BJ21" s="52"/>
      <c r="BK21" s="39"/>
      <c r="BL21" s="39"/>
      <c r="BM21" s="39"/>
      <c r="BN21" s="39"/>
      <c r="BO21" s="39"/>
      <c r="BP21" s="52"/>
      <c r="BQ21" s="43"/>
      <c r="BR21" s="42"/>
      <c r="BS21" s="42"/>
      <c r="BT21" s="44"/>
      <c r="BU21" s="44"/>
      <c r="BV21" s="44"/>
      <c r="BW21" s="44"/>
      <c r="BX21" s="44"/>
      <c r="BY21" s="44"/>
      <c r="BZ21" s="44"/>
      <c r="CA21" s="45"/>
      <c r="CB21" s="45"/>
      <c r="CC21" s="45"/>
      <c r="CD21" s="45"/>
      <c r="CE21" s="45"/>
      <c r="CF21" s="45"/>
      <c r="CG21" s="45"/>
      <c r="CH21" s="44"/>
      <c r="CI21" s="44"/>
      <c r="CJ21" s="44"/>
      <c r="CK21" s="44"/>
      <c r="CL21" s="39"/>
      <c r="CM21" s="39"/>
      <c r="CN21" s="44"/>
      <c r="CO21" s="44"/>
      <c r="CP21" s="44"/>
      <c r="CQ21" s="44"/>
      <c r="CR21" s="45"/>
      <c r="CS21" s="43"/>
      <c r="CT21" s="43"/>
      <c r="CU21" s="42"/>
      <c r="CV21" s="59"/>
      <c r="CW21" s="64"/>
      <c r="CX21" s="46"/>
      <c r="CY21" s="46"/>
      <c r="CZ21" s="43"/>
      <c r="DA21" s="46"/>
      <c r="DB21" s="52"/>
      <c r="DC21" s="39"/>
      <c r="DD21" s="43"/>
      <c r="DE21" s="39"/>
      <c r="DF21" s="43"/>
      <c r="DG21" s="39"/>
      <c r="DH21" s="39"/>
      <c r="DI21" s="39"/>
      <c r="DJ21" s="39"/>
      <c r="DK21" s="39"/>
      <c r="DL21" s="39"/>
      <c r="DM21" s="64"/>
      <c r="DN21" s="39"/>
      <c r="DO21" s="39"/>
      <c r="DP21" s="39"/>
      <c r="DQ21" s="39"/>
      <c r="DR21" s="39"/>
      <c r="DS21" s="41"/>
      <c r="DT21" s="41"/>
    </row>
    <row r="22" spans="1:124" s="36" customFormat="1" ht="15" customHeight="1" x14ac:dyDescent="0.3">
      <c r="A22" s="39"/>
      <c r="B22" s="40"/>
      <c r="C22" s="40"/>
      <c r="D22" s="40"/>
      <c r="E22" s="40"/>
      <c r="F22" s="40"/>
      <c r="G22" s="40"/>
      <c r="H22" s="40"/>
      <c r="I22" s="40"/>
      <c r="J22" s="40"/>
      <c r="K22" s="40"/>
      <c r="L22" s="40"/>
      <c r="M22" s="68"/>
      <c r="N22" s="40"/>
      <c r="O22" s="39"/>
      <c r="P22" s="39"/>
      <c r="Q22" s="39"/>
      <c r="R22" s="39"/>
      <c r="S22" s="39"/>
      <c r="T22" s="39"/>
      <c r="U22" s="39"/>
      <c r="V22" s="39"/>
      <c r="W22" s="39"/>
      <c r="X22" s="39"/>
      <c r="Y22" s="39"/>
      <c r="Z22" s="39"/>
      <c r="AA22" s="39"/>
      <c r="AB22" s="39"/>
      <c r="AC22" s="39"/>
      <c r="AD22" s="39"/>
      <c r="AE22" s="40"/>
      <c r="AF22" s="40"/>
      <c r="AG22" s="39"/>
      <c r="AH22" s="39"/>
      <c r="AI22" s="39"/>
      <c r="AJ22" s="39"/>
      <c r="AK22" s="41"/>
      <c r="AL22" s="39"/>
      <c r="AM22" s="39"/>
      <c r="AN22" s="39"/>
      <c r="AO22" s="39"/>
      <c r="AP22" s="42"/>
      <c r="AQ22" s="42"/>
      <c r="AR22" s="42"/>
      <c r="AS22" s="42"/>
      <c r="AT22" s="42"/>
      <c r="AU22" s="42"/>
      <c r="AV22" s="42"/>
      <c r="AW22" s="42"/>
      <c r="AX22" s="39"/>
      <c r="AY22" s="63"/>
      <c r="AZ22" s="40"/>
      <c r="BA22" s="39"/>
      <c r="BB22" s="39"/>
      <c r="BC22" s="39"/>
      <c r="BD22" s="39"/>
      <c r="BE22" s="39"/>
      <c r="BF22" s="39"/>
      <c r="BG22" s="39"/>
      <c r="BH22" s="39"/>
      <c r="BI22" s="39"/>
      <c r="BJ22" s="52"/>
      <c r="BK22" s="39"/>
      <c r="BL22" s="39"/>
      <c r="BM22" s="39"/>
      <c r="BN22" s="39"/>
      <c r="BO22" s="39"/>
      <c r="BP22" s="52"/>
      <c r="BQ22" s="43"/>
      <c r="BR22" s="42"/>
      <c r="BS22" s="42"/>
      <c r="BT22" s="44"/>
      <c r="BU22" s="44"/>
      <c r="BV22" s="44"/>
      <c r="BW22" s="44"/>
      <c r="BX22" s="44"/>
      <c r="BY22" s="44"/>
      <c r="BZ22" s="44"/>
      <c r="CA22" s="45"/>
      <c r="CB22" s="45"/>
      <c r="CC22" s="45"/>
      <c r="CD22" s="45"/>
      <c r="CE22" s="45"/>
      <c r="CF22" s="45"/>
      <c r="CG22" s="45"/>
      <c r="CH22" s="44"/>
      <c r="CI22" s="44"/>
      <c r="CJ22" s="44"/>
      <c r="CK22" s="44"/>
      <c r="CL22" s="39"/>
      <c r="CM22" s="39"/>
      <c r="CN22" s="44"/>
      <c r="CO22" s="44"/>
      <c r="CP22" s="44"/>
      <c r="CQ22" s="44"/>
      <c r="CR22" s="45"/>
      <c r="CS22" s="43"/>
      <c r="CT22" s="43"/>
      <c r="CU22" s="42"/>
      <c r="CV22" s="59"/>
      <c r="CW22" s="64"/>
      <c r="CX22" s="46"/>
      <c r="CY22" s="46"/>
      <c r="CZ22" s="43"/>
      <c r="DA22" s="46"/>
      <c r="DB22" s="52"/>
      <c r="DC22" s="39"/>
      <c r="DD22" s="43"/>
      <c r="DE22" s="39"/>
      <c r="DF22" s="43"/>
      <c r="DG22" s="39"/>
      <c r="DH22" s="39"/>
      <c r="DI22" s="39"/>
      <c r="DJ22" s="39"/>
      <c r="DK22" s="39"/>
      <c r="DL22" s="39"/>
      <c r="DM22" s="64"/>
      <c r="DN22" s="39"/>
      <c r="DO22" s="39"/>
      <c r="DP22" s="39"/>
      <c r="DQ22" s="39"/>
      <c r="DR22" s="39"/>
      <c r="DS22" s="41"/>
      <c r="DT22" s="41"/>
    </row>
    <row r="23" spans="1:124" s="36" customFormat="1" ht="15" customHeight="1" x14ac:dyDescent="0.3">
      <c r="A23" s="39"/>
      <c r="B23" s="40"/>
      <c r="C23" s="40"/>
      <c r="D23" s="40"/>
      <c r="E23" s="40"/>
      <c r="F23" s="40"/>
      <c r="G23" s="40"/>
      <c r="H23" s="40"/>
      <c r="I23" s="40"/>
      <c r="J23" s="40"/>
      <c r="K23" s="40"/>
      <c r="L23" s="40"/>
      <c r="M23" s="68"/>
      <c r="N23" s="40"/>
      <c r="O23" s="39"/>
      <c r="P23" s="39"/>
      <c r="Q23" s="39"/>
      <c r="R23" s="39"/>
      <c r="S23" s="39"/>
      <c r="T23" s="39"/>
      <c r="U23" s="39"/>
      <c r="V23" s="39"/>
      <c r="W23" s="39"/>
      <c r="X23" s="39"/>
      <c r="Y23" s="39"/>
      <c r="Z23" s="39"/>
      <c r="AA23" s="39"/>
      <c r="AB23" s="39"/>
      <c r="AC23" s="39"/>
      <c r="AD23" s="39"/>
      <c r="AE23" s="40"/>
      <c r="AF23" s="40"/>
      <c r="AG23" s="39"/>
      <c r="AH23" s="39"/>
      <c r="AI23" s="39"/>
      <c r="AJ23" s="39"/>
      <c r="AK23" s="41"/>
      <c r="AL23" s="39"/>
      <c r="AM23" s="39"/>
      <c r="AN23" s="39"/>
      <c r="AO23" s="39"/>
      <c r="AP23" s="42"/>
      <c r="AQ23" s="42"/>
      <c r="AR23" s="42"/>
      <c r="AS23" s="42"/>
      <c r="AT23" s="42"/>
      <c r="AU23" s="42"/>
      <c r="AV23" s="42"/>
      <c r="AW23" s="42"/>
      <c r="AX23" s="39"/>
      <c r="AY23" s="63"/>
      <c r="AZ23" s="40"/>
      <c r="BA23" s="39"/>
      <c r="BB23" s="39"/>
      <c r="BC23" s="39"/>
      <c r="BD23" s="39"/>
      <c r="BE23" s="39"/>
      <c r="BF23" s="39"/>
      <c r="BG23" s="39"/>
      <c r="BH23" s="39"/>
      <c r="BI23" s="39"/>
      <c r="BJ23" s="52"/>
      <c r="BK23" s="39"/>
      <c r="BL23" s="39"/>
      <c r="BM23" s="39"/>
      <c r="BN23" s="39"/>
      <c r="BO23" s="39"/>
      <c r="BP23" s="52"/>
      <c r="BQ23" s="43"/>
      <c r="BR23" s="42"/>
      <c r="BS23" s="42"/>
      <c r="BT23" s="44"/>
      <c r="BU23" s="44"/>
      <c r="BV23" s="44"/>
      <c r="BW23" s="44"/>
      <c r="BX23" s="44"/>
      <c r="BY23" s="44"/>
      <c r="BZ23" s="44"/>
      <c r="CA23" s="45"/>
      <c r="CB23" s="45"/>
      <c r="CC23" s="45"/>
      <c r="CD23" s="45"/>
      <c r="CE23" s="45"/>
      <c r="CF23" s="45"/>
      <c r="CG23" s="45"/>
      <c r="CH23" s="44"/>
      <c r="CI23" s="44"/>
      <c r="CJ23" s="44"/>
      <c r="CK23" s="44"/>
      <c r="CL23" s="39"/>
      <c r="CM23" s="39"/>
      <c r="CN23" s="44"/>
      <c r="CO23" s="44"/>
      <c r="CP23" s="44"/>
      <c r="CQ23" s="44"/>
      <c r="CR23" s="45"/>
      <c r="CS23" s="43"/>
      <c r="CT23" s="43"/>
      <c r="CU23" s="42"/>
      <c r="CV23" s="59"/>
      <c r="CW23" s="64"/>
      <c r="CX23" s="46"/>
      <c r="CY23" s="46"/>
      <c r="CZ23" s="43"/>
      <c r="DA23" s="46"/>
      <c r="DB23" s="52"/>
      <c r="DC23" s="40"/>
      <c r="DD23" s="43"/>
      <c r="DE23" s="39"/>
      <c r="DF23" s="43"/>
      <c r="DG23" s="39"/>
      <c r="DH23" s="39"/>
      <c r="DI23" s="39"/>
      <c r="DJ23" s="39"/>
      <c r="DK23" s="39"/>
      <c r="DL23" s="39"/>
      <c r="DM23" s="64"/>
      <c r="DN23" s="39"/>
      <c r="DO23" s="39"/>
      <c r="DP23" s="39"/>
      <c r="DQ23" s="39"/>
      <c r="DR23" s="39"/>
      <c r="DS23" s="41"/>
      <c r="DT23" s="41"/>
    </row>
    <row r="24" spans="1:124" s="36" customFormat="1" ht="15" customHeight="1" x14ac:dyDescent="0.3">
      <c r="A24" s="39"/>
      <c r="B24" s="40"/>
      <c r="C24" s="40"/>
      <c r="D24" s="40"/>
      <c r="E24" s="40"/>
      <c r="F24" s="40"/>
      <c r="G24" s="40"/>
      <c r="H24" s="40"/>
      <c r="I24" s="40"/>
      <c r="J24" s="40"/>
      <c r="K24" s="40"/>
      <c r="L24" s="40"/>
      <c r="M24" s="68"/>
      <c r="N24" s="40"/>
      <c r="O24" s="39"/>
      <c r="P24" s="39"/>
      <c r="Q24" s="39"/>
      <c r="R24" s="39"/>
      <c r="S24" s="39"/>
      <c r="T24" s="39"/>
      <c r="U24" s="39"/>
      <c r="V24" s="39"/>
      <c r="W24" s="39"/>
      <c r="X24" s="39"/>
      <c r="Y24" s="39"/>
      <c r="Z24" s="39"/>
      <c r="AA24" s="39"/>
      <c r="AB24" s="39"/>
      <c r="AC24" s="39"/>
      <c r="AD24" s="39"/>
      <c r="AE24" s="40"/>
      <c r="AF24" s="40"/>
      <c r="AG24" s="39"/>
      <c r="AH24" s="39"/>
      <c r="AI24" s="39"/>
      <c r="AJ24" s="39"/>
      <c r="AK24" s="41"/>
      <c r="AL24" s="39"/>
      <c r="AM24" s="39"/>
      <c r="AN24" s="39"/>
      <c r="AO24" s="39"/>
      <c r="AP24" s="42"/>
      <c r="AQ24" s="42"/>
      <c r="AR24" s="42"/>
      <c r="AS24" s="42"/>
      <c r="AT24" s="42"/>
      <c r="AU24" s="42"/>
      <c r="AV24" s="42"/>
      <c r="AW24" s="42"/>
      <c r="AX24" s="39"/>
      <c r="AY24" s="63"/>
      <c r="AZ24" s="40"/>
      <c r="BA24" s="39"/>
      <c r="BB24" s="39"/>
      <c r="BC24" s="39"/>
      <c r="BD24" s="39"/>
      <c r="BE24" s="39"/>
      <c r="BF24" s="39"/>
      <c r="BG24" s="39"/>
      <c r="BH24" s="39"/>
      <c r="BI24" s="39"/>
      <c r="BJ24" s="52"/>
      <c r="BK24" s="39"/>
      <c r="BL24" s="39"/>
      <c r="BM24" s="39"/>
      <c r="BN24" s="39"/>
      <c r="BO24" s="39"/>
      <c r="BP24" s="52"/>
      <c r="BQ24" s="43"/>
      <c r="BR24" s="42"/>
      <c r="BS24" s="42"/>
      <c r="BT24" s="44"/>
      <c r="BU24" s="44"/>
      <c r="BV24" s="44"/>
      <c r="BW24" s="44"/>
      <c r="BX24" s="44"/>
      <c r="BY24" s="44"/>
      <c r="BZ24" s="44"/>
      <c r="CA24" s="45"/>
      <c r="CB24" s="45"/>
      <c r="CC24" s="45"/>
      <c r="CD24" s="45"/>
      <c r="CE24" s="45"/>
      <c r="CF24" s="45"/>
      <c r="CG24" s="45"/>
      <c r="CH24" s="44"/>
      <c r="CI24" s="44"/>
      <c r="CJ24" s="44"/>
      <c r="CK24" s="44"/>
      <c r="CL24" s="39"/>
      <c r="CM24" s="39"/>
      <c r="CN24" s="44"/>
      <c r="CO24" s="44"/>
      <c r="CP24" s="44"/>
      <c r="CQ24" s="44"/>
      <c r="CR24" s="45"/>
      <c r="CS24" s="43"/>
      <c r="CT24" s="43"/>
      <c r="CU24" s="42"/>
      <c r="CV24" s="59"/>
      <c r="CW24" s="64"/>
      <c r="CX24" s="46"/>
      <c r="CY24" s="46"/>
      <c r="CZ24" s="43"/>
      <c r="DA24" s="46"/>
      <c r="DB24" s="52"/>
      <c r="DC24" s="39"/>
      <c r="DD24" s="43"/>
      <c r="DE24" s="39"/>
      <c r="DF24" s="43"/>
      <c r="DG24" s="39"/>
      <c r="DH24" s="39"/>
      <c r="DI24" s="39"/>
      <c r="DJ24" s="39"/>
      <c r="DK24" s="39"/>
      <c r="DL24" s="39"/>
      <c r="DM24" s="64"/>
      <c r="DN24" s="39"/>
      <c r="DO24" s="39"/>
      <c r="DP24" s="39"/>
      <c r="DQ24" s="39"/>
      <c r="DR24" s="39"/>
      <c r="DS24" s="41"/>
      <c r="DT24" s="41"/>
    </row>
    <row r="25" spans="1:124" s="36" customFormat="1" ht="15" customHeight="1" x14ac:dyDescent="0.3">
      <c r="A25" s="39"/>
      <c r="B25" s="40"/>
      <c r="C25" s="40"/>
      <c r="D25" s="40"/>
      <c r="E25" s="40"/>
      <c r="F25" s="40"/>
      <c r="G25" s="40"/>
      <c r="H25" s="40"/>
      <c r="I25" s="40"/>
      <c r="J25" s="40"/>
      <c r="K25" s="40"/>
      <c r="L25" s="40"/>
      <c r="M25" s="68"/>
      <c r="N25" s="40"/>
      <c r="O25" s="39"/>
      <c r="P25" s="39"/>
      <c r="Q25" s="39"/>
      <c r="R25" s="39"/>
      <c r="S25" s="39"/>
      <c r="T25" s="39"/>
      <c r="U25" s="39"/>
      <c r="V25" s="39"/>
      <c r="W25" s="39"/>
      <c r="X25" s="39"/>
      <c r="Y25" s="39"/>
      <c r="Z25" s="39"/>
      <c r="AA25" s="39"/>
      <c r="AB25" s="39"/>
      <c r="AC25" s="39"/>
      <c r="AD25" s="39"/>
      <c r="AE25" s="40"/>
      <c r="AF25" s="40"/>
      <c r="AG25" s="39"/>
      <c r="AH25" s="39"/>
      <c r="AI25" s="39"/>
      <c r="AJ25" s="39"/>
      <c r="AK25" s="41"/>
      <c r="AL25" s="39"/>
      <c r="AM25" s="39"/>
      <c r="AN25" s="39"/>
      <c r="AO25" s="39"/>
      <c r="AP25" s="42"/>
      <c r="AQ25" s="42"/>
      <c r="AR25" s="42"/>
      <c r="AS25" s="42"/>
      <c r="AT25" s="42"/>
      <c r="AU25" s="42"/>
      <c r="AV25" s="42"/>
      <c r="AW25" s="42"/>
      <c r="AX25" s="39"/>
      <c r="AY25" s="63"/>
      <c r="AZ25" s="40"/>
      <c r="BA25" s="39"/>
      <c r="BB25" s="39"/>
      <c r="BC25" s="39"/>
      <c r="BD25" s="39"/>
      <c r="BE25" s="39"/>
      <c r="BF25" s="39"/>
      <c r="BG25" s="39"/>
      <c r="BH25" s="39"/>
      <c r="BI25" s="39"/>
      <c r="BJ25" s="52"/>
      <c r="BK25" s="39"/>
      <c r="BL25" s="39"/>
      <c r="BM25" s="39"/>
      <c r="BN25" s="39"/>
      <c r="BO25" s="39"/>
      <c r="BP25" s="52"/>
      <c r="BQ25" s="43"/>
      <c r="BR25" s="42"/>
      <c r="BS25" s="42"/>
      <c r="BT25" s="44"/>
      <c r="BU25" s="44"/>
      <c r="BV25" s="44"/>
      <c r="BW25" s="44"/>
      <c r="BX25" s="44"/>
      <c r="BY25" s="44"/>
      <c r="BZ25" s="44"/>
      <c r="CA25" s="45"/>
      <c r="CB25" s="45"/>
      <c r="CC25" s="45"/>
      <c r="CD25" s="45"/>
      <c r="CE25" s="45"/>
      <c r="CF25" s="45"/>
      <c r="CG25" s="45"/>
      <c r="CH25" s="44"/>
      <c r="CI25" s="44"/>
      <c r="CJ25" s="44"/>
      <c r="CK25" s="44"/>
      <c r="CL25" s="39"/>
      <c r="CM25" s="39"/>
      <c r="CN25" s="44"/>
      <c r="CO25" s="44"/>
      <c r="CP25" s="44"/>
      <c r="CQ25" s="44"/>
      <c r="CR25" s="45"/>
      <c r="CS25" s="43"/>
      <c r="CT25" s="43"/>
      <c r="CU25" s="42"/>
      <c r="CV25" s="59"/>
      <c r="CW25" s="64"/>
      <c r="CX25" s="46"/>
      <c r="CY25" s="46"/>
      <c r="CZ25" s="43"/>
      <c r="DA25" s="46"/>
      <c r="DB25" s="52"/>
      <c r="DC25" s="39"/>
      <c r="DD25" s="43"/>
      <c r="DE25" s="39"/>
      <c r="DF25" s="43"/>
      <c r="DG25" s="39"/>
      <c r="DH25" s="39"/>
      <c r="DI25" s="39"/>
      <c r="DJ25" s="39"/>
      <c r="DK25" s="39"/>
      <c r="DL25" s="39"/>
      <c r="DM25" s="64"/>
      <c r="DN25" s="39"/>
      <c r="DO25" s="39"/>
      <c r="DP25" s="39"/>
      <c r="DQ25" s="39"/>
      <c r="DR25" s="39"/>
      <c r="DS25" s="41"/>
      <c r="DT25" s="41"/>
    </row>
    <row r="26" spans="1:124" s="36" customFormat="1" ht="15" customHeight="1" x14ac:dyDescent="0.3">
      <c r="A26" s="39"/>
      <c r="B26" s="40"/>
      <c r="C26" s="40"/>
      <c r="D26" s="40"/>
      <c r="E26" s="40"/>
      <c r="F26" s="40"/>
      <c r="G26" s="40"/>
      <c r="H26" s="40"/>
      <c r="I26" s="40"/>
      <c r="J26" s="40"/>
      <c r="K26" s="40"/>
      <c r="L26" s="40"/>
      <c r="M26" s="68"/>
      <c r="N26" s="40"/>
      <c r="O26" s="39"/>
      <c r="P26" s="39"/>
      <c r="Q26" s="39"/>
      <c r="R26" s="39"/>
      <c r="S26" s="39"/>
      <c r="T26" s="39"/>
      <c r="U26" s="39"/>
      <c r="V26" s="39"/>
      <c r="W26" s="39"/>
      <c r="X26" s="39"/>
      <c r="Y26" s="39"/>
      <c r="Z26" s="39"/>
      <c r="AA26" s="39"/>
      <c r="AB26" s="39"/>
      <c r="AC26" s="39"/>
      <c r="AD26" s="39"/>
      <c r="AE26" s="40"/>
      <c r="AF26" s="40"/>
      <c r="AG26" s="39"/>
      <c r="AH26" s="39"/>
      <c r="AI26" s="39"/>
      <c r="AJ26" s="39"/>
      <c r="AK26" s="41"/>
      <c r="AL26" s="39"/>
      <c r="AM26" s="39"/>
      <c r="AN26" s="39"/>
      <c r="AO26" s="39"/>
      <c r="AP26" s="42"/>
      <c r="AQ26" s="42"/>
      <c r="AR26" s="42"/>
      <c r="AS26" s="42"/>
      <c r="AT26" s="42"/>
      <c r="AU26" s="42"/>
      <c r="AV26" s="42"/>
      <c r="AW26" s="42"/>
      <c r="AX26" s="39"/>
      <c r="AY26" s="63"/>
      <c r="AZ26" s="40"/>
      <c r="BA26" s="39"/>
      <c r="BB26" s="39"/>
      <c r="BC26" s="39"/>
      <c r="BD26" s="39"/>
      <c r="BE26" s="39"/>
      <c r="BF26" s="39"/>
      <c r="BG26" s="39"/>
      <c r="BH26" s="39"/>
      <c r="BI26" s="39"/>
      <c r="BJ26" s="52"/>
      <c r="BK26" s="39"/>
      <c r="BL26" s="39"/>
      <c r="BM26" s="39"/>
      <c r="BN26" s="39"/>
      <c r="BO26" s="39"/>
      <c r="BP26" s="52"/>
      <c r="BQ26" s="43"/>
      <c r="BR26" s="42"/>
      <c r="BS26" s="42"/>
      <c r="BT26" s="44"/>
      <c r="BU26" s="44"/>
      <c r="BV26" s="44"/>
      <c r="BW26" s="44"/>
      <c r="BX26" s="44"/>
      <c r="BY26" s="44"/>
      <c r="BZ26" s="44"/>
      <c r="CA26" s="45"/>
      <c r="CB26" s="45"/>
      <c r="CC26" s="45"/>
      <c r="CD26" s="45"/>
      <c r="CE26" s="45"/>
      <c r="CF26" s="45"/>
      <c r="CG26" s="45"/>
      <c r="CH26" s="44"/>
      <c r="CI26" s="44"/>
      <c r="CJ26" s="44"/>
      <c r="CK26" s="44"/>
      <c r="CL26" s="39"/>
      <c r="CM26" s="39"/>
      <c r="CN26" s="44"/>
      <c r="CO26" s="44"/>
      <c r="CP26" s="44"/>
      <c r="CQ26" s="44"/>
      <c r="CR26" s="45"/>
      <c r="CS26" s="43"/>
      <c r="CT26" s="43"/>
      <c r="CU26" s="42"/>
      <c r="CV26" s="59"/>
      <c r="CW26" s="64"/>
      <c r="CX26" s="46"/>
      <c r="CY26" s="46"/>
      <c r="CZ26" s="64"/>
      <c r="DA26" s="46"/>
      <c r="DB26" s="52"/>
      <c r="DC26" s="39"/>
      <c r="DD26" s="43"/>
      <c r="DE26" s="39"/>
      <c r="DF26" s="43"/>
      <c r="DG26" s="39"/>
      <c r="DH26" s="39"/>
      <c r="DI26" s="39"/>
      <c r="DJ26" s="39"/>
      <c r="DK26" s="39"/>
      <c r="DL26" s="39"/>
      <c r="DM26" s="64"/>
      <c r="DN26" s="39"/>
      <c r="DO26" s="39"/>
      <c r="DP26" s="39"/>
      <c r="DQ26" s="39"/>
      <c r="DR26" s="39"/>
      <c r="DS26" s="41"/>
      <c r="DT26" s="41"/>
    </row>
    <row r="27" spans="1:124" s="36" customFormat="1" ht="15" customHeight="1" x14ac:dyDescent="0.3">
      <c r="A27" s="39"/>
      <c r="B27" s="40"/>
      <c r="C27" s="40"/>
      <c r="D27" s="40"/>
      <c r="E27" s="40"/>
      <c r="F27" s="40"/>
      <c r="G27" s="40"/>
      <c r="H27" s="40"/>
      <c r="I27" s="40"/>
      <c r="J27" s="40"/>
      <c r="K27" s="40"/>
      <c r="L27" s="40"/>
      <c r="M27" s="68"/>
      <c r="N27" s="40"/>
      <c r="O27" s="39"/>
      <c r="P27" s="39"/>
      <c r="Q27" s="39"/>
      <c r="R27" s="39"/>
      <c r="S27" s="39"/>
      <c r="T27" s="39"/>
      <c r="U27" s="39"/>
      <c r="V27" s="39"/>
      <c r="W27" s="39"/>
      <c r="X27" s="39"/>
      <c r="Y27" s="39"/>
      <c r="Z27" s="39"/>
      <c r="AA27" s="39"/>
      <c r="AB27" s="39"/>
      <c r="AC27" s="39"/>
      <c r="AD27" s="39"/>
      <c r="AE27" s="40"/>
      <c r="AF27" s="40"/>
      <c r="AG27" s="39"/>
      <c r="AH27" s="39"/>
      <c r="AI27" s="39"/>
      <c r="AJ27" s="39"/>
      <c r="AK27" s="41"/>
      <c r="AL27" s="39"/>
      <c r="AM27" s="39"/>
      <c r="AN27" s="39"/>
      <c r="AO27" s="39"/>
      <c r="AP27" s="42"/>
      <c r="AQ27" s="42"/>
      <c r="AR27" s="42"/>
      <c r="AS27" s="42"/>
      <c r="AT27" s="42"/>
      <c r="AU27" s="42"/>
      <c r="AV27" s="42"/>
      <c r="AW27" s="42"/>
      <c r="AX27" s="39"/>
      <c r="AY27" s="63"/>
      <c r="AZ27" s="40"/>
      <c r="BA27" s="39"/>
      <c r="BB27" s="39"/>
      <c r="BC27" s="39"/>
      <c r="BD27" s="39"/>
      <c r="BE27" s="39"/>
      <c r="BF27" s="39"/>
      <c r="BG27" s="39"/>
      <c r="BH27" s="39"/>
      <c r="BI27" s="39"/>
      <c r="BJ27" s="52"/>
      <c r="BK27" s="39"/>
      <c r="BL27" s="39"/>
      <c r="BM27" s="39"/>
      <c r="BN27" s="39"/>
      <c r="BO27" s="39"/>
      <c r="BP27" s="52"/>
      <c r="BQ27" s="43"/>
      <c r="BR27" s="42"/>
      <c r="BS27" s="42"/>
      <c r="BT27" s="44"/>
      <c r="BU27" s="44"/>
      <c r="BV27" s="44"/>
      <c r="BW27" s="44"/>
      <c r="BX27" s="44"/>
      <c r="BY27" s="44"/>
      <c r="BZ27" s="44"/>
      <c r="CA27" s="45"/>
      <c r="CB27" s="45"/>
      <c r="CC27" s="45"/>
      <c r="CD27" s="45"/>
      <c r="CE27" s="45"/>
      <c r="CF27" s="45"/>
      <c r="CG27" s="45"/>
      <c r="CH27" s="44"/>
      <c r="CI27" s="44"/>
      <c r="CJ27" s="44"/>
      <c r="CK27" s="44"/>
      <c r="CL27" s="39"/>
      <c r="CM27" s="39"/>
      <c r="CN27" s="44"/>
      <c r="CO27" s="44"/>
      <c r="CP27" s="44"/>
      <c r="CQ27" s="44"/>
      <c r="CR27" s="45"/>
      <c r="CS27" s="43"/>
      <c r="CT27" s="43"/>
      <c r="CU27" s="42"/>
      <c r="CV27" s="59"/>
      <c r="CW27" s="64"/>
      <c r="CX27" s="46"/>
      <c r="CY27" s="46"/>
      <c r="CZ27" s="43"/>
      <c r="DA27" s="46"/>
      <c r="DB27" s="52"/>
      <c r="DC27" s="39"/>
      <c r="DD27" s="43"/>
      <c r="DE27" s="39"/>
      <c r="DF27" s="43"/>
      <c r="DG27" s="39"/>
      <c r="DH27" s="39"/>
      <c r="DI27" s="39"/>
      <c r="DJ27" s="39"/>
      <c r="DK27" s="39"/>
      <c r="DL27" s="39"/>
      <c r="DM27" s="64"/>
      <c r="DN27" s="39"/>
      <c r="DO27" s="39"/>
      <c r="DP27" s="39"/>
      <c r="DQ27" s="39"/>
      <c r="DR27" s="39"/>
      <c r="DS27" s="41"/>
      <c r="DT27" s="41"/>
    </row>
    <row r="28" spans="1:124" s="36" customFormat="1" ht="15" customHeight="1" x14ac:dyDescent="0.3">
      <c r="A28" s="39"/>
      <c r="B28" s="40"/>
      <c r="C28" s="40"/>
      <c r="D28" s="40"/>
      <c r="E28" s="40"/>
      <c r="F28" s="40"/>
      <c r="G28" s="40"/>
      <c r="H28" s="40"/>
      <c r="I28" s="40"/>
      <c r="J28" s="40"/>
      <c r="K28" s="40"/>
      <c r="L28" s="40"/>
      <c r="M28" s="68"/>
      <c r="N28" s="40"/>
      <c r="O28" s="39"/>
      <c r="P28" s="39"/>
      <c r="Q28" s="39"/>
      <c r="R28" s="39"/>
      <c r="S28" s="39"/>
      <c r="T28" s="39"/>
      <c r="U28" s="39"/>
      <c r="V28" s="39"/>
      <c r="W28" s="39"/>
      <c r="X28" s="39"/>
      <c r="Y28" s="39"/>
      <c r="Z28" s="39"/>
      <c r="AA28" s="39"/>
      <c r="AB28" s="39"/>
      <c r="AC28" s="39"/>
      <c r="AD28" s="39"/>
      <c r="AE28" s="40"/>
      <c r="AF28" s="40"/>
      <c r="AG28" s="39"/>
      <c r="AH28" s="39"/>
      <c r="AI28" s="39"/>
      <c r="AJ28" s="39"/>
      <c r="AK28" s="41"/>
      <c r="AL28" s="39"/>
      <c r="AM28" s="39"/>
      <c r="AN28" s="39"/>
      <c r="AO28" s="39"/>
      <c r="AP28" s="42"/>
      <c r="AQ28" s="42"/>
      <c r="AR28" s="42"/>
      <c r="AS28" s="42"/>
      <c r="AT28" s="42"/>
      <c r="AU28" s="42"/>
      <c r="AV28" s="42"/>
      <c r="AW28" s="42"/>
      <c r="AX28" s="39"/>
      <c r="AY28" s="63"/>
      <c r="AZ28" s="40"/>
      <c r="BA28" s="39"/>
      <c r="BB28" s="39"/>
      <c r="BC28" s="39"/>
      <c r="BD28" s="39"/>
      <c r="BE28" s="39"/>
      <c r="BF28" s="39"/>
      <c r="BG28" s="39"/>
      <c r="BH28" s="39"/>
      <c r="BI28" s="39"/>
      <c r="BJ28" s="52"/>
      <c r="BK28" s="39"/>
      <c r="BL28" s="39"/>
      <c r="BM28" s="39"/>
      <c r="BN28" s="39"/>
      <c r="BO28" s="39"/>
      <c r="BP28" s="52"/>
      <c r="BQ28" s="43"/>
      <c r="BR28" s="42"/>
      <c r="BS28" s="42"/>
      <c r="BT28" s="44"/>
      <c r="BU28" s="44"/>
      <c r="BV28" s="44"/>
      <c r="BW28" s="44"/>
      <c r="BX28" s="44"/>
      <c r="BY28" s="44"/>
      <c r="BZ28" s="44"/>
      <c r="CA28" s="45"/>
      <c r="CB28" s="45"/>
      <c r="CC28" s="45"/>
      <c r="CD28" s="45"/>
      <c r="CE28" s="45"/>
      <c r="CF28" s="45"/>
      <c r="CG28" s="45"/>
      <c r="CH28" s="44"/>
      <c r="CI28" s="44"/>
      <c r="CJ28" s="44"/>
      <c r="CK28" s="44"/>
      <c r="CL28" s="39"/>
      <c r="CM28" s="39"/>
      <c r="CN28" s="44"/>
      <c r="CO28" s="44"/>
      <c r="CP28" s="44"/>
      <c r="CQ28" s="44"/>
      <c r="CR28" s="45"/>
      <c r="CS28" s="43"/>
      <c r="CT28" s="43"/>
      <c r="CU28" s="42"/>
      <c r="CV28" s="59"/>
      <c r="CW28" s="64"/>
      <c r="CX28" s="46"/>
      <c r="CY28" s="46"/>
      <c r="CZ28" s="43"/>
      <c r="DA28" s="46"/>
      <c r="DB28" s="52"/>
      <c r="DC28" s="39"/>
      <c r="DD28" s="43"/>
      <c r="DE28" s="39"/>
      <c r="DF28" s="43"/>
      <c r="DG28" s="39"/>
      <c r="DH28" s="39"/>
      <c r="DI28" s="39"/>
      <c r="DJ28" s="39"/>
      <c r="DK28" s="39"/>
      <c r="DL28" s="39"/>
      <c r="DM28" s="64"/>
      <c r="DN28" s="39"/>
      <c r="DO28" s="39"/>
      <c r="DP28" s="39"/>
      <c r="DQ28" s="39"/>
      <c r="DR28" s="39"/>
      <c r="DS28" s="41"/>
      <c r="DT28" s="71"/>
    </row>
    <row r="29" spans="1:124" s="36" customFormat="1" ht="15" customHeight="1" x14ac:dyDescent="0.3">
      <c r="A29" s="39"/>
      <c r="B29" s="40"/>
      <c r="C29" s="40"/>
      <c r="D29" s="40"/>
      <c r="E29" s="40"/>
      <c r="F29" s="40"/>
      <c r="G29" s="40"/>
      <c r="H29" s="40"/>
      <c r="I29" s="40"/>
      <c r="J29" s="40"/>
      <c r="K29" s="40"/>
      <c r="L29" s="40"/>
      <c r="M29" s="68"/>
      <c r="N29" s="40"/>
      <c r="O29" s="39"/>
      <c r="P29" s="39"/>
      <c r="Q29" s="39"/>
      <c r="R29" s="39"/>
      <c r="S29" s="39"/>
      <c r="T29" s="39"/>
      <c r="U29" s="39"/>
      <c r="V29" s="39"/>
      <c r="W29" s="39"/>
      <c r="X29" s="39"/>
      <c r="Y29" s="39"/>
      <c r="Z29" s="39"/>
      <c r="AA29" s="39"/>
      <c r="AB29" s="39"/>
      <c r="AC29" s="39"/>
      <c r="AD29" s="39"/>
      <c r="AE29" s="40"/>
      <c r="AF29" s="40"/>
      <c r="AG29" s="39"/>
      <c r="AH29" s="39"/>
      <c r="AI29" s="39"/>
      <c r="AJ29" s="39"/>
      <c r="AK29" s="41"/>
      <c r="AL29" s="39"/>
      <c r="AM29" s="39"/>
      <c r="AN29" s="39"/>
      <c r="AO29" s="39"/>
      <c r="AP29" s="42"/>
      <c r="AQ29" s="42"/>
      <c r="AR29" s="42"/>
      <c r="AS29" s="42"/>
      <c r="AT29" s="42"/>
      <c r="AU29" s="42"/>
      <c r="AV29" s="42"/>
      <c r="AW29" s="42"/>
      <c r="AX29" s="39"/>
      <c r="AY29" s="63"/>
      <c r="AZ29" s="40"/>
      <c r="BA29" s="39"/>
      <c r="BB29" s="39"/>
      <c r="BC29" s="39"/>
      <c r="BD29" s="39"/>
      <c r="BE29" s="39"/>
      <c r="BF29" s="39"/>
      <c r="BG29" s="39"/>
      <c r="BH29" s="39"/>
      <c r="BI29" s="39"/>
      <c r="BJ29" s="52"/>
      <c r="BK29" s="39"/>
      <c r="BL29" s="39"/>
      <c r="BM29" s="39"/>
      <c r="BN29" s="39"/>
      <c r="BO29" s="39"/>
      <c r="BP29" s="52"/>
      <c r="BQ29" s="43"/>
      <c r="BR29" s="42"/>
      <c r="BS29" s="42"/>
      <c r="BT29" s="44"/>
      <c r="BU29" s="44"/>
      <c r="BV29" s="44"/>
      <c r="BW29" s="44"/>
      <c r="BX29" s="44"/>
      <c r="BY29" s="44"/>
      <c r="BZ29" s="44"/>
      <c r="CA29" s="45"/>
      <c r="CB29" s="45"/>
      <c r="CC29" s="45"/>
      <c r="CD29" s="45"/>
      <c r="CE29" s="45"/>
      <c r="CF29" s="45"/>
      <c r="CG29" s="45"/>
      <c r="CH29" s="44"/>
      <c r="CI29" s="44"/>
      <c r="CJ29" s="44"/>
      <c r="CK29" s="44"/>
      <c r="CL29" s="39"/>
      <c r="CM29" s="39"/>
      <c r="CN29" s="44"/>
      <c r="CO29" s="44"/>
      <c r="CP29" s="44"/>
      <c r="CQ29" s="44"/>
      <c r="CR29" s="45"/>
      <c r="CS29" s="43"/>
      <c r="CT29" s="43"/>
      <c r="CU29" s="42"/>
      <c r="CV29" s="59"/>
      <c r="CW29" s="64"/>
      <c r="CX29" s="46"/>
      <c r="CY29" s="46"/>
      <c r="CZ29" s="43"/>
      <c r="DA29" s="46"/>
      <c r="DB29" s="52"/>
      <c r="DC29" s="39"/>
      <c r="DD29" s="43"/>
      <c r="DE29" s="39"/>
      <c r="DF29" s="43"/>
      <c r="DG29" s="39"/>
      <c r="DH29" s="39"/>
      <c r="DI29" s="39"/>
      <c r="DJ29" s="39"/>
      <c r="DK29" s="39"/>
      <c r="DL29" s="39"/>
      <c r="DM29" s="64"/>
      <c r="DN29" s="39"/>
      <c r="DO29" s="39"/>
      <c r="DP29" s="39"/>
      <c r="DQ29" s="39"/>
      <c r="DR29" s="39"/>
      <c r="DS29" s="41"/>
      <c r="DT29" s="71"/>
    </row>
    <row r="30" spans="1:124" s="36" customFormat="1" ht="15" customHeight="1" x14ac:dyDescent="0.3">
      <c r="A30" s="39"/>
      <c r="B30" s="40"/>
      <c r="C30" s="40"/>
      <c r="D30" s="40"/>
      <c r="E30" s="40"/>
      <c r="F30" s="40"/>
      <c r="G30" s="40"/>
      <c r="H30" s="40"/>
      <c r="I30" s="40"/>
      <c r="J30" s="40"/>
      <c r="K30" s="40"/>
      <c r="L30" s="40"/>
      <c r="M30" s="68"/>
      <c r="N30" s="40"/>
      <c r="O30" s="39"/>
      <c r="P30" s="39"/>
      <c r="Q30" s="39"/>
      <c r="R30" s="39"/>
      <c r="S30" s="39"/>
      <c r="T30" s="39"/>
      <c r="U30" s="39"/>
      <c r="V30" s="39"/>
      <c r="W30" s="39"/>
      <c r="X30" s="39"/>
      <c r="Y30" s="39"/>
      <c r="Z30" s="39"/>
      <c r="AA30" s="39"/>
      <c r="AB30" s="39"/>
      <c r="AC30" s="39"/>
      <c r="AD30" s="39"/>
      <c r="AE30" s="40"/>
      <c r="AF30" s="40"/>
      <c r="AG30" s="39"/>
      <c r="AH30" s="39"/>
      <c r="AI30" s="39"/>
      <c r="AJ30" s="39"/>
      <c r="AK30" s="41"/>
      <c r="AL30" s="39"/>
      <c r="AM30" s="39"/>
      <c r="AN30" s="39"/>
      <c r="AO30" s="39"/>
      <c r="AP30" s="42"/>
      <c r="AQ30" s="42"/>
      <c r="AR30" s="42"/>
      <c r="AS30" s="42"/>
      <c r="AT30" s="42"/>
      <c r="AU30" s="42"/>
      <c r="AV30" s="42"/>
      <c r="AW30" s="42"/>
      <c r="AX30" s="39"/>
      <c r="AY30" s="63"/>
      <c r="AZ30" s="40"/>
      <c r="BA30" s="39"/>
      <c r="BB30" s="39"/>
      <c r="BC30" s="39"/>
      <c r="BD30" s="39"/>
      <c r="BE30" s="39"/>
      <c r="BF30" s="39"/>
      <c r="BG30" s="39"/>
      <c r="BH30" s="39"/>
      <c r="BI30" s="39"/>
      <c r="BJ30" s="52"/>
      <c r="BK30" s="39"/>
      <c r="BL30" s="39"/>
      <c r="BM30" s="39"/>
      <c r="BN30" s="39"/>
      <c r="BO30" s="39"/>
      <c r="BP30" s="52"/>
      <c r="BQ30" s="43"/>
      <c r="BR30" s="42"/>
      <c r="BS30" s="42"/>
      <c r="BT30" s="44"/>
      <c r="BU30" s="44"/>
      <c r="BV30" s="44"/>
      <c r="BW30" s="44"/>
      <c r="BX30" s="44"/>
      <c r="BY30" s="44"/>
      <c r="BZ30" s="44"/>
      <c r="CA30" s="45"/>
      <c r="CB30" s="45"/>
      <c r="CC30" s="45"/>
      <c r="CD30" s="45"/>
      <c r="CE30" s="45"/>
      <c r="CF30" s="45"/>
      <c r="CG30" s="45"/>
      <c r="CH30" s="44"/>
      <c r="CI30" s="44"/>
      <c r="CJ30" s="44"/>
      <c r="CK30" s="44"/>
      <c r="CL30" s="39"/>
      <c r="CM30" s="39"/>
      <c r="CN30" s="44"/>
      <c r="CO30" s="44"/>
      <c r="CP30" s="44"/>
      <c r="CQ30" s="44"/>
      <c r="CR30" s="45"/>
      <c r="CS30" s="43"/>
      <c r="CT30" s="43"/>
      <c r="CU30" s="42"/>
      <c r="CV30" s="59"/>
      <c r="CW30" s="64"/>
      <c r="CX30" s="46"/>
      <c r="CY30" s="46"/>
      <c r="CZ30" s="43"/>
      <c r="DA30" s="46"/>
      <c r="DB30" s="52"/>
      <c r="DC30" s="39"/>
      <c r="DD30" s="43"/>
      <c r="DE30" s="39"/>
      <c r="DF30" s="43"/>
      <c r="DG30" s="39"/>
      <c r="DH30" s="39"/>
      <c r="DI30" s="39"/>
      <c r="DJ30" s="39"/>
      <c r="DK30" s="39"/>
      <c r="DL30" s="39"/>
      <c r="DM30" s="64"/>
      <c r="DN30" s="39"/>
      <c r="DO30" s="39"/>
      <c r="DP30" s="39"/>
      <c r="DQ30" s="39"/>
      <c r="DR30" s="39"/>
      <c r="DS30" s="41"/>
      <c r="DT30" s="41"/>
    </row>
    <row r="31" spans="1:124" s="36" customFormat="1" ht="15" customHeight="1" x14ac:dyDescent="0.3">
      <c r="A31" s="39"/>
      <c r="B31" s="40"/>
      <c r="C31" s="40"/>
      <c r="D31" s="40"/>
      <c r="E31" s="40"/>
      <c r="F31" s="40"/>
      <c r="G31" s="40"/>
      <c r="H31" s="40"/>
      <c r="I31" s="40"/>
      <c r="J31" s="40"/>
      <c r="K31" s="40"/>
      <c r="L31" s="40"/>
      <c r="M31" s="68"/>
      <c r="N31" s="40"/>
      <c r="O31" s="39"/>
      <c r="P31" s="39"/>
      <c r="Q31" s="39"/>
      <c r="R31" s="39"/>
      <c r="S31" s="39"/>
      <c r="T31" s="39"/>
      <c r="U31" s="39"/>
      <c r="V31" s="39"/>
      <c r="W31" s="39"/>
      <c r="X31" s="39"/>
      <c r="Y31" s="39"/>
      <c r="Z31" s="39"/>
      <c r="AA31" s="39"/>
      <c r="AB31" s="39"/>
      <c r="AC31" s="39"/>
      <c r="AD31" s="39"/>
      <c r="AE31" s="40"/>
      <c r="AF31" s="40"/>
      <c r="AG31" s="39"/>
      <c r="AH31" s="39"/>
      <c r="AI31" s="39"/>
      <c r="AJ31" s="39"/>
      <c r="AK31" s="41"/>
      <c r="AL31" s="39"/>
      <c r="AM31" s="39"/>
      <c r="AN31" s="39"/>
      <c r="AO31" s="39"/>
      <c r="AP31" s="42"/>
      <c r="AQ31" s="42"/>
      <c r="AR31" s="42"/>
      <c r="AS31" s="42"/>
      <c r="AT31" s="42"/>
      <c r="AU31" s="42"/>
      <c r="AV31" s="42"/>
      <c r="AW31" s="42"/>
      <c r="AX31" s="39"/>
      <c r="AY31" s="63"/>
      <c r="AZ31" s="40"/>
      <c r="BA31" s="39"/>
      <c r="BB31" s="39"/>
      <c r="BC31" s="39"/>
      <c r="BD31" s="39"/>
      <c r="BE31" s="39"/>
      <c r="BF31" s="39"/>
      <c r="BG31" s="39"/>
      <c r="BH31" s="39"/>
      <c r="BI31" s="39"/>
      <c r="BJ31" s="52"/>
      <c r="BK31" s="39"/>
      <c r="BL31" s="39"/>
      <c r="BM31" s="39"/>
      <c r="BN31" s="39"/>
      <c r="BO31" s="39"/>
      <c r="BP31" s="52"/>
      <c r="BQ31" s="43"/>
      <c r="BR31" s="42"/>
      <c r="BS31" s="42"/>
      <c r="BT31" s="44"/>
      <c r="BU31" s="44"/>
      <c r="BV31" s="44"/>
      <c r="BW31" s="44"/>
      <c r="BX31" s="44"/>
      <c r="BY31" s="44"/>
      <c r="BZ31" s="44"/>
      <c r="CA31" s="45"/>
      <c r="CB31" s="45"/>
      <c r="CC31" s="45"/>
      <c r="CD31" s="45"/>
      <c r="CE31" s="45"/>
      <c r="CF31" s="45"/>
      <c r="CG31" s="45"/>
      <c r="CH31" s="44"/>
      <c r="CI31" s="44"/>
      <c r="CJ31" s="44"/>
      <c r="CK31" s="44"/>
      <c r="CL31" s="39"/>
      <c r="CM31" s="39"/>
      <c r="CN31" s="44"/>
      <c r="CO31" s="44"/>
      <c r="CP31" s="44"/>
      <c r="CQ31" s="44"/>
      <c r="CR31" s="45"/>
      <c r="CS31" s="43"/>
      <c r="CT31" s="43"/>
      <c r="CU31" s="42"/>
      <c r="CV31" s="59"/>
      <c r="CW31" s="64"/>
      <c r="CX31" s="46"/>
      <c r="CY31" s="46"/>
      <c r="CZ31" s="43"/>
      <c r="DA31" s="46"/>
      <c r="DB31" s="52"/>
      <c r="DC31" s="39"/>
      <c r="DD31" s="43"/>
      <c r="DE31" s="39"/>
      <c r="DF31" s="43"/>
      <c r="DG31" s="39"/>
      <c r="DH31" s="39"/>
      <c r="DI31" s="39"/>
      <c r="DJ31" s="39"/>
      <c r="DK31" s="39"/>
      <c r="DL31" s="39"/>
      <c r="DM31" s="64"/>
      <c r="DN31" s="39"/>
      <c r="DO31" s="39"/>
      <c r="DP31" s="39"/>
      <c r="DQ31" s="39"/>
      <c r="DR31" s="39"/>
      <c r="DS31" s="41"/>
      <c r="DT31" s="39"/>
    </row>
    <row r="32" spans="1:124" s="36" customFormat="1" ht="15" customHeight="1" x14ac:dyDescent="0.3">
      <c r="A32" s="39"/>
      <c r="B32" s="40"/>
      <c r="C32" s="40"/>
      <c r="D32" s="40"/>
      <c r="E32" s="40"/>
      <c r="F32" s="40"/>
      <c r="G32" s="40"/>
      <c r="H32" s="40"/>
      <c r="I32" s="40"/>
      <c r="J32" s="40"/>
      <c r="K32" s="40"/>
      <c r="L32" s="40"/>
      <c r="M32" s="68"/>
      <c r="N32" s="40"/>
      <c r="O32" s="39"/>
      <c r="P32" s="39"/>
      <c r="Q32" s="39"/>
      <c r="R32" s="39"/>
      <c r="S32" s="39"/>
      <c r="T32" s="39"/>
      <c r="U32" s="39"/>
      <c r="V32" s="39"/>
      <c r="W32" s="39"/>
      <c r="X32" s="39"/>
      <c r="Y32" s="39"/>
      <c r="Z32" s="39"/>
      <c r="AA32" s="39"/>
      <c r="AB32" s="39"/>
      <c r="AC32" s="39"/>
      <c r="AD32" s="39"/>
      <c r="AE32" s="40"/>
      <c r="AF32" s="40"/>
      <c r="AG32" s="39"/>
      <c r="AH32" s="39"/>
      <c r="AI32" s="39"/>
      <c r="AJ32" s="39"/>
      <c r="AK32" s="41"/>
      <c r="AL32" s="39"/>
      <c r="AM32" s="39"/>
      <c r="AN32" s="39"/>
      <c r="AO32" s="39"/>
      <c r="AP32" s="42"/>
      <c r="AQ32" s="42"/>
      <c r="AR32" s="42"/>
      <c r="AS32" s="42"/>
      <c r="AT32" s="42"/>
      <c r="AU32" s="42"/>
      <c r="AV32" s="42"/>
      <c r="AW32" s="42"/>
      <c r="AX32" s="39"/>
      <c r="AY32" s="63"/>
      <c r="AZ32" s="40"/>
      <c r="BA32" s="39"/>
      <c r="BB32" s="39"/>
      <c r="BC32" s="39"/>
      <c r="BD32" s="39"/>
      <c r="BE32" s="39"/>
      <c r="BF32" s="39"/>
      <c r="BG32" s="39"/>
      <c r="BH32" s="39"/>
      <c r="BI32" s="39"/>
      <c r="BJ32" s="52"/>
      <c r="BK32" s="39"/>
      <c r="BL32" s="39"/>
      <c r="BM32" s="39"/>
      <c r="BN32" s="39"/>
      <c r="BO32" s="39"/>
      <c r="BP32" s="52"/>
      <c r="BQ32" s="43"/>
      <c r="BR32" s="42"/>
      <c r="BS32" s="42"/>
      <c r="BT32" s="44"/>
      <c r="BU32" s="44"/>
      <c r="BV32" s="44"/>
      <c r="BW32" s="44"/>
      <c r="BX32" s="44"/>
      <c r="BY32" s="44"/>
      <c r="BZ32" s="44"/>
      <c r="CA32" s="45"/>
      <c r="CB32" s="45"/>
      <c r="CC32" s="45"/>
      <c r="CD32" s="45"/>
      <c r="CE32" s="45"/>
      <c r="CF32" s="45"/>
      <c r="CG32" s="45"/>
      <c r="CH32" s="44"/>
      <c r="CI32" s="44"/>
      <c r="CJ32" s="44"/>
      <c r="CK32" s="44"/>
      <c r="CL32" s="39"/>
      <c r="CM32" s="39"/>
      <c r="CN32" s="44"/>
      <c r="CO32" s="44"/>
      <c r="CP32" s="44"/>
      <c r="CQ32" s="44"/>
      <c r="CR32" s="45"/>
      <c r="CS32" s="43"/>
      <c r="CT32" s="43"/>
      <c r="CU32" s="42"/>
      <c r="CV32" s="59"/>
      <c r="CW32" s="64"/>
      <c r="CX32" s="46"/>
      <c r="CY32" s="46"/>
      <c r="CZ32" s="43"/>
      <c r="DA32" s="46"/>
      <c r="DB32" s="52"/>
      <c r="DC32" s="39"/>
      <c r="DD32" s="43"/>
      <c r="DE32" s="39"/>
      <c r="DF32" s="43"/>
      <c r="DG32" s="39"/>
      <c r="DH32" s="39"/>
      <c r="DI32" s="39"/>
      <c r="DJ32" s="39"/>
      <c r="DK32" s="39"/>
      <c r="DL32" s="39"/>
      <c r="DM32" s="64"/>
      <c r="DN32" s="39"/>
      <c r="DO32" s="39"/>
      <c r="DP32" s="39"/>
      <c r="DQ32" s="39"/>
      <c r="DR32" s="39"/>
      <c r="DS32" s="41"/>
    </row>
    <row r="33" spans="1:124" s="36" customFormat="1" ht="15" customHeight="1" x14ac:dyDescent="0.3">
      <c r="A33" s="39"/>
      <c r="B33" s="40"/>
      <c r="C33" s="40"/>
      <c r="D33" s="40"/>
      <c r="E33" s="40"/>
      <c r="F33" s="40"/>
      <c r="G33" s="40"/>
      <c r="H33" s="40"/>
      <c r="I33" s="40"/>
      <c r="J33" s="40"/>
      <c r="K33" s="40"/>
      <c r="L33" s="40"/>
      <c r="M33" s="68"/>
      <c r="N33" s="40"/>
      <c r="O33" s="39"/>
      <c r="P33" s="39"/>
      <c r="Q33" s="39"/>
      <c r="R33" s="39"/>
      <c r="S33" s="39"/>
      <c r="T33" s="39"/>
      <c r="U33" s="39"/>
      <c r="V33" s="39"/>
      <c r="W33" s="39"/>
      <c r="X33" s="39"/>
      <c r="Y33" s="39"/>
      <c r="Z33" s="39"/>
      <c r="AA33" s="39"/>
      <c r="AB33" s="39"/>
      <c r="AC33" s="39"/>
      <c r="AD33" s="39"/>
      <c r="AE33" s="40"/>
      <c r="AF33" s="40"/>
      <c r="AG33" s="39"/>
      <c r="AH33" s="39"/>
      <c r="AI33" s="39"/>
      <c r="AJ33" s="39"/>
      <c r="AK33" s="41"/>
      <c r="AL33" s="39"/>
      <c r="AM33" s="39"/>
      <c r="AN33" s="39"/>
      <c r="AO33" s="39"/>
      <c r="AP33" s="42"/>
      <c r="AQ33" s="42"/>
      <c r="AR33" s="42"/>
      <c r="AS33" s="42"/>
      <c r="AT33" s="42"/>
      <c r="AU33" s="42"/>
      <c r="AV33" s="42"/>
      <c r="AW33" s="42"/>
      <c r="AX33" s="39"/>
      <c r="AY33" s="63"/>
      <c r="AZ33" s="40"/>
      <c r="BA33" s="39"/>
      <c r="BB33" s="39"/>
      <c r="BC33" s="39"/>
      <c r="BD33" s="39"/>
      <c r="BE33" s="39"/>
      <c r="BF33" s="39"/>
      <c r="BG33" s="39"/>
      <c r="BH33" s="39"/>
      <c r="BI33" s="39"/>
      <c r="BJ33" s="52"/>
      <c r="BK33" s="39"/>
      <c r="BL33" s="39"/>
      <c r="BM33" s="39"/>
      <c r="BN33" s="39"/>
      <c r="BO33" s="39"/>
      <c r="BP33" s="52"/>
      <c r="BQ33" s="43"/>
      <c r="BR33" s="42"/>
      <c r="BS33" s="42"/>
      <c r="BT33" s="44"/>
      <c r="BU33" s="44"/>
      <c r="BV33" s="44"/>
      <c r="BW33" s="44"/>
      <c r="BX33" s="44"/>
      <c r="BY33" s="44"/>
      <c r="BZ33" s="44"/>
      <c r="CA33" s="45"/>
      <c r="CB33" s="45"/>
      <c r="CC33" s="45"/>
      <c r="CD33" s="45"/>
      <c r="CE33" s="45"/>
      <c r="CF33" s="45"/>
      <c r="CG33" s="45"/>
      <c r="CH33" s="44"/>
      <c r="CI33" s="44"/>
      <c r="CJ33" s="44"/>
      <c r="CK33" s="44"/>
      <c r="CL33" s="39"/>
      <c r="CM33" s="39"/>
      <c r="CN33" s="44"/>
      <c r="CO33" s="44"/>
      <c r="CP33" s="44"/>
      <c r="CQ33" s="44"/>
      <c r="CR33" s="45"/>
      <c r="CS33" s="43"/>
      <c r="CT33" s="43"/>
      <c r="CU33" s="42"/>
      <c r="CV33" s="59"/>
      <c r="CW33" s="64"/>
      <c r="CX33" s="46"/>
      <c r="CY33" s="46"/>
      <c r="CZ33" s="43"/>
      <c r="DA33" s="46"/>
      <c r="DB33" s="52"/>
      <c r="DC33" s="39"/>
      <c r="DD33" s="43"/>
      <c r="DE33" s="39"/>
      <c r="DF33" s="43"/>
      <c r="DG33" s="39"/>
      <c r="DH33" s="39"/>
      <c r="DI33" s="39"/>
      <c r="DJ33" s="39"/>
      <c r="DK33" s="39"/>
      <c r="DL33" s="39"/>
      <c r="DM33" s="64"/>
      <c r="DN33" s="39"/>
      <c r="DO33" s="39"/>
      <c r="DP33" s="39"/>
      <c r="DQ33" s="39"/>
      <c r="DR33" s="39"/>
      <c r="DS33" s="77"/>
    </row>
    <row r="34" spans="1:124" s="36" customFormat="1" ht="15" customHeight="1" x14ac:dyDescent="0.3">
      <c r="A34" s="39"/>
      <c r="B34" s="40"/>
      <c r="C34" s="40"/>
      <c r="D34" s="40"/>
      <c r="E34" s="40"/>
      <c r="F34" s="40"/>
      <c r="G34" s="40"/>
      <c r="H34" s="40"/>
      <c r="I34" s="40"/>
      <c r="J34" s="40"/>
      <c r="K34" s="40"/>
      <c r="L34" s="40"/>
      <c r="M34" s="68"/>
      <c r="N34" s="40"/>
      <c r="O34" s="39"/>
      <c r="P34" s="39"/>
      <c r="Q34" s="39"/>
      <c r="R34" s="39"/>
      <c r="S34" s="39"/>
      <c r="T34" s="39"/>
      <c r="U34" s="39"/>
      <c r="V34" s="39"/>
      <c r="W34" s="39"/>
      <c r="X34" s="39"/>
      <c r="Y34" s="39"/>
      <c r="Z34" s="39"/>
      <c r="AA34" s="39"/>
      <c r="AB34" s="39"/>
      <c r="AC34" s="39"/>
      <c r="AD34" s="39"/>
      <c r="AE34" s="40"/>
      <c r="AF34" s="40"/>
      <c r="AG34" s="39"/>
      <c r="AH34" s="39"/>
      <c r="AI34" s="39"/>
      <c r="AJ34" s="39"/>
      <c r="AK34" s="41"/>
      <c r="AL34" s="39"/>
      <c r="AM34" s="39"/>
      <c r="AN34" s="39"/>
      <c r="AO34" s="39"/>
      <c r="AP34" s="42"/>
      <c r="AQ34" s="42"/>
      <c r="AR34" s="42"/>
      <c r="AS34" s="42"/>
      <c r="AT34" s="42"/>
      <c r="AU34" s="42"/>
      <c r="AV34" s="42"/>
      <c r="AW34" s="42"/>
      <c r="AX34" s="39"/>
      <c r="AY34" s="63"/>
      <c r="AZ34" s="40"/>
      <c r="BA34" s="39"/>
      <c r="BB34" s="39"/>
      <c r="BC34" s="39"/>
      <c r="BD34" s="39"/>
      <c r="BE34" s="39"/>
      <c r="BF34" s="39"/>
      <c r="BG34" s="39"/>
      <c r="BH34" s="39"/>
      <c r="BI34" s="39"/>
      <c r="BJ34" s="52"/>
      <c r="BK34" s="39"/>
      <c r="BL34" s="39"/>
      <c r="BM34" s="39"/>
      <c r="BN34" s="39"/>
      <c r="BO34" s="39"/>
      <c r="BP34" s="52"/>
      <c r="BQ34" s="43"/>
      <c r="BR34" s="42"/>
      <c r="BS34" s="42"/>
      <c r="BT34" s="44"/>
      <c r="BU34" s="44"/>
      <c r="BV34" s="44"/>
      <c r="BW34" s="44"/>
      <c r="BX34" s="44"/>
      <c r="BY34" s="44"/>
      <c r="BZ34" s="44"/>
      <c r="CA34" s="45"/>
      <c r="CB34" s="45"/>
      <c r="CC34" s="45"/>
      <c r="CD34" s="45"/>
      <c r="CE34" s="45"/>
      <c r="CF34" s="45"/>
      <c r="CG34" s="45"/>
      <c r="CH34" s="44"/>
      <c r="CI34" s="44"/>
      <c r="CJ34" s="44"/>
      <c r="CK34" s="44"/>
      <c r="CL34" s="39"/>
      <c r="CM34" s="39"/>
      <c r="CN34" s="44"/>
      <c r="CO34" s="44"/>
      <c r="CP34" s="44"/>
      <c r="CQ34" s="44"/>
      <c r="CR34" s="45"/>
      <c r="CS34" s="43"/>
      <c r="CT34" s="43"/>
      <c r="CU34" s="42"/>
      <c r="CV34" s="59"/>
      <c r="CW34" s="64"/>
      <c r="CX34" s="46"/>
      <c r="CY34" s="46"/>
      <c r="CZ34" s="43"/>
      <c r="DA34" s="46"/>
      <c r="DB34" s="52"/>
      <c r="DC34" s="39"/>
      <c r="DD34" s="43"/>
      <c r="DE34" s="39"/>
      <c r="DF34" s="43"/>
      <c r="DG34" s="39"/>
      <c r="DH34" s="39"/>
      <c r="DI34" s="39"/>
      <c r="DJ34" s="39"/>
      <c r="DK34" s="39"/>
      <c r="DL34" s="39"/>
      <c r="DM34" s="64"/>
      <c r="DN34" s="39"/>
      <c r="DO34" s="39"/>
      <c r="DP34" s="39"/>
      <c r="DQ34" s="39"/>
      <c r="DR34" s="39"/>
      <c r="DS34" s="41"/>
    </row>
    <row r="35" spans="1:124" s="36" customFormat="1" ht="15" customHeight="1" x14ac:dyDescent="0.3">
      <c r="A35" s="39"/>
      <c r="B35" s="40"/>
      <c r="C35" s="40"/>
      <c r="D35" s="40"/>
      <c r="E35" s="40"/>
      <c r="F35" s="40"/>
      <c r="G35" s="40"/>
      <c r="H35" s="40"/>
      <c r="I35" s="40"/>
      <c r="J35" s="40"/>
      <c r="K35" s="40"/>
      <c r="L35" s="40"/>
      <c r="M35" s="68"/>
      <c r="N35" s="40"/>
      <c r="O35" s="39"/>
      <c r="P35" s="39"/>
      <c r="Q35" s="39"/>
      <c r="R35" s="39"/>
      <c r="S35" s="39"/>
      <c r="T35" s="39"/>
      <c r="U35" s="39"/>
      <c r="V35" s="39"/>
      <c r="W35" s="39"/>
      <c r="X35" s="39"/>
      <c r="Y35" s="39"/>
      <c r="Z35" s="39"/>
      <c r="AA35" s="39"/>
      <c r="AB35" s="39"/>
      <c r="AC35" s="39"/>
      <c r="AD35" s="39"/>
      <c r="AE35" s="40"/>
      <c r="AF35" s="40"/>
      <c r="AG35" s="39"/>
      <c r="AH35" s="39"/>
      <c r="AI35" s="39"/>
      <c r="AJ35" s="39"/>
      <c r="AK35" s="41"/>
      <c r="AL35" s="39"/>
      <c r="AM35" s="39"/>
      <c r="AN35" s="39"/>
      <c r="AO35" s="39"/>
      <c r="AP35" s="42"/>
      <c r="AQ35" s="42"/>
      <c r="AR35" s="42"/>
      <c r="AS35" s="42"/>
      <c r="AT35" s="42"/>
      <c r="AU35" s="42"/>
      <c r="AV35" s="42"/>
      <c r="AW35" s="42"/>
      <c r="AX35" s="39"/>
      <c r="AY35" s="63"/>
      <c r="AZ35" s="40"/>
      <c r="BA35" s="39"/>
      <c r="BB35" s="39"/>
      <c r="BC35" s="39"/>
      <c r="BD35" s="39"/>
      <c r="BE35" s="39"/>
      <c r="BF35" s="39"/>
      <c r="BG35" s="39"/>
      <c r="BH35" s="39"/>
      <c r="BI35" s="39"/>
      <c r="BJ35" s="52"/>
      <c r="BK35" s="39"/>
      <c r="BL35" s="39"/>
      <c r="BM35" s="39"/>
      <c r="BN35" s="39"/>
      <c r="BO35" s="39"/>
      <c r="BP35" s="52"/>
      <c r="BQ35" s="43"/>
      <c r="BR35" s="42"/>
      <c r="BS35" s="42"/>
      <c r="BT35" s="44"/>
      <c r="BU35" s="44"/>
      <c r="BV35" s="44"/>
      <c r="BW35" s="44"/>
      <c r="BX35" s="44"/>
      <c r="BY35" s="44"/>
      <c r="BZ35" s="44"/>
      <c r="CA35" s="45"/>
      <c r="CB35" s="45"/>
      <c r="CC35" s="45"/>
      <c r="CD35" s="45"/>
      <c r="CE35" s="45"/>
      <c r="CF35" s="45"/>
      <c r="CG35" s="45"/>
      <c r="CH35" s="44"/>
      <c r="CI35" s="44"/>
      <c r="CJ35" s="44"/>
      <c r="CK35" s="44"/>
      <c r="CL35" s="39"/>
      <c r="CM35" s="39"/>
      <c r="CN35" s="44"/>
      <c r="CO35" s="44"/>
      <c r="CP35" s="44"/>
      <c r="CQ35" s="44"/>
      <c r="CR35" s="45"/>
      <c r="CS35" s="43"/>
      <c r="CT35" s="43"/>
      <c r="CU35" s="42"/>
      <c r="CV35" s="59"/>
      <c r="CW35" s="64"/>
      <c r="CX35" s="46"/>
      <c r="CY35" s="46"/>
      <c r="CZ35" s="43"/>
      <c r="DA35" s="46"/>
      <c r="DB35" s="52"/>
      <c r="DC35" s="39"/>
      <c r="DD35" s="43"/>
      <c r="DE35" s="39"/>
      <c r="DF35" s="43"/>
      <c r="DG35" s="39"/>
      <c r="DH35" s="39"/>
      <c r="DI35" s="39"/>
      <c r="DJ35" s="39"/>
      <c r="DK35" s="39"/>
      <c r="DL35" s="39"/>
      <c r="DM35" s="64"/>
      <c r="DN35" s="39"/>
      <c r="DO35" s="39"/>
      <c r="DP35" s="39"/>
      <c r="DQ35" s="39"/>
      <c r="DR35" s="39"/>
      <c r="DS35" s="41"/>
    </row>
    <row r="36" spans="1:124" s="36" customFormat="1" ht="15" customHeight="1" x14ac:dyDescent="0.3">
      <c r="A36" s="39"/>
      <c r="B36" s="40"/>
      <c r="C36" s="40"/>
      <c r="D36" s="40"/>
      <c r="E36" s="40"/>
      <c r="F36" s="40"/>
      <c r="G36" s="40"/>
      <c r="H36" s="40"/>
      <c r="I36" s="40"/>
      <c r="J36" s="40"/>
      <c r="K36" s="40"/>
      <c r="L36" s="40"/>
      <c r="M36" s="68"/>
      <c r="N36" s="40"/>
      <c r="O36" s="39"/>
      <c r="P36" s="39"/>
      <c r="Q36" s="39"/>
      <c r="R36" s="39"/>
      <c r="S36" s="39"/>
      <c r="T36" s="39"/>
      <c r="U36" s="39"/>
      <c r="V36" s="39"/>
      <c r="W36" s="39"/>
      <c r="X36" s="39"/>
      <c r="Y36" s="39"/>
      <c r="Z36" s="39"/>
      <c r="AA36" s="39"/>
      <c r="AB36" s="39"/>
      <c r="AC36" s="39"/>
      <c r="AD36" s="39"/>
      <c r="AE36" s="40"/>
      <c r="AF36" s="40"/>
      <c r="AG36" s="39"/>
      <c r="AH36" s="39"/>
      <c r="AI36" s="39"/>
      <c r="AJ36" s="39"/>
      <c r="AK36" s="41"/>
      <c r="AL36" s="39"/>
      <c r="AM36" s="39"/>
      <c r="AN36" s="39"/>
      <c r="AO36" s="39"/>
      <c r="AP36" s="42"/>
      <c r="AQ36" s="42"/>
      <c r="AR36" s="42"/>
      <c r="AS36" s="42"/>
      <c r="AT36" s="42"/>
      <c r="AU36" s="42"/>
      <c r="AV36" s="42"/>
      <c r="AW36" s="42"/>
      <c r="AX36" s="39"/>
      <c r="AY36" s="63"/>
      <c r="AZ36" s="40"/>
      <c r="BA36" s="39"/>
      <c r="BB36" s="39"/>
      <c r="BC36" s="39"/>
      <c r="BD36" s="39"/>
      <c r="BE36" s="39"/>
      <c r="BF36" s="39"/>
      <c r="BG36" s="39"/>
      <c r="BH36" s="39"/>
      <c r="BI36" s="39"/>
      <c r="BJ36" s="52"/>
      <c r="BK36" s="39"/>
      <c r="BL36" s="39"/>
      <c r="BM36" s="39"/>
      <c r="BN36" s="39"/>
      <c r="BO36" s="39"/>
      <c r="BP36" s="52"/>
      <c r="BQ36" s="43"/>
      <c r="BR36" s="42"/>
      <c r="BS36" s="42"/>
      <c r="BT36" s="44"/>
      <c r="BU36" s="44"/>
      <c r="BV36" s="44"/>
      <c r="BW36" s="44"/>
      <c r="BX36" s="44"/>
      <c r="BY36" s="44"/>
      <c r="BZ36" s="44"/>
      <c r="CA36" s="45"/>
      <c r="CB36" s="45"/>
      <c r="CC36" s="45"/>
      <c r="CD36" s="45"/>
      <c r="CE36" s="45"/>
      <c r="CF36" s="45"/>
      <c r="CG36" s="45"/>
      <c r="CH36" s="44"/>
      <c r="CI36" s="44"/>
      <c r="CJ36" s="44"/>
      <c r="CK36" s="44"/>
      <c r="CL36" s="39"/>
      <c r="CM36" s="39"/>
      <c r="CN36" s="44"/>
      <c r="CO36" s="44"/>
      <c r="CP36" s="44"/>
      <c r="CQ36" s="44"/>
      <c r="CR36" s="45"/>
      <c r="CS36" s="43"/>
      <c r="CT36" s="43"/>
      <c r="CU36" s="42"/>
      <c r="CV36" s="59"/>
      <c r="CW36" s="64"/>
      <c r="CX36" s="46"/>
      <c r="CY36" s="46"/>
      <c r="CZ36" s="43"/>
      <c r="DA36" s="46"/>
      <c r="DB36" s="52"/>
      <c r="DC36" s="39"/>
      <c r="DD36" s="43"/>
      <c r="DE36" s="39"/>
      <c r="DF36" s="43"/>
      <c r="DG36" s="39"/>
      <c r="DH36" s="39"/>
      <c r="DI36" s="39"/>
      <c r="DJ36" s="39"/>
      <c r="DK36" s="39"/>
      <c r="DL36" s="39"/>
      <c r="DM36" s="64"/>
      <c r="DN36" s="39"/>
      <c r="DO36" s="39"/>
      <c r="DP36" s="39"/>
      <c r="DQ36" s="39"/>
      <c r="DR36" s="39"/>
      <c r="DS36" s="41"/>
      <c r="DT36" s="7"/>
    </row>
    <row r="37" spans="1:124" s="36" customFormat="1" ht="15" customHeight="1" x14ac:dyDescent="0.3">
      <c r="A37" s="39"/>
      <c r="B37" s="40"/>
      <c r="C37" s="40"/>
      <c r="D37" s="40"/>
      <c r="E37" s="40"/>
      <c r="F37" s="40"/>
      <c r="G37" s="40"/>
      <c r="H37" s="40"/>
      <c r="I37" s="40"/>
      <c r="J37" s="40"/>
      <c r="K37" s="40"/>
      <c r="L37" s="40"/>
      <c r="M37" s="68"/>
      <c r="N37" s="40"/>
      <c r="O37" s="39"/>
      <c r="P37" s="39"/>
      <c r="Q37" s="39"/>
      <c r="R37" s="39"/>
      <c r="S37" s="39"/>
      <c r="T37" s="39"/>
      <c r="U37" s="39"/>
      <c r="V37" s="39"/>
      <c r="W37" s="39"/>
      <c r="X37" s="39"/>
      <c r="Y37" s="39"/>
      <c r="Z37" s="39"/>
      <c r="AA37" s="39"/>
      <c r="AB37" s="39"/>
      <c r="AC37" s="39"/>
      <c r="AD37" s="39"/>
      <c r="AE37" s="40"/>
      <c r="AF37" s="40"/>
      <c r="AG37" s="39"/>
      <c r="AH37" s="39"/>
      <c r="AI37" s="39"/>
      <c r="AJ37" s="39"/>
      <c r="AK37" s="41"/>
      <c r="AL37" s="39"/>
      <c r="AM37" s="39"/>
      <c r="AN37" s="39"/>
      <c r="AO37" s="39"/>
      <c r="AP37" s="42"/>
      <c r="AQ37" s="42"/>
      <c r="AR37" s="42"/>
      <c r="AS37" s="42"/>
      <c r="AT37" s="42"/>
      <c r="AU37" s="42"/>
      <c r="AV37" s="42"/>
      <c r="AW37" s="42"/>
      <c r="AX37" s="39"/>
      <c r="AY37" s="63"/>
      <c r="AZ37" s="40"/>
      <c r="BA37" s="39"/>
      <c r="BB37" s="39"/>
      <c r="BC37" s="39"/>
      <c r="BD37" s="39"/>
      <c r="BE37" s="39"/>
      <c r="BF37" s="39"/>
      <c r="BG37" s="39"/>
      <c r="BH37" s="39"/>
      <c r="BI37" s="39"/>
      <c r="BJ37" s="52"/>
      <c r="BK37" s="39"/>
      <c r="BL37" s="39"/>
      <c r="BM37" s="39"/>
      <c r="BN37" s="39"/>
      <c r="BO37" s="39"/>
      <c r="BP37" s="52"/>
      <c r="BQ37" s="43"/>
      <c r="BR37" s="42"/>
      <c r="BS37" s="42"/>
      <c r="BT37" s="44"/>
      <c r="BU37" s="44"/>
      <c r="BV37" s="44"/>
      <c r="BW37" s="44"/>
      <c r="BX37" s="44"/>
      <c r="BY37" s="44"/>
      <c r="BZ37" s="44"/>
      <c r="CA37" s="45"/>
      <c r="CB37" s="45"/>
      <c r="CC37" s="45"/>
      <c r="CD37" s="45"/>
      <c r="CE37" s="45"/>
      <c r="CF37" s="45"/>
      <c r="CG37" s="45"/>
      <c r="CH37" s="44"/>
      <c r="CI37" s="44"/>
      <c r="CJ37" s="44"/>
      <c r="CK37" s="44"/>
      <c r="CL37" s="39"/>
      <c r="CM37" s="39"/>
      <c r="CN37" s="44"/>
      <c r="CO37" s="44"/>
      <c r="CP37" s="44"/>
      <c r="CQ37" s="44"/>
      <c r="CR37" s="45"/>
      <c r="CS37" s="43"/>
      <c r="CT37" s="43"/>
      <c r="CU37" s="42"/>
      <c r="CV37" s="59"/>
      <c r="CW37" s="64"/>
      <c r="CX37" s="46"/>
      <c r="CY37" s="46"/>
      <c r="CZ37" s="43"/>
      <c r="DA37" s="46"/>
      <c r="DB37" s="52"/>
      <c r="DC37" s="39"/>
      <c r="DD37" s="43"/>
      <c r="DE37" s="39"/>
      <c r="DF37" s="43"/>
      <c r="DG37" s="39"/>
      <c r="DH37" s="39"/>
      <c r="DI37" s="39"/>
      <c r="DJ37" s="39"/>
      <c r="DK37" s="39"/>
      <c r="DL37" s="39"/>
      <c r="DM37" s="64"/>
      <c r="DN37" s="39"/>
      <c r="DO37" s="39"/>
      <c r="DP37" s="39"/>
      <c r="DQ37" s="39"/>
      <c r="DR37" s="39"/>
      <c r="DS37" s="41"/>
    </row>
    <row r="38" spans="1:124" s="36" customFormat="1" ht="15" customHeight="1" x14ac:dyDescent="0.3">
      <c r="A38" s="39"/>
      <c r="B38" s="40"/>
      <c r="C38" s="40"/>
      <c r="D38" s="40"/>
      <c r="E38" s="40"/>
      <c r="F38" s="40"/>
      <c r="G38" s="40"/>
      <c r="H38" s="40"/>
      <c r="I38" s="40"/>
      <c r="J38" s="40"/>
      <c r="K38" s="40"/>
      <c r="L38" s="40"/>
      <c r="M38" s="68"/>
      <c r="N38" s="40"/>
      <c r="O38" s="39"/>
      <c r="P38" s="39"/>
      <c r="Q38" s="39"/>
      <c r="R38" s="39"/>
      <c r="S38" s="39"/>
      <c r="T38" s="39"/>
      <c r="U38" s="39"/>
      <c r="V38" s="39"/>
      <c r="W38" s="39"/>
      <c r="X38" s="39"/>
      <c r="Y38" s="39"/>
      <c r="Z38" s="39"/>
      <c r="AA38" s="39"/>
      <c r="AB38" s="39"/>
      <c r="AC38" s="39"/>
      <c r="AD38" s="39"/>
      <c r="AE38" s="40"/>
      <c r="AF38" s="40"/>
      <c r="AG38" s="39"/>
      <c r="AH38" s="39"/>
      <c r="AI38" s="39"/>
      <c r="AJ38" s="39"/>
      <c r="AK38" s="41"/>
      <c r="AL38" s="39"/>
      <c r="AM38" s="39"/>
      <c r="AN38" s="39"/>
      <c r="AO38" s="39"/>
      <c r="AP38" s="42"/>
      <c r="AQ38" s="42"/>
      <c r="AR38" s="42"/>
      <c r="AS38" s="42"/>
      <c r="AT38" s="42"/>
      <c r="AU38" s="42"/>
      <c r="AV38" s="42"/>
      <c r="AW38" s="42"/>
      <c r="AX38" s="39"/>
      <c r="AY38" s="63"/>
      <c r="AZ38" s="40"/>
      <c r="BA38" s="39"/>
      <c r="BB38" s="39"/>
      <c r="BC38" s="39"/>
      <c r="BD38" s="39"/>
      <c r="BE38" s="39"/>
      <c r="BF38" s="39"/>
      <c r="BG38" s="39"/>
      <c r="BH38" s="39"/>
      <c r="BI38" s="39"/>
      <c r="BJ38" s="52"/>
      <c r="BK38" s="39"/>
      <c r="BL38" s="39"/>
      <c r="BM38" s="39"/>
      <c r="BN38" s="39"/>
      <c r="BO38" s="39"/>
      <c r="BP38" s="52"/>
      <c r="BQ38" s="43"/>
      <c r="BR38" s="42"/>
      <c r="BS38" s="42"/>
      <c r="BT38" s="44"/>
      <c r="BU38" s="44"/>
      <c r="BV38" s="44"/>
      <c r="BW38" s="44"/>
      <c r="BX38" s="44"/>
      <c r="BY38" s="44"/>
      <c r="BZ38" s="44"/>
      <c r="CA38" s="45"/>
      <c r="CB38" s="45"/>
      <c r="CC38" s="45"/>
      <c r="CD38" s="45"/>
      <c r="CE38" s="45"/>
      <c r="CF38" s="45"/>
      <c r="CG38" s="45"/>
      <c r="CH38" s="44"/>
      <c r="CI38" s="44"/>
      <c r="CJ38" s="44"/>
      <c r="CK38" s="44"/>
      <c r="CL38" s="39"/>
      <c r="CM38" s="39"/>
      <c r="CN38" s="44"/>
      <c r="CO38" s="44"/>
      <c r="CP38" s="44"/>
      <c r="CQ38" s="44"/>
      <c r="CR38" s="45"/>
      <c r="CS38" s="43"/>
      <c r="CT38" s="43"/>
      <c r="CU38" s="42"/>
      <c r="CV38" s="59"/>
      <c r="CW38" s="64"/>
      <c r="CX38" s="46"/>
      <c r="CY38" s="46"/>
      <c r="CZ38" s="43"/>
      <c r="DA38" s="46"/>
      <c r="DB38" s="52"/>
      <c r="DC38" s="39"/>
      <c r="DD38" s="43"/>
      <c r="DE38" s="39"/>
      <c r="DF38" s="43"/>
      <c r="DG38" s="39"/>
      <c r="DH38" s="39"/>
      <c r="DI38" s="39"/>
      <c r="DJ38" s="39"/>
      <c r="DK38" s="39"/>
      <c r="DL38" s="39"/>
      <c r="DM38" s="64"/>
      <c r="DN38" s="39"/>
      <c r="DO38" s="39"/>
      <c r="DP38" s="39"/>
      <c r="DQ38" s="39"/>
      <c r="DR38" s="39"/>
      <c r="DS38" s="41"/>
    </row>
    <row r="39" spans="1:124" s="36" customFormat="1" ht="15" customHeight="1" x14ac:dyDescent="0.3">
      <c r="A39" s="39"/>
      <c r="B39" s="40"/>
      <c r="C39" s="40"/>
      <c r="D39" s="40"/>
      <c r="E39" s="40"/>
      <c r="F39" s="40"/>
      <c r="G39" s="40"/>
      <c r="H39" s="40"/>
      <c r="I39" s="40"/>
      <c r="J39" s="40"/>
      <c r="K39" s="40"/>
      <c r="L39" s="40"/>
      <c r="M39" s="68"/>
      <c r="N39" s="40"/>
      <c r="O39" s="39"/>
      <c r="P39" s="39"/>
      <c r="Q39" s="39"/>
      <c r="R39" s="39"/>
      <c r="S39" s="39"/>
      <c r="T39" s="39"/>
      <c r="U39" s="39"/>
      <c r="V39" s="39"/>
      <c r="W39" s="39"/>
      <c r="X39" s="39"/>
      <c r="Y39" s="39"/>
      <c r="Z39" s="39"/>
      <c r="AA39" s="39"/>
      <c r="AB39" s="39"/>
      <c r="AC39" s="39"/>
      <c r="AD39" s="39"/>
      <c r="AE39" s="40"/>
      <c r="AF39" s="40"/>
      <c r="AG39" s="39"/>
      <c r="AH39" s="39"/>
      <c r="AI39" s="39"/>
      <c r="AJ39" s="39"/>
      <c r="AK39" s="41"/>
      <c r="AL39" s="39"/>
      <c r="AM39" s="39"/>
      <c r="AN39" s="39"/>
      <c r="AO39" s="39"/>
      <c r="AP39" s="42"/>
      <c r="AQ39" s="42"/>
      <c r="AR39" s="42"/>
      <c r="AS39" s="42"/>
      <c r="AT39" s="42"/>
      <c r="AU39" s="42"/>
      <c r="AV39" s="42"/>
      <c r="AW39" s="42"/>
      <c r="AX39" s="39"/>
      <c r="AY39" s="63"/>
      <c r="AZ39" s="40"/>
      <c r="BA39" s="39"/>
      <c r="BB39" s="39"/>
      <c r="BC39" s="39"/>
      <c r="BD39" s="39"/>
      <c r="BE39" s="39"/>
      <c r="BF39" s="39"/>
      <c r="BG39" s="39"/>
      <c r="BH39" s="39"/>
      <c r="BI39" s="39"/>
      <c r="BJ39" s="52"/>
      <c r="BK39" s="39"/>
      <c r="BL39" s="39"/>
      <c r="BM39" s="39"/>
      <c r="BN39" s="39"/>
      <c r="BO39" s="39"/>
      <c r="BP39" s="52"/>
      <c r="BQ39" s="43"/>
      <c r="BR39" s="42"/>
      <c r="BS39" s="42"/>
      <c r="BT39" s="44"/>
      <c r="BU39" s="44"/>
      <c r="BV39" s="44"/>
      <c r="BW39" s="44"/>
      <c r="BX39" s="44"/>
      <c r="BY39" s="44"/>
      <c r="BZ39" s="44"/>
      <c r="CA39" s="45"/>
      <c r="CB39" s="45"/>
      <c r="CC39" s="45"/>
      <c r="CD39" s="45"/>
      <c r="CE39" s="45"/>
      <c r="CF39" s="45"/>
      <c r="CG39" s="45"/>
      <c r="CH39" s="44"/>
      <c r="CI39" s="44"/>
      <c r="CJ39" s="44"/>
      <c r="CK39" s="44"/>
      <c r="CL39" s="39"/>
      <c r="CM39" s="39"/>
      <c r="CN39" s="44"/>
      <c r="CO39" s="44"/>
      <c r="CP39" s="44"/>
      <c r="CQ39" s="44"/>
      <c r="CR39" s="45"/>
      <c r="CS39" s="43"/>
      <c r="CT39" s="43"/>
      <c r="CU39" s="42"/>
      <c r="CV39" s="59"/>
      <c r="CW39" s="64"/>
      <c r="CX39" s="46"/>
      <c r="CY39" s="46"/>
      <c r="CZ39" s="43"/>
      <c r="DA39" s="46"/>
      <c r="DB39" s="52"/>
      <c r="DC39" s="39"/>
      <c r="DD39" s="43"/>
      <c r="DE39" s="39"/>
      <c r="DF39" s="43"/>
      <c r="DG39" s="39"/>
      <c r="DH39" s="39"/>
      <c r="DI39" s="39"/>
      <c r="DJ39" s="39"/>
      <c r="DK39" s="39"/>
      <c r="DL39" s="39"/>
      <c r="DM39" s="64"/>
      <c r="DN39" s="39"/>
      <c r="DO39" s="39"/>
      <c r="DP39" s="39"/>
      <c r="DQ39" s="39"/>
      <c r="DR39" s="39"/>
      <c r="DS39" s="41"/>
    </row>
    <row r="40" spans="1:124" s="36" customFormat="1" ht="15" customHeight="1" x14ac:dyDescent="0.3">
      <c r="A40" s="39"/>
      <c r="B40" s="40"/>
      <c r="C40" s="40"/>
      <c r="D40" s="40"/>
      <c r="E40" s="40"/>
      <c r="F40" s="40"/>
      <c r="G40" s="40"/>
      <c r="H40" s="40"/>
      <c r="I40" s="40"/>
      <c r="J40" s="40"/>
      <c r="K40" s="40"/>
      <c r="L40" s="40"/>
      <c r="M40" s="68"/>
      <c r="N40" s="40"/>
      <c r="O40" s="39"/>
      <c r="P40" s="39"/>
      <c r="Q40" s="39"/>
      <c r="R40" s="39"/>
      <c r="S40" s="39"/>
      <c r="T40" s="39"/>
      <c r="U40" s="39"/>
      <c r="V40" s="39"/>
      <c r="W40" s="39"/>
      <c r="X40" s="39"/>
      <c r="Y40" s="39"/>
      <c r="Z40" s="39"/>
      <c r="AA40" s="39"/>
      <c r="AB40" s="39"/>
      <c r="AC40" s="39"/>
      <c r="AD40" s="39"/>
      <c r="AE40" s="40"/>
      <c r="AF40" s="40"/>
      <c r="AG40" s="39"/>
      <c r="AH40" s="39"/>
      <c r="AI40" s="39"/>
      <c r="AJ40" s="39"/>
      <c r="AK40" s="41"/>
      <c r="AL40" s="39"/>
      <c r="AM40" s="39"/>
      <c r="AN40" s="39"/>
      <c r="AO40" s="39"/>
      <c r="AP40" s="42"/>
      <c r="AQ40" s="42"/>
      <c r="AR40" s="42"/>
      <c r="AS40" s="42"/>
      <c r="AT40" s="42"/>
      <c r="AU40" s="42"/>
      <c r="AV40" s="42"/>
      <c r="AW40" s="42"/>
      <c r="AX40" s="39"/>
      <c r="AY40" s="63"/>
      <c r="AZ40" s="40"/>
      <c r="BA40" s="39"/>
      <c r="BB40" s="39"/>
      <c r="BC40" s="39"/>
      <c r="BD40" s="39"/>
      <c r="BE40" s="39"/>
      <c r="BF40" s="39"/>
      <c r="BG40" s="39"/>
      <c r="BH40" s="39"/>
      <c r="BI40" s="39"/>
      <c r="BJ40" s="52"/>
      <c r="BK40" s="39"/>
      <c r="BL40" s="39"/>
      <c r="BM40" s="39"/>
      <c r="BN40" s="39"/>
      <c r="BO40" s="39"/>
      <c r="BP40" s="52"/>
      <c r="BQ40" s="43"/>
      <c r="BR40" s="42"/>
      <c r="BS40" s="42"/>
      <c r="BT40" s="44"/>
      <c r="BU40" s="44"/>
      <c r="BV40" s="44"/>
      <c r="BW40" s="44"/>
      <c r="BX40" s="44"/>
      <c r="BY40" s="44"/>
      <c r="BZ40" s="44"/>
      <c r="CA40" s="45"/>
      <c r="CB40" s="45"/>
      <c r="CC40" s="45"/>
      <c r="CD40" s="45"/>
      <c r="CE40" s="45"/>
      <c r="CF40" s="45"/>
      <c r="CG40" s="45"/>
      <c r="CH40" s="44"/>
      <c r="CI40" s="44"/>
      <c r="CJ40" s="44"/>
      <c r="CK40" s="44"/>
      <c r="CL40" s="39"/>
      <c r="CM40" s="39"/>
      <c r="CN40" s="44"/>
      <c r="CO40" s="44"/>
      <c r="CP40" s="44"/>
      <c r="CQ40" s="44"/>
      <c r="CR40" s="45"/>
      <c r="CS40" s="43"/>
      <c r="CT40" s="43"/>
      <c r="CU40" s="42"/>
      <c r="CV40" s="59"/>
      <c r="CW40" s="64"/>
      <c r="CX40" s="46"/>
      <c r="CY40" s="46"/>
      <c r="CZ40" s="43"/>
      <c r="DA40" s="46"/>
      <c r="DB40" s="52"/>
      <c r="DC40" s="39"/>
      <c r="DD40" s="43"/>
      <c r="DE40" s="39"/>
      <c r="DF40" s="43"/>
      <c r="DG40" s="39"/>
      <c r="DH40" s="39"/>
      <c r="DI40" s="39"/>
      <c r="DJ40" s="39"/>
      <c r="DK40" s="39"/>
      <c r="DL40" s="39"/>
      <c r="DM40" s="64"/>
      <c r="DN40" s="39"/>
      <c r="DO40" s="39"/>
      <c r="DP40" s="39"/>
      <c r="DQ40" s="39"/>
      <c r="DR40" s="39"/>
      <c r="DS40" s="41"/>
    </row>
    <row r="41" spans="1:124" s="36" customFormat="1" ht="15" customHeight="1" x14ac:dyDescent="0.3">
      <c r="A41" s="39"/>
      <c r="B41" s="40"/>
      <c r="C41" s="40"/>
      <c r="D41" s="40"/>
      <c r="E41" s="40"/>
      <c r="F41" s="40"/>
      <c r="G41" s="40"/>
      <c r="H41" s="40"/>
      <c r="I41" s="40"/>
      <c r="J41" s="40"/>
      <c r="K41" s="40"/>
      <c r="L41" s="40"/>
      <c r="M41" s="68"/>
      <c r="N41" s="40"/>
      <c r="O41" s="39"/>
      <c r="P41" s="39"/>
      <c r="Q41" s="39"/>
      <c r="R41" s="39"/>
      <c r="S41" s="39"/>
      <c r="T41" s="39"/>
      <c r="U41" s="39"/>
      <c r="V41" s="39"/>
      <c r="W41" s="39"/>
      <c r="X41" s="39"/>
      <c r="Y41" s="39"/>
      <c r="Z41" s="39"/>
      <c r="AA41" s="39"/>
      <c r="AB41" s="39"/>
      <c r="AC41" s="39"/>
      <c r="AD41" s="39"/>
      <c r="AE41" s="40"/>
      <c r="AF41" s="40"/>
      <c r="AG41" s="39"/>
      <c r="AH41" s="39"/>
      <c r="AI41" s="39"/>
      <c r="AJ41" s="39"/>
      <c r="AK41" s="41"/>
      <c r="AL41" s="39"/>
      <c r="AM41" s="39"/>
      <c r="AN41" s="39"/>
      <c r="AO41" s="39"/>
      <c r="AP41" s="42"/>
      <c r="AQ41" s="42"/>
      <c r="AR41" s="42"/>
      <c r="AS41" s="42"/>
      <c r="AT41" s="42"/>
      <c r="AU41" s="42"/>
      <c r="AV41" s="42"/>
      <c r="AW41" s="42"/>
      <c r="AX41" s="39"/>
      <c r="AY41" s="63"/>
      <c r="AZ41" s="40"/>
      <c r="BA41" s="39"/>
      <c r="BB41" s="39"/>
      <c r="BC41" s="39"/>
      <c r="BD41" s="39"/>
      <c r="BE41" s="39"/>
      <c r="BF41" s="39"/>
      <c r="BG41" s="39"/>
      <c r="BH41" s="39"/>
      <c r="BI41" s="39"/>
      <c r="BJ41" s="52"/>
      <c r="BK41" s="39"/>
      <c r="BL41" s="39"/>
      <c r="BM41" s="39"/>
      <c r="BN41" s="39"/>
      <c r="BO41" s="39"/>
      <c r="BP41" s="52"/>
      <c r="BQ41" s="43"/>
      <c r="BR41" s="42"/>
      <c r="BS41" s="42"/>
      <c r="BT41" s="44"/>
      <c r="BU41" s="44"/>
      <c r="BV41" s="44"/>
      <c r="BW41" s="44"/>
      <c r="BX41" s="44"/>
      <c r="BY41" s="44"/>
      <c r="BZ41" s="44"/>
      <c r="CA41" s="45"/>
      <c r="CB41" s="45"/>
      <c r="CC41" s="45"/>
      <c r="CD41" s="45"/>
      <c r="CE41" s="45"/>
      <c r="CF41" s="45"/>
      <c r="CG41" s="45"/>
      <c r="CH41" s="44"/>
      <c r="CI41" s="44"/>
      <c r="CJ41" s="44"/>
      <c r="CK41" s="44"/>
      <c r="CL41" s="39"/>
      <c r="CM41" s="39"/>
      <c r="CN41" s="44"/>
      <c r="CO41" s="44"/>
      <c r="CP41" s="44"/>
      <c r="CQ41" s="44"/>
      <c r="CR41" s="45"/>
      <c r="CS41" s="43"/>
      <c r="CT41" s="43"/>
      <c r="CU41" s="42"/>
      <c r="CV41" s="59"/>
      <c r="CW41" s="64"/>
      <c r="CX41" s="46"/>
      <c r="CY41" s="46"/>
      <c r="CZ41" s="43"/>
      <c r="DA41" s="46"/>
      <c r="DB41" s="52"/>
      <c r="DC41" s="39"/>
      <c r="DD41" s="43"/>
      <c r="DE41" s="39"/>
      <c r="DF41" s="43"/>
      <c r="DG41" s="39"/>
      <c r="DH41" s="39"/>
      <c r="DI41" s="39"/>
      <c r="DJ41" s="39"/>
      <c r="DK41" s="39"/>
      <c r="DL41" s="39"/>
      <c r="DM41" s="64"/>
      <c r="DN41" s="39"/>
      <c r="DO41" s="39"/>
      <c r="DP41" s="39"/>
      <c r="DQ41" s="39"/>
      <c r="DR41" s="39"/>
      <c r="DS41" s="41"/>
    </row>
    <row r="42" spans="1:124" s="36" customFormat="1" ht="15" customHeight="1" x14ac:dyDescent="0.3">
      <c r="A42" s="39"/>
      <c r="B42" s="40"/>
      <c r="C42" s="40"/>
      <c r="D42" s="40"/>
      <c r="E42" s="40"/>
      <c r="F42" s="40"/>
      <c r="G42" s="40"/>
      <c r="H42" s="40"/>
      <c r="I42" s="40"/>
      <c r="J42" s="40"/>
      <c r="K42" s="40"/>
      <c r="L42" s="40"/>
      <c r="M42" s="68"/>
      <c r="N42" s="40"/>
      <c r="O42" s="39"/>
      <c r="P42" s="39"/>
      <c r="Q42" s="39"/>
      <c r="R42" s="39"/>
      <c r="S42" s="39"/>
      <c r="T42" s="39"/>
      <c r="U42" s="39"/>
      <c r="V42" s="39"/>
      <c r="W42" s="39"/>
      <c r="X42" s="39"/>
      <c r="Y42" s="39"/>
      <c r="Z42" s="39"/>
      <c r="AA42" s="39"/>
      <c r="AB42" s="39"/>
      <c r="AC42" s="39"/>
      <c r="AD42" s="39"/>
      <c r="AE42" s="40"/>
      <c r="AF42" s="40"/>
      <c r="AG42" s="39"/>
      <c r="AH42" s="39"/>
      <c r="AI42" s="39"/>
      <c r="AJ42" s="39"/>
      <c r="AK42" s="41"/>
      <c r="AL42" s="39"/>
      <c r="AM42" s="39"/>
      <c r="AN42" s="39"/>
      <c r="AO42" s="39"/>
      <c r="AP42" s="42"/>
      <c r="AQ42" s="42"/>
      <c r="AR42" s="42"/>
      <c r="AS42" s="42"/>
      <c r="AT42" s="42"/>
      <c r="AU42" s="42"/>
      <c r="AV42" s="42"/>
      <c r="AW42" s="42"/>
      <c r="AX42" s="39"/>
      <c r="AY42" s="63"/>
      <c r="AZ42" s="40"/>
      <c r="BA42" s="39"/>
      <c r="BB42" s="39"/>
      <c r="BC42" s="39"/>
      <c r="BD42" s="39"/>
      <c r="BE42" s="39"/>
      <c r="BF42" s="39"/>
      <c r="BG42" s="39"/>
      <c r="BH42" s="39"/>
      <c r="BI42" s="39"/>
      <c r="BJ42" s="52"/>
      <c r="BK42" s="39"/>
      <c r="BL42" s="39"/>
      <c r="BM42" s="39"/>
      <c r="BN42" s="39"/>
      <c r="BO42" s="39"/>
      <c r="BP42" s="52"/>
      <c r="BQ42" s="43"/>
      <c r="BR42" s="42"/>
      <c r="BS42" s="42"/>
      <c r="BT42" s="44"/>
      <c r="BU42" s="44"/>
      <c r="BV42" s="44"/>
      <c r="BW42" s="44"/>
      <c r="BX42" s="44"/>
      <c r="BY42" s="44"/>
      <c r="BZ42" s="44"/>
      <c r="CA42" s="45"/>
      <c r="CB42" s="45"/>
      <c r="CC42" s="45"/>
      <c r="CD42" s="45"/>
      <c r="CE42" s="45"/>
      <c r="CF42" s="45"/>
      <c r="CG42" s="45"/>
      <c r="CH42" s="44"/>
      <c r="CI42" s="44"/>
      <c r="CJ42" s="44"/>
      <c r="CK42" s="44"/>
      <c r="CL42" s="39"/>
      <c r="CM42" s="39"/>
      <c r="CN42" s="44"/>
      <c r="CO42" s="44"/>
      <c r="CP42" s="44"/>
      <c r="CQ42" s="44"/>
      <c r="CR42" s="45"/>
      <c r="CS42" s="43"/>
      <c r="CT42" s="43"/>
      <c r="CU42" s="42"/>
      <c r="CV42" s="59"/>
      <c r="CW42" s="64"/>
      <c r="CX42" s="46"/>
      <c r="CY42" s="46"/>
      <c r="CZ42" s="43"/>
      <c r="DA42" s="46"/>
      <c r="DB42" s="52"/>
      <c r="DC42" s="39"/>
      <c r="DD42" s="43"/>
      <c r="DE42" s="39"/>
      <c r="DF42" s="43"/>
      <c r="DG42" s="39"/>
      <c r="DH42" s="39"/>
      <c r="DI42" s="39"/>
      <c r="DJ42" s="39"/>
      <c r="DK42" s="39"/>
      <c r="DL42" s="39"/>
      <c r="DM42" s="64"/>
      <c r="DN42" s="39"/>
      <c r="DO42" s="39"/>
      <c r="DP42" s="39"/>
      <c r="DQ42" s="39"/>
      <c r="DR42" s="39"/>
      <c r="DS42" s="41"/>
      <c r="DT42" s="41"/>
    </row>
    <row r="43" spans="1:124" s="36" customFormat="1" ht="15" customHeight="1" x14ac:dyDescent="0.3">
      <c r="A43" s="39"/>
      <c r="B43" s="40"/>
      <c r="C43" s="40"/>
      <c r="D43" s="40"/>
      <c r="E43" s="40"/>
      <c r="F43" s="40"/>
      <c r="G43" s="40"/>
      <c r="H43" s="40"/>
      <c r="I43" s="40"/>
      <c r="J43" s="40"/>
      <c r="K43" s="40"/>
      <c r="L43" s="40"/>
      <c r="M43" s="68"/>
      <c r="N43" s="40"/>
      <c r="O43" s="39"/>
      <c r="P43" s="39"/>
      <c r="Q43" s="39"/>
      <c r="R43" s="39"/>
      <c r="S43" s="39"/>
      <c r="T43" s="39"/>
      <c r="U43" s="39"/>
      <c r="V43" s="39"/>
      <c r="W43" s="39"/>
      <c r="X43" s="39"/>
      <c r="Y43" s="39"/>
      <c r="Z43" s="39"/>
      <c r="AA43" s="39"/>
      <c r="AB43" s="39"/>
      <c r="AC43" s="39"/>
      <c r="AD43" s="39"/>
      <c r="AE43" s="40"/>
      <c r="AF43" s="40"/>
      <c r="AG43" s="39"/>
      <c r="AH43" s="39"/>
      <c r="AI43" s="39"/>
      <c r="AJ43" s="39"/>
      <c r="AK43" s="41"/>
      <c r="AL43" s="39"/>
      <c r="AM43" s="39"/>
      <c r="AN43" s="39"/>
      <c r="AO43" s="39"/>
      <c r="AP43" s="42"/>
      <c r="AQ43" s="42"/>
      <c r="AR43" s="42"/>
      <c r="AS43" s="42"/>
      <c r="AT43" s="42"/>
      <c r="AU43" s="42"/>
      <c r="AV43" s="42"/>
      <c r="AW43" s="42"/>
      <c r="AX43" s="39"/>
      <c r="AY43" s="63"/>
      <c r="AZ43" s="40"/>
      <c r="BA43" s="39"/>
      <c r="BB43" s="39"/>
      <c r="BC43" s="39"/>
      <c r="BD43" s="39"/>
      <c r="BE43" s="39"/>
      <c r="BF43" s="39"/>
      <c r="BG43" s="39"/>
      <c r="BH43" s="39"/>
      <c r="BI43" s="39"/>
      <c r="BJ43" s="52"/>
      <c r="BK43" s="39"/>
      <c r="BL43" s="39"/>
      <c r="BM43" s="39"/>
      <c r="BN43" s="39"/>
      <c r="BO43" s="39"/>
      <c r="BP43" s="52"/>
      <c r="BQ43" s="43"/>
      <c r="BR43" s="42"/>
      <c r="BS43" s="42"/>
      <c r="BT43" s="44"/>
      <c r="BU43" s="44"/>
      <c r="BV43" s="44"/>
      <c r="BW43" s="44"/>
      <c r="BX43" s="44"/>
      <c r="BY43" s="44"/>
      <c r="BZ43" s="44"/>
      <c r="CA43" s="45"/>
      <c r="CB43" s="45"/>
      <c r="CC43" s="45"/>
      <c r="CD43" s="45"/>
      <c r="CE43" s="45"/>
      <c r="CF43" s="45"/>
      <c r="CG43" s="45"/>
      <c r="CH43" s="44"/>
      <c r="CI43" s="44"/>
      <c r="CJ43" s="44"/>
      <c r="CK43" s="44"/>
      <c r="CL43" s="39"/>
      <c r="CM43" s="39"/>
      <c r="CN43" s="44"/>
      <c r="CO43" s="44"/>
      <c r="CP43" s="44"/>
      <c r="CQ43" s="44"/>
      <c r="CR43" s="45"/>
      <c r="CS43" s="43"/>
      <c r="CT43" s="43"/>
      <c r="CU43" s="42"/>
      <c r="CV43" s="59"/>
      <c r="CW43" s="64"/>
      <c r="CX43" s="46"/>
      <c r="CY43" s="46"/>
      <c r="CZ43" s="43"/>
      <c r="DA43" s="46"/>
      <c r="DB43" s="52"/>
      <c r="DC43" s="39"/>
      <c r="DD43" s="43"/>
      <c r="DE43" s="39"/>
      <c r="DF43" s="43"/>
      <c r="DG43" s="39"/>
      <c r="DH43" s="39"/>
      <c r="DI43" s="39"/>
      <c r="DJ43" s="39"/>
      <c r="DK43" s="39"/>
      <c r="DL43" s="39"/>
      <c r="DM43" s="64"/>
      <c r="DN43" s="39"/>
      <c r="DO43" s="39"/>
      <c r="DP43" s="39"/>
      <c r="DQ43" s="39"/>
      <c r="DR43" s="39"/>
      <c r="DS43" s="41"/>
    </row>
    <row r="44" spans="1:124" s="36" customFormat="1" ht="15" customHeight="1" x14ac:dyDescent="0.3">
      <c r="A44" s="39"/>
      <c r="B44" s="40"/>
      <c r="C44" s="40"/>
      <c r="D44" s="40"/>
      <c r="E44" s="40"/>
      <c r="F44" s="40"/>
      <c r="G44" s="40"/>
      <c r="H44" s="40"/>
      <c r="I44" s="40"/>
      <c r="J44" s="40"/>
      <c r="K44" s="40"/>
      <c r="L44" s="40"/>
      <c r="M44" s="68"/>
      <c r="N44" s="40"/>
      <c r="O44" s="39"/>
      <c r="P44" s="39"/>
      <c r="Q44" s="39"/>
      <c r="R44" s="39"/>
      <c r="S44" s="39"/>
      <c r="T44" s="39"/>
      <c r="U44" s="39"/>
      <c r="V44" s="39"/>
      <c r="W44" s="39"/>
      <c r="X44" s="39"/>
      <c r="Y44" s="39"/>
      <c r="Z44" s="39"/>
      <c r="AA44" s="39"/>
      <c r="AB44" s="39"/>
      <c r="AC44" s="39"/>
      <c r="AD44" s="39"/>
      <c r="AE44" s="40"/>
      <c r="AF44" s="40"/>
      <c r="AG44" s="39"/>
      <c r="AH44" s="39"/>
      <c r="AI44" s="39"/>
      <c r="AJ44" s="39"/>
      <c r="AK44" s="41"/>
      <c r="AL44" s="39"/>
      <c r="AM44" s="39"/>
      <c r="AN44" s="39"/>
      <c r="AO44" s="39"/>
      <c r="AP44" s="42"/>
      <c r="AQ44" s="42"/>
      <c r="AR44" s="42"/>
      <c r="AS44" s="42"/>
      <c r="AT44" s="42"/>
      <c r="AU44" s="42"/>
      <c r="AV44" s="42"/>
      <c r="AW44" s="42"/>
      <c r="AX44" s="39"/>
      <c r="AY44" s="63"/>
      <c r="AZ44" s="40"/>
      <c r="BA44" s="39"/>
      <c r="BB44" s="39"/>
      <c r="BC44" s="39"/>
      <c r="BD44" s="39"/>
      <c r="BE44" s="39"/>
      <c r="BF44" s="39"/>
      <c r="BG44" s="39"/>
      <c r="BH44" s="39"/>
      <c r="BI44" s="39"/>
      <c r="BJ44" s="52"/>
      <c r="BK44" s="39"/>
      <c r="BL44" s="39"/>
      <c r="BM44" s="39"/>
      <c r="BN44" s="39"/>
      <c r="BO44" s="39"/>
      <c r="BP44" s="52"/>
      <c r="BQ44" s="43"/>
      <c r="BR44" s="42"/>
      <c r="BS44" s="42"/>
      <c r="BT44" s="44"/>
      <c r="BU44" s="44"/>
      <c r="BV44" s="44"/>
      <c r="BW44" s="44"/>
      <c r="BX44" s="44"/>
      <c r="BY44" s="44"/>
      <c r="BZ44" s="44"/>
      <c r="CA44" s="45"/>
      <c r="CB44" s="45"/>
      <c r="CC44" s="45"/>
      <c r="CD44" s="45"/>
      <c r="CE44" s="45"/>
      <c r="CF44" s="45"/>
      <c r="CG44" s="45"/>
      <c r="CH44" s="44"/>
      <c r="CI44" s="44"/>
      <c r="CJ44" s="44"/>
      <c r="CK44" s="44"/>
      <c r="CL44" s="39"/>
      <c r="CM44" s="39"/>
      <c r="CN44" s="44"/>
      <c r="CO44" s="44"/>
      <c r="CP44" s="44"/>
      <c r="CQ44" s="44"/>
      <c r="CR44" s="45"/>
      <c r="CS44" s="43"/>
      <c r="CT44" s="43"/>
      <c r="CU44" s="42"/>
      <c r="CV44" s="59"/>
      <c r="CW44" s="64"/>
      <c r="CX44" s="46"/>
      <c r="CY44" s="46"/>
      <c r="CZ44" s="43"/>
      <c r="DA44" s="46"/>
      <c r="DB44" s="52"/>
      <c r="DC44" s="39"/>
      <c r="DD44" s="43"/>
      <c r="DE44" s="39"/>
      <c r="DF44" s="43"/>
      <c r="DG44" s="39"/>
      <c r="DH44" s="39"/>
      <c r="DI44" s="39"/>
      <c r="DJ44" s="39"/>
      <c r="DK44" s="39"/>
      <c r="DL44" s="39"/>
      <c r="DM44" s="64"/>
      <c r="DN44" s="39"/>
      <c r="DO44" s="39"/>
      <c r="DP44" s="39"/>
      <c r="DQ44" s="39"/>
      <c r="DR44" s="39"/>
      <c r="DS44" s="41"/>
    </row>
    <row r="45" spans="1:124" s="36" customFormat="1" ht="15" customHeight="1" x14ac:dyDescent="0.3">
      <c r="A45" s="39"/>
      <c r="B45" s="40"/>
      <c r="C45" s="40"/>
      <c r="D45" s="40"/>
      <c r="E45" s="40"/>
      <c r="F45" s="40"/>
      <c r="G45" s="40"/>
      <c r="H45" s="40"/>
      <c r="I45" s="40"/>
      <c r="J45" s="40"/>
      <c r="K45" s="40"/>
      <c r="L45" s="40"/>
      <c r="M45" s="68"/>
      <c r="N45" s="40"/>
      <c r="O45" s="39"/>
      <c r="P45" s="39"/>
      <c r="Q45" s="39"/>
      <c r="R45" s="39"/>
      <c r="S45" s="39"/>
      <c r="T45" s="39"/>
      <c r="U45" s="39"/>
      <c r="V45" s="39"/>
      <c r="W45" s="39"/>
      <c r="X45" s="39"/>
      <c r="Y45" s="39"/>
      <c r="Z45" s="39"/>
      <c r="AA45" s="39"/>
      <c r="AB45" s="39"/>
      <c r="AC45" s="39"/>
      <c r="AD45" s="39"/>
      <c r="AE45" s="40"/>
      <c r="AF45" s="40"/>
      <c r="AG45" s="39"/>
      <c r="AH45" s="39"/>
      <c r="AI45" s="39"/>
      <c r="AJ45" s="39"/>
      <c r="AK45" s="41"/>
      <c r="AL45" s="39"/>
      <c r="AM45" s="39"/>
      <c r="AN45" s="39"/>
      <c r="AO45" s="39"/>
      <c r="AP45" s="42"/>
      <c r="AQ45" s="42"/>
      <c r="AR45" s="42"/>
      <c r="AS45" s="42"/>
      <c r="AT45" s="42"/>
      <c r="AU45" s="42"/>
      <c r="AV45" s="42"/>
      <c r="AW45" s="42"/>
      <c r="AX45" s="39"/>
      <c r="AY45" s="63"/>
      <c r="AZ45" s="40"/>
      <c r="BA45" s="39"/>
      <c r="BB45" s="39"/>
      <c r="BC45" s="39"/>
      <c r="BD45" s="39"/>
      <c r="BE45" s="39"/>
      <c r="BF45" s="39"/>
      <c r="BG45" s="39"/>
      <c r="BH45" s="39"/>
      <c r="BI45" s="39"/>
      <c r="BJ45" s="52"/>
      <c r="BK45" s="39"/>
      <c r="BL45" s="39"/>
      <c r="BM45" s="39"/>
      <c r="BN45" s="39"/>
      <c r="BO45" s="39"/>
      <c r="BP45" s="52"/>
      <c r="BQ45" s="43"/>
      <c r="BR45" s="42"/>
      <c r="BS45" s="42"/>
      <c r="BT45" s="44"/>
      <c r="BU45" s="44"/>
      <c r="BV45" s="44"/>
      <c r="BW45" s="44"/>
      <c r="BX45" s="44"/>
      <c r="BY45" s="44"/>
      <c r="BZ45" s="44"/>
      <c r="CA45" s="45"/>
      <c r="CB45" s="45"/>
      <c r="CC45" s="45"/>
      <c r="CD45" s="45"/>
      <c r="CE45" s="45"/>
      <c r="CF45" s="45"/>
      <c r="CG45" s="45"/>
      <c r="CH45" s="44"/>
      <c r="CI45" s="44"/>
      <c r="CJ45" s="44"/>
      <c r="CK45" s="44"/>
      <c r="CL45" s="39"/>
      <c r="CM45" s="39"/>
      <c r="CN45" s="44"/>
      <c r="CO45" s="44"/>
      <c r="CP45" s="44"/>
      <c r="CQ45" s="44"/>
      <c r="CR45" s="45"/>
      <c r="CS45" s="43"/>
      <c r="CT45" s="43"/>
      <c r="CU45" s="42"/>
      <c r="CV45" s="59"/>
      <c r="CW45" s="64"/>
      <c r="CX45" s="46"/>
      <c r="CY45" s="46"/>
      <c r="CZ45" s="43"/>
      <c r="DA45" s="46"/>
      <c r="DB45" s="52"/>
      <c r="DC45" s="39"/>
      <c r="DD45" s="43"/>
      <c r="DE45" s="39"/>
      <c r="DF45" s="43"/>
      <c r="DG45" s="39"/>
      <c r="DH45" s="39"/>
      <c r="DI45" s="39"/>
      <c r="DJ45" s="39"/>
      <c r="DK45" s="39"/>
      <c r="DL45" s="39"/>
      <c r="DM45" s="64"/>
      <c r="DN45" s="39"/>
      <c r="DO45" s="39"/>
      <c r="DP45" s="39"/>
      <c r="DQ45" s="39"/>
      <c r="DR45" s="39"/>
      <c r="DS45" s="41"/>
    </row>
    <row r="46" spans="1:124" s="36" customFormat="1" ht="15" customHeight="1" x14ac:dyDescent="0.3">
      <c r="A46" s="39"/>
      <c r="B46" s="40"/>
      <c r="C46" s="40"/>
      <c r="D46" s="40"/>
      <c r="E46" s="40"/>
      <c r="F46" s="40"/>
      <c r="G46" s="40"/>
      <c r="H46" s="40"/>
      <c r="I46" s="40"/>
      <c r="J46" s="40"/>
      <c r="K46" s="40"/>
      <c r="L46" s="40"/>
      <c r="M46" s="68"/>
      <c r="N46" s="40"/>
      <c r="O46" s="39"/>
      <c r="P46" s="39"/>
      <c r="Q46" s="39"/>
      <c r="R46" s="39"/>
      <c r="S46" s="39"/>
      <c r="T46" s="39"/>
      <c r="U46" s="39"/>
      <c r="V46" s="39"/>
      <c r="W46" s="39"/>
      <c r="X46" s="39"/>
      <c r="Y46" s="39"/>
      <c r="Z46" s="39"/>
      <c r="AA46" s="39"/>
      <c r="AB46" s="39"/>
      <c r="AC46" s="39"/>
      <c r="AD46" s="39"/>
      <c r="AE46" s="40"/>
      <c r="AF46" s="40"/>
      <c r="AG46" s="39"/>
      <c r="AH46" s="39"/>
      <c r="AI46" s="39"/>
      <c r="AJ46" s="39"/>
      <c r="AK46" s="41"/>
      <c r="AL46" s="39"/>
      <c r="AM46" s="39"/>
      <c r="AN46" s="39"/>
      <c r="AO46" s="39"/>
      <c r="AP46" s="42"/>
      <c r="AQ46" s="42"/>
      <c r="AR46" s="42"/>
      <c r="AS46" s="42"/>
      <c r="AT46" s="42"/>
      <c r="AU46" s="42"/>
      <c r="AV46" s="42"/>
      <c r="AW46" s="42"/>
      <c r="AX46" s="39"/>
      <c r="AY46" s="63"/>
      <c r="AZ46" s="40"/>
      <c r="BA46" s="39"/>
      <c r="BB46" s="39"/>
      <c r="BC46" s="39"/>
      <c r="BD46" s="39"/>
      <c r="BE46" s="39"/>
      <c r="BF46" s="39"/>
      <c r="BG46" s="39"/>
      <c r="BH46" s="39"/>
      <c r="BI46" s="39"/>
      <c r="BJ46" s="52"/>
      <c r="BK46" s="39"/>
      <c r="BL46" s="39"/>
      <c r="BM46" s="39"/>
      <c r="BN46" s="39"/>
      <c r="BO46" s="39"/>
      <c r="BP46" s="52"/>
      <c r="BQ46" s="43"/>
      <c r="BR46" s="42"/>
      <c r="BS46" s="42"/>
      <c r="BT46" s="44"/>
      <c r="BU46" s="44"/>
      <c r="BV46" s="44"/>
      <c r="BW46" s="44"/>
      <c r="BX46" s="44"/>
      <c r="BY46" s="44"/>
      <c r="BZ46" s="44"/>
      <c r="CA46" s="45"/>
      <c r="CB46" s="45"/>
      <c r="CC46" s="45"/>
      <c r="CD46" s="45"/>
      <c r="CE46" s="45"/>
      <c r="CF46" s="45"/>
      <c r="CG46" s="45"/>
      <c r="CH46" s="44"/>
      <c r="CI46" s="44"/>
      <c r="CJ46" s="44"/>
      <c r="CK46" s="44"/>
      <c r="CL46" s="39"/>
      <c r="CM46" s="39"/>
      <c r="CN46" s="44"/>
      <c r="CO46" s="44"/>
      <c r="CP46" s="44"/>
      <c r="CQ46" s="44"/>
      <c r="CR46" s="45"/>
      <c r="CS46" s="43"/>
      <c r="CT46" s="43"/>
      <c r="CU46" s="42"/>
      <c r="CV46" s="59"/>
      <c r="CW46" s="64"/>
      <c r="CX46" s="46"/>
      <c r="CY46" s="46"/>
      <c r="CZ46" s="43"/>
      <c r="DA46" s="46"/>
      <c r="DB46" s="52"/>
      <c r="DC46" s="39"/>
      <c r="DD46" s="43"/>
      <c r="DE46" s="39"/>
      <c r="DF46" s="43"/>
      <c r="DG46" s="39"/>
      <c r="DH46" s="39"/>
      <c r="DI46" s="39"/>
      <c r="DJ46" s="39"/>
      <c r="DK46" s="39"/>
      <c r="DL46" s="39"/>
      <c r="DM46" s="64"/>
      <c r="DN46" s="39"/>
      <c r="DO46" s="39"/>
      <c r="DP46" s="39"/>
      <c r="DQ46" s="39"/>
      <c r="DR46" s="39"/>
      <c r="DS46" s="41"/>
    </row>
    <row r="47" spans="1:124" s="36" customFormat="1" ht="15" customHeight="1" x14ac:dyDescent="0.3">
      <c r="A47" s="39"/>
      <c r="B47" s="40"/>
      <c r="C47" s="40"/>
      <c r="D47" s="40"/>
      <c r="E47" s="40"/>
      <c r="F47" s="40"/>
      <c r="G47" s="40"/>
      <c r="H47" s="40"/>
      <c r="I47" s="40"/>
      <c r="J47" s="40"/>
      <c r="K47" s="40"/>
      <c r="L47" s="40"/>
      <c r="M47" s="68"/>
      <c r="N47" s="40"/>
      <c r="O47" s="39"/>
      <c r="P47" s="39"/>
      <c r="Q47" s="39"/>
      <c r="R47" s="39"/>
      <c r="S47" s="39"/>
      <c r="T47" s="39"/>
      <c r="U47" s="39"/>
      <c r="V47" s="39"/>
      <c r="W47" s="39"/>
      <c r="X47" s="39"/>
      <c r="Y47" s="39"/>
      <c r="Z47" s="39"/>
      <c r="AA47" s="39"/>
      <c r="AB47" s="39"/>
      <c r="AC47" s="39"/>
      <c r="AD47" s="39"/>
      <c r="AE47" s="40"/>
      <c r="AF47" s="40"/>
      <c r="AG47" s="39"/>
      <c r="AH47" s="39"/>
      <c r="AI47" s="39"/>
      <c r="AJ47" s="39"/>
      <c r="AK47" s="41"/>
      <c r="AL47" s="39"/>
      <c r="AM47" s="39"/>
      <c r="AN47" s="39"/>
      <c r="AO47" s="39"/>
      <c r="AP47" s="42"/>
      <c r="AQ47" s="42"/>
      <c r="AR47" s="42"/>
      <c r="AS47" s="42"/>
      <c r="AT47" s="42"/>
      <c r="AU47" s="42"/>
      <c r="AV47" s="42"/>
      <c r="AW47" s="42"/>
      <c r="AX47" s="39"/>
      <c r="AY47" s="63"/>
      <c r="AZ47" s="40"/>
      <c r="BA47" s="39"/>
      <c r="BB47" s="39"/>
      <c r="BC47" s="39"/>
      <c r="BD47" s="39"/>
      <c r="BE47" s="39"/>
      <c r="BF47" s="39"/>
      <c r="BG47" s="39"/>
      <c r="BH47" s="39"/>
      <c r="BI47" s="39"/>
      <c r="BJ47" s="52"/>
      <c r="BK47" s="39"/>
      <c r="BL47" s="39"/>
      <c r="BM47" s="39"/>
      <c r="BN47" s="39"/>
      <c r="BO47" s="39"/>
      <c r="BP47" s="52"/>
      <c r="BQ47" s="43"/>
      <c r="BR47" s="42"/>
      <c r="BS47" s="42"/>
      <c r="BT47" s="44"/>
      <c r="BU47" s="44"/>
      <c r="BV47" s="44"/>
      <c r="BW47" s="44"/>
      <c r="BX47" s="44"/>
      <c r="BY47" s="44"/>
      <c r="BZ47" s="44"/>
      <c r="CA47" s="45"/>
      <c r="CB47" s="45"/>
      <c r="CC47" s="45"/>
      <c r="CD47" s="45"/>
      <c r="CE47" s="45"/>
      <c r="CF47" s="45"/>
      <c r="CG47" s="45"/>
      <c r="CH47" s="44"/>
      <c r="CI47" s="44"/>
      <c r="CJ47" s="44"/>
      <c r="CK47" s="44"/>
      <c r="CL47" s="39"/>
      <c r="CM47" s="39"/>
      <c r="CN47" s="44"/>
      <c r="CO47" s="44"/>
      <c r="CP47" s="44"/>
      <c r="CQ47" s="44"/>
      <c r="CR47" s="45"/>
      <c r="CS47" s="43"/>
      <c r="CT47" s="43"/>
      <c r="CU47" s="42"/>
      <c r="CV47" s="59"/>
      <c r="CW47" s="64"/>
      <c r="CX47" s="46"/>
      <c r="CY47" s="46"/>
      <c r="CZ47" s="43"/>
      <c r="DA47" s="46"/>
      <c r="DB47" s="52"/>
      <c r="DC47" s="39"/>
      <c r="DD47" s="43"/>
      <c r="DE47" s="39"/>
      <c r="DF47" s="43"/>
      <c r="DG47" s="39"/>
      <c r="DH47" s="39"/>
      <c r="DI47" s="39"/>
      <c r="DJ47" s="39"/>
      <c r="DK47" s="39"/>
      <c r="DL47" s="39"/>
      <c r="DM47" s="64"/>
      <c r="DN47" s="39"/>
      <c r="DO47" s="39"/>
      <c r="DP47" s="39"/>
      <c r="DQ47" s="39"/>
      <c r="DR47" s="39"/>
      <c r="DS47" s="41"/>
    </row>
    <row r="48" spans="1:124" s="36" customFormat="1" ht="15" customHeight="1" x14ac:dyDescent="0.3">
      <c r="A48" s="39"/>
      <c r="B48" s="40"/>
      <c r="C48" s="40"/>
      <c r="D48" s="40"/>
      <c r="E48" s="40"/>
      <c r="F48" s="40"/>
      <c r="G48" s="40"/>
      <c r="H48" s="40"/>
      <c r="I48" s="40"/>
      <c r="J48" s="40"/>
      <c r="K48" s="40"/>
      <c r="L48" s="40"/>
      <c r="M48" s="68"/>
      <c r="N48" s="40"/>
      <c r="O48" s="39"/>
      <c r="P48" s="39"/>
      <c r="Q48" s="39"/>
      <c r="R48" s="39"/>
      <c r="S48" s="39"/>
      <c r="T48" s="39"/>
      <c r="U48" s="39"/>
      <c r="V48" s="39"/>
      <c r="W48" s="39"/>
      <c r="X48" s="39"/>
      <c r="Y48" s="39"/>
      <c r="Z48" s="39"/>
      <c r="AA48" s="39"/>
      <c r="AB48" s="39"/>
      <c r="AC48" s="39"/>
      <c r="AD48" s="39"/>
      <c r="AE48" s="40"/>
      <c r="AF48" s="40"/>
      <c r="AG48" s="39"/>
      <c r="AH48" s="39"/>
      <c r="AI48" s="39"/>
      <c r="AJ48" s="39"/>
      <c r="AK48" s="41"/>
      <c r="AL48" s="39"/>
      <c r="AM48" s="39"/>
      <c r="AN48" s="39"/>
      <c r="AO48" s="39"/>
      <c r="AP48" s="42"/>
      <c r="AQ48" s="42"/>
      <c r="AR48" s="42"/>
      <c r="AS48" s="42"/>
      <c r="AT48" s="42"/>
      <c r="AU48" s="42"/>
      <c r="AV48" s="42"/>
      <c r="AW48" s="42"/>
      <c r="AX48" s="39"/>
      <c r="AY48" s="63"/>
      <c r="AZ48" s="40"/>
      <c r="BA48" s="39"/>
      <c r="BB48" s="39"/>
      <c r="BC48" s="39"/>
      <c r="BD48" s="39"/>
      <c r="BE48" s="39"/>
      <c r="BF48" s="39"/>
      <c r="BG48" s="39"/>
      <c r="BH48" s="39"/>
      <c r="BI48" s="39"/>
      <c r="BJ48" s="52"/>
      <c r="BK48" s="39"/>
      <c r="BL48" s="39"/>
      <c r="BM48" s="39"/>
      <c r="BN48" s="39"/>
      <c r="BO48" s="39"/>
      <c r="BP48" s="52"/>
      <c r="BQ48" s="43"/>
      <c r="BR48" s="42"/>
      <c r="BS48" s="42"/>
      <c r="BT48" s="44"/>
      <c r="BU48" s="44"/>
      <c r="BV48" s="44"/>
      <c r="BW48" s="44"/>
      <c r="BX48" s="44"/>
      <c r="BY48" s="44"/>
      <c r="BZ48" s="44"/>
      <c r="CA48" s="45"/>
      <c r="CB48" s="45"/>
      <c r="CC48" s="45"/>
      <c r="CD48" s="45"/>
      <c r="CE48" s="45"/>
      <c r="CF48" s="45"/>
      <c r="CG48" s="45"/>
      <c r="CH48" s="44"/>
      <c r="CI48" s="44"/>
      <c r="CJ48" s="44"/>
      <c r="CK48" s="44"/>
      <c r="CL48" s="39"/>
      <c r="CM48" s="39"/>
      <c r="CN48" s="44"/>
      <c r="CO48" s="44"/>
      <c r="CP48" s="44"/>
      <c r="CQ48" s="44"/>
      <c r="CR48" s="45"/>
      <c r="CS48" s="43"/>
      <c r="CT48" s="43"/>
      <c r="CU48" s="42"/>
      <c r="CV48" s="59"/>
      <c r="CW48" s="64"/>
      <c r="CX48" s="46"/>
      <c r="CY48" s="46"/>
      <c r="CZ48" s="43"/>
      <c r="DA48" s="46"/>
      <c r="DB48" s="52"/>
      <c r="DC48" s="39"/>
      <c r="DD48" s="43"/>
      <c r="DE48" s="39"/>
      <c r="DF48" s="43"/>
      <c r="DG48" s="39"/>
      <c r="DH48" s="39"/>
      <c r="DI48" s="39"/>
      <c r="DJ48" s="39"/>
      <c r="DK48" s="39"/>
      <c r="DL48" s="39"/>
      <c r="DM48" s="64"/>
      <c r="DN48" s="39"/>
      <c r="DO48" s="39"/>
      <c r="DP48" s="39"/>
      <c r="DQ48" s="39"/>
      <c r="DR48" s="39"/>
      <c r="DS48" s="41"/>
      <c r="DT48" s="41"/>
    </row>
    <row r="49" spans="1:124" s="36" customFormat="1" ht="15" customHeight="1" x14ac:dyDescent="0.3">
      <c r="A49" s="39"/>
      <c r="B49" s="40"/>
      <c r="C49" s="40"/>
      <c r="D49" s="40"/>
      <c r="E49" s="40"/>
      <c r="F49" s="40"/>
      <c r="G49" s="40"/>
      <c r="H49" s="40"/>
      <c r="I49" s="40"/>
      <c r="J49" s="40"/>
      <c r="K49" s="40"/>
      <c r="L49" s="40"/>
      <c r="M49" s="68"/>
      <c r="N49" s="40"/>
      <c r="O49" s="39"/>
      <c r="P49" s="39"/>
      <c r="Q49" s="39"/>
      <c r="R49" s="39"/>
      <c r="S49" s="39"/>
      <c r="T49" s="39"/>
      <c r="U49" s="39"/>
      <c r="V49" s="39"/>
      <c r="W49" s="39"/>
      <c r="X49" s="39"/>
      <c r="Y49" s="39"/>
      <c r="Z49" s="39"/>
      <c r="AA49" s="39"/>
      <c r="AB49" s="39"/>
      <c r="AC49" s="39"/>
      <c r="AD49" s="39"/>
      <c r="AE49" s="40"/>
      <c r="AF49" s="40"/>
      <c r="AG49" s="39"/>
      <c r="AH49" s="39"/>
      <c r="AI49" s="39"/>
      <c r="AJ49" s="39"/>
      <c r="AK49" s="41"/>
      <c r="AL49" s="39"/>
      <c r="AM49" s="39"/>
      <c r="AN49" s="39"/>
      <c r="AO49" s="39"/>
      <c r="AP49" s="42"/>
      <c r="AQ49" s="42"/>
      <c r="AR49" s="42"/>
      <c r="AS49" s="42"/>
      <c r="AT49" s="42"/>
      <c r="AU49" s="42"/>
      <c r="AV49" s="42"/>
      <c r="AW49" s="42"/>
      <c r="AX49" s="39"/>
      <c r="AY49" s="63"/>
      <c r="AZ49" s="40"/>
      <c r="BA49" s="39"/>
      <c r="BB49" s="39"/>
      <c r="BC49" s="39"/>
      <c r="BD49" s="39"/>
      <c r="BE49" s="39"/>
      <c r="BF49" s="39"/>
      <c r="BG49" s="39"/>
      <c r="BH49" s="39"/>
      <c r="BI49" s="39"/>
      <c r="BJ49" s="52"/>
      <c r="BK49" s="39"/>
      <c r="BL49" s="39"/>
      <c r="BM49" s="39"/>
      <c r="BN49" s="39"/>
      <c r="BO49" s="39"/>
      <c r="BP49" s="52"/>
      <c r="BQ49" s="43"/>
      <c r="BR49" s="42"/>
      <c r="BS49" s="42"/>
      <c r="BT49" s="44"/>
      <c r="BU49" s="44"/>
      <c r="BV49" s="44"/>
      <c r="BW49" s="44"/>
      <c r="BX49" s="44"/>
      <c r="BY49" s="44"/>
      <c r="BZ49" s="44"/>
      <c r="CA49" s="45"/>
      <c r="CB49" s="45"/>
      <c r="CC49" s="45"/>
      <c r="CD49" s="45"/>
      <c r="CE49" s="45"/>
      <c r="CF49" s="45"/>
      <c r="CG49" s="45"/>
      <c r="CH49" s="44"/>
      <c r="CI49" s="44"/>
      <c r="CJ49" s="44"/>
      <c r="CK49" s="44"/>
      <c r="CL49" s="39"/>
      <c r="CM49" s="39"/>
      <c r="CN49" s="44"/>
      <c r="CO49" s="44"/>
      <c r="CP49" s="44"/>
      <c r="CQ49" s="44"/>
      <c r="CR49" s="45"/>
      <c r="CS49" s="43"/>
      <c r="CT49" s="43"/>
      <c r="CU49" s="42"/>
      <c r="CV49" s="59"/>
      <c r="CW49" s="64"/>
      <c r="CX49" s="46"/>
      <c r="CY49" s="46"/>
      <c r="CZ49" s="43"/>
      <c r="DA49" s="46"/>
      <c r="DB49" s="52"/>
      <c r="DC49" s="39"/>
      <c r="DD49" s="43"/>
      <c r="DE49" s="39"/>
      <c r="DF49" s="43"/>
      <c r="DG49" s="39"/>
      <c r="DH49" s="39"/>
      <c r="DI49" s="39"/>
      <c r="DJ49" s="39"/>
      <c r="DK49" s="39"/>
      <c r="DL49" s="39"/>
      <c r="DM49" s="64"/>
      <c r="DN49" s="39"/>
      <c r="DO49" s="39"/>
      <c r="DP49" s="39"/>
      <c r="DQ49" s="39"/>
      <c r="DR49" s="39"/>
      <c r="DS49" s="41"/>
      <c r="DT49" s="41"/>
    </row>
    <row r="50" spans="1:124" s="36" customFormat="1" ht="15" customHeight="1" x14ac:dyDescent="0.3">
      <c r="A50" s="39"/>
      <c r="B50" s="40"/>
      <c r="C50" s="40"/>
      <c r="D50" s="40"/>
      <c r="E50" s="40"/>
      <c r="F50" s="40"/>
      <c r="G50" s="40"/>
      <c r="H50" s="40"/>
      <c r="I50" s="40"/>
      <c r="J50" s="40"/>
      <c r="K50" s="40"/>
      <c r="L50" s="40"/>
      <c r="M50" s="68"/>
      <c r="N50" s="40"/>
      <c r="O50" s="39"/>
      <c r="P50" s="39"/>
      <c r="Q50" s="39"/>
      <c r="R50" s="39"/>
      <c r="S50" s="39"/>
      <c r="T50" s="39"/>
      <c r="U50" s="39"/>
      <c r="V50" s="39"/>
      <c r="W50" s="39"/>
      <c r="X50" s="39"/>
      <c r="Y50" s="39"/>
      <c r="Z50" s="39"/>
      <c r="AA50" s="39"/>
      <c r="AB50" s="39"/>
      <c r="AC50" s="39"/>
      <c r="AD50" s="39"/>
      <c r="AE50" s="40"/>
      <c r="AF50" s="40"/>
      <c r="AG50" s="39"/>
      <c r="AH50" s="39"/>
      <c r="AI50" s="39"/>
      <c r="AJ50" s="39"/>
      <c r="AK50" s="41"/>
      <c r="AL50" s="39"/>
      <c r="AM50" s="39"/>
      <c r="AN50" s="39"/>
      <c r="AO50" s="39"/>
      <c r="AP50" s="42"/>
      <c r="AQ50" s="42"/>
      <c r="AR50" s="42"/>
      <c r="AS50" s="42"/>
      <c r="AT50" s="42"/>
      <c r="AU50" s="42"/>
      <c r="AV50" s="42"/>
      <c r="AW50" s="42"/>
      <c r="AX50" s="39"/>
      <c r="AY50" s="63"/>
      <c r="AZ50" s="40"/>
      <c r="BA50" s="39"/>
      <c r="BB50" s="39"/>
      <c r="BC50" s="39"/>
      <c r="BD50" s="39"/>
      <c r="BE50" s="39"/>
      <c r="BF50" s="39"/>
      <c r="BG50" s="39"/>
      <c r="BH50" s="39"/>
      <c r="BI50" s="39"/>
      <c r="BJ50" s="52"/>
      <c r="BK50" s="39"/>
      <c r="BL50" s="39"/>
      <c r="BM50" s="39"/>
      <c r="BN50" s="39"/>
      <c r="BO50" s="39"/>
      <c r="BP50" s="52"/>
      <c r="BQ50" s="43"/>
      <c r="BR50" s="42"/>
      <c r="BS50" s="42"/>
      <c r="BT50" s="44"/>
      <c r="BU50" s="44"/>
      <c r="BV50" s="44"/>
      <c r="BW50" s="44"/>
      <c r="BX50" s="44"/>
      <c r="BY50" s="44"/>
      <c r="BZ50" s="44"/>
      <c r="CA50" s="45"/>
      <c r="CB50" s="45"/>
      <c r="CC50" s="45"/>
      <c r="CD50" s="45"/>
      <c r="CE50" s="45"/>
      <c r="CF50" s="45"/>
      <c r="CG50" s="45"/>
      <c r="CH50" s="44"/>
      <c r="CI50" s="44"/>
      <c r="CJ50" s="44"/>
      <c r="CK50" s="44"/>
      <c r="CL50" s="39"/>
      <c r="CM50" s="39"/>
      <c r="CN50" s="44"/>
      <c r="CO50" s="44"/>
      <c r="CP50" s="44"/>
      <c r="CQ50" s="44"/>
      <c r="CR50" s="45"/>
      <c r="CS50" s="43"/>
      <c r="CT50" s="43"/>
      <c r="CU50" s="42"/>
      <c r="CV50" s="59"/>
      <c r="CW50" s="64"/>
      <c r="CX50" s="46"/>
      <c r="CY50" s="46"/>
      <c r="CZ50" s="43"/>
      <c r="DA50" s="46"/>
      <c r="DB50" s="52"/>
      <c r="DC50" s="39"/>
      <c r="DD50" s="43"/>
      <c r="DE50" s="39"/>
      <c r="DF50" s="43"/>
      <c r="DG50" s="39"/>
      <c r="DH50" s="39"/>
      <c r="DI50" s="39"/>
      <c r="DJ50" s="39"/>
      <c r="DK50" s="39"/>
      <c r="DL50" s="39"/>
      <c r="DM50" s="64"/>
      <c r="DN50" s="39"/>
      <c r="DO50" s="39"/>
      <c r="DP50" s="39"/>
      <c r="DQ50" s="39"/>
      <c r="DR50" s="39"/>
      <c r="DS50" s="41"/>
    </row>
    <row r="51" spans="1:124" s="36" customFormat="1" ht="15" customHeight="1" x14ac:dyDescent="0.3">
      <c r="A51" s="39"/>
      <c r="B51" s="40"/>
      <c r="C51" s="40"/>
      <c r="D51" s="40"/>
      <c r="E51" s="40"/>
      <c r="F51" s="40"/>
      <c r="G51" s="40"/>
      <c r="H51" s="40"/>
      <c r="I51" s="40"/>
      <c r="J51" s="40"/>
      <c r="K51" s="40"/>
      <c r="L51" s="40"/>
      <c r="M51" s="68"/>
      <c r="N51" s="40"/>
      <c r="O51" s="39"/>
      <c r="P51" s="39"/>
      <c r="Q51" s="39"/>
      <c r="R51" s="39"/>
      <c r="S51" s="39"/>
      <c r="T51" s="39"/>
      <c r="U51" s="39"/>
      <c r="V51" s="39"/>
      <c r="W51" s="39"/>
      <c r="X51" s="39"/>
      <c r="Y51" s="39"/>
      <c r="Z51" s="39"/>
      <c r="AA51" s="39"/>
      <c r="AB51" s="39"/>
      <c r="AC51" s="39"/>
      <c r="AD51" s="39"/>
      <c r="AE51" s="40"/>
      <c r="AF51" s="40"/>
      <c r="AG51" s="39"/>
      <c r="AH51" s="39"/>
      <c r="AI51" s="39"/>
      <c r="AJ51" s="39"/>
      <c r="AK51" s="41"/>
      <c r="AL51" s="39"/>
      <c r="AM51" s="39"/>
      <c r="AN51" s="39"/>
      <c r="AO51" s="39"/>
      <c r="AP51" s="42"/>
      <c r="AQ51" s="42"/>
      <c r="AR51" s="42"/>
      <c r="AS51" s="42"/>
      <c r="AT51" s="42"/>
      <c r="AU51" s="42"/>
      <c r="AV51" s="42"/>
      <c r="AW51" s="42"/>
      <c r="AX51" s="39"/>
      <c r="AY51" s="63"/>
      <c r="AZ51" s="40"/>
      <c r="BA51" s="39"/>
      <c r="BB51" s="39"/>
      <c r="BC51" s="39"/>
      <c r="BD51" s="39"/>
      <c r="BE51" s="39"/>
      <c r="BF51" s="39"/>
      <c r="BG51" s="39"/>
      <c r="BH51" s="39"/>
      <c r="BI51" s="39"/>
      <c r="BJ51" s="52"/>
      <c r="BK51" s="39"/>
      <c r="BL51" s="39"/>
      <c r="BM51" s="39"/>
      <c r="BN51" s="39"/>
      <c r="BO51" s="39"/>
      <c r="BP51" s="52"/>
      <c r="BQ51" s="43"/>
      <c r="BR51" s="42"/>
      <c r="BS51" s="42"/>
      <c r="BT51" s="44"/>
      <c r="BU51" s="44"/>
      <c r="BV51" s="44"/>
      <c r="BW51" s="44"/>
      <c r="BX51" s="44"/>
      <c r="BY51" s="44"/>
      <c r="BZ51" s="44"/>
      <c r="CA51" s="45"/>
      <c r="CB51" s="45"/>
      <c r="CC51" s="45"/>
      <c r="CD51" s="45"/>
      <c r="CE51" s="45"/>
      <c r="CF51" s="45"/>
      <c r="CG51" s="45"/>
      <c r="CH51" s="44"/>
      <c r="CI51" s="44"/>
      <c r="CJ51" s="44"/>
      <c r="CK51" s="44"/>
      <c r="CL51" s="39"/>
      <c r="CM51" s="39"/>
      <c r="CN51" s="44"/>
      <c r="CO51" s="44"/>
      <c r="CP51" s="44"/>
      <c r="CQ51" s="44"/>
      <c r="CR51" s="45"/>
      <c r="CS51" s="43"/>
      <c r="CT51" s="43"/>
      <c r="CU51" s="42"/>
      <c r="CV51" s="59"/>
      <c r="CW51" s="64"/>
      <c r="CX51" s="46"/>
      <c r="CY51" s="46"/>
      <c r="CZ51" s="43"/>
      <c r="DA51" s="46"/>
      <c r="DB51" s="52"/>
      <c r="DC51" s="39"/>
      <c r="DD51" s="43"/>
      <c r="DE51" s="39"/>
      <c r="DF51" s="43"/>
      <c r="DG51" s="39"/>
      <c r="DH51" s="39"/>
      <c r="DI51" s="39"/>
      <c r="DJ51" s="39"/>
      <c r="DK51" s="39"/>
      <c r="DL51" s="39"/>
      <c r="DM51" s="64"/>
      <c r="DN51" s="39"/>
      <c r="DO51" s="39"/>
      <c r="DP51" s="39"/>
      <c r="DQ51" s="39"/>
      <c r="DR51" s="39"/>
      <c r="DS51" s="41"/>
    </row>
    <row r="52" spans="1:124" s="36" customFormat="1" ht="15" customHeight="1" x14ac:dyDescent="0.3">
      <c r="A52" s="39"/>
      <c r="B52" s="40"/>
      <c r="C52" s="40"/>
      <c r="D52" s="40"/>
      <c r="E52" s="40"/>
      <c r="F52" s="40"/>
      <c r="G52" s="40"/>
      <c r="H52" s="40"/>
      <c r="I52" s="40"/>
      <c r="J52" s="40"/>
      <c r="K52" s="40"/>
      <c r="L52" s="40"/>
      <c r="M52" s="68"/>
      <c r="N52" s="40"/>
      <c r="O52" s="39"/>
      <c r="P52" s="39"/>
      <c r="Q52" s="39"/>
      <c r="R52" s="39"/>
      <c r="S52" s="39"/>
      <c r="T52" s="39"/>
      <c r="U52" s="39"/>
      <c r="V52" s="39"/>
      <c r="W52" s="39"/>
      <c r="X52" s="39"/>
      <c r="Y52" s="39"/>
      <c r="Z52" s="39"/>
      <c r="AA52" s="39"/>
      <c r="AB52" s="39"/>
      <c r="AC52" s="39"/>
      <c r="AD52" s="39"/>
      <c r="AE52" s="40"/>
      <c r="AF52" s="40"/>
      <c r="AG52" s="39"/>
      <c r="AH52" s="39"/>
      <c r="AI52" s="39"/>
      <c r="AJ52" s="39"/>
      <c r="AK52" s="41"/>
      <c r="AL52" s="39"/>
      <c r="AM52" s="39"/>
      <c r="AN52" s="39"/>
      <c r="AO52" s="39"/>
      <c r="AP52" s="42"/>
      <c r="AQ52" s="42"/>
      <c r="AR52" s="42"/>
      <c r="AS52" s="42"/>
      <c r="AT52" s="42"/>
      <c r="AU52" s="42"/>
      <c r="AV52" s="42"/>
      <c r="AW52" s="42"/>
      <c r="AX52" s="39"/>
      <c r="AY52" s="63"/>
      <c r="AZ52" s="40"/>
      <c r="BA52" s="39"/>
      <c r="BB52" s="39"/>
      <c r="BC52" s="39"/>
      <c r="BD52" s="39"/>
      <c r="BE52" s="39"/>
      <c r="BF52" s="39"/>
      <c r="BG52" s="39"/>
      <c r="BH52" s="39"/>
      <c r="BI52" s="39"/>
      <c r="BJ52" s="52"/>
      <c r="BK52" s="39"/>
      <c r="BL52" s="39"/>
      <c r="BM52" s="39"/>
      <c r="BN52" s="39"/>
      <c r="BO52" s="39"/>
      <c r="BP52" s="52"/>
      <c r="BQ52" s="43"/>
      <c r="BR52" s="42"/>
      <c r="BS52" s="42"/>
      <c r="BT52" s="44"/>
      <c r="BU52" s="44"/>
      <c r="BV52" s="44"/>
      <c r="BW52" s="44"/>
      <c r="BX52" s="44"/>
      <c r="BY52" s="44"/>
      <c r="BZ52" s="44"/>
      <c r="CA52" s="45"/>
      <c r="CB52" s="45"/>
      <c r="CC52" s="45"/>
      <c r="CD52" s="45"/>
      <c r="CE52" s="45"/>
      <c r="CF52" s="45"/>
      <c r="CG52" s="45"/>
      <c r="CH52" s="44"/>
      <c r="CI52" s="44"/>
      <c r="CJ52" s="44"/>
      <c r="CK52" s="44"/>
      <c r="CL52" s="39"/>
      <c r="CM52" s="39"/>
      <c r="CN52" s="44"/>
      <c r="CO52" s="44"/>
      <c r="CP52" s="44"/>
      <c r="CQ52" s="44"/>
      <c r="CR52" s="45"/>
      <c r="CS52" s="43"/>
      <c r="CT52" s="43"/>
      <c r="CU52" s="42"/>
      <c r="CV52" s="59"/>
      <c r="CW52" s="64"/>
      <c r="CX52" s="46"/>
      <c r="CY52" s="46"/>
      <c r="CZ52" s="43"/>
      <c r="DA52" s="46"/>
      <c r="DB52" s="52"/>
      <c r="DC52" s="39"/>
      <c r="DD52" s="43"/>
      <c r="DE52" s="39"/>
      <c r="DF52" s="43"/>
      <c r="DG52" s="39"/>
      <c r="DH52" s="39"/>
      <c r="DI52" s="39"/>
      <c r="DJ52" s="39"/>
      <c r="DK52" s="39"/>
      <c r="DL52" s="39"/>
      <c r="DM52" s="64"/>
      <c r="DN52" s="39"/>
      <c r="DO52" s="39"/>
      <c r="DP52" s="39"/>
      <c r="DQ52" s="39"/>
      <c r="DR52" s="39"/>
      <c r="DS52" s="41"/>
    </row>
    <row r="53" spans="1:124" s="36" customFormat="1" ht="15" customHeight="1" x14ac:dyDescent="0.3">
      <c r="A53" s="39"/>
      <c r="B53" s="40"/>
      <c r="C53" s="40"/>
      <c r="D53" s="40"/>
      <c r="E53" s="40"/>
      <c r="F53" s="40"/>
      <c r="G53" s="40"/>
      <c r="H53" s="40"/>
      <c r="I53" s="40"/>
      <c r="J53" s="40"/>
      <c r="K53" s="40"/>
      <c r="L53" s="40"/>
      <c r="M53" s="68"/>
      <c r="N53" s="40"/>
      <c r="O53" s="39"/>
      <c r="P53" s="39"/>
      <c r="Q53" s="39"/>
      <c r="R53" s="39"/>
      <c r="S53" s="39"/>
      <c r="T53" s="39"/>
      <c r="U53" s="39"/>
      <c r="V53" s="39"/>
      <c r="W53" s="39"/>
      <c r="X53" s="39"/>
      <c r="Y53" s="39"/>
      <c r="Z53" s="39"/>
      <c r="AA53" s="39"/>
      <c r="AB53" s="39"/>
      <c r="AC53" s="39"/>
      <c r="AD53" s="39"/>
      <c r="AE53" s="40"/>
      <c r="AF53" s="40"/>
      <c r="AG53" s="39"/>
      <c r="AH53" s="39"/>
      <c r="AI53" s="39"/>
      <c r="AJ53" s="39"/>
      <c r="AK53" s="41"/>
      <c r="AL53" s="39"/>
      <c r="AM53" s="39"/>
      <c r="AN53" s="39"/>
      <c r="AO53" s="39"/>
      <c r="AP53" s="42"/>
      <c r="AQ53" s="42"/>
      <c r="AR53" s="42"/>
      <c r="AS53" s="42"/>
      <c r="AT53" s="42"/>
      <c r="AU53" s="42"/>
      <c r="AV53" s="42"/>
      <c r="AW53" s="42"/>
      <c r="AX53" s="39"/>
      <c r="AY53" s="63"/>
      <c r="AZ53" s="40"/>
      <c r="BA53" s="39"/>
      <c r="BB53" s="39"/>
      <c r="BC53" s="39"/>
      <c r="BD53" s="39"/>
      <c r="BE53" s="39"/>
      <c r="BF53" s="39"/>
      <c r="BG53" s="39"/>
      <c r="BH53" s="39"/>
      <c r="BI53" s="39"/>
      <c r="BJ53" s="52"/>
      <c r="BK53" s="39"/>
      <c r="BL53" s="39"/>
      <c r="BM53" s="39"/>
      <c r="BN53" s="39"/>
      <c r="BO53" s="39"/>
      <c r="BP53" s="52"/>
      <c r="BQ53" s="43"/>
      <c r="BR53" s="42"/>
      <c r="BS53" s="42"/>
      <c r="BT53" s="44"/>
      <c r="BU53" s="44"/>
      <c r="BV53" s="44"/>
      <c r="BW53" s="44"/>
      <c r="BX53" s="44"/>
      <c r="BY53" s="44"/>
      <c r="BZ53" s="44"/>
      <c r="CA53" s="45"/>
      <c r="CB53" s="45"/>
      <c r="CC53" s="45"/>
      <c r="CD53" s="45"/>
      <c r="CE53" s="45"/>
      <c r="CF53" s="45"/>
      <c r="CG53" s="45"/>
      <c r="CH53" s="44"/>
      <c r="CI53" s="44"/>
      <c r="CJ53" s="44"/>
      <c r="CK53" s="44"/>
      <c r="CL53" s="39"/>
      <c r="CM53" s="39"/>
      <c r="CN53" s="44"/>
      <c r="CO53" s="44"/>
      <c r="CP53" s="44"/>
      <c r="CQ53" s="44"/>
      <c r="CR53" s="45"/>
      <c r="CS53" s="43"/>
      <c r="CT53" s="43"/>
      <c r="CU53" s="42"/>
      <c r="CV53" s="59"/>
      <c r="CW53" s="64"/>
      <c r="CX53" s="46"/>
      <c r="CY53" s="46"/>
      <c r="CZ53" s="43"/>
      <c r="DA53" s="46"/>
      <c r="DB53" s="52"/>
      <c r="DC53" s="39"/>
      <c r="DD53" s="43"/>
      <c r="DE53" s="39"/>
      <c r="DF53" s="43"/>
      <c r="DG53" s="39"/>
      <c r="DH53" s="39"/>
      <c r="DI53" s="39"/>
      <c r="DJ53" s="39"/>
      <c r="DK53" s="39"/>
      <c r="DL53" s="39"/>
      <c r="DM53" s="64"/>
      <c r="DN53" s="39"/>
      <c r="DO53" s="39"/>
      <c r="DP53" s="39"/>
      <c r="DQ53" s="39"/>
      <c r="DR53" s="39"/>
      <c r="DS53" s="41"/>
    </row>
    <row r="54" spans="1:124" s="36" customFormat="1" ht="15" customHeight="1" x14ac:dyDescent="0.3">
      <c r="A54" s="39"/>
      <c r="B54" s="40"/>
      <c r="C54" s="40"/>
      <c r="D54" s="40"/>
      <c r="E54" s="40"/>
      <c r="F54" s="40"/>
      <c r="G54" s="40"/>
      <c r="H54" s="40"/>
      <c r="I54" s="40"/>
      <c r="J54" s="40"/>
      <c r="K54" s="40"/>
      <c r="L54" s="40"/>
      <c r="M54" s="68"/>
      <c r="N54" s="40"/>
      <c r="O54" s="39"/>
      <c r="P54" s="39"/>
      <c r="Q54" s="39"/>
      <c r="R54" s="39"/>
      <c r="S54" s="39"/>
      <c r="T54" s="39"/>
      <c r="U54" s="39"/>
      <c r="V54" s="39"/>
      <c r="W54" s="39"/>
      <c r="X54" s="39"/>
      <c r="Y54" s="39"/>
      <c r="Z54" s="39"/>
      <c r="AA54" s="39"/>
      <c r="AB54" s="39"/>
      <c r="AC54" s="39"/>
      <c r="AD54" s="39"/>
      <c r="AE54" s="40"/>
      <c r="AF54" s="40"/>
      <c r="AG54" s="39"/>
      <c r="AH54" s="39"/>
      <c r="AI54" s="39"/>
      <c r="AJ54" s="39"/>
      <c r="AK54" s="41"/>
      <c r="AL54" s="39"/>
      <c r="AM54" s="39"/>
      <c r="AN54" s="39"/>
      <c r="AO54" s="39"/>
      <c r="AP54" s="42"/>
      <c r="AQ54" s="42"/>
      <c r="AR54" s="42"/>
      <c r="AS54" s="42"/>
      <c r="AT54" s="42"/>
      <c r="AU54" s="42"/>
      <c r="AV54" s="42"/>
      <c r="AW54" s="42"/>
      <c r="AX54" s="39"/>
      <c r="AY54" s="63"/>
      <c r="AZ54" s="40"/>
      <c r="BA54" s="39"/>
      <c r="BB54" s="39"/>
      <c r="BC54" s="39"/>
      <c r="BD54" s="39"/>
      <c r="BE54" s="39"/>
      <c r="BF54" s="39"/>
      <c r="BG54" s="39"/>
      <c r="BH54" s="39"/>
      <c r="BI54" s="39"/>
      <c r="BJ54" s="52"/>
      <c r="BK54" s="39"/>
      <c r="BL54" s="39"/>
      <c r="BM54" s="39"/>
      <c r="BN54" s="39"/>
      <c r="BO54" s="39"/>
      <c r="BP54" s="52"/>
      <c r="BQ54" s="43"/>
      <c r="BR54" s="42"/>
      <c r="BS54" s="42"/>
      <c r="BT54" s="44"/>
      <c r="BU54" s="44"/>
      <c r="BV54" s="44"/>
      <c r="BW54" s="44"/>
      <c r="BX54" s="44"/>
      <c r="BY54" s="44"/>
      <c r="BZ54" s="44"/>
      <c r="CA54" s="45"/>
      <c r="CB54" s="45"/>
      <c r="CC54" s="45"/>
      <c r="CD54" s="45"/>
      <c r="CE54" s="45"/>
      <c r="CF54" s="45"/>
      <c r="CG54" s="45"/>
      <c r="CH54" s="44"/>
      <c r="CI54" s="44"/>
      <c r="CJ54" s="44"/>
      <c r="CK54" s="44"/>
      <c r="CL54" s="39"/>
      <c r="CM54" s="39"/>
      <c r="CN54" s="44"/>
      <c r="CO54" s="44"/>
      <c r="CP54" s="44"/>
      <c r="CQ54" s="44"/>
      <c r="CR54" s="45"/>
      <c r="CS54" s="43"/>
      <c r="CT54" s="43"/>
      <c r="CU54" s="42"/>
      <c r="CV54" s="59"/>
      <c r="CW54" s="64"/>
      <c r="CX54" s="46"/>
      <c r="CY54" s="46"/>
      <c r="CZ54" s="43"/>
      <c r="DA54" s="46"/>
      <c r="DB54" s="52"/>
      <c r="DC54" s="39"/>
      <c r="DD54" s="43"/>
      <c r="DE54" s="39"/>
      <c r="DF54" s="43"/>
      <c r="DG54" s="39"/>
      <c r="DH54" s="39"/>
      <c r="DI54" s="39"/>
      <c r="DJ54" s="39"/>
      <c r="DK54" s="39"/>
      <c r="DL54" s="39"/>
      <c r="DM54" s="64"/>
      <c r="DN54" s="39"/>
      <c r="DO54" s="39"/>
      <c r="DP54" s="39"/>
      <c r="DQ54" s="39"/>
      <c r="DR54" s="39"/>
      <c r="DS54" s="41"/>
    </row>
    <row r="55" spans="1:124" s="36" customFormat="1" ht="15" customHeight="1" x14ac:dyDescent="0.3">
      <c r="A55" s="39"/>
      <c r="B55" s="40"/>
      <c r="C55" s="40"/>
      <c r="D55" s="40"/>
      <c r="E55" s="40"/>
      <c r="F55" s="40"/>
      <c r="G55" s="40"/>
      <c r="H55" s="40"/>
      <c r="I55" s="40"/>
      <c r="J55" s="40"/>
      <c r="K55" s="40"/>
      <c r="L55" s="40"/>
      <c r="M55" s="68"/>
      <c r="N55" s="40"/>
      <c r="O55" s="39"/>
      <c r="P55" s="39"/>
      <c r="Q55" s="39"/>
      <c r="R55" s="39"/>
      <c r="S55" s="39"/>
      <c r="T55" s="39"/>
      <c r="U55" s="39"/>
      <c r="V55" s="39"/>
      <c r="W55" s="39"/>
      <c r="X55" s="39"/>
      <c r="Y55" s="39"/>
      <c r="Z55" s="39"/>
      <c r="AA55" s="39"/>
      <c r="AB55" s="39"/>
      <c r="AC55" s="39"/>
      <c r="AD55" s="39"/>
      <c r="AE55" s="40"/>
      <c r="AF55" s="40"/>
      <c r="AG55" s="39"/>
      <c r="AH55" s="39"/>
      <c r="AI55" s="39"/>
      <c r="AJ55" s="39"/>
      <c r="AK55" s="41"/>
      <c r="AL55" s="39"/>
      <c r="AM55" s="39"/>
      <c r="AN55" s="39"/>
      <c r="AO55" s="39"/>
      <c r="AP55" s="42"/>
      <c r="AQ55" s="42"/>
      <c r="AR55" s="42"/>
      <c r="AS55" s="42"/>
      <c r="AT55" s="42"/>
      <c r="AU55" s="42"/>
      <c r="AV55" s="42"/>
      <c r="AW55" s="42"/>
      <c r="AX55" s="39"/>
      <c r="AY55" s="63"/>
      <c r="AZ55" s="40"/>
      <c r="BA55" s="39"/>
      <c r="BB55" s="39"/>
      <c r="BC55" s="39"/>
      <c r="BD55" s="39"/>
      <c r="BE55" s="39"/>
      <c r="BF55" s="39"/>
      <c r="BG55" s="39"/>
      <c r="BH55" s="39"/>
      <c r="BI55" s="39"/>
      <c r="BJ55" s="52"/>
      <c r="BK55" s="39"/>
      <c r="BL55" s="39"/>
      <c r="BM55" s="39"/>
      <c r="BN55" s="39"/>
      <c r="BO55" s="39"/>
      <c r="BP55" s="52"/>
      <c r="BQ55" s="43"/>
      <c r="BR55" s="42"/>
      <c r="BS55" s="42"/>
      <c r="BT55" s="44"/>
      <c r="BU55" s="44"/>
      <c r="BV55" s="44"/>
      <c r="BW55" s="44"/>
      <c r="BX55" s="44"/>
      <c r="BY55" s="44"/>
      <c r="BZ55" s="44"/>
      <c r="CA55" s="45"/>
      <c r="CB55" s="45"/>
      <c r="CC55" s="45"/>
      <c r="CD55" s="45"/>
      <c r="CE55" s="45"/>
      <c r="CF55" s="45"/>
      <c r="CG55" s="45"/>
      <c r="CH55" s="44"/>
      <c r="CI55" s="44"/>
      <c r="CJ55" s="44"/>
      <c r="CK55" s="44"/>
      <c r="CL55" s="39"/>
      <c r="CM55" s="39"/>
      <c r="CN55" s="44"/>
      <c r="CO55" s="44"/>
      <c r="CP55" s="44"/>
      <c r="CQ55" s="44"/>
      <c r="CR55" s="45"/>
      <c r="CS55" s="43"/>
      <c r="CT55" s="43"/>
      <c r="CU55" s="42"/>
      <c r="CV55" s="59"/>
      <c r="CW55" s="64"/>
      <c r="CX55" s="46"/>
      <c r="CY55" s="46"/>
      <c r="CZ55" s="43"/>
      <c r="DA55" s="46"/>
      <c r="DB55" s="52"/>
      <c r="DC55" s="39"/>
      <c r="DD55" s="43"/>
      <c r="DE55" s="39"/>
      <c r="DF55" s="43"/>
      <c r="DG55" s="39"/>
      <c r="DH55" s="39"/>
      <c r="DI55" s="39"/>
      <c r="DJ55" s="39"/>
      <c r="DK55" s="39"/>
      <c r="DL55" s="39"/>
      <c r="DM55" s="64"/>
      <c r="DN55" s="39"/>
      <c r="DO55" s="39"/>
      <c r="DP55" s="39"/>
      <c r="DQ55" s="39"/>
      <c r="DR55" s="39"/>
      <c r="DS55" s="41"/>
    </row>
    <row r="56" spans="1:124" s="36" customFormat="1" ht="15" customHeight="1" x14ac:dyDescent="0.3">
      <c r="A56" s="39"/>
      <c r="B56" s="40"/>
      <c r="C56" s="40"/>
      <c r="D56" s="40"/>
      <c r="E56" s="40"/>
      <c r="F56" s="40"/>
      <c r="G56" s="40"/>
      <c r="H56" s="40"/>
      <c r="I56" s="40"/>
      <c r="J56" s="40"/>
      <c r="K56" s="40"/>
      <c r="L56" s="40"/>
      <c r="M56" s="68"/>
      <c r="N56" s="40"/>
      <c r="O56" s="39"/>
      <c r="P56" s="39"/>
      <c r="Q56" s="39"/>
      <c r="R56" s="39"/>
      <c r="S56" s="39"/>
      <c r="T56" s="39"/>
      <c r="U56" s="39"/>
      <c r="V56" s="39"/>
      <c r="W56" s="39"/>
      <c r="X56" s="39"/>
      <c r="Y56" s="39"/>
      <c r="Z56" s="39"/>
      <c r="AA56" s="39"/>
      <c r="AB56" s="39"/>
      <c r="AC56" s="39"/>
      <c r="AD56" s="39"/>
      <c r="AE56" s="40"/>
      <c r="AF56" s="40"/>
      <c r="AG56" s="39"/>
      <c r="AH56" s="39"/>
      <c r="AI56" s="39"/>
      <c r="AJ56" s="39"/>
      <c r="AK56" s="41"/>
      <c r="AL56" s="39"/>
      <c r="AM56" s="39"/>
      <c r="AN56" s="39"/>
      <c r="AO56" s="39"/>
      <c r="AP56" s="42"/>
      <c r="AQ56" s="42"/>
      <c r="AR56" s="42"/>
      <c r="AS56" s="42"/>
      <c r="AT56" s="42"/>
      <c r="AU56" s="42"/>
      <c r="AV56" s="42"/>
      <c r="AW56" s="42"/>
      <c r="AX56" s="39"/>
      <c r="AY56" s="63"/>
      <c r="AZ56" s="40"/>
      <c r="BA56" s="39"/>
      <c r="BB56" s="39"/>
      <c r="BC56" s="39"/>
      <c r="BD56" s="39"/>
      <c r="BE56" s="39"/>
      <c r="BF56" s="39"/>
      <c r="BG56" s="39"/>
      <c r="BH56" s="39"/>
      <c r="BI56" s="39"/>
      <c r="BJ56" s="52"/>
      <c r="BK56" s="39"/>
      <c r="BL56" s="39"/>
      <c r="BM56" s="39"/>
      <c r="BN56" s="39"/>
      <c r="BO56" s="39"/>
      <c r="BP56" s="52"/>
      <c r="BQ56" s="43"/>
      <c r="BR56" s="42"/>
      <c r="BS56" s="42"/>
      <c r="BT56" s="44"/>
      <c r="BU56" s="44"/>
      <c r="BV56" s="44"/>
      <c r="BW56" s="44"/>
      <c r="BX56" s="44"/>
      <c r="BY56" s="44"/>
      <c r="BZ56" s="44"/>
      <c r="CA56" s="45"/>
      <c r="CB56" s="45"/>
      <c r="CC56" s="45"/>
      <c r="CD56" s="45"/>
      <c r="CE56" s="45"/>
      <c r="CF56" s="45"/>
      <c r="CG56" s="45"/>
      <c r="CH56" s="44"/>
      <c r="CI56" s="44"/>
      <c r="CJ56" s="44"/>
      <c r="CK56" s="44"/>
      <c r="CL56" s="39"/>
      <c r="CM56" s="39"/>
      <c r="CN56" s="44"/>
      <c r="CO56" s="44"/>
      <c r="CP56" s="44"/>
      <c r="CQ56" s="44"/>
      <c r="CR56" s="45"/>
      <c r="CS56" s="43"/>
      <c r="CT56" s="43"/>
      <c r="CU56" s="42"/>
      <c r="CV56" s="59"/>
      <c r="CW56" s="64"/>
      <c r="CX56" s="46"/>
      <c r="CY56" s="46"/>
      <c r="CZ56" s="43"/>
      <c r="DA56" s="46"/>
      <c r="DB56" s="52"/>
      <c r="DC56" s="39"/>
      <c r="DD56" s="43"/>
      <c r="DE56" s="39"/>
      <c r="DF56" s="43"/>
      <c r="DG56" s="39"/>
      <c r="DH56" s="39"/>
      <c r="DI56" s="39"/>
      <c r="DJ56" s="39"/>
      <c r="DK56" s="39"/>
      <c r="DL56" s="39"/>
      <c r="DM56" s="64"/>
      <c r="DN56" s="39"/>
      <c r="DO56" s="39"/>
      <c r="DP56" s="39"/>
      <c r="DQ56" s="39"/>
      <c r="DR56" s="39"/>
      <c r="DS56" s="41"/>
      <c r="DT56" s="41"/>
    </row>
    <row r="57" spans="1:124" s="36" customFormat="1" ht="15" customHeight="1" x14ac:dyDescent="0.3">
      <c r="A57" s="39"/>
      <c r="B57" s="40"/>
      <c r="C57" s="40"/>
      <c r="D57" s="40"/>
      <c r="E57" s="40"/>
      <c r="F57" s="40"/>
      <c r="G57" s="40"/>
      <c r="H57" s="40"/>
      <c r="I57" s="40"/>
      <c r="J57" s="40"/>
      <c r="K57" s="40"/>
      <c r="L57" s="40"/>
      <c r="M57" s="68"/>
      <c r="N57" s="40"/>
      <c r="O57" s="39"/>
      <c r="P57" s="39"/>
      <c r="Q57" s="39"/>
      <c r="R57" s="39"/>
      <c r="S57" s="39"/>
      <c r="T57" s="39"/>
      <c r="U57" s="39"/>
      <c r="V57" s="39"/>
      <c r="W57" s="39"/>
      <c r="X57" s="39"/>
      <c r="Y57" s="39"/>
      <c r="Z57" s="39"/>
      <c r="AA57" s="39"/>
      <c r="AB57" s="39"/>
      <c r="AC57" s="39"/>
      <c r="AD57" s="39"/>
      <c r="AE57" s="40"/>
      <c r="AF57" s="40"/>
      <c r="AG57" s="39"/>
      <c r="AH57" s="39"/>
      <c r="AI57" s="39"/>
      <c r="AJ57" s="39"/>
      <c r="AK57" s="41"/>
      <c r="AL57" s="39"/>
      <c r="AM57" s="39"/>
      <c r="AN57" s="39"/>
      <c r="AO57" s="39"/>
      <c r="AP57" s="42"/>
      <c r="AQ57" s="42"/>
      <c r="AR57" s="42"/>
      <c r="AS57" s="42"/>
      <c r="AT57" s="42"/>
      <c r="AU57" s="42"/>
      <c r="AV57" s="42"/>
      <c r="AW57" s="42"/>
      <c r="AX57" s="39"/>
      <c r="AY57" s="63"/>
      <c r="AZ57" s="40"/>
      <c r="BA57" s="39"/>
      <c r="BB57" s="39"/>
      <c r="BC57" s="39"/>
      <c r="BD57" s="39"/>
      <c r="BE57" s="39"/>
      <c r="BF57" s="39"/>
      <c r="BG57" s="39"/>
      <c r="BH57" s="39"/>
      <c r="BI57" s="39"/>
      <c r="BJ57" s="52"/>
      <c r="BK57" s="39"/>
      <c r="BL57" s="39"/>
      <c r="BM57" s="39"/>
      <c r="BN57" s="39"/>
      <c r="BO57" s="39"/>
      <c r="BP57" s="52"/>
      <c r="BQ57" s="43"/>
      <c r="BR57" s="42"/>
      <c r="BS57" s="42"/>
      <c r="BT57" s="44"/>
      <c r="BU57" s="44"/>
      <c r="BV57" s="65"/>
      <c r="BW57" s="44"/>
      <c r="BX57" s="44"/>
      <c r="BY57" s="44"/>
      <c r="BZ57" s="44"/>
      <c r="CA57" s="45"/>
      <c r="CB57" s="45"/>
      <c r="CC57" s="45"/>
      <c r="CD57" s="45"/>
      <c r="CE57" s="45"/>
      <c r="CF57" s="45"/>
      <c r="CG57" s="45"/>
      <c r="CH57" s="44"/>
      <c r="CI57" s="44"/>
      <c r="CJ57" s="44"/>
      <c r="CK57" s="44"/>
      <c r="CL57" s="39"/>
      <c r="CM57" s="39"/>
      <c r="CN57" s="44"/>
      <c r="CO57" s="44"/>
      <c r="CP57" s="44"/>
      <c r="CQ57" s="44"/>
      <c r="CR57" s="45"/>
      <c r="CS57" s="43"/>
      <c r="CT57" s="43"/>
      <c r="CU57" s="42"/>
      <c r="CV57" s="59"/>
      <c r="CW57" s="64"/>
      <c r="CX57" s="46"/>
      <c r="CY57" s="46"/>
      <c r="CZ57" s="43"/>
      <c r="DA57" s="46"/>
      <c r="DB57" s="52"/>
      <c r="DC57" s="39"/>
      <c r="DD57" s="43"/>
      <c r="DE57" s="39"/>
      <c r="DF57" s="43"/>
      <c r="DG57" s="39"/>
      <c r="DH57" s="39"/>
      <c r="DI57" s="39"/>
      <c r="DJ57" s="39"/>
      <c r="DK57" s="39"/>
      <c r="DL57" s="39"/>
      <c r="DM57" s="64"/>
      <c r="DN57" s="39"/>
      <c r="DO57" s="39"/>
      <c r="DP57" s="39"/>
      <c r="DQ57" s="39"/>
      <c r="DR57" s="39"/>
      <c r="DS57" s="41"/>
    </row>
    <row r="58" spans="1:124" s="36" customFormat="1" ht="15" customHeight="1" x14ac:dyDescent="0.3">
      <c r="A58" s="39"/>
      <c r="B58" s="40"/>
      <c r="C58" s="40"/>
      <c r="D58" s="40"/>
      <c r="E58" s="40"/>
      <c r="F58" s="40"/>
      <c r="G58" s="40"/>
      <c r="H58" s="40"/>
      <c r="I58" s="40"/>
      <c r="J58" s="40"/>
      <c r="K58" s="40"/>
      <c r="L58" s="40"/>
      <c r="M58" s="68"/>
      <c r="N58" s="40"/>
      <c r="O58" s="39"/>
      <c r="P58" s="39"/>
      <c r="Q58" s="39"/>
      <c r="R58" s="39"/>
      <c r="S58" s="39"/>
      <c r="T58" s="39"/>
      <c r="U58" s="39"/>
      <c r="V58" s="39"/>
      <c r="W58" s="39"/>
      <c r="X58" s="39"/>
      <c r="Y58" s="39"/>
      <c r="Z58" s="39"/>
      <c r="AA58" s="39"/>
      <c r="AB58" s="39"/>
      <c r="AC58" s="39"/>
      <c r="AD58" s="39"/>
      <c r="AE58" s="40"/>
      <c r="AF58" s="40"/>
      <c r="AG58" s="39"/>
      <c r="AH58" s="39"/>
      <c r="AI58" s="39"/>
      <c r="AJ58" s="39"/>
      <c r="AK58" s="41"/>
      <c r="AL58" s="39"/>
      <c r="AM58" s="39"/>
      <c r="AN58" s="39"/>
      <c r="AO58" s="39"/>
      <c r="AP58" s="42"/>
      <c r="AQ58" s="42"/>
      <c r="AR58" s="42"/>
      <c r="AS58" s="42"/>
      <c r="AT58" s="42"/>
      <c r="AU58" s="42"/>
      <c r="AV58" s="42"/>
      <c r="AW58" s="42"/>
      <c r="AX58" s="39"/>
      <c r="AY58" s="63"/>
      <c r="AZ58" s="40"/>
      <c r="BA58" s="39"/>
      <c r="BB58" s="39"/>
      <c r="BC58" s="39"/>
      <c r="BD58" s="39"/>
      <c r="BE58" s="39"/>
      <c r="BF58" s="39"/>
      <c r="BG58" s="39"/>
      <c r="BH58" s="39"/>
      <c r="BI58" s="39"/>
      <c r="BJ58" s="52"/>
      <c r="BK58" s="39"/>
      <c r="BL58" s="39"/>
      <c r="BM58" s="39"/>
      <c r="BN58" s="39"/>
      <c r="BO58" s="39"/>
      <c r="BP58" s="52"/>
      <c r="BQ58" s="43"/>
      <c r="BR58" s="42"/>
      <c r="BS58" s="42"/>
      <c r="BT58" s="44"/>
      <c r="BU58" s="44"/>
      <c r="BV58" s="65"/>
      <c r="BW58" s="44"/>
      <c r="BX58" s="44"/>
      <c r="BY58" s="44"/>
      <c r="BZ58" s="44"/>
      <c r="CA58" s="45"/>
      <c r="CB58" s="45"/>
      <c r="CC58" s="45"/>
      <c r="CD58" s="45"/>
      <c r="CE58" s="45"/>
      <c r="CF58" s="45"/>
      <c r="CG58" s="45"/>
      <c r="CH58" s="44"/>
      <c r="CI58" s="44"/>
      <c r="CJ58" s="44"/>
      <c r="CK58" s="44"/>
      <c r="CL58" s="39"/>
      <c r="CM58" s="39"/>
      <c r="CN58" s="44"/>
      <c r="CO58" s="44"/>
      <c r="CP58" s="44"/>
      <c r="CQ58" s="44"/>
      <c r="CR58" s="45"/>
      <c r="CS58" s="43"/>
      <c r="CT58" s="43"/>
      <c r="CU58" s="42"/>
      <c r="CV58" s="59"/>
      <c r="CW58" s="64"/>
      <c r="CX58" s="46"/>
      <c r="CY58" s="46"/>
      <c r="CZ58" s="43"/>
      <c r="DA58" s="46"/>
      <c r="DB58" s="52"/>
      <c r="DC58" s="39"/>
      <c r="DD58" s="43"/>
      <c r="DE58" s="39"/>
      <c r="DF58" s="43"/>
      <c r="DG58" s="39"/>
      <c r="DH58" s="39"/>
      <c r="DI58" s="39"/>
      <c r="DJ58" s="39"/>
      <c r="DK58" s="39"/>
      <c r="DL58" s="39"/>
      <c r="DM58" s="64"/>
      <c r="DN58" s="39"/>
      <c r="DO58" s="39"/>
      <c r="DP58" s="39"/>
      <c r="DQ58" s="39"/>
      <c r="DR58" s="39"/>
      <c r="DS58" s="41"/>
    </row>
    <row r="59" spans="1:124" s="36" customFormat="1" ht="15" customHeight="1" x14ac:dyDescent="0.3">
      <c r="A59" s="39"/>
      <c r="B59" s="40"/>
      <c r="C59" s="40"/>
      <c r="D59" s="40"/>
      <c r="E59" s="40"/>
      <c r="F59" s="40"/>
      <c r="G59" s="40"/>
      <c r="H59" s="40"/>
      <c r="I59" s="40"/>
      <c r="J59" s="40"/>
      <c r="K59" s="40"/>
      <c r="L59" s="40"/>
      <c r="M59" s="68"/>
      <c r="N59" s="40"/>
      <c r="O59" s="39"/>
      <c r="P59" s="39"/>
      <c r="Q59" s="39"/>
      <c r="R59" s="39"/>
      <c r="S59" s="39"/>
      <c r="T59" s="39"/>
      <c r="U59" s="39"/>
      <c r="V59" s="39"/>
      <c r="W59" s="39"/>
      <c r="X59" s="39"/>
      <c r="Y59" s="39"/>
      <c r="Z59" s="39"/>
      <c r="AA59" s="39"/>
      <c r="AB59" s="39"/>
      <c r="AC59" s="39"/>
      <c r="AD59" s="39"/>
      <c r="AE59" s="40"/>
      <c r="AF59" s="40"/>
      <c r="AG59" s="39"/>
      <c r="AH59" s="39"/>
      <c r="AI59" s="39"/>
      <c r="AJ59" s="39"/>
      <c r="AK59" s="41"/>
      <c r="AL59" s="39"/>
      <c r="AM59" s="39"/>
      <c r="AN59" s="39"/>
      <c r="AO59" s="39"/>
      <c r="AP59" s="42"/>
      <c r="AQ59" s="42"/>
      <c r="AR59" s="42"/>
      <c r="AS59" s="42"/>
      <c r="AT59" s="42"/>
      <c r="AU59" s="42"/>
      <c r="AV59" s="42"/>
      <c r="AW59" s="42"/>
      <c r="AX59" s="39"/>
      <c r="AY59" s="63"/>
      <c r="AZ59" s="40"/>
      <c r="BA59" s="39"/>
      <c r="BB59" s="39"/>
      <c r="BC59" s="39"/>
      <c r="BD59" s="39"/>
      <c r="BE59" s="39"/>
      <c r="BF59" s="39"/>
      <c r="BG59" s="39"/>
      <c r="BH59" s="39"/>
      <c r="BI59" s="39"/>
      <c r="BJ59" s="52"/>
      <c r="BK59" s="39"/>
      <c r="BL59" s="39"/>
      <c r="BM59" s="39"/>
      <c r="BN59" s="39"/>
      <c r="BO59" s="39"/>
      <c r="BP59" s="52"/>
      <c r="BQ59" s="43"/>
      <c r="BR59" s="42"/>
      <c r="BS59" s="42"/>
      <c r="BT59" s="44"/>
      <c r="BU59" s="44"/>
      <c r="BV59" s="65"/>
      <c r="BW59" s="44"/>
      <c r="BX59" s="44"/>
      <c r="BY59" s="44"/>
      <c r="BZ59" s="44"/>
      <c r="CA59" s="45"/>
      <c r="CB59" s="45"/>
      <c r="CC59" s="45"/>
      <c r="CD59" s="45"/>
      <c r="CE59" s="45"/>
      <c r="CF59" s="45"/>
      <c r="CG59" s="45"/>
      <c r="CH59" s="44"/>
      <c r="CI59" s="44"/>
      <c r="CJ59" s="44"/>
      <c r="CK59" s="44"/>
      <c r="CL59" s="39"/>
      <c r="CM59" s="39"/>
      <c r="CN59" s="44"/>
      <c r="CO59" s="44"/>
      <c r="CP59" s="44"/>
      <c r="CQ59" s="44"/>
      <c r="CR59" s="45"/>
      <c r="CS59" s="43"/>
      <c r="CT59" s="43"/>
      <c r="CU59" s="42"/>
      <c r="CV59" s="59"/>
      <c r="CW59" s="64"/>
      <c r="CX59" s="46"/>
      <c r="CY59" s="46"/>
      <c r="CZ59" s="43"/>
      <c r="DA59" s="46"/>
      <c r="DB59" s="52"/>
      <c r="DC59" s="39"/>
      <c r="DD59" s="43"/>
      <c r="DE59" s="39"/>
      <c r="DF59" s="43"/>
      <c r="DG59" s="39"/>
      <c r="DH59" s="39"/>
      <c r="DI59" s="39"/>
      <c r="DJ59" s="39"/>
      <c r="DK59" s="39"/>
      <c r="DL59" s="39"/>
      <c r="DM59" s="64"/>
      <c r="DN59" s="39"/>
      <c r="DO59" s="39"/>
      <c r="DP59" s="39"/>
      <c r="DQ59" s="39"/>
      <c r="DR59" s="39"/>
      <c r="DS59" s="41"/>
    </row>
    <row r="60" spans="1:124" s="36" customFormat="1" ht="15" customHeight="1" x14ac:dyDescent="0.3">
      <c r="A60" s="39"/>
      <c r="B60" s="40"/>
      <c r="C60" s="40"/>
      <c r="D60" s="40"/>
      <c r="E60" s="40"/>
      <c r="F60" s="40"/>
      <c r="G60" s="40"/>
      <c r="H60" s="40"/>
      <c r="I60" s="40"/>
      <c r="J60" s="40"/>
      <c r="K60" s="40"/>
      <c r="L60" s="40"/>
      <c r="M60" s="68"/>
      <c r="N60" s="40"/>
      <c r="O60" s="39"/>
      <c r="P60" s="39"/>
      <c r="Q60" s="39"/>
      <c r="R60" s="39"/>
      <c r="S60" s="39"/>
      <c r="T60" s="39"/>
      <c r="U60" s="39"/>
      <c r="V60" s="39"/>
      <c r="W60" s="39"/>
      <c r="X60" s="39"/>
      <c r="Y60" s="39"/>
      <c r="Z60" s="39"/>
      <c r="AA60" s="39"/>
      <c r="AB60" s="39"/>
      <c r="AC60" s="39"/>
      <c r="AD60" s="39"/>
      <c r="AE60" s="40"/>
      <c r="AF60" s="40"/>
      <c r="AG60" s="39"/>
      <c r="AH60" s="39"/>
      <c r="AI60" s="39"/>
      <c r="AJ60" s="39"/>
      <c r="AK60" s="41"/>
      <c r="AL60" s="39"/>
      <c r="AM60" s="39"/>
      <c r="AN60" s="39"/>
      <c r="AO60" s="39"/>
      <c r="AP60" s="42"/>
      <c r="AQ60" s="42"/>
      <c r="AR60" s="42"/>
      <c r="AS60" s="42"/>
      <c r="AT60" s="42"/>
      <c r="AU60" s="42"/>
      <c r="AV60" s="42"/>
      <c r="AW60" s="42"/>
      <c r="AX60" s="39"/>
      <c r="AY60" s="63"/>
      <c r="AZ60" s="40"/>
      <c r="BA60" s="39"/>
      <c r="BB60" s="39"/>
      <c r="BC60" s="39"/>
      <c r="BD60" s="39"/>
      <c r="BE60" s="39"/>
      <c r="BF60" s="39"/>
      <c r="BG60" s="39"/>
      <c r="BH60" s="39"/>
      <c r="BI60" s="39"/>
      <c r="BJ60" s="52"/>
      <c r="BK60" s="39"/>
      <c r="BL60" s="39"/>
      <c r="BM60" s="39"/>
      <c r="BN60" s="39"/>
      <c r="BO60" s="39"/>
      <c r="BP60" s="52"/>
      <c r="BQ60" s="43"/>
      <c r="BR60" s="42"/>
      <c r="BS60" s="42"/>
      <c r="BT60" s="44"/>
      <c r="BU60" s="44"/>
      <c r="BV60" s="65"/>
      <c r="BW60" s="44"/>
      <c r="BX60" s="44"/>
      <c r="BY60" s="44"/>
      <c r="BZ60" s="44"/>
      <c r="CA60" s="45"/>
      <c r="CB60" s="45"/>
      <c r="CC60" s="45"/>
      <c r="CD60" s="45"/>
      <c r="CE60" s="45"/>
      <c r="CF60" s="45"/>
      <c r="CG60" s="45"/>
      <c r="CH60" s="44"/>
      <c r="CI60" s="44"/>
      <c r="CJ60" s="44"/>
      <c r="CK60" s="44"/>
      <c r="CL60" s="39"/>
      <c r="CM60" s="39"/>
      <c r="CN60" s="44"/>
      <c r="CO60" s="44"/>
      <c r="CP60" s="44"/>
      <c r="CQ60" s="44"/>
      <c r="CR60" s="45"/>
      <c r="CS60" s="43"/>
      <c r="CT60" s="43"/>
      <c r="CU60" s="42"/>
      <c r="CV60" s="59"/>
      <c r="CW60" s="64"/>
      <c r="CX60" s="46"/>
      <c r="CY60" s="46"/>
      <c r="CZ60" s="43"/>
      <c r="DA60" s="46"/>
      <c r="DB60" s="52"/>
      <c r="DC60" s="39"/>
      <c r="DD60" s="43"/>
      <c r="DE60" s="39"/>
      <c r="DF60" s="43"/>
      <c r="DG60" s="39"/>
      <c r="DH60" s="39"/>
      <c r="DI60" s="39"/>
      <c r="DJ60" s="39"/>
      <c r="DK60" s="39"/>
      <c r="DL60" s="39"/>
      <c r="DM60" s="64"/>
      <c r="DN60" s="39"/>
      <c r="DO60" s="39"/>
      <c r="DP60" s="39"/>
      <c r="DQ60" s="39"/>
      <c r="DR60" s="39"/>
      <c r="DS60" s="41"/>
    </row>
    <row r="61" spans="1:124" s="36" customFormat="1" ht="15" customHeight="1" x14ac:dyDescent="0.3">
      <c r="A61" s="39"/>
      <c r="B61" s="40"/>
      <c r="C61" s="40"/>
      <c r="D61" s="40"/>
      <c r="E61" s="40"/>
      <c r="F61" s="40"/>
      <c r="G61" s="40"/>
      <c r="H61" s="40"/>
      <c r="I61" s="40"/>
      <c r="J61" s="40"/>
      <c r="K61" s="40"/>
      <c r="L61" s="40"/>
      <c r="M61" s="68"/>
      <c r="N61" s="40"/>
      <c r="O61" s="39"/>
      <c r="P61" s="39"/>
      <c r="Q61" s="39"/>
      <c r="R61" s="39"/>
      <c r="S61" s="39"/>
      <c r="T61" s="39"/>
      <c r="U61" s="39"/>
      <c r="V61" s="39"/>
      <c r="W61" s="39"/>
      <c r="X61" s="39"/>
      <c r="Y61" s="39"/>
      <c r="Z61" s="39"/>
      <c r="AA61" s="39"/>
      <c r="AB61" s="39"/>
      <c r="AC61" s="39"/>
      <c r="AD61" s="39"/>
      <c r="AE61" s="40"/>
      <c r="AF61" s="40"/>
      <c r="AG61" s="39"/>
      <c r="AH61" s="39"/>
      <c r="AI61" s="39"/>
      <c r="AJ61" s="39"/>
      <c r="AK61" s="41"/>
      <c r="AL61" s="39"/>
      <c r="AM61" s="39"/>
      <c r="AN61" s="39"/>
      <c r="AO61" s="39"/>
      <c r="AP61" s="42"/>
      <c r="AQ61" s="42"/>
      <c r="AR61" s="42"/>
      <c r="AS61" s="42"/>
      <c r="AT61" s="42"/>
      <c r="AU61" s="42"/>
      <c r="AV61" s="42"/>
      <c r="AW61" s="42"/>
      <c r="AX61" s="39"/>
      <c r="AY61" s="63"/>
      <c r="AZ61" s="40"/>
      <c r="BA61" s="39"/>
      <c r="BB61" s="39"/>
      <c r="BC61" s="39"/>
      <c r="BD61" s="39"/>
      <c r="BE61" s="39"/>
      <c r="BF61" s="39"/>
      <c r="BG61" s="39"/>
      <c r="BH61" s="39"/>
      <c r="BI61" s="39"/>
      <c r="BJ61" s="52"/>
      <c r="BK61" s="39"/>
      <c r="BL61" s="39"/>
      <c r="BM61" s="39"/>
      <c r="BN61" s="39"/>
      <c r="BO61" s="39"/>
      <c r="BP61" s="52"/>
      <c r="BQ61" s="43"/>
      <c r="BR61" s="42"/>
      <c r="BS61" s="42"/>
      <c r="BT61" s="44"/>
      <c r="BU61" s="44"/>
      <c r="BV61" s="65"/>
      <c r="BW61" s="44"/>
      <c r="BX61" s="44"/>
      <c r="BY61" s="44"/>
      <c r="BZ61" s="44"/>
      <c r="CA61" s="45"/>
      <c r="CB61" s="45"/>
      <c r="CC61" s="45"/>
      <c r="CD61" s="45"/>
      <c r="CE61" s="45"/>
      <c r="CF61" s="45"/>
      <c r="CG61" s="45"/>
      <c r="CH61" s="44"/>
      <c r="CI61" s="44"/>
      <c r="CJ61" s="44"/>
      <c r="CK61" s="44"/>
      <c r="CL61" s="39"/>
      <c r="CM61" s="39"/>
      <c r="CN61" s="44"/>
      <c r="CO61" s="44"/>
      <c r="CP61" s="44"/>
      <c r="CQ61" s="44"/>
      <c r="CR61" s="45"/>
      <c r="CS61" s="43"/>
      <c r="CT61" s="43"/>
      <c r="CU61" s="42"/>
      <c r="CV61" s="59"/>
      <c r="CW61" s="64"/>
      <c r="CX61" s="46"/>
      <c r="CY61" s="46"/>
      <c r="CZ61" s="43"/>
      <c r="DA61" s="46"/>
      <c r="DB61" s="52"/>
      <c r="DC61" s="39"/>
      <c r="DD61" s="43"/>
      <c r="DE61" s="39"/>
      <c r="DF61" s="43"/>
      <c r="DG61" s="39"/>
      <c r="DH61" s="39"/>
      <c r="DI61" s="39"/>
      <c r="DJ61" s="39"/>
      <c r="DK61" s="39"/>
      <c r="DL61" s="39"/>
      <c r="DM61" s="64"/>
      <c r="DN61" s="39"/>
      <c r="DO61" s="39"/>
      <c r="DP61" s="39"/>
      <c r="DQ61" s="39"/>
      <c r="DR61" s="39"/>
      <c r="DS61" s="41"/>
    </row>
    <row r="62" spans="1:124" s="36" customFormat="1" ht="15" customHeight="1" x14ac:dyDescent="0.3">
      <c r="A62" s="39"/>
      <c r="B62" s="40"/>
      <c r="C62" s="40"/>
      <c r="D62" s="40"/>
      <c r="E62" s="40"/>
      <c r="F62" s="40"/>
      <c r="G62" s="40"/>
      <c r="H62" s="40"/>
      <c r="I62" s="40"/>
      <c r="J62" s="40"/>
      <c r="K62" s="40"/>
      <c r="L62" s="40"/>
      <c r="M62" s="68"/>
      <c r="N62" s="40"/>
      <c r="O62" s="39"/>
      <c r="P62" s="39"/>
      <c r="Q62" s="39"/>
      <c r="R62" s="39"/>
      <c r="S62" s="39"/>
      <c r="T62" s="39"/>
      <c r="U62" s="39"/>
      <c r="V62" s="39"/>
      <c r="W62" s="39"/>
      <c r="X62" s="39"/>
      <c r="Y62" s="39"/>
      <c r="Z62" s="39"/>
      <c r="AA62" s="39"/>
      <c r="AB62" s="39"/>
      <c r="AC62" s="39"/>
      <c r="AD62" s="39"/>
      <c r="AE62" s="40"/>
      <c r="AF62" s="40"/>
      <c r="AG62" s="39"/>
      <c r="AH62" s="39"/>
      <c r="AI62" s="39"/>
      <c r="AJ62" s="39"/>
      <c r="AK62" s="41"/>
      <c r="AL62" s="39"/>
      <c r="AM62" s="39"/>
      <c r="AN62" s="39"/>
      <c r="AO62" s="39"/>
      <c r="AP62" s="42"/>
      <c r="AQ62" s="42"/>
      <c r="AR62" s="42"/>
      <c r="AS62" s="42"/>
      <c r="AT62" s="42"/>
      <c r="AU62" s="42"/>
      <c r="AV62" s="42"/>
      <c r="AW62" s="42"/>
      <c r="AX62" s="39"/>
      <c r="AY62" s="63"/>
      <c r="AZ62" s="40"/>
      <c r="BA62" s="39"/>
      <c r="BB62" s="39"/>
      <c r="BC62" s="39"/>
      <c r="BD62" s="39"/>
      <c r="BE62" s="39"/>
      <c r="BF62" s="39"/>
      <c r="BG62" s="39"/>
      <c r="BH62" s="39"/>
      <c r="BI62" s="39"/>
      <c r="BJ62" s="52"/>
      <c r="BK62" s="39"/>
      <c r="BL62" s="39"/>
      <c r="BM62" s="39"/>
      <c r="BN62" s="39"/>
      <c r="BO62" s="39"/>
      <c r="BP62" s="52"/>
      <c r="BQ62" s="43"/>
      <c r="BR62" s="42"/>
      <c r="BS62" s="42"/>
      <c r="BT62" s="44"/>
      <c r="BU62" s="44"/>
      <c r="BV62" s="65"/>
      <c r="BW62" s="44"/>
      <c r="BX62" s="44"/>
      <c r="BY62" s="44"/>
      <c r="BZ62" s="44"/>
      <c r="CA62" s="45"/>
      <c r="CB62" s="45"/>
      <c r="CC62" s="45"/>
      <c r="CD62" s="45"/>
      <c r="CE62" s="45"/>
      <c r="CF62" s="45"/>
      <c r="CG62" s="45"/>
      <c r="CH62" s="44"/>
      <c r="CI62" s="44"/>
      <c r="CJ62" s="44"/>
      <c r="CK62" s="44"/>
      <c r="CL62" s="39"/>
      <c r="CM62" s="39"/>
      <c r="CN62" s="44"/>
      <c r="CO62" s="44"/>
      <c r="CP62" s="44"/>
      <c r="CQ62" s="44"/>
      <c r="CR62" s="45"/>
      <c r="CS62" s="43"/>
      <c r="CT62" s="43"/>
      <c r="CU62" s="42"/>
      <c r="CV62" s="59"/>
      <c r="CW62" s="64"/>
      <c r="CX62" s="46"/>
      <c r="CY62" s="46"/>
      <c r="CZ62" s="43"/>
      <c r="DA62" s="46"/>
      <c r="DB62" s="52"/>
      <c r="DC62" s="39"/>
      <c r="DD62" s="43"/>
      <c r="DE62" s="39"/>
      <c r="DF62" s="43"/>
      <c r="DG62" s="39"/>
      <c r="DH62" s="39"/>
      <c r="DI62" s="39"/>
      <c r="DJ62" s="39"/>
      <c r="DK62" s="39"/>
      <c r="DL62" s="39"/>
      <c r="DM62" s="64"/>
      <c r="DN62" s="39"/>
      <c r="DO62" s="39"/>
      <c r="DP62" s="39"/>
      <c r="DQ62" s="39"/>
      <c r="DR62" s="39"/>
      <c r="DS62" s="41"/>
    </row>
    <row r="63" spans="1:124" s="36" customFormat="1" ht="15" customHeight="1" x14ac:dyDescent="0.3">
      <c r="A63" s="39"/>
      <c r="B63" s="40"/>
      <c r="C63" s="40"/>
      <c r="D63" s="40"/>
      <c r="E63" s="40"/>
      <c r="F63" s="40"/>
      <c r="G63" s="40"/>
      <c r="H63" s="40"/>
      <c r="I63" s="40"/>
      <c r="J63" s="40"/>
      <c r="K63" s="40"/>
      <c r="L63" s="40"/>
      <c r="M63" s="68"/>
      <c r="N63" s="40"/>
      <c r="O63" s="39"/>
      <c r="P63" s="39"/>
      <c r="Q63" s="39"/>
      <c r="R63" s="39"/>
      <c r="S63" s="39"/>
      <c r="T63" s="39"/>
      <c r="U63" s="39"/>
      <c r="V63" s="39"/>
      <c r="W63" s="39"/>
      <c r="X63" s="39"/>
      <c r="Y63" s="39"/>
      <c r="Z63" s="39"/>
      <c r="AA63" s="39"/>
      <c r="AB63" s="39"/>
      <c r="AC63" s="39"/>
      <c r="AD63" s="39"/>
      <c r="AE63" s="40"/>
      <c r="AF63" s="40"/>
      <c r="AG63" s="39"/>
      <c r="AH63" s="39"/>
      <c r="AI63" s="39"/>
      <c r="AJ63" s="39"/>
      <c r="AK63" s="41"/>
      <c r="AL63" s="39"/>
      <c r="AM63" s="39"/>
      <c r="AN63" s="39"/>
      <c r="AO63" s="39"/>
      <c r="AP63" s="42"/>
      <c r="AQ63" s="42"/>
      <c r="AR63" s="42"/>
      <c r="AS63" s="42"/>
      <c r="AT63" s="42"/>
      <c r="AU63" s="42"/>
      <c r="AV63" s="42"/>
      <c r="AW63" s="42"/>
      <c r="AX63" s="39"/>
      <c r="AY63" s="63"/>
      <c r="AZ63" s="40"/>
      <c r="BA63" s="39"/>
      <c r="BB63" s="39"/>
      <c r="BC63" s="39"/>
      <c r="BD63" s="39"/>
      <c r="BE63" s="39"/>
      <c r="BF63" s="39"/>
      <c r="BG63" s="39"/>
      <c r="BH63" s="39"/>
      <c r="BI63" s="39"/>
      <c r="BJ63" s="52"/>
      <c r="BK63" s="39"/>
      <c r="BL63" s="39"/>
      <c r="BM63" s="39"/>
      <c r="BN63" s="39"/>
      <c r="BO63" s="39"/>
      <c r="BP63" s="52"/>
      <c r="BQ63" s="43"/>
      <c r="BR63" s="42"/>
      <c r="BS63" s="42"/>
      <c r="BT63" s="44"/>
      <c r="BU63" s="44"/>
      <c r="BV63" s="65"/>
      <c r="BW63" s="44"/>
      <c r="BX63" s="44"/>
      <c r="BY63" s="44"/>
      <c r="BZ63" s="44"/>
      <c r="CA63" s="45"/>
      <c r="CB63" s="45"/>
      <c r="CC63" s="45"/>
      <c r="CD63" s="45"/>
      <c r="CE63" s="45"/>
      <c r="CF63" s="45"/>
      <c r="CG63" s="45"/>
      <c r="CH63" s="44"/>
      <c r="CI63" s="44"/>
      <c r="CJ63" s="44"/>
      <c r="CK63" s="44"/>
      <c r="CL63" s="39"/>
      <c r="CM63" s="39"/>
      <c r="CN63" s="44"/>
      <c r="CO63" s="44"/>
      <c r="CP63" s="44"/>
      <c r="CQ63" s="44"/>
      <c r="CR63" s="45"/>
      <c r="CS63" s="43"/>
      <c r="CT63" s="43"/>
      <c r="CU63" s="42"/>
      <c r="CV63" s="59"/>
      <c r="CW63" s="64"/>
      <c r="CX63" s="46"/>
      <c r="CY63" s="46"/>
      <c r="CZ63" s="43"/>
      <c r="DA63" s="46"/>
      <c r="DB63" s="52"/>
      <c r="DC63" s="39"/>
      <c r="DD63" s="43"/>
      <c r="DE63" s="39"/>
      <c r="DF63" s="43"/>
      <c r="DG63" s="39"/>
      <c r="DH63" s="39"/>
      <c r="DI63" s="39"/>
      <c r="DJ63" s="39"/>
      <c r="DK63" s="39"/>
      <c r="DL63" s="39"/>
      <c r="DM63" s="64"/>
      <c r="DN63" s="39"/>
      <c r="DO63" s="39"/>
      <c r="DP63" s="39"/>
      <c r="DQ63" s="39"/>
      <c r="DR63" s="39"/>
      <c r="DS63" s="41"/>
    </row>
    <row r="64" spans="1:124" s="36" customFormat="1" ht="15" customHeight="1" x14ac:dyDescent="0.3">
      <c r="A64" s="39"/>
      <c r="B64" s="40"/>
      <c r="C64" s="40"/>
      <c r="D64" s="40"/>
      <c r="E64" s="40"/>
      <c r="F64" s="40"/>
      <c r="G64" s="40"/>
      <c r="H64" s="40"/>
      <c r="I64" s="40"/>
      <c r="J64" s="40"/>
      <c r="K64" s="40"/>
      <c r="L64" s="40"/>
      <c r="M64" s="68"/>
      <c r="N64" s="40"/>
      <c r="O64" s="39"/>
      <c r="P64" s="39"/>
      <c r="Q64" s="39"/>
      <c r="R64" s="39"/>
      <c r="S64" s="39"/>
      <c r="T64" s="39"/>
      <c r="U64" s="39"/>
      <c r="V64" s="39"/>
      <c r="W64" s="39"/>
      <c r="X64" s="39"/>
      <c r="Y64" s="39"/>
      <c r="Z64" s="39"/>
      <c r="AA64" s="39"/>
      <c r="AB64" s="39"/>
      <c r="AC64" s="39"/>
      <c r="AD64" s="39"/>
      <c r="AE64" s="40"/>
      <c r="AF64" s="40"/>
      <c r="AG64" s="39"/>
      <c r="AH64" s="39"/>
      <c r="AI64" s="39"/>
      <c r="AJ64" s="39"/>
      <c r="AK64" s="41"/>
      <c r="AL64" s="39"/>
      <c r="AM64" s="39"/>
      <c r="AN64" s="39"/>
      <c r="AO64" s="39"/>
      <c r="AP64" s="42"/>
      <c r="AQ64" s="42"/>
      <c r="AR64" s="42"/>
      <c r="AS64" s="42"/>
      <c r="AT64" s="42"/>
      <c r="AU64" s="42"/>
      <c r="AV64" s="42"/>
      <c r="AW64" s="42"/>
      <c r="AX64" s="39"/>
      <c r="AY64" s="63"/>
      <c r="AZ64" s="40"/>
      <c r="BA64" s="39"/>
      <c r="BB64" s="39"/>
      <c r="BC64" s="39"/>
      <c r="BD64" s="39"/>
      <c r="BE64" s="39"/>
      <c r="BF64" s="39"/>
      <c r="BG64" s="39"/>
      <c r="BH64" s="39"/>
      <c r="BI64" s="39"/>
      <c r="BJ64" s="52"/>
      <c r="BK64" s="39"/>
      <c r="BL64" s="39"/>
      <c r="BM64" s="39"/>
      <c r="BN64" s="39"/>
      <c r="BO64" s="39"/>
      <c r="BP64" s="52"/>
      <c r="BQ64" s="43"/>
      <c r="BR64" s="42"/>
      <c r="BS64" s="42"/>
      <c r="BT64" s="44"/>
      <c r="BU64" s="44"/>
      <c r="BV64" s="65"/>
      <c r="BW64" s="44"/>
      <c r="BX64" s="44"/>
      <c r="BY64" s="44"/>
      <c r="BZ64" s="44"/>
      <c r="CA64" s="45"/>
      <c r="CB64" s="45"/>
      <c r="CC64" s="45"/>
      <c r="CD64" s="45"/>
      <c r="CE64" s="45"/>
      <c r="CF64" s="45"/>
      <c r="CG64" s="45"/>
      <c r="CH64" s="44"/>
      <c r="CI64" s="44"/>
      <c r="CJ64" s="44"/>
      <c r="CK64" s="44"/>
      <c r="CL64" s="39"/>
      <c r="CM64" s="39"/>
      <c r="CN64" s="44"/>
      <c r="CO64" s="44"/>
      <c r="CP64" s="44"/>
      <c r="CQ64" s="44"/>
      <c r="CR64" s="45"/>
      <c r="CS64" s="43"/>
      <c r="CT64" s="43"/>
      <c r="CU64" s="42"/>
      <c r="CV64" s="59"/>
      <c r="CW64" s="64"/>
      <c r="CX64" s="46"/>
      <c r="CY64" s="46"/>
      <c r="CZ64" s="43"/>
      <c r="DA64" s="46"/>
      <c r="DB64" s="52"/>
      <c r="DC64" s="39"/>
      <c r="DD64" s="43"/>
      <c r="DE64" s="39"/>
      <c r="DF64" s="43"/>
      <c r="DG64" s="39"/>
      <c r="DH64" s="39"/>
      <c r="DI64" s="39"/>
      <c r="DJ64" s="39"/>
      <c r="DK64" s="39"/>
      <c r="DL64" s="39"/>
      <c r="DM64" s="64"/>
      <c r="DN64" s="39"/>
      <c r="DO64" s="39"/>
      <c r="DP64" s="39"/>
      <c r="DQ64" s="39"/>
      <c r="DR64" s="39"/>
      <c r="DS64" s="41"/>
    </row>
    <row r="65" spans="1:124" s="36" customFormat="1" ht="15" customHeight="1" x14ac:dyDescent="0.3">
      <c r="A65" s="39"/>
      <c r="B65" s="40"/>
      <c r="C65" s="40"/>
      <c r="D65" s="40"/>
      <c r="E65" s="40"/>
      <c r="F65" s="40"/>
      <c r="G65" s="40"/>
      <c r="H65" s="40"/>
      <c r="I65" s="40"/>
      <c r="J65" s="40"/>
      <c r="K65" s="40"/>
      <c r="L65" s="40"/>
      <c r="M65" s="68"/>
      <c r="N65" s="40"/>
      <c r="O65" s="39"/>
      <c r="P65" s="39"/>
      <c r="Q65" s="39"/>
      <c r="R65" s="39"/>
      <c r="S65" s="39"/>
      <c r="T65" s="39"/>
      <c r="U65" s="39"/>
      <c r="V65" s="39"/>
      <c r="W65" s="39"/>
      <c r="X65" s="39"/>
      <c r="Y65" s="39"/>
      <c r="Z65" s="39"/>
      <c r="AA65" s="39"/>
      <c r="AB65" s="39"/>
      <c r="AC65" s="39"/>
      <c r="AD65" s="39"/>
      <c r="AE65" s="40"/>
      <c r="AF65" s="40"/>
      <c r="AG65" s="39"/>
      <c r="AH65" s="39"/>
      <c r="AI65" s="39"/>
      <c r="AJ65" s="39"/>
      <c r="AK65" s="41"/>
      <c r="AL65" s="39"/>
      <c r="AM65" s="39"/>
      <c r="AN65" s="39"/>
      <c r="AO65" s="39"/>
      <c r="AP65" s="42"/>
      <c r="AQ65" s="42"/>
      <c r="AR65" s="42"/>
      <c r="AS65" s="42"/>
      <c r="AT65" s="42"/>
      <c r="AU65" s="42"/>
      <c r="AV65" s="42"/>
      <c r="AW65" s="42"/>
      <c r="AX65" s="39"/>
      <c r="AY65" s="63"/>
      <c r="AZ65" s="40"/>
      <c r="BA65" s="39"/>
      <c r="BB65" s="39"/>
      <c r="BC65" s="39"/>
      <c r="BD65" s="39"/>
      <c r="BE65" s="39"/>
      <c r="BF65" s="39"/>
      <c r="BG65" s="39"/>
      <c r="BH65" s="39"/>
      <c r="BI65" s="39"/>
      <c r="BJ65" s="52"/>
      <c r="BK65" s="39"/>
      <c r="BL65" s="39"/>
      <c r="BM65" s="39"/>
      <c r="BN65" s="39"/>
      <c r="BO65" s="39"/>
      <c r="BP65" s="52"/>
      <c r="BQ65" s="43"/>
      <c r="BR65" s="42"/>
      <c r="BS65" s="42"/>
      <c r="BT65" s="44"/>
      <c r="BU65" s="44"/>
      <c r="BV65" s="65"/>
      <c r="BW65" s="44"/>
      <c r="BX65" s="44"/>
      <c r="BY65" s="44"/>
      <c r="BZ65" s="44"/>
      <c r="CA65" s="45"/>
      <c r="CB65" s="45"/>
      <c r="CC65" s="45"/>
      <c r="CD65" s="45"/>
      <c r="CE65" s="45"/>
      <c r="CF65" s="45"/>
      <c r="CG65" s="45"/>
      <c r="CH65" s="44"/>
      <c r="CI65" s="44"/>
      <c r="CJ65" s="44"/>
      <c r="CK65" s="44"/>
      <c r="CL65" s="39"/>
      <c r="CM65" s="39"/>
      <c r="CN65" s="44"/>
      <c r="CO65" s="44"/>
      <c r="CP65" s="44"/>
      <c r="CQ65" s="44"/>
      <c r="CR65" s="45"/>
      <c r="CS65" s="43"/>
      <c r="CT65" s="43"/>
      <c r="CU65" s="42"/>
      <c r="CV65" s="59"/>
      <c r="CW65" s="64"/>
      <c r="CX65" s="46"/>
      <c r="CY65" s="46"/>
      <c r="CZ65" s="43"/>
      <c r="DA65" s="46"/>
      <c r="DB65" s="52"/>
      <c r="DC65" s="39"/>
      <c r="DD65" s="43"/>
      <c r="DE65" s="39"/>
      <c r="DF65" s="43"/>
      <c r="DG65" s="39"/>
      <c r="DH65" s="39"/>
      <c r="DI65" s="39"/>
      <c r="DJ65" s="39"/>
      <c r="DK65" s="39"/>
      <c r="DL65" s="39"/>
      <c r="DM65" s="64"/>
      <c r="DN65" s="39"/>
      <c r="DO65" s="39"/>
      <c r="DP65" s="39"/>
      <c r="DQ65" s="39"/>
      <c r="DR65" s="39"/>
      <c r="DS65" s="41"/>
      <c r="DT65" s="7"/>
    </row>
    <row r="66" spans="1:124" s="36" customFormat="1" ht="15" customHeight="1" x14ac:dyDescent="0.3">
      <c r="A66" s="39"/>
      <c r="B66" s="40"/>
      <c r="C66" s="40"/>
      <c r="D66" s="40"/>
      <c r="E66" s="40"/>
      <c r="F66" s="40"/>
      <c r="G66" s="40"/>
      <c r="H66" s="40"/>
      <c r="I66" s="40"/>
      <c r="J66" s="40"/>
      <c r="K66" s="40"/>
      <c r="L66" s="40"/>
      <c r="M66" s="68"/>
      <c r="N66" s="40"/>
      <c r="O66" s="39"/>
      <c r="P66" s="39"/>
      <c r="Q66" s="39"/>
      <c r="R66" s="39"/>
      <c r="S66" s="39"/>
      <c r="T66" s="39"/>
      <c r="U66" s="39"/>
      <c r="V66" s="39"/>
      <c r="W66" s="39"/>
      <c r="X66" s="39"/>
      <c r="Y66" s="39"/>
      <c r="Z66" s="39"/>
      <c r="AA66" s="39"/>
      <c r="AB66" s="39"/>
      <c r="AC66" s="39"/>
      <c r="AD66" s="39"/>
      <c r="AE66" s="40"/>
      <c r="AF66" s="40"/>
      <c r="AG66" s="39"/>
      <c r="AH66" s="39"/>
      <c r="AI66" s="39"/>
      <c r="AJ66" s="39"/>
      <c r="AK66" s="41"/>
      <c r="AL66" s="39"/>
      <c r="AM66" s="39"/>
      <c r="AN66" s="39"/>
      <c r="AO66" s="39"/>
      <c r="AP66" s="42"/>
      <c r="AQ66" s="42"/>
      <c r="AR66" s="42"/>
      <c r="AS66" s="42"/>
      <c r="AT66" s="42"/>
      <c r="AU66" s="42"/>
      <c r="AV66" s="42"/>
      <c r="AW66" s="42"/>
      <c r="AX66" s="39"/>
      <c r="AY66" s="63"/>
      <c r="AZ66" s="40"/>
      <c r="BA66" s="39"/>
      <c r="BB66" s="39"/>
      <c r="BC66" s="39"/>
      <c r="BD66" s="39"/>
      <c r="BE66" s="39"/>
      <c r="BF66" s="39"/>
      <c r="BG66" s="39"/>
      <c r="BH66" s="39"/>
      <c r="BI66" s="39"/>
      <c r="BJ66" s="52"/>
      <c r="BK66" s="39"/>
      <c r="BL66" s="39"/>
      <c r="BM66" s="39"/>
      <c r="BN66" s="39"/>
      <c r="BO66" s="39"/>
      <c r="BP66" s="52"/>
      <c r="BQ66" s="43"/>
      <c r="BR66" s="42"/>
      <c r="BS66" s="42"/>
      <c r="BT66" s="44"/>
      <c r="BU66" s="44"/>
      <c r="BV66" s="65"/>
      <c r="BW66" s="44"/>
      <c r="BX66" s="44"/>
      <c r="BY66" s="44"/>
      <c r="BZ66" s="44"/>
      <c r="CA66" s="45"/>
      <c r="CB66" s="45"/>
      <c r="CC66" s="45"/>
      <c r="CD66" s="45"/>
      <c r="CE66" s="45"/>
      <c r="CF66" s="45"/>
      <c r="CG66" s="45"/>
      <c r="CH66" s="44"/>
      <c r="CI66" s="44"/>
      <c r="CJ66" s="44"/>
      <c r="CK66" s="44"/>
      <c r="CL66" s="39"/>
      <c r="CM66" s="39"/>
      <c r="CN66" s="44"/>
      <c r="CO66" s="44"/>
      <c r="CP66" s="44"/>
      <c r="CQ66" s="44"/>
      <c r="CR66" s="45"/>
      <c r="CS66" s="43"/>
      <c r="CT66" s="43"/>
      <c r="CU66" s="42"/>
      <c r="CV66" s="59"/>
      <c r="CW66" s="64"/>
      <c r="CX66" s="46"/>
      <c r="CY66" s="46"/>
      <c r="CZ66" s="43"/>
      <c r="DA66" s="46"/>
      <c r="DB66" s="52"/>
      <c r="DC66" s="39"/>
      <c r="DD66" s="43"/>
      <c r="DE66" s="39"/>
      <c r="DF66" s="43"/>
      <c r="DG66" s="39"/>
      <c r="DH66" s="39"/>
      <c r="DI66" s="39"/>
      <c r="DJ66" s="39"/>
      <c r="DK66" s="39"/>
      <c r="DL66" s="39"/>
      <c r="DM66" s="64"/>
      <c r="DN66" s="39"/>
      <c r="DO66" s="39"/>
      <c r="DP66" s="39"/>
      <c r="DQ66" s="39"/>
      <c r="DR66" s="39"/>
      <c r="DS66" s="41"/>
    </row>
    <row r="67" spans="1:124" s="36" customFormat="1" ht="15" customHeight="1" x14ac:dyDescent="0.3">
      <c r="A67" s="39"/>
      <c r="B67" s="40"/>
      <c r="C67" s="40"/>
      <c r="D67" s="40"/>
      <c r="E67" s="40"/>
      <c r="F67" s="40"/>
      <c r="G67" s="40"/>
      <c r="H67" s="40"/>
      <c r="I67" s="40"/>
      <c r="J67" s="40"/>
      <c r="K67" s="40"/>
      <c r="L67" s="40"/>
      <c r="M67" s="68"/>
      <c r="N67" s="40"/>
      <c r="O67" s="39"/>
      <c r="P67" s="39"/>
      <c r="Q67" s="39"/>
      <c r="R67" s="39"/>
      <c r="S67" s="39"/>
      <c r="T67" s="39"/>
      <c r="U67" s="39"/>
      <c r="V67" s="39"/>
      <c r="W67" s="39"/>
      <c r="X67" s="39"/>
      <c r="Y67" s="39"/>
      <c r="Z67" s="39"/>
      <c r="AA67" s="39"/>
      <c r="AB67" s="39"/>
      <c r="AC67" s="39"/>
      <c r="AD67" s="39"/>
      <c r="AE67" s="40"/>
      <c r="AF67" s="40"/>
      <c r="AG67" s="39"/>
      <c r="AH67" s="39"/>
      <c r="AI67" s="39"/>
      <c r="AJ67" s="39"/>
      <c r="AK67" s="41"/>
      <c r="AL67" s="39"/>
      <c r="AM67" s="39"/>
      <c r="AN67" s="39"/>
      <c r="AO67" s="39"/>
      <c r="AP67" s="42"/>
      <c r="AQ67" s="42"/>
      <c r="AR67" s="42"/>
      <c r="AS67" s="42"/>
      <c r="AT67" s="42"/>
      <c r="AU67" s="42"/>
      <c r="AV67" s="42"/>
      <c r="AW67" s="42"/>
      <c r="AX67" s="39"/>
      <c r="AY67" s="63"/>
      <c r="AZ67" s="40"/>
      <c r="BA67" s="39"/>
      <c r="BB67" s="39"/>
      <c r="BC67" s="39"/>
      <c r="BD67" s="39"/>
      <c r="BE67" s="39"/>
      <c r="BF67" s="39"/>
      <c r="BG67" s="39"/>
      <c r="BH67" s="39"/>
      <c r="BI67" s="39"/>
      <c r="BJ67" s="52"/>
      <c r="BK67" s="39"/>
      <c r="BL67" s="39"/>
      <c r="BM67" s="39"/>
      <c r="BN67" s="39"/>
      <c r="BO67" s="39"/>
      <c r="BP67" s="52"/>
      <c r="BQ67" s="43"/>
      <c r="BR67" s="42"/>
      <c r="BS67" s="42"/>
      <c r="BT67" s="44"/>
      <c r="BU67" s="44"/>
      <c r="BV67" s="65"/>
      <c r="BW67" s="44"/>
      <c r="BX67" s="44"/>
      <c r="BY67" s="44"/>
      <c r="BZ67" s="44"/>
      <c r="CA67" s="45"/>
      <c r="CB67" s="45"/>
      <c r="CC67" s="45"/>
      <c r="CD67" s="45"/>
      <c r="CE67" s="45"/>
      <c r="CF67" s="45"/>
      <c r="CG67" s="45"/>
      <c r="CH67" s="44"/>
      <c r="CI67" s="44"/>
      <c r="CJ67" s="44"/>
      <c r="CK67" s="44"/>
      <c r="CL67" s="39"/>
      <c r="CM67" s="39"/>
      <c r="CN67" s="44"/>
      <c r="CO67" s="44"/>
      <c r="CP67" s="44"/>
      <c r="CQ67" s="44"/>
      <c r="CR67" s="45"/>
      <c r="CS67" s="43"/>
      <c r="CT67" s="43"/>
      <c r="CU67" s="42"/>
      <c r="CV67" s="59"/>
      <c r="CW67" s="64"/>
      <c r="CX67" s="46"/>
      <c r="CY67" s="46"/>
      <c r="CZ67" s="43"/>
      <c r="DA67" s="46"/>
      <c r="DB67" s="52"/>
      <c r="DC67" s="39"/>
      <c r="DD67" s="43"/>
      <c r="DE67" s="39"/>
      <c r="DF67" s="43"/>
      <c r="DG67" s="39"/>
      <c r="DH67" s="39"/>
      <c r="DI67" s="39"/>
      <c r="DJ67" s="39"/>
      <c r="DK67" s="39"/>
      <c r="DL67" s="39"/>
      <c r="DM67" s="64"/>
      <c r="DN67" s="39"/>
      <c r="DO67" s="39"/>
      <c r="DP67" s="39"/>
      <c r="DQ67" s="39"/>
      <c r="DR67" s="39"/>
      <c r="DS67" s="41"/>
    </row>
    <row r="68" spans="1:124" s="36" customFormat="1" ht="15" customHeight="1" x14ac:dyDescent="0.3">
      <c r="A68" s="39"/>
      <c r="B68" s="40"/>
      <c r="C68" s="40"/>
      <c r="D68" s="40"/>
      <c r="E68" s="40"/>
      <c r="F68" s="40"/>
      <c r="G68" s="40"/>
      <c r="H68" s="40"/>
      <c r="I68" s="40"/>
      <c r="J68" s="40"/>
      <c r="K68" s="40"/>
      <c r="L68" s="40"/>
      <c r="M68" s="68"/>
      <c r="N68" s="40"/>
      <c r="O68" s="39"/>
      <c r="P68" s="39"/>
      <c r="Q68" s="39"/>
      <c r="R68" s="39"/>
      <c r="S68" s="39"/>
      <c r="T68" s="39"/>
      <c r="U68" s="39"/>
      <c r="V68" s="39"/>
      <c r="W68" s="39"/>
      <c r="X68" s="39"/>
      <c r="Y68" s="39"/>
      <c r="Z68" s="39"/>
      <c r="AA68" s="39"/>
      <c r="AB68" s="39"/>
      <c r="AC68" s="39"/>
      <c r="AD68" s="39"/>
      <c r="AE68" s="40"/>
      <c r="AF68" s="40"/>
      <c r="AG68" s="39"/>
      <c r="AH68" s="39"/>
      <c r="AI68" s="39"/>
      <c r="AJ68" s="39"/>
      <c r="AK68" s="41"/>
      <c r="AL68" s="39"/>
      <c r="AM68" s="39"/>
      <c r="AN68" s="39"/>
      <c r="AO68" s="39"/>
      <c r="AP68" s="42"/>
      <c r="AQ68" s="42"/>
      <c r="AR68" s="42"/>
      <c r="AS68" s="42"/>
      <c r="AT68" s="42"/>
      <c r="AU68" s="42"/>
      <c r="AV68" s="42"/>
      <c r="AW68" s="42"/>
      <c r="AX68" s="39"/>
      <c r="AY68" s="63"/>
      <c r="AZ68" s="40"/>
      <c r="BA68" s="39"/>
      <c r="BB68" s="39"/>
      <c r="BC68" s="39"/>
      <c r="BD68" s="39"/>
      <c r="BE68" s="39"/>
      <c r="BF68" s="39"/>
      <c r="BG68" s="39"/>
      <c r="BH68" s="39"/>
      <c r="BI68" s="39"/>
      <c r="BJ68" s="52"/>
      <c r="BK68" s="39"/>
      <c r="BL68" s="39"/>
      <c r="BM68" s="39"/>
      <c r="BN68" s="39"/>
      <c r="BO68" s="39"/>
      <c r="BP68" s="52"/>
      <c r="BQ68" s="43"/>
      <c r="BR68" s="42"/>
      <c r="BS68" s="42"/>
      <c r="BT68" s="44"/>
      <c r="BU68" s="44"/>
      <c r="BV68" s="65"/>
      <c r="BW68" s="44"/>
      <c r="BX68" s="44"/>
      <c r="BY68" s="44"/>
      <c r="BZ68" s="44"/>
      <c r="CA68" s="45"/>
      <c r="CB68" s="45"/>
      <c r="CC68" s="45"/>
      <c r="CD68" s="45"/>
      <c r="CE68" s="45"/>
      <c r="CF68" s="45"/>
      <c r="CG68" s="45"/>
      <c r="CH68" s="44"/>
      <c r="CI68" s="44"/>
      <c r="CJ68" s="44"/>
      <c r="CK68" s="44"/>
      <c r="CL68" s="39"/>
      <c r="CM68" s="39"/>
      <c r="CN68" s="44"/>
      <c r="CO68" s="44"/>
      <c r="CP68" s="44"/>
      <c r="CQ68" s="44"/>
      <c r="CR68" s="45"/>
      <c r="CS68" s="43"/>
      <c r="CT68" s="43"/>
      <c r="CU68" s="42"/>
      <c r="CV68" s="59"/>
      <c r="CW68" s="64"/>
      <c r="CX68" s="46"/>
      <c r="CY68" s="46"/>
      <c r="CZ68" s="43"/>
      <c r="DA68" s="46"/>
      <c r="DB68" s="52"/>
      <c r="DC68" s="39"/>
      <c r="DD68" s="43"/>
      <c r="DE68" s="39"/>
      <c r="DF68" s="43"/>
      <c r="DG68" s="39"/>
      <c r="DH68" s="39"/>
      <c r="DI68" s="39"/>
      <c r="DJ68" s="39"/>
      <c r="DK68" s="39"/>
      <c r="DL68" s="39"/>
      <c r="DM68" s="64"/>
      <c r="DN68" s="39"/>
      <c r="DO68" s="39"/>
      <c r="DP68" s="39"/>
      <c r="DQ68" s="39"/>
      <c r="DR68" s="39"/>
      <c r="DS68" s="41"/>
      <c r="DT68" s="41"/>
    </row>
    <row r="69" spans="1:124" s="36" customFormat="1" ht="15" customHeight="1" x14ac:dyDescent="0.3">
      <c r="A69" s="39"/>
      <c r="B69" s="40"/>
      <c r="C69" s="40"/>
      <c r="D69" s="40"/>
      <c r="E69" s="40"/>
      <c r="F69" s="40"/>
      <c r="G69" s="40"/>
      <c r="H69" s="40"/>
      <c r="I69" s="40"/>
      <c r="J69" s="40"/>
      <c r="K69" s="40"/>
      <c r="L69" s="40"/>
      <c r="M69" s="68"/>
      <c r="N69" s="40"/>
      <c r="O69" s="39"/>
      <c r="P69" s="39"/>
      <c r="Q69" s="39"/>
      <c r="R69" s="39"/>
      <c r="S69" s="39"/>
      <c r="T69" s="39"/>
      <c r="U69" s="39"/>
      <c r="V69" s="39"/>
      <c r="W69" s="39"/>
      <c r="X69" s="39"/>
      <c r="Y69" s="39"/>
      <c r="Z69" s="39"/>
      <c r="AA69" s="39"/>
      <c r="AB69" s="39"/>
      <c r="AC69" s="39"/>
      <c r="AD69" s="39"/>
      <c r="AE69" s="40"/>
      <c r="AF69" s="40"/>
      <c r="AG69" s="39"/>
      <c r="AH69" s="39"/>
      <c r="AI69" s="39"/>
      <c r="AJ69" s="39"/>
      <c r="AK69" s="41"/>
      <c r="AL69" s="39"/>
      <c r="AM69" s="39"/>
      <c r="AN69" s="39"/>
      <c r="AO69" s="39"/>
      <c r="AP69" s="42"/>
      <c r="AQ69" s="42"/>
      <c r="AR69" s="42"/>
      <c r="AS69" s="42"/>
      <c r="AT69" s="42"/>
      <c r="AU69" s="42"/>
      <c r="AV69" s="42"/>
      <c r="AW69" s="42"/>
      <c r="AX69" s="39"/>
      <c r="AY69" s="63"/>
      <c r="AZ69" s="40"/>
      <c r="BA69" s="39"/>
      <c r="BB69" s="39"/>
      <c r="BC69" s="39"/>
      <c r="BD69" s="39"/>
      <c r="BE69" s="39"/>
      <c r="BF69" s="39"/>
      <c r="BG69" s="39"/>
      <c r="BH69" s="39"/>
      <c r="BI69" s="39"/>
      <c r="BJ69" s="52"/>
      <c r="BK69" s="39"/>
      <c r="BL69" s="39"/>
      <c r="BM69" s="39"/>
      <c r="BN69" s="39"/>
      <c r="BO69" s="39"/>
      <c r="BP69" s="52"/>
      <c r="BQ69" s="43"/>
      <c r="BR69" s="42"/>
      <c r="BS69" s="42"/>
      <c r="BT69" s="44"/>
      <c r="BU69" s="44"/>
      <c r="BV69" s="65"/>
      <c r="BW69" s="44"/>
      <c r="BX69" s="44"/>
      <c r="BY69" s="44"/>
      <c r="BZ69" s="44"/>
      <c r="CA69" s="45"/>
      <c r="CB69" s="45"/>
      <c r="CC69" s="45"/>
      <c r="CD69" s="45"/>
      <c r="CE69" s="45"/>
      <c r="CF69" s="45"/>
      <c r="CG69" s="45"/>
      <c r="CH69" s="44"/>
      <c r="CI69" s="44"/>
      <c r="CJ69" s="44"/>
      <c r="CK69" s="44"/>
      <c r="CL69" s="39"/>
      <c r="CM69" s="39"/>
      <c r="CN69" s="44"/>
      <c r="CO69" s="44"/>
      <c r="CP69" s="44"/>
      <c r="CQ69" s="44"/>
      <c r="CR69" s="45"/>
      <c r="CS69" s="43"/>
      <c r="CT69" s="43"/>
      <c r="CU69" s="42"/>
      <c r="CV69" s="59"/>
      <c r="CW69" s="64"/>
      <c r="CX69" s="46"/>
      <c r="CY69" s="46"/>
      <c r="CZ69" s="43"/>
      <c r="DA69" s="46"/>
      <c r="DB69" s="52"/>
      <c r="DC69" s="39"/>
      <c r="DD69" s="43"/>
      <c r="DE69" s="39"/>
      <c r="DF69" s="43"/>
      <c r="DG69" s="39"/>
      <c r="DH69" s="39"/>
      <c r="DI69" s="39"/>
      <c r="DJ69" s="39"/>
      <c r="DK69" s="39"/>
      <c r="DL69" s="39"/>
      <c r="DM69" s="64"/>
      <c r="DN69" s="39"/>
      <c r="DO69" s="39"/>
      <c r="DP69" s="39"/>
      <c r="DQ69" s="39"/>
      <c r="DR69" s="39"/>
      <c r="DS69" s="41"/>
      <c r="DT69" s="41"/>
    </row>
    <row r="70" spans="1:124" s="36" customFormat="1" ht="15" customHeight="1" x14ac:dyDescent="0.3">
      <c r="A70" s="39"/>
      <c r="B70" s="40"/>
      <c r="C70" s="40"/>
      <c r="D70" s="40"/>
      <c r="E70" s="40"/>
      <c r="F70" s="40"/>
      <c r="G70" s="40"/>
      <c r="H70" s="40"/>
      <c r="I70" s="40"/>
      <c r="J70" s="40"/>
      <c r="K70" s="40"/>
      <c r="L70" s="40"/>
      <c r="M70" s="68"/>
      <c r="N70" s="40"/>
      <c r="O70" s="39"/>
      <c r="P70" s="39"/>
      <c r="Q70" s="39"/>
      <c r="R70" s="39"/>
      <c r="S70" s="39"/>
      <c r="T70" s="39"/>
      <c r="U70" s="39"/>
      <c r="V70" s="39"/>
      <c r="W70" s="39"/>
      <c r="X70" s="39"/>
      <c r="Y70" s="39"/>
      <c r="Z70" s="39"/>
      <c r="AA70" s="39"/>
      <c r="AB70" s="39"/>
      <c r="AC70" s="39"/>
      <c r="AD70" s="39"/>
      <c r="AE70" s="40"/>
      <c r="AF70" s="40"/>
      <c r="AG70" s="39"/>
      <c r="AH70" s="39"/>
      <c r="AI70" s="39"/>
      <c r="AJ70" s="39"/>
      <c r="AK70" s="41"/>
      <c r="AL70" s="39"/>
      <c r="AM70" s="39"/>
      <c r="AN70" s="39"/>
      <c r="AO70" s="39"/>
      <c r="AP70" s="42"/>
      <c r="AQ70" s="42"/>
      <c r="AR70" s="42"/>
      <c r="AS70" s="42"/>
      <c r="AT70" s="42"/>
      <c r="AU70" s="42"/>
      <c r="AV70" s="42"/>
      <c r="AW70" s="42"/>
      <c r="AX70" s="39"/>
      <c r="AY70" s="63"/>
      <c r="AZ70" s="40"/>
      <c r="BA70" s="39"/>
      <c r="BB70" s="39"/>
      <c r="BC70" s="39"/>
      <c r="BD70" s="39"/>
      <c r="BE70" s="39"/>
      <c r="BF70" s="39"/>
      <c r="BG70" s="39"/>
      <c r="BH70" s="39"/>
      <c r="BI70" s="39"/>
      <c r="BJ70" s="52"/>
      <c r="BK70" s="39"/>
      <c r="BL70" s="39"/>
      <c r="BM70" s="39"/>
      <c r="BN70" s="39"/>
      <c r="BO70" s="39"/>
      <c r="BP70" s="52"/>
      <c r="BQ70" s="43"/>
      <c r="BR70" s="42"/>
      <c r="BS70" s="42"/>
      <c r="BT70" s="44"/>
      <c r="BU70" s="44"/>
      <c r="BV70" s="65"/>
      <c r="BW70" s="44"/>
      <c r="BX70" s="44"/>
      <c r="BY70" s="44"/>
      <c r="BZ70" s="44"/>
      <c r="CA70" s="45"/>
      <c r="CB70" s="45"/>
      <c r="CC70" s="45"/>
      <c r="CD70" s="45"/>
      <c r="CE70" s="45"/>
      <c r="CF70" s="45"/>
      <c r="CG70" s="45"/>
      <c r="CH70" s="44"/>
      <c r="CI70" s="44"/>
      <c r="CJ70" s="44"/>
      <c r="CK70" s="44"/>
      <c r="CL70" s="39"/>
      <c r="CM70" s="39"/>
      <c r="CN70" s="44"/>
      <c r="CO70" s="44"/>
      <c r="CP70" s="44"/>
      <c r="CQ70" s="44"/>
      <c r="CR70" s="45"/>
      <c r="CS70" s="43"/>
      <c r="CT70" s="43"/>
      <c r="CU70" s="42"/>
      <c r="CV70" s="59"/>
      <c r="CW70" s="64"/>
      <c r="CX70" s="46"/>
      <c r="CY70" s="46"/>
      <c r="CZ70" s="43"/>
      <c r="DA70" s="46"/>
      <c r="DB70" s="52"/>
      <c r="DC70" s="39"/>
      <c r="DD70" s="43"/>
      <c r="DE70" s="39"/>
      <c r="DF70" s="43"/>
      <c r="DG70" s="39"/>
      <c r="DH70" s="39"/>
      <c r="DI70" s="39"/>
      <c r="DJ70" s="39"/>
      <c r="DK70" s="39"/>
      <c r="DL70" s="39"/>
      <c r="DM70" s="64"/>
      <c r="DN70" s="39"/>
      <c r="DO70" s="39"/>
      <c r="DP70" s="39"/>
      <c r="DQ70" s="39"/>
      <c r="DR70" s="39"/>
      <c r="DS70" s="41"/>
    </row>
    <row r="71" spans="1:124" s="36" customFormat="1" ht="15" customHeight="1" x14ac:dyDescent="0.3">
      <c r="A71" s="39"/>
      <c r="B71" s="40"/>
      <c r="C71" s="40"/>
      <c r="D71" s="40"/>
      <c r="E71" s="40"/>
      <c r="F71" s="40"/>
      <c r="G71" s="40"/>
      <c r="H71" s="40"/>
      <c r="I71" s="40"/>
      <c r="J71" s="40"/>
      <c r="K71" s="40"/>
      <c r="L71" s="40"/>
      <c r="M71" s="68"/>
      <c r="N71" s="40"/>
      <c r="O71" s="39"/>
      <c r="P71" s="39"/>
      <c r="Q71" s="39"/>
      <c r="R71" s="39"/>
      <c r="S71" s="39"/>
      <c r="T71" s="39"/>
      <c r="U71" s="39"/>
      <c r="V71" s="39"/>
      <c r="W71" s="39"/>
      <c r="X71" s="39"/>
      <c r="Y71" s="39"/>
      <c r="Z71" s="39"/>
      <c r="AA71" s="39"/>
      <c r="AB71" s="39"/>
      <c r="AC71" s="39"/>
      <c r="AD71" s="39"/>
      <c r="AE71" s="40"/>
      <c r="AF71" s="40"/>
      <c r="AG71" s="39"/>
      <c r="AH71" s="39"/>
      <c r="AI71" s="39"/>
      <c r="AJ71" s="39"/>
      <c r="AK71" s="41"/>
      <c r="AL71" s="39"/>
      <c r="AM71" s="39"/>
      <c r="AN71" s="39"/>
      <c r="AO71" s="39"/>
      <c r="AP71" s="42"/>
      <c r="AQ71" s="42"/>
      <c r="AR71" s="42"/>
      <c r="AS71" s="42"/>
      <c r="AT71" s="42"/>
      <c r="AU71" s="42"/>
      <c r="AV71" s="42"/>
      <c r="AW71" s="42"/>
      <c r="AX71" s="39"/>
      <c r="AY71" s="63"/>
      <c r="AZ71" s="40"/>
      <c r="BA71" s="39"/>
      <c r="BB71" s="39"/>
      <c r="BC71" s="39"/>
      <c r="BD71" s="39"/>
      <c r="BE71" s="39"/>
      <c r="BF71" s="39"/>
      <c r="BG71" s="39"/>
      <c r="BH71" s="39"/>
      <c r="BI71" s="39"/>
      <c r="BJ71" s="52"/>
      <c r="BK71" s="39"/>
      <c r="BL71" s="39"/>
      <c r="BM71" s="39"/>
      <c r="BN71" s="39"/>
      <c r="BO71" s="39"/>
      <c r="BP71" s="52"/>
      <c r="BQ71" s="43"/>
      <c r="BR71" s="42"/>
      <c r="BS71" s="42"/>
      <c r="BT71" s="44"/>
      <c r="BU71" s="44"/>
      <c r="BV71" s="65"/>
      <c r="BW71" s="44"/>
      <c r="BX71" s="44"/>
      <c r="BY71" s="44"/>
      <c r="BZ71" s="44"/>
      <c r="CA71" s="45"/>
      <c r="CB71" s="45"/>
      <c r="CC71" s="45"/>
      <c r="CD71" s="45"/>
      <c r="CE71" s="45"/>
      <c r="CF71" s="45"/>
      <c r="CG71" s="45"/>
      <c r="CH71" s="44"/>
      <c r="CI71" s="44"/>
      <c r="CJ71" s="44"/>
      <c r="CK71" s="44"/>
      <c r="CL71" s="39"/>
      <c r="CM71" s="39"/>
      <c r="CN71" s="44"/>
      <c r="CO71" s="44"/>
      <c r="CP71" s="44"/>
      <c r="CQ71" s="44"/>
      <c r="CR71" s="45"/>
      <c r="CS71" s="43"/>
      <c r="CT71" s="43"/>
      <c r="CU71" s="42"/>
      <c r="CV71" s="59"/>
      <c r="CW71" s="64"/>
      <c r="CX71" s="46"/>
      <c r="CY71" s="46"/>
      <c r="CZ71" s="43"/>
      <c r="DA71" s="46"/>
      <c r="DB71" s="52"/>
      <c r="DC71" s="39"/>
      <c r="DD71" s="43"/>
      <c r="DE71" s="39"/>
      <c r="DF71" s="43"/>
      <c r="DG71" s="39"/>
      <c r="DH71" s="39"/>
      <c r="DI71" s="39"/>
      <c r="DJ71" s="39"/>
      <c r="DK71" s="39"/>
      <c r="DL71" s="39"/>
      <c r="DM71" s="64"/>
      <c r="DN71" s="39"/>
      <c r="DO71" s="39"/>
      <c r="DP71" s="39"/>
      <c r="DQ71" s="39"/>
      <c r="DR71" s="39"/>
      <c r="DS71" s="41"/>
    </row>
    <row r="72" spans="1:124" s="36" customFormat="1" ht="15" customHeight="1" x14ac:dyDescent="0.3">
      <c r="A72" s="39"/>
      <c r="B72" s="40"/>
      <c r="C72" s="40"/>
      <c r="D72" s="40"/>
      <c r="E72" s="40"/>
      <c r="F72" s="40"/>
      <c r="G72" s="40"/>
      <c r="H72" s="40"/>
      <c r="I72" s="40"/>
      <c r="J72" s="40"/>
      <c r="K72" s="40"/>
      <c r="L72" s="40"/>
      <c r="M72" s="68"/>
      <c r="N72" s="40"/>
      <c r="O72" s="39"/>
      <c r="P72" s="39"/>
      <c r="Q72" s="39"/>
      <c r="R72" s="39"/>
      <c r="S72" s="39"/>
      <c r="T72" s="39"/>
      <c r="U72" s="39"/>
      <c r="V72" s="39"/>
      <c r="W72" s="39"/>
      <c r="X72" s="39"/>
      <c r="Y72" s="39"/>
      <c r="Z72" s="39"/>
      <c r="AA72" s="39"/>
      <c r="AB72" s="39"/>
      <c r="AC72" s="39"/>
      <c r="AD72" s="39"/>
      <c r="AE72" s="40"/>
      <c r="AF72" s="40"/>
      <c r="AG72" s="39"/>
      <c r="AH72" s="39"/>
      <c r="AI72" s="39"/>
      <c r="AJ72" s="39"/>
      <c r="AK72" s="41"/>
      <c r="AL72" s="39"/>
      <c r="AM72" s="39"/>
      <c r="AN72" s="39"/>
      <c r="AO72" s="39"/>
      <c r="AP72" s="42"/>
      <c r="AQ72" s="42"/>
      <c r="AR72" s="42"/>
      <c r="AS72" s="42"/>
      <c r="AT72" s="42"/>
      <c r="AU72" s="42"/>
      <c r="AV72" s="42"/>
      <c r="AW72" s="42"/>
      <c r="AX72" s="39"/>
      <c r="AY72" s="63"/>
      <c r="AZ72" s="40"/>
      <c r="BA72" s="39"/>
      <c r="BB72" s="39"/>
      <c r="BC72" s="39"/>
      <c r="BD72" s="39"/>
      <c r="BE72" s="39"/>
      <c r="BF72" s="39"/>
      <c r="BG72" s="39"/>
      <c r="BH72" s="39"/>
      <c r="BI72" s="39"/>
      <c r="BJ72" s="52"/>
      <c r="BK72" s="39"/>
      <c r="BL72" s="39"/>
      <c r="BM72" s="39"/>
      <c r="BN72" s="39"/>
      <c r="BO72" s="39"/>
      <c r="BP72" s="52"/>
      <c r="BQ72" s="43"/>
      <c r="BR72" s="42"/>
      <c r="BS72" s="42"/>
      <c r="BT72" s="44"/>
      <c r="BU72" s="44"/>
      <c r="BV72" s="65"/>
      <c r="BW72" s="44"/>
      <c r="BX72" s="44"/>
      <c r="BY72" s="44"/>
      <c r="BZ72" s="44"/>
      <c r="CA72" s="45"/>
      <c r="CB72" s="45"/>
      <c r="CC72" s="45"/>
      <c r="CD72" s="45"/>
      <c r="CE72" s="45"/>
      <c r="CF72" s="45"/>
      <c r="CG72" s="45"/>
      <c r="CH72" s="44"/>
      <c r="CI72" s="44"/>
      <c r="CJ72" s="44"/>
      <c r="CK72" s="44"/>
      <c r="CL72" s="39"/>
      <c r="CM72" s="39"/>
      <c r="CN72" s="44"/>
      <c r="CO72" s="44"/>
      <c r="CP72" s="44"/>
      <c r="CQ72" s="44"/>
      <c r="CR72" s="45"/>
      <c r="CS72" s="43"/>
      <c r="CT72" s="43"/>
      <c r="CU72" s="42"/>
      <c r="CV72" s="59"/>
      <c r="CW72" s="64"/>
      <c r="CX72" s="46"/>
      <c r="CY72" s="46"/>
      <c r="CZ72" s="43"/>
      <c r="DA72" s="46"/>
      <c r="DB72" s="52"/>
      <c r="DC72" s="39"/>
      <c r="DD72" s="43"/>
      <c r="DE72" s="39"/>
      <c r="DF72" s="43"/>
      <c r="DG72" s="39"/>
      <c r="DH72" s="39"/>
      <c r="DI72" s="39"/>
      <c r="DJ72" s="39"/>
      <c r="DK72" s="39"/>
      <c r="DL72" s="39"/>
      <c r="DM72" s="64"/>
      <c r="DN72" s="39"/>
      <c r="DO72" s="39"/>
      <c r="DP72" s="39"/>
      <c r="DQ72" s="39"/>
      <c r="DR72" s="39"/>
      <c r="DS72" s="41"/>
    </row>
    <row r="73" spans="1:124" s="36" customFormat="1" ht="15" customHeight="1" x14ac:dyDescent="0.3">
      <c r="A73" s="39"/>
      <c r="B73" s="40"/>
      <c r="C73" s="40"/>
      <c r="D73" s="40"/>
      <c r="E73" s="40"/>
      <c r="F73" s="40"/>
      <c r="G73" s="40"/>
      <c r="H73" s="40"/>
      <c r="I73" s="40"/>
      <c r="J73" s="40"/>
      <c r="K73" s="40"/>
      <c r="L73" s="40"/>
      <c r="M73" s="68"/>
      <c r="N73" s="40"/>
      <c r="O73" s="39"/>
      <c r="P73" s="39"/>
      <c r="Q73" s="39"/>
      <c r="R73" s="39"/>
      <c r="S73" s="39"/>
      <c r="T73" s="39"/>
      <c r="U73" s="39"/>
      <c r="V73" s="39"/>
      <c r="W73" s="39"/>
      <c r="X73" s="39"/>
      <c r="Y73" s="39"/>
      <c r="Z73" s="39"/>
      <c r="AA73" s="39"/>
      <c r="AB73" s="39"/>
      <c r="AC73" s="39"/>
      <c r="AD73" s="39"/>
      <c r="AE73" s="40"/>
      <c r="AF73" s="40"/>
      <c r="AG73" s="39"/>
      <c r="AH73" s="39"/>
      <c r="AI73" s="39"/>
      <c r="AJ73" s="39"/>
      <c r="AK73" s="41"/>
      <c r="AL73" s="39"/>
      <c r="AM73" s="39"/>
      <c r="AN73" s="39"/>
      <c r="AO73" s="39"/>
      <c r="AP73" s="42"/>
      <c r="AQ73" s="42"/>
      <c r="AR73" s="42"/>
      <c r="AS73" s="42"/>
      <c r="AT73" s="42"/>
      <c r="AU73" s="42"/>
      <c r="AV73" s="42"/>
      <c r="AW73" s="42"/>
      <c r="AX73" s="39"/>
      <c r="AY73" s="63"/>
      <c r="AZ73" s="40"/>
      <c r="BA73" s="39"/>
      <c r="BB73" s="39"/>
      <c r="BC73" s="39"/>
      <c r="BD73" s="39"/>
      <c r="BE73" s="39"/>
      <c r="BF73" s="39"/>
      <c r="BG73" s="39"/>
      <c r="BH73" s="39"/>
      <c r="BI73" s="39"/>
      <c r="BJ73" s="52"/>
      <c r="BK73" s="39"/>
      <c r="BL73" s="39"/>
      <c r="BM73" s="39"/>
      <c r="BN73" s="39"/>
      <c r="BO73" s="39"/>
      <c r="BP73" s="52"/>
      <c r="BQ73" s="43"/>
      <c r="BR73" s="42"/>
      <c r="BS73" s="42"/>
      <c r="BT73" s="44"/>
      <c r="BU73" s="44"/>
      <c r="BV73" s="65"/>
      <c r="BW73" s="44"/>
      <c r="BX73" s="44"/>
      <c r="BY73" s="44"/>
      <c r="BZ73" s="44"/>
      <c r="CA73" s="45"/>
      <c r="CB73" s="45"/>
      <c r="CC73" s="45"/>
      <c r="CD73" s="45"/>
      <c r="CE73" s="45"/>
      <c r="CF73" s="45"/>
      <c r="CG73" s="45"/>
      <c r="CH73" s="44"/>
      <c r="CI73" s="44"/>
      <c r="CJ73" s="44"/>
      <c r="CK73" s="44"/>
      <c r="CL73" s="39"/>
      <c r="CM73" s="39"/>
      <c r="CN73" s="44"/>
      <c r="CO73" s="44"/>
      <c r="CP73" s="44"/>
      <c r="CQ73" s="44"/>
      <c r="CR73" s="45"/>
      <c r="CS73" s="43"/>
      <c r="CT73" s="43"/>
      <c r="CU73" s="42"/>
      <c r="CV73" s="59"/>
      <c r="CW73" s="64"/>
      <c r="CX73" s="46"/>
      <c r="CY73" s="46"/>
      <c r="CZ73" s="43"/>
      <c r="DA73" s="46"/>
      <c r="DB73" s="52"/>
      <c r="DC73" s="39"/>
      <c r="DD73" s="43"/>
      <c r="DE73" s="39"/>
      <c r="DF73" s="43"/>
      <c r="DG73" s="39"/>
      <c r="DH73" s="39"/>
      <c r="DI73" s="39"/>
      <c r="DJ73" s="39"/>
      <c r="DK73" s="39"/>
      <c r="DL73" s="39"/>
      <c r="DM73" s="64"/>
      <c r="DN73" s="39"/>
      <c r="DO73" s="39"/>
      <c r="DP73" s="39"/>
      <c r="DQ73" s="39"/>
      <c r="DR73" s="39"/>
      <c r="DS73" s="41"/>
    </row>
    <row r="74" spans="1:124" s="36" customFormat="1" ht="15" customHeight="1" x14ac:dyDescent="0.3">
      <c r="A74" s="39"/>
      <c r="B74" s="40"/>
      <c r="C74" s="40"/>
      <c r="D74" s="40"/>
      <c r="E74" s="40"/>
      <c r="F74" s="40"/>
      <c r="G74" s="40"/>
      <c r="H74" s="40"/>
      <c r="I74" s="40"/>
      <c r="J74" s="40"/>
      <c r="K74" s="40"/>
      <c r="L74" s="40"/>
      <c r="M74" s="68"/>
      <c r="N74" s="40"/>
      <c r="O74" s="39"/>
      <c r="P74" s="39"/>
      <c r="Q74" s="39"/>
      <c r="R74" s="39"/>
      <c r="S74" s="39"/>
      <c r="T74" s="39"/>
      <c r="U74" s="39"/>
      <c r="V74" s="39"/>
      <c r="W74" s="39"/>
      <c r="X74" s="39"/>
      <c r="Y74" s="39"/>
      <c r="Z74" s="39"/>
      <c r="AA74" s="39"/>
      <c r="AB74" s="39"/>
      <c r="AC74" s="39"/>
      <c r="AD74" s="39"/>
      <c r="AE74" s="40"/>
      <c r="AF74" s="40"/>
      <c r="AG74" s="39"/>
      <c r="AH74" s="39"/>
      <c r="AI74" s="39"/>
      <c r="AJ74" s="39"/>
      <c r="AK74" s="41"/>
      <c r="AL74" s="39"/>
      <c r="AM74" s="39"/>
      <c r="AN74" s="39"/>
      <c r="AO74" s="39"/>
      <c r="AP74" s="42"/>
      <c r="AQ74" s="42"/>
      <c r="AR74" s="42"/>
      <c r="AS74" s="42"/>
      <c r="AT74" s="42"/>
      <c r="AU74" s="42"/>
      <c r="AV74" s="42"/>
      <c r="AW74" s="42"/>
      <c r="AX74" s="39"/>
      <c r="AY74" s="63"/>
      <c r="AZ74" s="40"/>
      <c r="BA74" s="39"/>
      <c r="BB74" s="39"/>
      <c r="BC74" s="39"/>
      <c r="BD74" s="39"/>
      <c r="BE74" s="39"/>
      <c r="BF74" s="39"/>
      <c r="BG74" s="39"/>
      <c r="BH74" s="39"/>
      <c r="BI74" s="39"/>
      <c r="BJ74" s="52"/>
      <c r="BK74" s="39"/>
      <c r="BL74" s="39"/>
      <c r="BM74" s="39"/>
      <c r="BN74" s="39"/>
      <c r="BO74" s="39"/>
      <c r="BP74" s="52"/>
      <c r="BQ74" s="43"/>
      <c r="BR74" s="42"/>
      <c r="BS74" s="42"/>
      <c r="BT74" s="44"/>
      <c r="BU74" s="44"/>
      <c r="BV74" s="65"/>
      <c r="BW74" s="44"/>
      <c r="BX74" s="44"/>
      <c r="BY74" s="44"/>
      <c r="BZ74" s="44"/>
      <c r="CA74" s="45"/>
      <c r="CB74" s="45"/>
      <c r="CC74" s="45"/>
      <c r="CD74" s="45"/>
      <c r="CE74" s="45"/>
      <c r="CF74" s="45"/>
      <c r="CG74" s="45"/>
      <c r="CH74" s="44"/>
      <c r="CI74" s="44"/>
      <c r="CJ74" s="44"/>
      <c r="CK74" s="44"/>
      <c r="CL74" s="39"/>
      <c r="CM74" s="39"/>
      <c r="CN74" s="44"/>
      <c r="CO74" s="44"/>
      <c r="CP74" s="44"/>
      <c r="CQ74" s="44"/>
      <c r="CR74" s="45"/>
      <c r="CS74" s="43"/>
      <c r="CT74" s="43"/>
      <c r="CU74" s="42"/>
      <c r="CV74" s="59"/>
      <c r="CW74" s="64"/>
      <c r="CX74" s="46"/>
      <c r="CY74" s="46"/>
      <c r="CZ74" s="43"/>
      <c r="DA74" s="46"/>
      <c r="DB74" s="52"/>
      <c r="DC74" s="39"/>
      <c r="DD74" s="43"/>
      <c r="DE74" s="39"/>
      <c r="DF74" s="43"/>
      <c r="DG74" s="39"/>
      <c r="DH74" s="39"/>
      <c r="DI74" s="39"/>
      <c r="DJ74" s="39"/>
      <c r="DK74" s="39"/>
      <c r="DL74" s="39"/>
      <c r="DM74" s="64"/>
      <c r="DN74" s="39"/>
      <c r="DO74" s="39"/>
      <c r="DP74" s="39"/>
      <c r="DQ74" s="39"/>
      <c r="DR74" s="39"/>
      <c r="DS74" s="41"/>
    </row>
    <row r="75" spans="1:124" s="36" customFormat="1" ht="15" customHeight="1" x14ac:dyDescent="0.3">
      <c r="A75" s="39"/>
      <c r="B75" s="40"/>
      <c r="C75" s="40"/>
      <c r="D75" s="40"/>
      <c r="E75" s="40"/>
      <c r="F75" s="40"/>
      <c r="G75" s="40"/>
      <c r="H75" s="40"/>
      <c r="I75" s="40"/>
      <c r="J75" s="40"/>
      <c r="K75" s="40"/>
      <c r="L75" s="40"/>
      <c r="M75" s="68"/>
      <c r="N75" s="40"/>
      <c r="O75" s="39"/>
      <c r="P75" s="39"/>
      <c r="Q75" s="39"/>
      <c r="R75" s="39"/>
      <c r="S75" s="39"/>
      <c r="T75" s="39"/>
      <c r="U75" s="39"/>
      <c r="V75" s="39"/>
      <c r="W75" s="39"/>
      <c r="X75" s="39"/>
      <c r="Y75" s="39"/>
      <c r="Z75" s="39"/>
      <c r="AA75" s="39"/>
      <c r="AB75" s="39"/>
      <c r="AC75" s="39"/>
      <c r="AD75" s="39"/>
      <c r="AE75" s="40"/>
      <c r="AF75" s="40"/>
      <c r="AG75" s="39"/>
      <c r="AH75" s="39"/>
      <c r="AI75" s="39"/>
      <c r="AJ75" s="39"/>
      <c r="AK75" s="41"/>
      <c r="AL75" s="39"/>
      <c r="AM75" s="39"/>
      <c r="AN75" s="39"/>
      <c r="AO75" s="39"/>
      <c r="AP75" s="42"/>
      <c r="AQ75" s="42"/>
      <c r="AR75" s="42"/>
      <c r="AS75" s="42"/>
      <c r="AT75" s="42"/>
      <c r="AU75" s="42"/>
      <c r="AV75" s="42"/>
      <c r="AW75" s="42"/>
      <c r="AX75" s="39"/>
      <c r="AY75" s="63"/>
      <c r="AZ75" s="40"/>
      <c r="BA75" s="39"/>
      <c r="BB75" s="39"/>
      <c r="BC75" s="39"/>
      <c r="BD75" s="39"/>
      <c r="BE75" s="39"/>
      <c r="BF75" s="39"/>
      <c r="BG75" s="39"/>
      <c r="BH75" s="39"/>
      <c r="BI75" s="39"/>
      <c r="BJ75" s="52"/>
      <c r="BK75" s="39"/>
      <c r="BL75" s="39"/>
      <c r="BM75" s="39"/>
      <c r="BN75" s="39"/>
      <c r="BO75" s="39"/>
      <c r="BP75" s="52"/>
      <c r="BQ75" s="43"/>
      <c r="BR75" s="42"/>
      <c r="BS75" s="42"/>
      <c r="BT75" s="44"/>
      <c r="BU75" s="44"/>
      <c r="BV75" s="65"/>
      <c r="BW75" s="44"/>
      <c r="BX75" s="44"/>
      <c r="BY75" s="44"/>
      <c r="BZ75" s="44"/>
      <c r="CA75" s="45"/>
      <c r="CB75" s="45"/>
      <c r="CC75" s="45"/>
      <c r="CD75" s="45"/>
      <c r="CE75" s="45"/>
      <c r="CF75" s="45"/>
      <c r="CG75" s="45"/>
      <c r="CH75" s="44"/>
      <c r="CI75" s="44"/>
      <c r="CJ75" s="44"/>
      <c r="CK75" s="44"/>
      <c r="CL75" s="39"/>
      <c r="CM75" s="39"/>
      <c r="CN75" s="44"/>
      <c r="CO75" s="44"/>
      <c r="CP75" s="44"/>
      <c r="CQ75" s="44"/>
      <c r="CR75" s="45"/>
      <c r="CS75" s="43"/>
      <c r="CT75" s="43"/>
      <c r="CU75" s="42"/>
      <c r="CV75" s="59"/>
      <c r="CW75" s="64"/>
      <c r="CX75" s="46"/>
      <c r="CY75" s="46"/>
      <c r="CZ75" s="43"/>
      <c r="DA75" s="46"/>
      <c r="DB75" s="52"/>
      <c r="DC75" s="39"/>
      <c r="DD75" s="43"/>
      <c r="DE75" s="39"/>
      <c r="DF75" s="43"/>
      <c r="DG75" s="39"/>
      <c r="DH75" s="39"/>
      <c r="DI75" s="39"/>
      <c r="DJ75" s="39"/>
      <c r="DK75" s="39"/>
      <c r="DL75" s="39"/>
      <c r="DM75" s="64"/>
      <c r="DN75" s="39"/>
      <c r="DO75" s="39"/>
      <c r="DP75" s="39"/>
      <c r="DQ75" s="39"/>
      <c r="DR75" s="39"/>
      <c r="DS75" s="41"/>
    </row>
    <row r="76" spans="1:124" s="36" customFormat="1" ht="15" customHeight="1" x14ac:dyDescent="0.3">
      <c r="A76" s="39"/>
      <c r="B76" s="40"/>
      <c r="C76" s="40"/>
      <c r="D76" s="40"/>
      <c r="E76" s="40"/>
      <c r="F76" s="40"/>
      <c r="G76" s="40"/>
      <c r="H76" s="40"/>
      <c r="I76" s="40"/>
      <c r="J76" s="40"/>
      <c r="K76" s="40"/>
      <c r="L76" s="40"/>
      <c r="M76" s="68"/>
      <c r="N76" s="40"/>
      <c r="O76" s="39"/>
      <c r="P76" s="39"/>
      <c r="Q76" s="39"/>
      <c r="R76" s="39"/>
      <c r="S76" s="39"/>
      <c r="T76" s="39"/>
      <c r="U76" s="39"/>
      <c r="V76" s="39"/>
      <c r="W76" s="39"/>
      <c r="X76" s="39"/>
      <c r="Y76" s="39"/>
      <c r="Z76" s="39"/>
      <c r="AA76" s="39"/>
      <c r="AB76" s="39"/>
      <c r="AC76" s="39"/>
      <c r="AD76" s="39"/>
      <c r="AE76" s="40"/>
      <c r="AF76" s="40"/>
      <c r="AG76" s="39"/>
      <c r="AH76" s="39"/>
      <c r="AI76" s="39"/>
      <c r="AJ76" s="39"/>
      <c r="AK76" s="41"/>
      <c r="AL76" s="39"/>
      <c r="AM76" s="39"/>
      <c r="AN76" s="39"/>
      <c r="AO76" s="39"/>
      <c r="AP76" s="42"/>
      <c r="AQ76" s="42"/>
      <c r="AR76" s="42"/>
      <c r="AS76" s="42"/>
      <c r="AT76" s="42"/>
      <c r="AU76" s="42"/>
      <c r="AV76" s="42"/>
      <c r="AW76" s="42"/>
      <c r="AX76" s="39"/>
      <c r="AY76" s="63"/>
      <c r="AZ76" s="40"/>
      <c r="BA76" s="39"/>
      <c r="BB76" s="39"/>
      <c r="BC76" s="39"/>
      <c r="BD76" s="39"/>
      <c r="BE76" s="39"/>
      <c r="BF76" s="39"/>
      <c r="BG76" s="39"/>
      <c r="BH76" s="39"/>
      <c r="BI76" s="39"/>
      <c r="BJ76" s="52"/>
      <c r="BK76" s="39"/>
      <c r="BL76" s="39"/>
      <c r="BM76" s="39"/>
      <c r="BN76" s="39"/>
      <c r="BO76" s="39"/>
      <c r="BP76" s="52"/>
      <c r="BQ76" s="43"/>
      <c r="BR76" s="42"/>
      <c r="BS76" s="42"/>
      <c r="BT76" s="44"/>
      <c r="BU76" s="44"/>
      <c r="BV76" s="65"/>
      <c r="BW76" s="44"/>
      <c r="BX76" s="44"/>
      <c r="BY76" s="44"/>
      <c r="BZ76" s="44"/>
      <c r="CA76" s="45"/>
      <c r="CB76" s="45"/>
      <c r="CC76" s="45"/>
      <c r="CD76" s="45"/>
      <c r="CE76" s="45"/>
      <c r="CF76" s="45"/>
      <c r="CG76" s="45"/>
      <c r="CH76" s="44"/>
      <c r="CI76" s="44"/>
      <c r="CJ76" s="44"/>
      <c r="CK76" s="44"/>
      <c r="CL76" s="39"/>
      <c r="CM76" s="39"/>
      <c r="CN76" s="44"/>
      <c r="CO76" s="44"/>
      <c r="CP76" s="44"/>
      <c r="CQ76" s="44"/>
      <c r="CR76" s="45"/>
      <c r="CS76" s="43"/>
      <c r="CT76" s="43"/>
      <c r="CU76" s="42"/>
      <c r="CV76" s="59"/>
      <c r="CW76" s="64"/>
      <c r="CX76" s="46"/>
      <c r="CY76" s="46"/>
      <c r="CZ76" s="43"/>
      <c r="DA76" s="46"/>
      <c r="DB76" s="52"/>
      <c r="DC76" s="39"/>
      <c r="DD76" s="43"/>
      <c r="DE76" s="39"/>
      <c r="DF76" s="43"/>
      <c r="DG76" s="39"/>
      <c r="DH76" s="39"/>
      <c r="DI76" s="39"/>
      <c r="DJ76" s="39"/>
      <c r="DK76" s="39"/>
      <c r="DL76" s="39"/>
      <c r="DM76" s="64"/>
      <c r="DN76" s="39"/>
      <c r="DO76" s="39"/>
      <c r="DP76" s="39"/>
      <c r="DQ76" s="39"/>
      <c r="DR76" s="39"/>
      <c r="DS76" s="41"/>
    </row>
    <row r="77" spans="1:124" s="36" customFormat="1" ht="15" customHeight="1" x14ac:dyDescent="0.3">
      <c r="A77" s="86"/>
      <c r="B77" s="87"/>
      <c r="C77" s="87"/>
      <c r="D77" s="87"/>
      <c r="E77" s="87"/>
      <c r="F77" s="87"/>
      <c r="G77" s="87"/>
      <c r="H77" s="87"/>
      <c r="I77" s="87"/>
      <c r="J77" s="87"/>
      <c r="K77" s="87"/>
      <c r="L77" s="87"/>
      <c r="M77" s="88"/>
      <c r="N77" s="87"/>
      <c r="O77" s="86"/>
      <c r="P77" s="86"/>
      <c r="Q77" s="86"/>
      <c r="R77" s="86"/>
      <c r="S77" s="86"/>
      <c r="T77" s="86"/>
      <c r="U77" s="86"/>
      <c r="V77" s="86"/>
      <c r="W77" s="86"/>
      <c r="X77" s="86"/>
      <c r="Y77" s="86"/>
      <c r="Z77" s="86"/>
      <c r="AA77" s="86"/>
      <c r="AB77" s="86"/>
      <c r="AC77" s="86"/>
      <c r="AD77" s="86"/>
      <c r="AE77" s="87"/>
      <c r="AF77" s="87"/>
      <c r="AG77" s="86"/>
      <c r="AH77" s="86"/>
      <c r="AI77" s="86"/>
      <c r="AJ77" s="86"/>
      <c r="AK77" s="89"/>
      <c r="AL77" s="86"/>
      <c r="AM77" s="86"/>
      <c r="AN77" s="86"/>
      <c r="AO77" s="86"/>
      <c r="AP77" s="85"/>
      <c r="AQ77" s="85"/>
      <c r="AR77" s="85"/>
      <c r="AS77" s="85"/>
      <c r="AT77" s="85"/>
      <c r="AU77" s="85"/>
      <c r="AV77" s="85"/>
      <c r="AW77" s="85"/>
      <c r="AX77" s="86"/>
      <c r="AY77" s="87"/>
      <c r="AZ77" s="87"/>
      <c r="BA77" s="86"/>
      <c r="BB77" s="86"/>
      <c r="BC77" s="86"/>
      <c r="BD77" s="86"/>
      <c r="BE77" s="86"/>
      <c r="BF77" s="86"/>
      <c r="BG77" s="86"/>
      <c r="BH77" s="86"/>
      <c r="BI77" s="86"/>
      <c r="BJ77" s="86"/>
      <c r="BK77" s="86"/>
      <c r="BL77" s="86"/>
      <c r="BM77" s="86"/>
      <c r="BN77" s="86"/>
      <c r="BO77" s="86"/>
      <c r="BP77" s="86"/>
      <c r="BQ77" s="90"/>
      <c r="BR77" s="85"/>
      <c r="BS77" s="85"/>
      <c r="BT77" s="91"/>
      <c r="BU77" s="91"/>
      <c r="BV77" s="91"/>
      <c r="BW77" s="91"/>
      <c r="BX77" s="91"/>
      <c r="BY77" s="91"/>
      <c r="BZ77" s="91"/>
      <c r="CA77" s="92"/>
      <c r="CB77" s="92"/>
      <c r="CC77" s="92"/>
      <c r="CD77" s="92"/>
      <c r="CE77" s="92"/>
      <c r="CF77" s="92"/>
      <c r="CG77" s="92"/>
      <c r="CH77" s="91"/>
      <c r="CI77" s="91"/>
      <c r="CJ77" s="91"/>
      <c r="CK77" s="91"/>
      <c r="CL77" s="86"/>
      <c r="CM77" s="86"/>
      <c r="CN77" s="91"/>
      <c r="CO77" s="91"/>
      <c r="CP77" s="91"/>
      <c r="CQ77" s="91"/>
      <c r="CR77" s="92"/>
      <c r="CS77" s="90"/>
      <c r="CT77" s="90"/>
      <c r="CU77" s="85"/>
      <c r="CV77" s="85"/>
      <c r="CW77" s="90"/>
      <c r="CX77" s="93"/>
      <c r="CY77" s="93"/>
      <c r="CZ77" s="90"/>
      <c r="DA77" s="93"/>
      <c r="DB77" s="86"/>
      <c r="DC77" s="86"/>
      <c r="DD77" s="90"/>
      <c r="DE77" s="86"/>
      <c r="DF77" s="90"/>
      <c r="DG77" s="86"/>
      <c r="DH77" s="86"/>
      <c r="DI77" s="86"/>
      <c r="DJ77" s="86"/>
      <c r="DK77" s="86"/>
      <c r="DL77" s="86"/>
      <c r="DM77" s="90"/>
      <c r="DN77" s="86"/>
      <c r="DO77" s="86"/>
      <c r="DP77" s="86"/>
      <c r="DQ77" s="86"/>
      <c r="DR77" s="86"/>
      <c r="DS77" s="89"/>
    </row>
    <row r="78" spans="1:124" s="36" customFormat="1" ht="15" customHeight="1" x14ac:dyDescent="0.3">
      <c r="A78" s="86"/>
      <c r="B78" s="87"/>
      <c r="C78" s="87"/>
      <c r="D78" s="87"/>
      <c r="E78" s="87"/>
      <c r="F78" s="87"/>
      <c r="G78" s="87"/>
      <c r="H78" s="87"/>
      <c r="I78" s="87"/>
      <c r="J78" s="87"/>
      <c r="K78" s="87"/>
      <c r="L78" s="87"/>
      <c r="M78" s="88"/>
      <c r="N78" s="87"/>
      <c r="O78" s="86"/>
      <c r="P78" s="86"/>
      <c r="Q78" s="86"/>
      <c r="R78" s="86"/>
      <c r="S78" s="86"/>
      <c r="T78" s="86"/>
      <c r="U78" s="86"/>
      <c r="V78" s="86"/>
      <c r="W78" s="86"/>
      <c r="X78" s="86"/>
      <c r="Y78" s="86"/>
      <c r="Z78" s="86"/>
      <c r="AA78" s="86"/>
      <c r="AB78" s="86"/>
      <c r="AC78" s="86"/>
      <c r="AD78" s="86"/>
      <c r="AE78" s="87"/>
      <c r="AF78" s="87"/>
      <c r="AG78" s="86"/>
      <c r="AH78" s="86"/>
      <c r="AI78" s="86"/>
      <c r="AJ78" s="86"/>
      <c r="AK78" s="89"/>
      <c r="AL78" s="86"/>
      <c r="AM78" s="86"/>
      <c r="AN78" s="86"/>
      <c r="AO78" s="86"/>
      <c r="AP78" s="85"/>
      <c r="AQ78" s="85"/>
      <c r="AR78" s="85"/>
      <c r="AS78" s="85"/>
      <c r="AT78" s="85"/>
      <c r="AU78" s="85"/>
      <c r="AV78" s="85"/>
      <c r="AW78" s="85"/>
      <c r="AX78" s="86"/>
      <c r="AY78" s="87"/>
      <c r="AZ78" s="87"/>
      <c r="BA78" s="86"/>
      <c r="BB78" s="86"/>
      <c r="BC78" s="86"/>
      <c r="BD78" s="86"/>
      <c r="BE78" s="86"/>
      <c r="BF78" s="86"/>
      <c r="BG78" s="86"/>
      <c r="BH78" s="86"/>
      <c r="BI78" s="86"/>
      <c r="BJ78" s="86"/>
      <c r="BK78" s="86"/>
      <c r="BL78" s="86"/>
      <c r="BM78" s="86"/>
      <c r="BN78" s="86"/>
      <c r="BO78" s="86"/>
      <c r="BP78" s="86"/>
      <c r="BQ78" s="90"/>
      <c r="BR78" s="85"/>
      <c r="BS78" s="85"/>
      <c r="BT78" s="91"/>
      <c r="BU78" s="91"/>
      <c r="BV78" s="91"/>
      <c r="BW78" s="91"/>
      <c r="BX78" s="91"/>
      <c r="BY78" s="91"/>
      <c r="BZ78" s="91"/>
      <c r="CA78" s="92"/>
      <c r="CB78" s="92"/>
      <c r="CC78" s="92"/>
      <c r="CD78" s="92"/>
      <c r="CE78" s="92"/>
      <c r="CF78" s="92"/>
      <c r="CG78" s="92"/>
      <c r="CH78" s="91"/>
      <c r="CI78" s="91"/>
      <c r="CJ78" s="91"/>
      <c r="CK78" s="91"/>
      <c r="CL78" s="86"/>
      <c r="CM78" s="86"/>
      <c r="CN78" s="91"/>
      <c r="CO78" s="91"/>
      <c r="CP78" s="91"/>
      <c r="CQ78" s="91"/>
      <c r="CR78" s="92"/>
      <c r="CS78" s="90"/>
      <c r="CT78" s="90"/>
      <c r="CU78" s="85"/>
      <c r="CV78" s="85"/>
      <c r="CW78" s="90"/>
      <c r="CX78" s="93"/>
      <c r="CY78" s="93"/>
      <c r="CZ78" s="90"/>
      <c r="DA78" s="93"/>
      <c r="DB78" s="86"/>
      <c r="DC78" s="86"/>
      <c r="DD78" s="90"/>
      <c r="DE78" s="86"/>
      <c r="DF78" s="90"/>
      <c r="DG78" s="86"/>
      <c r="DH78" s="86"/>
      <c r="DI78" s="86"/>
      <c r="DJ78" s="86"/>
      <c r="DK78" s="86"/>
      <c r="DL78" s="86"/>
      <c r="DM78" s="90"/>
      <c r="DN78" s="86"/>
      <c r="DO78" s="86"/>
      <c r="DP78" s="86"/>
      <c r="DQ78" s="86"/>
      <c r="DR78" s="86"/>
      <c r="DS78" s="89"/>
    </row>
    <row r="79" spans="1:124" s="36" customFormat="1" ht="15" customHeight="1" x14ac:dyDescent="0.3">
      <c r="A79" s="39"/>
      <c r="B79" s="40"/>
      <c r="C79" s="40"/>
      <c r="D79" s="40"/>
      <c r="E79" s="40"/>
      <c r="F79" s="40"/>
      <c r="G79" s="40"/>
      <c r="H79" s="40"/>
      <c r="I79" s="40"/>
      <c r="J79" s="40"/>
      <c r="K79" s="40"/>
      <c r="L79" s="40"/>
      <c r="M79" s="68"/>
      <c r="N79" s="40"/>
      <c r="O79" s="39"/>
      <c r="P79" s="39"/>
      <c r="Q79" s="39"/>
      <c r="R79" s="39"/>
      <c r="S79" s="39"/>
      <c r="T79" s="39"/>
      <c r="U79" s="39"/>
      <c r="V79" s="39"/>
      <c r="W79" s="39"/>
      <c r="X79" s="39"/>
      <c r="Y79" s="39"/>
      <c r="Z79" s="39"/>
      <c r="AA79" s="39"/>
      <c r="AB79" s="39"/>
      <c r="AC79" s="39"/>
      <c r="AD79" s="39"/>
      <c r="AE79" s="40"/>
      <c r="AF79" s="40"/>
      <c r="AG79" s="39"/>
      <c r="AH79" s="39"/>
      <c r="AI79" s="39"/>
      <c r="AJ79" s="39"/>
      <c r="AK79" s="41"/>
      <c r="AL79" s="39"/>
      <c r="AM79" s="39"/>
      <c r="AN79" s="39"/>
      <c r="AO79" s="39"/>
      <c r="AP79" s="42"/>
      <c r="AQ79" s="42"/>
      <c r="AR79" s="42"/>
      <c r="AS79" s="42"/>
      <c r="AT79" s="42"/>
      <c r="AU79" s="42"/>
      <c r="AV79" s="42"/>
      <c r="AW79" s="42"/>
      <c r="AX79" s="39"/>
      <c r="AY79" s="63"/>
      <c r="AZ79" s="40"/>
      <c r="BA79" s="39"/>
      <c r="BB79" s="39"/>
      <c r="BC79" s="39"/>
      <c r="BD79" s="39"/>
      <c r="BE79" s="39"/>
      <c r="BF79" s="39"/>
      <c r="BG79" s="39"/>
      <c r="BH79" s="39"/>
      <c r="BI79" s="39"/>
      <c r="BJ79" s="52"/>
      <c r="BK79" s="39"/>
      <c r="BL79" s="39"/>
      <c r="BM79" s="39"/>
      <c r="BN79" s="39"/>
      <c r="BO79" s="39"/>
      <c r="BP79" s="52"/>
      <c r="BQ79" s="43"/>
      <c r="BR79" s="42"/>
      <c r="BS79" s="42"/>
      <c r="BT79" s="44"/>
      <c r="BU79" s="44"/>
      <c r="BV79" s="65"/>
      <c r="BW79" s="44"/>
      <c r="BX79" s="44"/>
      <c r="BY79" s="44"/>
      <c r="BZ79" s="44"/>
      <c r="CA79" s="45"/>
      <c r="CB79" s="45"/>
      <c r="CC79" s="45"/>
      <c r="CD79" s="45"/>
      <c r="CE79" s="45"/>
      <c r="CF79" s="45"/>
      <c r="CG79" s="45"/>
      <c r="CH79" s="44"/>
      <c r="CI79" s="44"/>
      <c r="CJ79" s="44"/>
      <c r="CK79" s="44"/>
      <c r="CL79" s="39"/>
      <c r="CM79" s="39"/>
      <c r="CN79" s="44"/>
      <c r="CO79" s="44"/>
      <c r="CP79" s="44"/>
      <c r="CQ79" s="44"/>
      <c r="CR79" s="45"/>
      <c r="CS79" s="43"/>
      <c r="CT79" s="43"/>
      <c r="CU79" s="42"/>
      <c r="CV79" s="59"/>
      <c r="CW79" s="64"/>
      <c r="CX79" s="46"/>
      <c r="CY79" s="46"/>
      <c r="CZ79" s="43"/>
      <c r="DA79" s="46"/>
      <c r="DB79" s="52"/>
      <c r="DC79" s="39"/>
      <c r="DD79" s="43"/>
      <c r="DE79" s="39"/>
      <c r="DF79" s="43"/>
      <c r="DG79" s="39"/>
      <c r="DH79" s="39"/>
      <c r="DI79" s="39"/>
      <c r="DJ79" s="39"/>
      <c r="DK79" s="39"/>
      <c r="DL79" s="39"/>
      <c r="DM79" s="64"/>
      <c r="DN79" s="39"/>
      <c r="DO79" s="39"/>
      <c r="DP79" s="39"/>
      <c r="DQ79" s="39"/>
      <c r="DR79" s="39"/>
      <c r="DS79" s="77"/>
    </row>
    <row r="80" spans="1:124" s="36" customFormat="1" ht="15" customHeight="1" x14ac:dyDescent="0.3">
      <c r="A80" s="94"/>
      <c r="B80" s="63"/>
      <c r="C80" s="63"/>
      <c r="D80" s="63"/>
      <c r="E80" s="63"/>
      <c r="F80" s="63"/>
      <c r="G80" s="63"/>
      <c r="H80" s="63"/>
      <c r="I80" s="63"/>
      <c r="J80" s="63"/>
      <c r="K80" s="63"/>
      <c r="L80" s="63"/>
      <c r="M80" s="82"/>
      <c r="N80" s="63"/>
      <c r="O80" s="52"/>
      <c r="P80" s="52"/>
      <c r="Q80" s="52"/>
      <c r="R80" s="52"/>
      <c r="S80" s="52"/>
      <c r="T80" s="52"/>
      <c r="U80" s="52"/>
      <c r="V80" s="52"/>
      <c r="W80" s="52"/>
      <c r="X80" s="52"/>
      <c r="Y80" s="52"/>
      <c r="Z80" s="52"/>
      <c r="AA80" s="52"/>
      <c r="AB80" s="52"/>
      <c r="AC80" s="52"/>
      <c r="AD80" s="52"/>
      <c r="AE80" s="63"/>
      <c r="AF80" s="63"/>
      <c r="AG80" s="52"/>
      <c r="AH80" s="52"/>
      <c r="AI80" s="52"/>
      <c r="AJ80" s="52"/>
      <c r="AK80" s="77"/>
      <c r="AL80" s="52"/>
      <c r="AM80" s="52"/>
      <c r="AN80" s="52"/>
      <c r="AO80" s="52"/>
      <c r="AP80" s="83"/>
      <c r="AQ80" s="83"/>
      <c r="AR80" s="83"/>
      <c r="AS80" s="83"/>
      <c r="AT80" s="83"/>
      <c r="AU80" s="83"/>
      <c r="AV80" s="83"/>
      <c r="AW80" s="83"/>
      <c r="AX80" s="52"/>
      <c r="AY80" s="63"/>
      <c r="AZ80" s="63"/>
      <c r="BA80" s="52"/>
      <c r="BB80" s="52"/>
      <c r="BC80" s="52"/>
      <c r="BD80" s="52"/>
      <c r="BE80" s="52"/>
      <c r="BF80" s="52"/>
      <c r="BG80" s="52"/>
      <c r="BH80" s="52"/>
      <c r="BI80" s="52"/>
      <c r="BJ80" s="52"/>
      <c r="BK80" s="52"/>
      <c r="BL80" s="52"/>
      <c r="BM80" s="52"/>
      <c r="BN80" s="52"/>
      <c r="BO80" s="52"/>
      <c r="BP80" s="52"/>
      <c r="BQ80" s="64"/>
      <c r="BR80" s="83"/>
      <c r="BS80" s="83"/>
      <c r="BT80" s="65"/>
      <c r="BU80" s="65"/>
      <c r="BV80" s="65"/>
      <c r="BW80" s="65"/>
      <c r="BX80" s="65"/>
      <c r="BY80" s="65"/>
      <c r="BZ80" s="65"/>
      <c r="CA80" s="84"/>
      <c r="CB80" s="84"/>
      <c r="CC80" s="84"/>
      <c r="CD80" s="84"/>
      <c r="CE80" s="84"/>
      <c r="CF80" s="84"/>
      <c r="CG80" s="84"/>
      <c r="CH80" s="65"/>
      <c r="CI80" s="65"/>
      <c r="CJ80" s="65"/>
      <c r="CK80" s="65"/>
      <c r="CL80" s="52"/>
      <c r="CM80" s="52"/>
      <c r="CN80" s="65"/>
      <c r="CO80" s="65"/>
      <c r="CP80" s="65"/>
      <c r="CQ80" s="65"/>
      <c r="CR80" s="84"/>
      <c r="CS80" s="64"/>
      <c r="CT80" s="64"/>
      <c r="CU80" s="83"/>
      <c r="CV80" s="85"/>
      <c r="CW80" s="64"/>
      <c r="CX80" s="66"/>
      <c r="CY80" s="66"/>
      <c r="CZ80" s="64"/>
      <c r="DA80" s="66"/>
      <c r="DB80" s="52"/>
      <c r="DC80" s="52"/>
      <c r="DD80" s="64"/>
      <c r="DE80" s="52"/>
      <c r="DF80" s="64"/>
      <c r="DG80" s="52"/>
      <c r="DH80" s="52"/>
      <c r="DI80" s="52"/>
      <c r="DJ80" s="52"/>
      <c r="DK80" s="52"/>
      <c r="DL80" s="52"/>
      <c r="DM80" s="64"/>
      <c r="DN80" s="52"/>
      <c r="DO80" s="52"/>
      <c r="DP80" s="52"/>
      <c r="DQ80" s="52"/>
      <c r="DR80" s="52"/>
      <c r="DS80" s="77"/>
    </row>
    <row r="81" spans="1:124" s="36" customFormat="1" ht="15" customHeight="1" x14ac:dyDescent="0.3">
      <c r="A81" s="39"/>
      <c r="B81" s="40"/>
      <c r="C81" s="40"/>
      <c r="D81" s="40"/>
      <c r="E81" s="40"/>
      <c r="F81" s="40"/>
      <c r="G81" s="40"/>
      <c r="H81" s="40"/>
      <c r="I81" s="40"/>
      <c r="J81" s="40"/>
      <c r="K81" s="40"/>
      <c r="L81" s="40"/>
      <c r="M81" s="68"/>
      <c r="N81" s="40"/>
      <c r="O81" s="39"/>
      <c r="P81" s="39"/>
      <c r="Q81" s="39"/>
      <c r="R81" s="39"/>
      <c r="S81" s="39"/>
      <c r="T81" s="39"/>
      <c r="U81" s="39"/>
      <c r="V81" s="39"/>
      <c r="W81" s="39"/>
      <c r="X81" s="39"/>
      <c r="Y81" s="39"/>
      <c r="Z81" s="39"/>
      <c r="AA81" s="39"/>
      <c r="AB81" s="39"/>
      <c r="AC81" s="39"/>
      <c r="AD81" s="39"/>
      <c r="AE81" s="40"/>
      <c r="AF81" s="40"/>
      <c r="AG81" s="39"/>
      <c r="AH81" s="39"/>
      <c r="AI81" s="39"/>
      <c r="AJ81" s="39"/>
      <c r="AK81" s="41"/>
      <c r="AL81" s="39"/>
      <c r="AM81" s="39"/>
      <c r="AN81" s="39"/>
      <c r="AO81" s="39"/>
      <c r="AP81" s="42"/>
      <c r="AQ81" s="42"/>
      <c r="AR81" s="42"/>
      <c r="AS81" s="42"/>
      <c r="AT81" s="42"/>
      <c r="AU81" s="42"/>
      <c r="AV81" s="42"/>
      <c r="AW81" s="42"/>
      <c r="AX81" s="39"/>
      <c r="AY81" s="63"/>
      <c r="AZ81" s="40"/>
      <c r="BA81" s="39"/>
      <c r="BB81" s="39"/>
      <c r="BC81" s="39"/>
      <c r="BD81" s="39"/>
      <c r="BE81" s="39"/>
      <c r="BF81" s="39"/>
      <c r="BG81" s="39"/>
      <c r="BH81" s="39"/>
      <c r="BI81" s="39"/>
      <c r="BJ81" s="52"/>
      <c r="BK81" s="39"/>
      <c r="BL81" s="39"/>
      <c r="BM81" s="39"/>
      <c r="BN81" s="39"/>
      <c r="BO81" s="39"/>
      <c r="BP81" s="52"/>
      <c r="BQ81" s="43"/>
      <c r="BR81" s="42"/>
      <c r="BS81" s="42"/>
      <c r="BT81" s="44"/>
      <c r="BU81" s="44"/>
      <c r="BV81" s="65"/>
      <c r="BW81" s="44"/>
      <c r="BX81" s="44"/>
      <c r="BY81" s="44"/>
      <c r="BZ81" s="44"/>
      <c r="CA81" s="45"/>
      <c r="CB81" s="45"/>
      <c r="CC81" s="45"/>
      <c r="CD81" s="45"/>
      <c r="CE81" s="45"/>
      <c r="CF81" s="45"/>
      <c r="CG81" s="45"/>
      <c r="CH81" s="44"/>
      <c r="CI81" s="44"/>
      <c r="CJ81" s="44"/>
      <c r="CK81" s="44"/>
      <c r="CL81" s="39"/>
      <c r="CM81" s="39"/>
      <c r="CN81" s="44"/>
      <c r="CO81" s="44"/>
      <c r="CP81" s="44"/>
      <c r="CQ81" s="44"/>
      <c r="CR81" s="45"/>
      <c r="CS81" s="43"/>
      <c r="CT81" s="43"/>
      <c r="CU81" s="42"/>
      <c r="CV81" s="59"/>
      <c r="CW81" s="64"/>
      <c r="CX81" s="46"/>
      <c r="CY81" s="46"/>
      <c r="CZ81" s="43"/>
      <c r="DA81" s="46"/>
      <c r="DB81" s="52"/>
      <c r="DC81" s="39"/>
      <c r="DD81" s="43"/>
      <c r="DE81" s="39"/>
      <c r="DF81" s="43"/>
      <c r="DG81" s="39"/>
      <c r="DH81" s="39"/>
      <c r="DI81" s="39"/>
      <c r="DJ81" s="39"/>
      <c r="DK81" s="39"/>
      <c r="DL81" s="39"/>
      <c r="DM81" s="64"/>
      <c r="DN81" s="39"/>
      <c r="DO81" s="39"/>
      <c r="DP81" s="39"/>
      <c r="DQ81" s="39"/>
      <c r="DR81" s="39"/>
      <c r="DS81" s="41"/>
    </row>
    <row r="82" spans="1:124" s="36" customFormat="1" ht="15" customHeight="1" x14ac:dyDescent="0.3">
      <c r="A82" s="39"/>
      <c r="B82" s="40"/>
      <c r="C82" s="40"/>
      <c r="D82" s="40"/>
      <c r="E82" s="40"/>
      <c r="F82" s="40"/>
      <c r="G82" s="40"/>
      <c r="H82" s="40"/>
      <c r="I82" s="40"/>
      <c r="J82" s="40"/>
      <c r="K82" s="40"/>
      <c r="L82" s="40"/>
      <c r="M82" s="68"/>
      <c r="N82" s="40"/>
      <c r="O82" s="39"/>
      <c r="P82" s="39"/>
      <c r="Q82" s="39"/>
      <c r="R82" s="39"/>
      <c r="S82" s="39"/>
      <c r="T82" s="39"/>
      <c r="U82" s="39"/>
      <c r="V82" s="39"/>
      <c r="W82" s="39"/>
      <c r="X82" s="39"/>
      <c r="Y82" s="39"/>
      <c r="Z82" s="39"/>
      <c r="AA82" s="39"/>
      <c r="AB82" s="39"/>
      <c r="AC82" s="39"/>
      <c r="AD82" s="39"/>
      <c r="AE82" s="40"/>
      <c r="AF82" s="40"/>
      <c r="AG82" s="39"/>
      <c r="AH82" s="39"/>
      <c r="AI82" s="39"/>
      <c r="AJ82" s="39"/>
      <c r="AK82" s="41"/>
      <c r="AL82" s="39"/>
      <c r="AM82" s="39"/>
      <c r="AN82" s="39"/>
      <c r="AO82" s="39"/>
      <c r="AP82" s="42"/>
      <c r="AQ82" s="42"/>
      <c r="AR82" s="42"/>
      <c r="AS82" s="42"/>
      <c r="AT82" s="42"/>
      <c r="AU82" s="42"/>
      <c r="AV82" s="42"/>
      <c r="AW82" s="42"/>
      <c r="AX82" s="39"/>
      <c r="AY82" s="63"/>
      <c r="AZ82" s="40"/>
      <c r="BA82" s="39"/>
      <c r="BB82" s="39"/>
      <c r="BC82" s="39"/>
      <c r="BD82" s="39"/>
      <c r="BE82" s="39"/>
      <c r="BF82" s="39"/>
      <c r="BG82" s="39"/>
      <c r="BH82" s="39"/>
      <c r="BI82" s="39"/>
      <c r="BJ82" s="52"/>
      <c r="BK82" s="39"/>
      <c r="BL82" s="39"/>
      <c r="BM82" s="39"/>
      <c r="BN82" s="39"/>
      <c r="BO82" s="39"/>
      <c r="BP82" s="52"/>
      <c r="BQ82" s="43"/>
      <c r="BR82" s="42"/>
      <c r="BS82" s="42"/>
      <c r="BT82" s="44"/>
      <c r="BU82" s="44"/>
      <c r="BV82" s="65"/>
      <c r="BW82" s="44"/>
      <c r="BX82" s="44"/>
      <c r="BY82" s="44"/>
      <c r="BZ82" s="44"/>
      <c r="CA82" s="45"/>
      <c r="CB82" s="45"/>
      <c r="CC82" s="45"/>
      <c r="CD82" s="45"/>
      <c r="CE82" s="45"/>
      <c r="CF82" s="45"/>
      <c r="CG82" s="45"/>
      <c r="CH82" s="44"/>
      <c r="CI82" s="44"/>
      <c r="CJ82" s="44"/>
      <c r="CK82" s="44"/>
      <c r="CL82" s="39"/>
      <c r="CM82" s="39"/>
      <c r="CN82" s="44"/>
      <c r="CO82" s="44"/>
      <c r="CP82" s="44"/>
      <c r="CQ82" s="44"/>
      <c r="CR82" s="45"/>
      <c r="CS82" s="43"/>
      <c r="CT82" s="43"/>
      <c r="CU82" s="42"/>
      <c r="CV82" s="59"/>
      <c r="CW82" s="64"/>
      <c r="CX82" s="46"/>
      <c r="CY82" s="46"/>
      <c r="CZ82" s="43"/>
      <c r="DA82" s="46"/>
      <c r="DB82" s="52"/>
      <c r="DC82" s="39"/>
      <c r="DD82" s="43"/>
      <c r="DE82" s="39"/>
      <c r="DF82" s="43"/>
      <c r="DG82" s="39"/>
      <c r="DH82" s="39"/>
      <c r="DI82" s="39"/>
      <c r="DJ82" s="39"/>
      <c r="DK82" s="39"/>
      <c r="DL82" s="39"/>
      <c r="DM82" s="64"/>
      <c r="DN82" s="39"/>
      <c r="DO82" s="39"/>
      <c r="DP82" s="39"/>
      <c r="DQ82" s="39"/>
      <c r="DR82" s="39"/>
      <c r="DS82" s="78"/>
    </row>
    <row r="83" spans="1:124" s="36" customFormat="1" ht="15" customHeight="1" x14ac:dyDescent="0.3">
      <c r="A83" s="94"/>
      <c r="B83" s="63"/>
      <c r="C83" s="63"/>
      <c r="D83" s="63"/>
      <c r="E83" s="63"/>
      <c r="F83" s="63"/>
      <c r="G83" s="63"/>
      <c r="H83" s="63"/>
      <c r="I83" s="63"/>
      <c r="J83" s="63"/>
      <c r="K83" s="63"/>
      <c r="L83" s="63"/>
      <c r="M83" s="82"/>
      <c r="N83" s="63"/>
      <c r="O83" s="52"/>
      <c r="P83" s="52"/>
      <c r="Q83" s="52"/>
      <c r="R83" s="52"/>
      <c r="S83" s="52"/>
      <c r="T83" s="52"/>
      <c r="U83" s="52"/>
      <c r="V83" s="52"/>
      <c r="W83" s="52"/>
      <c r="X83" s="52"/>
      <c r="Y83" s="52"/>
      <c r="Z83" s="52"/>
      <c r="AA83" s="52"/>
      <c r="AB83" s="52"/>
      <c r="AC83" s="52"/>
      <c r="AD83" s="52"/>
      <c r="AE83" s="63"/>
      <c r="AF83" s="63"/>
      <c r="AG83" s="52"/>
      <c r="AH83" s="52"/>
      <c r="AI83" s="52"/>
      <c r="AJ83" s="52"/>
      <c r="AK83" s="77"/>
      <c r="AL83" s="52"/>
      <c r="AM83" s="52"/>
      <c r="AN83" s="52"/>
      <c r="AO83" s="52"/>
      <c r="AP83" s="83"/>
      <c r="AQ83" s="83"/>
      <c r="AR83" s="83"/>
      <c r="AS83" s="83"/>
      <c r="AT83" s="83"/>
      <c r="AU83" s="83"/>
      <c r="AV83" s="83"/>
      <c r="AW83" s="83"/>
      <c r="AX83" s="52"/>
      <c r="AY83" s="63"/>
      <c r="AZ83" s="63"/>
      <c r="BA83" s="52"/>
      <c r="BB83" s="52"/>
      <c r="BC83" s="52"/>
      <c r="BD83" s="52"/>
      <c r="BE83" s="52"/>
      <c r="BF83" s="52"/>
      <c r="BG83" s="52"/>
      <c r="BH83" s="52"/>
      <c r="BI83" s="52"/>
      <c r="BJ83" s="52"/>
      <c r="BK83" s="52"/>
      <c r="BL83" s="52"/>
      <c r="BM83" s="52"/>
      <c r="BN83" s="52"/>
      <c r="BO83" s="52"/>
      <c r="BP83" s="52"/>
      <c r="BQ83" s="64"/>
      <c r="BR83" s="83"/>
      <c r="BS83" s="83"/>
      <c r="BT83" s="65"/>
      <c r="BU83" s="65"/>
      <c r="BV83" s="65"/>
      <c r="BW83" s="65"/>
      <c r="BX83" s="65"/>
      <c r="BY83" s="65"/>
      <c r="BZ83" s="65"/>
      <c r="CA83" s="84"/>
      <c r="CB83" s="84"/>
      <c r="CC83" s="84"/>
      <c r="CD83" s="84"/>
      <c r="CE83" s="84"/>
      <c r="CF83" s="84"/>
      <c r="CG83" s="84"/>
      <c r="CH83" s="65"/>
      <c r="CI83" s="65"/>
      <c r="CJ83" s="65"/>
      <c r="CK83" s="65"/>
      <c r="CL83" s="52"/>
      <c r="CM83" s="52"/>
      <c r="CN83" s="65"/>
      <c r="CO83" s="65"/>
      <c r="CP83" s="65"/>
      <c r="CQ83" s="65"/>
      <c r="CR83" s="84"/>
      <c r="CS83" s="64"/>
      <c r="CT83" s="64"/>
      <c r="CU83" s="83"/>
      <c r="CV83" s="85"/>
      <c r="CW83" s="64"/>
      <c r="CX83" s="66"/>
      <c r="CY83" s="66"/>
      <c r="CZ83" s="64"/>
      <c r="DA83" s="66"/>
      <c r="DB83" s="52"/>
      <c r="DC83" s="52"/>
      <c r="DD83" s="64"/>
      <c r="DE83" s="52"/>
      <c r="DF83" s="64"/>
      <c r="DG83" s="52"/>
      <c r="DH83" s="52"/>
      <c r="DI83" s="52"/>
      <c r="DJ83" s="52"/>
      <c r="DK83" s="52"/>
      <c r="DL83" s="52"/>
      <c r="DM83" s="64"/>
      <c r="DN83" s="52"/>
      <c r="DO83" s="52"/>
      <c r="DP83" s="52"/>
      <c r="DQ83" s="52"/>
      <c r="DR83" s="52"/>
      <c r="DS83" s="77"/>
    </row>
    <row r="84" spans="1:124" s="36" customFormat="1" ht="15" customHeight="1" x14ac:dyDescent="0.3">
      <c r="A84" s="94"/>
      <c r="B84" s="63"/>
      <c r="C84" s="63"/>
      <c r="D84" s="63"/>
      <c r="E84" s="63"/>
      <c r="F84" s="63"/>
      <c r="G84" s="63"/>
      <c r="H84" s="63"/>
      <c r="I84" s="63"/>
      <c r="J84" s="63"/>
      <c r="K84" s="63"/>
      <c r="L84" s="63"/>
      <c r="M84" s="82"/>
      <c r="N84" s="63"/>
      <c r="O84" s="52"/>
      <c r="P84" s="52"/>
      <c r="Q84" s="52"/>
      <c r="R84" s="52"/>
      <c r="S84" s="52"/>
      <c r="T84" s="52"/>
      <c r="U84" s="52"/>
      <c r="V84" s="52"/>
      <c r="W84" s="52"/>
      <c r="X84" s="52"/>
      <c r="Y84" s="52"/>
      <c r="Z84" s="52"/>
      <c r="AA84" s="52"/>
      <c r="AB84" s="52"/>
      <c r="AC84" s="52"/>
      <c r="AD84" s="52"/>
      <c r="AE84" s="63"/>
      <c r="AF84" s="63"/>
      <c r="AG84" s="52"/>
      <c r="AH84" s="52"/>
      <c r="AI84" s="52"/>
      <c r="AJ84" s="52"/>
      <c r="AK84" s="77"/>
      <c r="AL84" s="52"/>
      <c r="AM84" s="52"/>
      <c r="AN84" s="52"/>
      <c r="AO84" s="52"/>
      <c r="AP84" s="83"/>
      <c r="AQ84" s="83"/>
      <c r="AR84" s="83"/>
      <c r="AS84" s="83"/>
      <c r="AT84" s="83"/>
      <c r="AU84" s="83"/>
      <c r="AV84" s="83"/>
      <c r="AW84" s="83"/>
      <c r="AX84" s="52"/>
      <c r="AY84" s="63"/>
      <c r="AZ84" s="63"/>
      <c r="BA84" s="52"/>
      <c r="BB84" s="52"/>
      <c r="BC84" s="52"/>
      <c r="BD84" s="52"/>
      <c r="BE84" s="52"/>
      <c r="BF84" s="52"/>
      <c r="BG84" s="52"/>
      <c r="BH84" s="52"/>
      <c r="BI84" s="52"/>
      <c r="BJ84" s="52"/>
      <c r="BK84" s="52"/>
      <c r="BL84" s="52"/>
      <c r="BM84" s="52"/>
      <c r="BN84" s="52"/>
      <c r="BO84" s="52"/>
      <c r="BP84" s="52"/>
      <c r="BQ84" s="64"/>
      <c r="BR84" s="83"/>
      <c r="BS84" s="83"/>
      <c r="BT84" s="65"/>
      <c r="BU84" s="65"/>
      <c r="BV84" s="65"/>
      <c r="BW84" s="65"/>
      <c r="BX84" s="65"/>
      <c r="BY84" s="65"/>
      <c r="BZ84" s="65"/>
      <c r="CA84" s="84"/>
      <c r="CB84" s="84"/>
      <c r="CC84" s="84"/>
      <c r="CD84" s="84"/>
      <c r="CE84" s="84"/>
      <c r="CF84" s="84"/>
      <c r="CG84" s="84"/>
      <c r="CH84" s="65"/>
      <c r="CI84" s="65"/>
      <c r="CJ84" s="65"/>
      <c r="CK84" s="65"/>
      <c r="CL84" s="52"/>
      <c r="CM84" s="52"/>
      <c r="CN84" s="65"/>
      <c r="CO84" s="65"/>
      <c r="CP84" s="65"/>
      <c r="CQ84" s="65"/>
      <c r="CR84" s="84"/>
      <c r="CS84" s="64"/>
      <c r="CT84" s="64"/>
      <c r="CU84" s="83"/>
      <c r="CV84" s="85"/>
      <c r="CW84" s="64"/>
      <c r="CX84" s="66"/>
      <c r="CY84" s="66"/>
      <c r="CZ84" s="64"/>
      <c r="DA84" s="66"/>
      <c r="DB84" s="52"/>
      <c r="DC84" s="52"/>
      <c r="DD84" s="64"/>
      <c r="DE84" s="52"/>
      <c r="DF84" s="64"/>
      <c r="DG84" s="52"/>
      <c r="DH84" s="52"/>
      <c r="DI84" s="52"/>
      <c r="DJ84" s="52"/>
      <c r="DK84" s="52"/>
      <c r="DL84" s="52"/>
      <c r="DM84" s="64"/>
      <c r="DN84" s="52"/>
      <c r="DO84" s="52"/>
      <c r="DP84" s="52"/>
      <c r="DQ84" s="52"/>
      <c r="DR84" s="52"/>
      <c r="DS84" s="77"/>
    </row>
    <row r="85" spans="1:124" s="36" customFormat="1" ht="15" customHeight="1" x14ac:dyDescent="0.3">
      <c r="A85" s="39"/>
      <c r="B85" s="40"/>
      <c r="C85" s="40"/>
      <c r="D85" s="40"/>
      <c r="E85" s="40"/>
      <c r="F85" s="40"/>
      <c r="G85" s="40"/>
      <c r="H85" s="40"/>
      <c r="I85" s="40"/>
      <c r="J85" s="40"/>
      <c r="K85" s="40"/>
      <c r="L85" s="40"/>
      <c r="M85" s="68"/>
      <c r="N85" s="40"/>
      <c r="O85" s="39"/>
      <c r="P85" s="39"/>
      <c r="Q85" s="39"/>
      <c r="R85" s="39"/>
      <c r="S85" s="39"/>
      <c r="T85" s="39"/>
      <c r="U85" s="39"/>
      <c r="V85" s="39"/>
      <c r="W85" s="39"/>
      <c r="X85" s="39"/>
      <c r="Y85" s="39"/>
      <c r="Z85" s="39"/>
      <c r="AA85" s="39"/>
      <c r="AB85" s="39"/>
      <c r="AC85" s="39"/>
      <c r="AD85" s="39"/>
      <c r="AE85" s="40"/>
      <c r="AF85" s="40"/>
      <c r="AG85" s="39"/>
      <c r="AH85" s="39"/>
      <c r="AI85" s="39"/>
      <c r="AJ85" s="39"/>
      <c r="AK85" s="41"/>
      <c r="AL85" s="39"/>
      <c r="AM85" s="39"/>
      <c r="AN85" s="39"/>
      <c r="AO85" s="39"/>
      <c r="AP85" s="42"/>
      <c r="AQ85" s="42"/>
      <c r="AR85" s="42"/>
      <c r="AS85" s="42"/>
      <c r="AT85" s="42"/>
      <c r="AU85" s="42"/>
      <c r="AV85" s="42"/>
      <c r="AW85" s="42"/>
      <c r="AX85" s="39"/>
      <c r="AY85" s="63"/>
      <c r="AZ85" s="40"/>
      <c r="BA85" s="39"/>
      <c r="BB85" s="39"/>
      <c r="BC85" s="39"/>
      <c r="BD85" s="39"/>
      <c r="BE85" s="39"/>
      <c r="BF85" s="39"/>
      <c r="BG85" s="39"/>
      <c r="BH85" s="39"/>
      <c r="BI85" s="39"/>
      <c r="BJ85" s="52"/>
      <c r="BK85" s="39"/>
      <c r="BL85" s="39"/>
      <c r="BM85" s="39"/>
      <c r="BN85" s="39"/>
      <c r="BO85" s="39"/>
      <c r="BP85" s="52"/>
      <c r="BQ85" s="43"/>
      <c r="BR85" s="42"/>
      <c r="BS85" s="42"/>
      <c r="BT85" s="44"/>
      <c r="BU85" s="44"/>
      <c r="BV85" s="65"/>
      <c r="BW85" s="44"/>
      <c r="BX85" s="44"/>
      <c r="BY85" s="44"/>
      <c r="BZ85" s="44"/>
      <c r="CA85" s="45"/>
      <c r="CB85" s="45"/>
      <c r="CC85" s="45"/>
      <c r="CD85" s="45"/>
      <c r="CE85" s="45"/>
      <c r="CF85" s="45"/>
      <c r="CG85" s="45"/>
      <c r="CH85" s="44"/>
      <c r="CI85" s="44"/>
      <c r="CJ85" s="44"/>
      <c r="CK85" s="44"/>
      <c r="CL85" s="39"/>
      <c r="CM85" s="39"/>
      <c r="CN85" s="44"/>
      <c r="CO85" s="44"/>
      <c r="CP85" s="44"/>
      <c r="CQ85" s="44"/>
      <c r="CR85" s="45"/>
      <c r="CS85" s="43"/>
      <c r="CT85" s="43"/>
      <c r="CU85" s="42"/>
      <c r="CV85" s="59"/>
      <c r="CW85" s="64"/>
      <c r="CX85" s="46"/>
      <c r="CY85" s="46"/>
      <c r="CZ85" s="43"/>
      <c r="DA85" s="46"/>
      <c r="DB85" s="52"/>
      <c r="DC85" s="39"/>
      <c r="DD85" s="43"/>
      <c r="DE85" s="39"/>
      <c r="DF85" s="43"/>
      <c r="DG85" s="39"/>
      <c r="DH85" s="39"/>
      <c r="DI85" s="39"/>
      <c r="DJ85" s="39"/>
      <c r="DK85" s="39"/>
      <c r="DL85" s="39"/>
      <c r="DM85" s="64"/>
      <c r="DN85" s="39"/>
      <c r="DO85" s="39"/>
      <c r="DP85" s="39"/>
      <c r="DQ85" s="39"/>
      <c r="DR85" s="39"/>
      <c r="DS85" s="41"/>
    </row>
    <row r="86" spans="1:124" s="36" customFormat="1" ht="15" customHeight="1" x14ac:dyDescent="0.3">
      <c r="A86" s="39"/>
      <c r="B86" s="40"/>
      <c r="C86" s="40"/>
      <c r="D86" s="40"/>
      <c r="E86" s="40"/>
      <c r="F86" s="40"/>
      <c r="G86" s="40"/>
      <c r="H86" s="40"/>
      <c r="I86" s="40"/>
      <c r="J86" s="40"/>
      <c r="K86" s="40"/>
      <c r="L86" s="40"/>
      <c r="M86" s="68"/>
      <c r="N86" s="40"/>
      <c r="O86" s="39"/>
      <c r="P86" s="39"/>
      <c r="Q86" s="39"/>
      <c r="R86" s="39"/>
      <c r="S86" s="39"/>
      <c r="T86" s="39"/>
      <c r="U86" s="39"/>
      <c r="V86" s="39"/>
      <c r="W86" s="39"/>
      <c r="X86" s="39"/>
      <c r="Y86" s="39"/>
      <c r="Z86" s="39"/>
      <c r="AA86" s="39"/>
      <c r="AB86" s="39"/>
      <c r="AC86" s="39"/>
      <c r="AD86" s="39"/>
      <c r="AE86" s="40"/>
      <c r="AF86" s="40"/>
      <c r="AG86" s="39"/>
      <c r="AH86" s="39"/>
      <c r="AI86" s="39"/>
      <c r="AJ86" s="39"/>
      <c r="AK86" s="41"/>
      <c r="AL86" s="39"/>
      <c r="AM86" s="39"/>
      <c r="AN86" s="39"/>
      <c r="AO86" s="39"/>
      <c r="AP86" s="42"/>
      <c r="AQ86" s="42"/>
      <c r="AR86" s="42"/>
      <c r="AS86" s="42"/>
      <c r="AT86" s="42"/>
      <c r="AU86" s="42"/>
      <c r="AV86" s="42"/>
      <c r="AW86" s="42"/>
      <c r="AX86" s="39"/>
      <c r="AY86" s="63"/>
      <c r="AZ86" s="40"/>
      <c r="BA86" s="39"/>
      <c r="BB86" s="39"/>
      <c r="BC86" s="39"/>
      <c r="BD86" s="39"/>
      <c r="BE86" s="39"/>
      <c r="BF86" s="39"/>
      <c r="BG86" s="39"/>
      <c r="BH86" s="39"/>
      <c r="BI86" s="39"/>
      <c r="BJ86" s="52"/>
      <c r="BK86" s="39"/>
      <c r="BL86" s="39"/>
      <c r="BM86" s="39"/>
      <c r="BN86" s="39"/>
      <c r="BO86" s="39"/>
      <c r="BP86" s="52"/>
      <c r="BQ86" s="43"/>
      <c r="BR86" s="42"/>
      <c r="BS86" s="42"/>
      <c r="BT86" s="44"/>
      <c r="BU86" s="44"/>
      <c r="BV86" s="65"/>
      <c r="BW86" s="44"/>
      <c r="BX86" s="44"/>
      <c r="BY86" s="44"/>
      <c r="BZ86" s="44"/>
      <c r="CA86" s="45"/>
      <c r="CB86" s="45"/>
      <c r="CC86" s="45"/>
      <c r="CD86" s="45"/>
      <c r="CE86" s="45"/>
      <c r="CF86" s="45"/>
      <c r="CG86" s="45"/>
      <c r="CH86" s="44"/>
      <c r="CI86" s="44"/>
      <c r="CJ86" s="44"/>
      <c r="CK86" s="44"/>
      <c r="CL86" s="39"/>
      <c r="CM86" s="39"/>
      <c r="CN86" s="44"/>
      <c r="CO86" s="44"/>
      <c r="CP86" s="44"/>
      <c r="CQ86" s="44"/>
      <c r="CR86" s="45"/>
      <c r="CS86" s="43"/>
      <c r="CT86" s="43"/>
      <c r="CU86" s="42"/>
      <c r="CV86" s="59"/>
      <c r="CW86" s="64"/>
      <c r="CX86" s="46"/>
      <c r="CY86" s="46"/>
      <c r="CZ86" s="43"/>
      <c r="DA86" s="46"/>
      <c r="DB86" s="52"/>
      <c r="DC86" s="39"/>
      <c r="DD86" s="43"/>
      <c r="DE86" s="39"/>
      <c r="DF86" s="43"/>
      <c r="DG86" s="39"/>
      <c r="DH86" s="39"/>
      <c r="DI86" s="39"/>
      <c r="DJ86" s="39"/>
      <c r="DK86" s="39"/>
      <c r="DL86" s="39"/>
      <c r="DM86" s="64"/>
      <c r="DN86" s="39"/>
      <c r="DO86" s="39"/>
      <c r="DP86" s="39"/>
      <c r="DQ86" s="39"/>
      <c r="DR86" s="39"/>
      <c r="DS86" s="41"/>
    </row>
    <row r="87" spans="1:124" s="36" customFormat="1" ht="15" customHeight="1" x14ac:dyDescent="0.3">
      <c r="A87" s="39"/>
      <c r="B87" s="40"/>
      <c r="C87" s="40"/>
      <c r="D87" s="40"/>
      <c r="E87" s="40"/>
      <c r="F87" s="40"/>
      <c r="G87" s="40"/>
      <c r="H87" s="40"/>
      <c r="I87" s="40"/>
      <c r="J87" s="40"/>
      <c r="K87" s="40"/>
      <c r="L87" s="40"/>
      <c r="M87" s="68"/>
      <c r="N87" s="40"/>
      <c r="O87" s="39"/>
      <c r="P87" s="39"/>
      <c r="Q87" s="39"/>
      <c r="R87" s="39"/>
      <c r="S87" s="39"/>
      <c r="T87" s="39"/>
      <c r="U87" s="39"/>
      <c r="V87" s="39"/>
      <c r="W87" s="39"/>
      <c r="X87" s="39"/>
      <c r="Y87" s="39"/>
      <c r="Z87" s="39"/>
      <c r="AA87" s="39"/>
      <c r="AB87" s="39"/>
      <c r="AC87" s="39"/>
      <c r="AD87" s="39"/>
      <c r="AE87" s="40"/>
      <c r="AF87" s="40"/>
      <c r="AG87" s="39"/>
      <c r="AH87" s="39"/>
      <c r="AI87" s="39"/>
      <c r="AJ87" s="39"/>
      <c r="AK87" s="41"/>
      <c r="AL87" s="39"/>
      <c r="AM87" s="39"/>
      <c r="AN87" s="39"/>
      <c r="AO87" s="39"/>
      <c r="AP87" s="42"/>
      <c r="AQ87" s="42"/>
      <c r="AR87" s="42"/>
      <c r="AS87" s="42"/>
      <c r="AT87" s="42"/>
      <c r="AU87" s="42"/>
      <c r="AV87" s="42"/>
      <c r="AW87" s="42"/>
      <c r="AX87" s="39"/>
      <c r="AY87" s="63"/>
      <c r="AZ87" s="40"/>
      <c r="BA87" s="39"/>
      <c r="BB87" s="39"/>
      <c r="BC87" s="39"/>
      <c r="BD87" s="39"/>
      <c r="BE87" s="39"/>
      <c r="BF87" s="39"/>
      <c r="BG87" s="39"/>
      <c r="BH87" s="39"/>
      <c r="BI87" s="39"/>
      <c r="BJ87" s="52"/>
      <c r="BK87" s="39"/>
      <c r="BL87" s="39"/>
      <c r="BM87" s="39"/>
      <c r="BN87" s="39"/>
      <c r="BO87" s="39"/>
      <c r="BP87" s="52"/>
      <c r="BQ87" s="43"/>
      <c r="BR87" s="42"/>
      <c r="BS87" s="42"/>
      <c r="BT87" s="44"/>
      <c r="BU87" s="44"/>
      <c r="BV87" s="65"/>
      <c r="BW87" s="44"/>
      <c r="BX87" s="44"/>
      <c r="BY87" s="44"/>
      <c r="BZ87" s="44"/>
      <c r="CA87" s="45"/>
      <c r="CB87" s="45"/>
      <c r="CC87" s="45"/>
      <c r="CD87" s="45"/>
      <c r="CE87" s="45"/>
      <c r="CF87" s="45"/>
      <c r="CG87" s="45"/>
      <c r="CH87" s="44"/>
      <c r="CI87" s="44"/>
      <c r="CJ87" s="44"/>
      <c r="CK87" s="44"/>
      <c r="CL87" s="39"/>
      <c r="CM87" s="39"/>
      <c r="CN87" s="44"/>
      <c r="CO87" s="44"/>
      <c r="CP87" s="44"/>
      <c r="CQ87" s="44"/>
      <c r="CR87" s="45"/>
      <c r="CS87" s="43"/>
      <c r="CT87" s="43"/>
      <c r="CU87" s="42"/>
      <c r="CV87" s="59"/>
      <c r="CW87" s="64"/>
      <c r="CX87" s="46"/>
      <c r="CY87" s="46"/>
      <c r="CZ87" s="43"/>
      <c r="DA87" s="46"/>
      <c r="DB87" s="52"/>
      <c r="DC87" s="39"/>
      <c r="DD87" s="43"/>
      <c r="DE87" s="39"/>
      <c r="DF87" s="43"/>
      <c r="DG87" s="39"/>
      <c r="DH87" s="39"/>
      <c r="DI87" s="39"/>
      <c r="DJ87" s="39"/>
      <c r="DK87" s="39"/>
      <c r="DL87" s="39"/>
      <c r="DM87" s="64"/>
      <c r="DN87" s="39"/>
      <c r="DO87" s="39"/>
      <c r="DP87" s="39"/>
      <c r="DQ87" s="39"/>
      <c r="DR87" s="39"/>
      <c r="DS87" s="41"/>
    </row>
    <row r="88" spans="1:124" s="36" customFormat="1" ht="15" customHeight="1" x14ac:dyDescent="0.3">
      <c r="A88" s="39"/>
      <c r="B88" s="40"/>
      <c r="C88" s="40"/>
      <c r="D88" s="40"/>
      <c r="E88" s="40"/>
      <c r="F88" s="40"/>
      <c r="G88" s="40"/>
      <c r="H88" s="40"/>
      <c r="I88" s="40"/>
      <c r="J88" s="40"/>
      <c r="K88" s="40"/>
      <c r="L88" s="40"/>
      <c r="M88" s="68"/>
      <c r="N88" s="40"/>
      <c r="O88" s="39"/>
      <c r="P88" s="39"/>
      <c r="Q88" s="39"/>
      <c r="R88" s="39"/>
      <c r="S88" s="39"/>
      <c r="T88" s="39"/>
      <c r="U88" s="39"/>
      <c r="V88" s="39"/>
      <c r="W88" s="39"/>
      <c r="X88" s="39"/>
      <c r="Y88" s="39"/>
      <c r="Z88" s="39"/>
      <c r="AA88" s="39"/>
      <c r="AB88" s="39"/>
      <c r="AC88" s="39"/>
      <c r="AD88" s="39"/>
      <c r="AE88" s="40"/>
      <c r="AF88" s="40"/>
      <c r="AG88" s="39"/>
      <c r="AH88" s="39"/>
      <c r="AI88" s="39"/>
      <c r="AJ88" s="39"/>
      <c r="AK88" s="41"/>
      <c r="AL88" s="39"/>
      <c r="AM88" s="39"/>
      <c r="AN88" s="39"/>
      <c r="AO88" s="39"/>
      <c r="AP88" s="42"/>
      <c r="AQ88" s="42"/>
      <c r="AR88" s="42"/>
      <c r="AS88" s="42"/>
      <c r="AT88" s="42"/>
      <c r="AU88" s="42"/>
      <c r="AV88" s="42"/>
      <c r="AW88" s="42"/>
      <c r="AX88" s="39"/>
      <c r="AY88" s="63"/>
      <c r="AZ88" s="40"/>
      <c r="BA88" s="39"/>
      <c r="BB88" s="39"/>
      <c r="BC88" s="39"/>
      <c r="BD88" s="39"/>
      <c r="BE88" s="39"/>
      <c r="BF88" s="39"/>
      <c r="BG88" s="39"/>
      <c r="BH88" s="39"/>
      <c r="BI88" s="39"/>
      <c r="BJ88" s="52"/>
      <c r="BK88" s="39"/>
      <c r="BL88" s="39"/>
      <c r="BM88" s="39"/>
      <c r="BN88" s="39"/>
      <c r="BO88" s="39"/>
      <c r="BP88" s="52"/>
      <c r="BQ88" s="43"/>
      <c r="BR88" s="42"/>
      <c r="BS88" s="42"/>
      <c r="BT88" s="44"/>
      <c r="BU88" s="44"/>
      <c r="BV88" s="65"/>
      <c r="BW88" s="44"/>
      <c r="BX88" s="44"/>
      <c r="BY88" s="44"/>
      <c r="BZ88" s="44"/>
      <c r="CA88" s="45"/>
      <c r="CB88" s="45"/>
      <c r="CC88" s="45"/>
      <c r="CD88" s="45"/>
      <c r="CE88" s="45"/>
      <c r="CF88" s="45"/>
      <c r="CG88" s="45"/>
      <c r="CH88" s="44"/>
      <c r="CI88" s="44"/>
      <c r="CJ88" s="44"/>
      <c r="CK88" s="44"/>
      <c r="CL88" s="39"/>
      <c r="CM88" s="39"/>
      <c r="CN88" s="44"/>
      <c r="CO88" s="44"/>
      <c r="CP88" s="44"/>
      <c r="CQ88" s="44"/>
      <c r="CR88" s="45"/>
      <c r="CS88" s="43"/>
      <c r="CT88" s="43"/>
      <c r="CU88" s="42"/>
      <c r="CV88" s="59"/>
      <c r="CW88" s="64"/>
      <c r="CX88" s="46"/>
      <c r="CY88" s="46"/>
      <c r="CZ88" s="43"/>
      <c r="DA88" s="46"/>
      <c r="DB88" s="52"/>
      <c r="DC88" s="39"/>
      <c r="DD88" s="43"/>
      <c r="DE88" s="39"/>
      <c r="DF88" s="43"/>
      <c r="DG88" s="39"/>
      <c r="DH88" s="39"/>
      <c r="DI88" s="39"/>
      <c r="DJ88" s="39"/>
      <c r="DK88" s="39"/>
      <c r="DL88" s="39"/>
      <c r="DM88" s="64"/>
      <c r="DN88" s="39"/>
      <c r="DO88" s="39"/>
      <c r="DP88" s="39"/>
      <c r="DQ88" s="39"/>
      <c r="DR88" s="39"/>
      <c r="DS88" s="41"/>
    </row>
    <row r="89" spans="1:124" s="36" customFormat="1" ht="15" customHeight="1" x14ac:dyDescent="0.3">
      <c r="A89" s="39"/>
      <c r="B89" s="40"/>
      <c r="C89" s="40"/>
      <c r="D89" s="40"/>
      <c r="E89" s="40"/>
      <c r="F89" s="40"/>
      <c r="G89" s="40"/>
      <c r="H89" s="40"/>
      <c r="I89" s="40"/>
      <c r="J89" s="40"/>
      <c r="K89" s="40"/>
      <c r="L89" s="40"/>
      <c r="M89" s="68"/>
      <c r="N89" s="40"/>
      <c r="O89" s="39"/>
      <c r="P89" s="39"/>
      <c r="Q89" s="39"/>
      <c r="R89" s="39"/>
      <c r="S89" s="39"/>
      <c r="T89" s="39"/>
      <c r="U89" s="39"/>
      <c r="V89" s="39"/>
      <c r="W89" s="39"/>
      <c r="X89" s="39"/>
      <c r="Y89" s="39"/>
      <c r="Z89" s="39"/>
      <c r="AA89" s="39"/>
      <c r="AB89" s="39"/>
      <c r="AC89" s="39"/>
      <c r="AD89" s="39"/>
      <c r="AE89" s="40"/>
      <c r="AF89" s="40"/>
      <c r="AG89" s="39"/>
      <c r="AH89" s="39"/>
      <c r="AI89" s="39"/>
      <c r="AJ89" s="39"/>
      <c r="AK89" s="41"/>
      <c r="AL89" s="39"/>
      <c r="AM89" s="39"/>
      <c r="AN89" s="39"/>
      <c r="AO89" s="39"/>
      <c r="AP89" s="42"/>
      <c r="AQ89" s="42"/>
      <c r="AR89" s="42"/>
      <c r="AS89" s="42"/>
      <c r="AT89" s="42"/>
      <c r="AU89" s="42"/>
      <c r="AV89" s="42"/>
      <c r="AW89" s="42"/>
      <c r="AX89" s="39"/>
      <c r="AY89" s="63"/>
      <c r="AZ89" s="40"/>
      <c r="BA89" s="39"/>
      <c r="BB89" s="39"/>
      <c r="BC89" s="39"/>
      <c r="BD89" s="39"/>
      <c r="BE89" s="39"/>
      <c r="BF89" s="39"/>
      <c r="BG89" s="39"/>
      <c r="BH89" s="39"/>
      <c r="BI89" s="39"/>
      <c r="BJ89" s="52"/>
      <c r="BK89" s="39"/>
      <c r="BL89" s="39"/>
      <c r="BM89" s="39"/>
      <c r="BN89" s="39"/>
      <c r="BO89" s="39"/>
      <c r="BP89" s="52"/>
      <c r="BQ89" s="43"/>
      <c r="BR89" s="42"/>
      <c r="BS89" s="42"/>
      <c r="BT89" s="44"/>
      <c r="BU89" s="44"/>
      <c r="BV89" s="65"/>
      <c r="BW89" s="44"/>
      <c r="BX89" s="44"/>
      <c r="BY89" s="44"/>
      <c r="BZ89" s="44"/>
      <c r="CA89" s="45"/>
      <c r="CB89" s="45"/>
      <c r="CC89" s="45"/>
      <c r="CD89" s="45"/>
      <c r="CE89" s="45"/>
      <c r="CF89" s="45"/>
      <c r="CG89" s="45"/>
      <c r="CH89" s="44"/>
      <c r="CI89" s="44"/>
      <c r="CJ89" s="44"/>
      <c r="CK89" s="44"/>
      <c r="CL89" s="39"/>
      <c r="CM89" s="39"/>
      <c r="CN89" s="44"/>
      <c r="CO89" s="44"/>
      <c r="CP89" s="44"/>
      <c r="CQ89" s="44"/>
      <c r="CR89" s="45"/>
      <c r="CS89" s="43"/>
      <c r="CT89" s="43"/>
      <c r="CU89" s="42"/>
      <c r="CV89" s="59"/>
      <c r="CW89" s="64"/>
      <c r="CX89" s="46"/>
      <c r="CY89" s="46"/>
      <c r="CZ89" s="43"/>
      <c r="DA89" s="46"/>
      <c r="DB89" s="52"/>
      <c r="DC89" s="39"/>
      <c r="DD89" s="43"/>
      <c r="DE89" s="39"/>
      <c r="DF89" s="43"/>
      <c r="DG89" s="39"/>
      <c r="DH89" s="39"/>
      <c r="DI89" s="39"/>
      <c r="DJ89" s="39"/>
      <c r="DK89" s="39"/>
      <c r="DL89" s="39"/>
      <c r="DM89" s="64"/>
      <c r="DN89" s="39"/>
      <c r="DO89" s="39"/>
      <c r="DP89" s="39"/>
      <c r="DQ89" s="39"/>
      <c r="DR89" s="39"/>
      <c r="DS89" s="41"/>
    </row>
    <row r="90" spans="1:124" s="36" customFormat="1" ht="15" customHeight="1" x14ac:dyDescent="0.3">
      <c r="A90" s="39"/>
      <c r="B90" s="40"/>
      <c r="C90" s="40"/>
      <c r="D90" s="40"/>
      <c r="E90" s="40"/>
      <c r="F90" s="40"/>
      <c r="G90" s="40"/>
      <c r="H90" s="40"/>
      <c r="I90" s="40"/>
      <c r="J90" s="40"/>
      <c r="K90" s="40"/>
      <c r="L90" s="40"/>
      <c r="M90" s="68"/>
      <c r="N90" s="40"/>
      <c r="O90" s="39"/>
      <c r="P90" s="39"/>
      <c r="Q90" s="39"/>
      <c r="R90" s="39"/>
      <c r="S90" s="39"/>
      <c r="T90" s="39"/>
      <c r="U90" s="39"/>
      <c r="V90" s="39"/>
      <c r="W90" s="39"/>
      <c r="X90" s="39"/>
      <c r="Y90" s="39"/>
      <c r="Z90" s="39"/>
      <c r="AA90" s="39"/>
      <c r="AB90" s="39"/>
      <c r="AC90" s="39"/>
      <c r="AD90" s="39"/>
      <c r="AE90" s="40"/>
      <c r="AF90" s="40"/>
      <c r="AG90" s="39"/>
      <c r="AH90" s="39"/>
      <c r="AI90" s="39"/>
      <c r="AJ90" s="39"/>
      <c r="AK90" s="41"/>
      <c r="AL90" s="39"/>
      <c r="AM90" s="39"/>
      <c r="AN90" s="39"/>
      <c r="AO90" s="39"/>
      <c r="AP90" s="42"/>
      <c r="AQ90" s="42"/>
      <c r="AR90" s="42"/>
      <c r="AS90" s="42"/>
      <c r="AT90" s="42"/>
      <c r="AU90" s="42"/>
      <c r="AV90" s="42"/>
      <c r="AW90" s="42"/>
      <c r="AX90" s="39"/>
      <c r="AY90" s="63"/>
      <c r="AZ90" s="40"/>
      <c r="BA90" s="39"/>
      <c r="BB90" s="39"/>
      <c r="BC90" s="39"/>
      <c r="BD90" s="39"/>
      <c r="BE90" s="39"/>
      <c r="BF90" s="39"/>
      <c r="BG90" s="39"/>
      <c r="BH90" s="39"/>
      <c r="BI90" s="39"/>
      <c r="BJ90" s="52"/>
      <c r="BK90" s="39"/>
      <c r="BL90" s="39"/>
      <c r="BM90" s="39"/>
      <c r="BN90" s="39"/>
      <c r="BO90" s="39"/>
      <c r="BP90" s="52"/>
      <c r="BQ90" s="43"/>
      <c r="BR90" s="42"/>
      <c r="BS90" s="42"/>
      <c r="BT90" s="44"/>
      <c r="BU90" s="44"/>
      <c r="BV90" s="65"/>
      <c r="BW90" s="44"/>
      <c r="BX90" s="44"/>
      <c r="BY90" s="44"/>
      <c r="BZ90" s="44"/>
      <c r="CA90" s="45"/>
      <c r="CB90" s="45"/>
      <c r="CC90" s="45"/>
      <c r="CD90" s="45"/>
      <c r="CE90" s="45"/>
      <c r="CF90" s="45"/>
      <c r="CG90" s="45"/>
      <c r="CH90" s="44"/>
      <c r="CI90" s="44"/>
      <c r="CJ90" s="44"/>
      <c r="CK90" s="44"/>
      <c r="CL90" s="39"/>
      <c r="CM90" s="39"/>
      <c r="CN90" s="44"/>
      <c r="CO90" s="44"/>
      <c r="CP90" s="44"/>
      <c r="CQ90" s="44"/>
      <c r="CR90" s="45"/>
      <c r="CS90" s="43"/>
      <c r="CT90" s="43"/>
      <c r="CU90" s="42"/>
      <c r="CV90" s="59"/>
      <c r="CW90" s="64"/>
      <c r="CX90" s="46"/>
      <c r="CY90" s="46"/>
      <c r="CZ90" s="43"/>
      <c r="DA90" s="46"/>
      <c r="DB90" s="52"/>
      <c r="DC90" s="39"/>
      <c r="DD90" s="43"/>
      <c r="DE90" s="39"/>
      <c r="DF90" s="43"/>
      <c r="DG90" s="39"/>
      <c r="DH90" s="39"/>
      <c r="DI90" s="39"/>
      <c r="DJ90" s="39"/>
      <c r="DK90" s="39"/>
      <c r="DL90" s="39"/>
      <c r="DM90" s="64"/>
      <c r="DN90" s="39"/>
      <c r="DO90" s="39"/>
      <c r="DP90" s="39"/>
      <c r="DQ90" s="39"/>
      <c r="DR90" s="39"/>
      <c r="DS90" s="41"/>
    </row>
    <row r="91" spans="1:124" s="36" customFormat="1" ht="15" customHeight="1" x14ac:dyDescent="0.3">
      <c r="A91" s="39"/>
      <c r="B91" s="40"/>
      <c r="C91" s="40"/>
      <c r="D91" s="40"/>
      <c r="E91" s="40"/>
      <c r="F91" s="40"/>
      <c r="G91" s="40"/>
      <c r="H91" s="40"/>
      <c r="I91" s="40"/>
      <c r="J91" s="40"/>
      <c r="K91" s="40"/>
      <c r="L91" s="40"/>
      <c r="M91" s="68"/>
      <c r="N91" s="40"/>
      <c r="O91" s="39"/>
      <c r="P91" s="39"/>
      <c r="Q91" s="39"/>
      <c r="R91" s="39"/>
      <c r="S91" s="39"/>
      <c r="T91" s="39"/>
      <c r="U91" s="39"/>
      <c r="V91" s="39"/>
      <c r="W91" s="39"/>
      <c r="X91" s="39"/>
      <c r="Y91" s="39"/>
      <c r="Z91" s="39"/>
      <c r="AA91" s="39"/>
      <c r="AB91" s="39"/>
      <c r="AC91" s="39"/>
      <c r="AD91" s="39"/>
      <c r="AE91" s="40"/>
      <c r="AF91" s="40"/>
      <c r="AG91" s="39"/>
      <c r="AH91" s="39"/>
      <c r="AI91" s="39"/>
      <c r="AJ91" s="39"/>
      <c r="AK91" s="41"/>
      <c r="AL91" s="39"/>
      <c r="AM91" s="39"/>
      <c r="AN91" s="39"/>
      <c r="AO91" s="39"/>
      <c r="AP91" s="42"/>
      <c r="AQ91" s="42"/>
      <c r="AR91" s="42"/>
      <c r="AS91" s="42"/>
      <c r="AT91" s="42"/>
      <c r="AU91" s="42"/>
      <c r="AV91" s="42"/>
      <c r="AW91" s="42"/>
      <c r="AX91" s="39"/>
      <c r="AY91" s="40"/>
      <c r="AZ91" s="40"/>
      <c r="BA91" s="39"/>
      <c r="BB91" s="39"/>
      <c r="BC91" s="39"/>
      <c r="BD91" s="39"/>
      <c r="BE91" s="39"/>
      <c r="BF91" s="39"/>
      <c r="BG91" s="39"/>
      <c r="BH91" s="39"/>
      <c r="BI91" s="39"/>
      <c r="BJ91" s="39"/>
      <c r="BK91" s="39"/>
      <c r="BL91" s="39"/>
      <c r="BM91" s="39"/>
      <c r="BN91" s="39"/>
      <c r="BO91" s="39"/>
      <c r="BP91" s="39"/>
      <c r="BQ91" s="43"/>
      <c r="BR91" s="42"/>
      <c r="BS91" s="42"/>
      <c r="BT91" s="44"/>
      <c r="BU91" s="44"/>
      <c r="BV91" s="44"/>
      <c r="BW91" s="44"/>
      <c r="BX91" s="44"/>
      <c r="BY91" s="44"/>
      <c r="BZ91" s="44"/>
      <c r="CA91" s="45"/>
      <c r="CB91" s="45"/>
      <c r="CC91" s="45"/>
      <c r="CD91" s="45"/>
      <c r="CE91" s="45"/>
      <c r="CF91" s="45"/>
      <c r="CG91" s="45"/>
      <c r="CH91" s="44"/>
      <c r="CI91" s="44"/>
      <c r="CJ91" s="44"/>
      <c r="CK91" s="44"/>
      <c r="CL91" s="39"/>
      <c r="CM91" s="39"/>
      <c r="CN91" s="44"/>
      <c r="CO91" s="44"/>
      <c r="CP91" s="44"/>
      <c r="CQ91" s="44"/>
      <c r="CR91" s="45"/>
      <c r="CS91" s="43"/>
      <c r="CT91" s="43"/>
      <c r="CU91" s="42"/>
      <c r="CV91" s="59"/>
      <c r="CW91" s="64"/>
      <c r="CX91" s="46"/>
      <c r="CY91" s="46"/>
      <c r="CZ91" s="43"/>
      <c r="DA91" s="46"/>
      <c r="DB91" s="52"/>
      <c r="DC91" s="39"/>
      <c r="DD91" s="43"/>
      <c r="DE91" s="39"/>
      <c r="DF91" s="43"/>
      <c r="DG91" s="39"/>
      <c r="DH91" s="39"/>
      <c r="DI91" s="39"/>
      <c r="DJ91" s="39"/>
      <c r="DK91" s="39"/>
      <c r="DL91" s="39"/>
      <c r="DM91" s="64"/>
      <c r="DN91" s="39"/>
      <c r="DO91" s="39"/>
      <c r="DP91" s="39"/>
      <c r="DQ91" s="39"/>
      <c r="DR91" s="39"/>
      <c r="DS91" s="41"/>
    </row>
    <row r="92" spans="1:124" s="36" customFormat="1" ht="15" customHeight="1" x14ac:dyDescent="0.3">
      <c r="A92" s="39"/>
      <c r="B92" s="40"/>
      <c r="C92" s="40"/>
      <c r="D92" s="40"/>
      <c r="E92" s="40"/>
      <c r="F92" s="40"/>
      <c r="G92" s="40"/>
      <c r="H92" s="40"/>
      <c r="I92" s="40"/>
      <c r="J92" s="40"/>
      <c r="K92" s="40"/>
      <c r="L92" s="40"/>
      <c r="M92" s="68"/>
      <c r="N92" s="40"/>
      <c r="O92" s="39"/>
      <c r="P92" s="39"/>
      <c r="Q92" s="39"/>
      <c r="R92" s="39"/>
      <c r="S92" s="39"/>
      <c r="T92" s="39"/>
      <c r="U92" s="39"/>
      <c r="V92" s="39"/>
      <c r="W92" s="39"/>
      <c r="X92" s="39"/>
      <c r="Y92" s="39"/>
      <c r="Z92" s="39"/>
      <c r="AA92" s="39"/>
      <c r="AB92" s="39"/>
      <c r="AC92" s="39"/>
      <c r="AD92" s="39"/>
      <c r="AE92" s="40"/>
      <c r="AF92" s="40"/>
      <c r="AG92" s="39"/>
      <c r="AH92" s="39"/>
      <c r="AI92" s="39"/>
      <c r="AJ92" s="39"/>
      <c r="AK92" s="41"/>
      <c r="AL92" s="39"/>
      <c r="AM92" s="39"/>
      <c r="AN92" s="39"/>
      <c r="AO92" s="39"/>
      <c r="AP92" s="42"/>
      <c r="AQ92" s="42"/>
      <c r="AR92" s="42"/>
      <c r="AS92" s="42"/>
      <c r="AT92" s="42"/>
      <c r="AU92" s="42"/>
      <c r="AV92" s="42"/>
      <c r="AW92" s="42"/>
      <c r="AX92" s="39"/>
      <c r="AY92" s="63"/>
      <c r="AZ92" s="40"/>
      <c r="BA92" s="39"/>
      <c r="BB92" s="39"/>
      <c r="BC92" s="39"/>
      <c r="BD92" s="39"/>
      <c r="BE92" s="39"/>
      <c r="BF92" s="39"/>
      <c r="BG92" s="39"/>
      <c r="BH92" s="39"/>
      <c r="BI92" s="39"/>
      <c r="BJ92" s="52"/>
      <c r="BK92" s="39"/>
      <c r="BL92" s="39"/>
      <c r="BM92" s="39"/>
      <c r="BN92" s="39"/>
      <c r="BO92" s="39"/>
      <c r="BP92" s="52"/>
      <c r="BQ92" s="43"/>
      <c r="BR92" s="42"/>
      <c r="BS92" s="42"/>
      <c r="BT92" s="44"/>
      <c r="BU92" s="44"/>
      <c r="BV92" s="65"/>
      <c r="BW92" s="44"/>
      <c r="BX92" s="44"/>
      <c r="BY92" s="44"/>
      <c r="BZ92" s="44"/>
      <c r="CA92" s="45"/>
      <c r="CB92" s="45"/>
      <c r="CC92" s="45"/>
      <c r="CD92" s="45"/>
      <c r="CE92" s="45"/>
      <c r="CF92" s="45"/>
      <c r="CG92" s="45"/>
      <c r="CH92" s="44"/>
      <c r="CI92" s="44"/>
      <c r="CJ92" s="44"/>
      <c r="CK92" s="44"/>
      <c r="CL92" s="39"/>
      <c r="CM92" s="39"/>
      <c r="CN92" s="44"/>
      <c r="CO92" s="44"/>
      <c r="CP92" s="44"/>
      <c r="CQ92" s="44"/>
      <c r="CR92" s="45"/>
      <c r="CS92" s="43"/>
      <c r="CT92" s="43"/>
      <c r="CU92" s="42"/>
      <c r="CV92" s="59"/>
      <c r="CW92" s="64"/>
      <c r="CX92" s="46"/>
      <c r="CY92" s="46"/>
      <c r="CZ92" s="43"/>
      <c r="DA92" s="46"/>
      <c r="DB92" s="52"/>
      <c r="DC92" s="39"/>
      <c r="DD92" s="43"/>
      <c r="DE92" s="39"/>
      <c r="DF92" s="43"/>
      <c r="DG92" s="39"/>
      <c r="DH92" s="39"/>
      <c r="DI92" s="39"/>
      <c r="DJ92" s="39"/>
      <c r="DK92" s="39"/>
      <c r="DL92" s="39"/>
      <c r="DM92" s="64"/>
      <c r="DN92" s="39"/>
      <c r="DO92" s="39"/>
      <c r="DP92" s="39"/>
      <c r="DQ92" s="39"/>
      <c r="DR92" s="39"/>
      <c r="DS92" s="41"/>
    </row>
    <row r="93" spans="1:124" s="36" customFormat="1" ht="15" customHeight="1" x14ac:dyDescent="0.3">
      <c r="A93" s="39"/>
      <c r="B93" s="40"/>
      <c r="C93" s="40"/>
      <c r="D93" s="40"/>
      <c r="E93" s="40"/>
      <c r="F93" s="40"/>
      <c r="G93" s="40"/>
      <c r="H93" s="40"/>
      <c r="I93" s="40"/>
      <c r="J93" s="40"/>
      <c r="K93" s="40"/>
      <c r="L93" s="40"/>
      <c r="M93" s="68"/>
      <c r="N93" s="40"/>
      <c r="O93" s="39"/>
      <c r="P93" s="39"/>
      <c r="Q93" s="39"/>
      <c r="R93" s="39"/>
      <c r="S93" s="39"/>
      <c r="T93" s="39"/>
      <c r="U93" s="39"/>
      <c r="V93" s="39"/>
      <c r="W93" s="39"/>
      <c r="X93" s="39"/>
      <c r="Y93" s="39"/>
      <c r="Z93" s="39"/>
      <c r="AA93" s="39"/>
      <c r="AB93" s="39"/>
      <c r="AC93" s="39"/>
      <c r="AD93" s="39"/>
      <c r="AE93" s="40"/>
      <c r="AF93" s="40"/>
      <c r="AG93" s="39"/>
      <c r="AH93" s="39"/>
      <c r="AI93" s="39"/>
      <c r="AJ93" s="39"/>
      <c r="AK93" s="41"/>
      <c r="AL93" s="39"/>
      <c r="AM93" s="39"/>
      <c r="AN93" s="39"/>
      <c r="AO93" s="39"/>
      <c r="AP93" s="42"/>
      <c r="AQ93" s="42"/>
      <c r="AR93" s="42"/>
      <c r="AS93" s="42"/>
      <c r="AT93" s="42"/>
      <c r="AU93" s="42"/>
      <c r="AV93" s="42"/>
      <c r="AW93" s="42"/>
      <c r="AX93" s="39"/>
      <c r="AY93" s="63"/>
      <c r="AZ93" s="40"/>
      <c r="BA93" s="39"/>
      <c r="BB93" s="39"/>
      <c r="BC93" s="39"/>
      <c r="BD93" s="39"/>
      <c r="BE93" s="39"/>
      <c r="BF93" s="39"/>
      <c r="BG93" s="39"/>
      <c r="BH93" s="39"/>
      <c r="BI93" s="39"/>
      <c r="BJ93" s="39"/>
      <c r="BK93" s="39"/>
      <c r="BL93" s="39"/>
      <c r="BM93" s="39"/>
      <c r="BN93" s="39"/>
      <c r="BO93" s="39"/>
      <c r="BP93" s="52"/>
      <c r="BQ93" s="43"/>
      <c r="BR93" s="42"/>
      <c r="BS93" s="42"/>
      <c r="BT93" s="44"/>
      <c r="BU93" s="44"/>
      <c r="BV93" s="44"/>
      <c r="BW93" s="44"/>
      <c r="BX93" s="44"/>
      <c r="BY93" s="44"/>
      <c r="BZ93" s="44"/>
      <c r="CA93" s="45"/>
      <c r="CB93" s="45"/>
      <c r="CC93" s="45"/>
      <c r="CD93" s="45"/>
      <c r="CE93" s="45"/>
      <c r="CF93" s="45"/>
      <c r="CG93" s="45"/>
      <c r="CH93" s="44"/>
      <c r="CI93" s="44"/>
      <c r="CJ93" s="44"/>
      <c r="CK93" s="44"/>
      <c r="CL93" s="39"/>
      <c r="CM93" s="39"/>
      <c r="CN93" s="44"/>
      <c r="CO93" s="44"/>
      <c r="CP93" s="44"/>
      <c r="CQ93" s="44"/>
      <c r="CR93" s="45"/>
      <c r="CS93" s="43"/>
      <c r="CT93" s="43"/>
      <c r="CU93" s="42"/>
      <c r="CV93" s="59"/>
      <c r="CW93" s="64"/>
      <c r="CX93" s="46"/>
      <c r="CY93" s="46"/>
      <c r="CZ93" s="43"/>
      <c r="DA93" s="46"/>
      <c r="DB93" s="52"/>
      <c r="DC93" s="39"/>
      <c r="DD93" s="43"/>
      <c r="DE93" s="39"/>
      <c r="DF93" s="43"/>
      <c r="DG93" s="39"/>
      <c r="DH93" s="39"/>
      <c r="DI93" s="39"/>
      <c r="DJ93" s="39"/>
      <c r="DK93" s="39"/>
      <c r="DL93" s="39"/>
      <c r="DM93" s="64"/>
      <c r="DN93" s="39"/>
      <c r="DO93" s="39"/>
      <c r="DP93" s="39"/>
      <c r="DQ93" s="39"/>
      <c r="DR93" s="39"/>
      <c r="DS93" s="41"/>
      <c r="DT93" s="69"/>
    </row>
    <row r="94" spans="1:124" s="36" customFormat="1" ht="15" customHeight="1" x14ac:dyDescent="0.3">
      <c r="A94" s="39"/>
      <c r="B94" s="40"/>
      <c r="C94" s="40"/>
      <c r="D94" s="40"/>
      <c r="E94" s="40"/>
      <c r="F94" s="40"/>
      <c r="G94" s="40"/>
      <c r="H94" s="40"/>
      <c r="I94" s="40"/>
      <c r="J94" s="40"/>
      <c r="K94" s="40"/>
      <c r="L94" s="40"/>
      <c r="M94" s="68"/>
      <c r="N94" s="40"/>
      <c r="O94" s="39"/>
      <c r="P94" s="39"/>
      <c r="Q94" s="39"/>
      <c r="R94" s="39"/>
      <c r="S94" s="39"/>
      <c r="T94" s="39"/>
      <c r="U94" s="39"/>
      <c r="V94" s="39"/>
      <c r="W94" s="39"/>
      <c r="X94" s="39"/>
      <c r="Y94" s="39"/>
      <c r="Z94" s="39"/>
      <c r="AA94" s="39"/>
      <c r="AB94" s="39"/>
      <c r="AC94" s="39"/>
      <c r="AD94" s="39"/>
      <c r="AE94" s="40"/>
      <c r="AF94" s="40"/>
      <c r="AG94" s="39"/>
      <c r="AH94" s="39"/>
      <c r="AI94" s="39"/>
      <c r="AJ94" s="39"/>
      <c r="AK94" s="41"/>
      <c r="AL94" s="39"/>
      <c r="AM94" s="39"/>
      <c r="AN94" s="39"/>
      <c r="AO94" s="39"/>
      <c r="AP94" s="42"/>
      <c r="AQ94" s="42"/>
      <c r="AR94" s="42"/>
      <c r="AS94" s="42"/>
      <c r="AT94" s="42"/>
      <c r="AU94" s="42"/>
      <c r="AV94" s="42"/>
      <c r="AW94" s="42"/>
      <c r="AX94" s="39"/>
      <c r="AY94" s="63"/>
      <c r="AZ94" s="40"/>
      <c r="BA94" s="39"/>
      <c r="BB94" s="39"/>
      <c r="BC94" s="39"/>
      <c r="BD94" s="39"/>
      <c r="BE94" s="39"/>
      <c r="BF94" s="39"/>
      <c r="BG94" s="39"/>
      <c r="BH94" s="39"/>
      <c r="BI94" s="39"/>
      <c r="BJ94" s="52"/>
      <c r="BK94" s="39"/>
      <c r="BL94" s="39"/>
      <c r="BM94" s="39"/>
      <c r="BN94" s="39"/>
      <c r="BO94" s="39"/>
      <c r="BP94" s="52"/>
      <c r="BQ94" s="43"/>
      <c r="BR94" s="42"/>
      <c r="BS94" s="42"/>
      <c r="BT94" s="44"/>
      <c r="BU94" s="44"/>
      <c r="BV94" s="65"/>
      <c r="BW94" s="44"/>
      <c r="BX94" s="44"/>
      <c r="BY94" s="44"/>
      <c r="BZ94" s="44"/>
      <c r="CA94" s="45"/>
      <c r="CB94" s="45"/>
      <c r="CC94" s="45"/>
      <c r="CD94" s="45"/>
      <c r="CE94" s="45"/>
      <c r="CF94" s="45"/>
      <c r="CG94" s="45"/>
      <c r="CH94" s="44"/>
      <c r="CI94" s="44"/>
      <c r="CJ94" s="44"/>
      <c r="CK94" s="44"/>
      <c r="CL94" s="39"/>
      <c r="CM94" s="39"/>
      <c r="CN94" s="44"/>
      <c r="CO94" s="44"/>
      <c r="CP94" s="44"/>
      <c r="CQ94" s="44"/>
      <c r="CR94" s="45"/>
      <c r="CS94" s="43"/>
      <c r="CT94" s="43"/>
      <c r="CU94" s="42"/>
      <c r="CV94" s="59"/>
      <c r="CW94" s="64"/>
      <c r="CX94" s="46"/>
      <c r="CY94" s="46"/>
      <c r="CZ94" s="43"/>
      <c r="DA94" s="46"/>
      <c r="DB94" s="52"/>
      <c r="DC94" s="39"/>
      <c r="DD94" s="43"/>
      <c r="DE94" s="39"/>
      <c r="DF94" s="43"/>
      <c r="DG94" s="39"/>
      <c r="DH94" s="39"/>
      <c r="DI94" s="39"/>
      <c r="DJ94" s="39"/>
      <c r="DK94" s="39"/>
      <c r="DL94" s="39"/>
      <c r="DM94" s="64"/>
      <c r="DN94" s="39"/>
      <c r="DO94" s="39"/>
      <c r="DP94" s="39"/>
      <c r="DQ94" s="39"/>
      <c r="DR94" s="39"/>
      <c r="DS94" s="41"/>
    </row>
    <row r="95" spans="1:124" s="36" customFormat="1" ht="15" customHeight="1" x14ac:dyDescent="0.3">
      <c r="A95" s="39"/>
      <c r="B95" s="40"/>
      <c r="C95" s="40"/>
      <c r="D95" s="40"/>
      <c r="E95" s="40"/>
      <c r="F95" s="40"/>
      <c r="G95" s="40"/>
      <c r="H95" s="40"/>
      <c r="I95" s="40"/>
      <c r="J95" s="40"/>
      <c r="K95" s="40"/>
      <c r="L95" s="40"/>
      <c r="M95" s="68"/>
      <c r="N95" s="40"/>
      <c r="O95" s="39"/>
      <c r="P95" s="39"/>
      <c r="Q95" s="39"/>
      <c r="R95" s="39"/>
      <c r="S95" s="39"/>
      <c r="T95" s="39"/>
      <c r="U95" s="39"/>
      <c r="V95" s="39"/>
      <c r="W95" s="39"/>
      <c r="X95" s="39"/>
      <c r="Y95" s="39"/>
      <c r="Z95" s="39"/>
      <c r="AA95" s="39"/>
      <c r="AB95" s="39"/>
      <c r="AC95" s="39"/>
      <c r="AD95" s="39"/>
      <c r="AE95" s="40"/>
      <c r="AF95" s="40"/>
      <c r="AG95" s="39"/>
      <c r="AH95" s="39"/>
      <c r="AI95" s="39"/>
      <c r="AJ95" s="39"/>
      <c r="AK95" s="41"/>
      <c r="AL95" s="39"/>
      <c r="AM95" s="39"/>
      <c r="AN95" s="39"/>
      <c r="AO95" s="39"/>
      <c r="AP95" s="42"/>
      <c r="AQ95" s="42"/>
      <c r="AR95" s="42"/>
      <c r="AS95" s="42"/>
      <c r="AT95" s="42"/>
      <c r="AU95" s="42"/>
      <c r="AV95" s="42"/>
      <c r="AW95" s="42"/>
      <c r="AX95" s="39"/>
      <c r="AY95" s="63"/>
      <c r="AZ95" s="40"/>
      <c r="BA95" s="39"/>
      <c r="BB95" s="39"/>
      <c r="BC95" s="39"/>
      <c r="BD95" s="39"/>
      <c r="BE95" s="39"/>
      <c r="BF95" s="39"/>
      <c r="BG95" s="39"/>
      <c r="BH95" s="39"/>
      <c r="BI95" s="39"/>
      <c r="BJ95" s="52"/>
      <c r="BK95" s="39"/>
      <c r="BL95" s="39"/>
      <c r="BM95" s="39"/>
      <c r="BN95" s="39"/>
      <c r="BO95" s="39"/>
      <c r="BP95" s="52"/>
      <c r="BQ95" s="43"/>
      <c r="BR95" s="42"/>
      <c r="BS95" s="42"/>
      <c r="BT95" s="44"/>
      <c r="BU95" s="44"/>
      <c r="BV95" s="65"/>
      <c r="BW95" s="44"/>
      <c r="BX95" s="44"/>
      <c r="BY95" s="44"/>
      <c r="BZ95" s="44"/>
      <c r="CA95" s="45"/>
      <c r="CB95" s="45"/>
      <c r="CC95" s="45"/>
      <c r="CD95" s="45"/>
      <c r="CE95" s="45"/>
      <c r="CF95" s="45"/>
      <c r="CG95" s="45"/>
      <c r="CH95" s="44"/>
      <c r="CI95" s="44"/>
      <c r="CJ95" s="44"/>
      <c r="CK95" s="44"/>
      <c r="CL95" s="39"/>
      <c r="CM95" s="39"/>
      <c r="CN95" s="44"/>
      <c r="CO95" s="44"/>
      <c r="CP95" s="44"/>
      <c r="CQ95" s="44"/>
      <c r="CR95" s="45"/>
      <c r="CS95" s="43"/>
      <c r="CT95" s="43"/>
      <c r="CU95" s="42"/>
      <c r="CV95" s="59"/>
      <c r="CW95" s="64"/>
      <c r="CX95" s="46"/>
      <c r="CY95" s="46"/>
      <c r="CZ95" s="43"/>
      <c r="DA95" s="46"/>
      <c r="DB95" s="52"/>
      <c r="DC95" s="39"/>
      <c r="DD95" s="43"/>
      <c r="DE95" s="39"/>
      <c r="DF95" s="43"/>
      <c r="DG95" s="39"/>
      <c r="DH95" s="39"/>
      <c r="DI95" s="39"/>
      <c r="DJ95" s="39"/>
      <c r="DK95" s="39"/>
      <c r="DL95" s="39"/>
      <c r="DM95" s="64"/>
      <c r="DN95" s="39"/>
      <c r="DO95" s="39"/>
      <c r="DP95" s="39"/>
      <c r="DQ95" s="39"/>
      <c r="DR95" s="39"/>
      <c r="DS95" s="41"/>
    </row>
    <row r="96" spans="1:124" s="36" customFormat="1" ht="15" customHeight="1" x14ac:dyDescent="0.3">
      <c r="A96" s="39"/>
      <c r="B96" s="40"/>
      <c r="C96" s="40"/>
      <c r="D96" s="40"/>
      <c r="E96" s="40"/>
      <c r="F96" s="40"/>
      <c r="G96" s="40"/>
      <c r="H96" s="40"/>
      <c r="I96" s="40"/>
      <c r="J96" s="40"/>
      <c r="K96" s="40"/>
      <c r="L96" s="40"/>
      <c r="M96" s="68"/>
      <c r="N96" s="40"/>
      <c r="O96" s="39"/>
      <c r="P96" s="39"/>
      <c r="Q96" s="39"/>
      <c r="R96" s="39"/>
      <c r="S96" s="39"/>
      <c r="T96" s="39"/>
      <c r="U96" s="39"/>
      <c r="V96" s="39"/>
      <c r="W96" s="39"/>
      <c r="X96" s="39"/>
      <c r="Y96" s="39"/>
      <c r="Z96" s="39"/>
      <c r="AA96" s="39"/>
      <c r="AB96" s="39"/>
      <c r="AC96" s="39"/>
      <c r="AD96" s="39"/>
      <c r="AE96" s="40"/>
      <c r="AF96" s="40"/>
      <c r="AG96" s="39"/>
      <c r="AH96" s="39"/>
      <c r="AI96" s="39"/>
      <c r="AJ96" s="39"/>
      <c r="AK96" s="41"/>
      <c r="AL96" s="39"/>
      <c r="AM96" s="39"/>
      <c r="AN96" s="39"/>
      <c r="AO96" s="39"/>
      <c r="AP96" s="42"/>
      <c r="AQ96" s="42"/>
      <c r="AR96" s="42"/>
      <c r="AS96" s="42"/>
      <c r="AT96" s="42"/>
      <c r="AU96" s="42"/>
      <c r="AV96" s="42"/>
      <c r="AW96" s="42"/>
      <c r="AX96" s="39"/>
      <c r="AY96" s="63"/>
      <c r="AZ96" s="40"/>
      <c r="BA96" s="39"/>
      <c r="BB96" s="39"/>
      <c r="BC96" s="39"/>
      <c r="BD96" s="39"/>
      <c r="BE96" s="39"/>
      <c r="BF96" s="39"/>
      <c r="BG96" s="39"/>
      <c r="BH96" s="39"/>
      <c r="BI96" s="39"/>
      <c r="BJ96" s="52"/>
      <c r="BK96" s="39"/>
      <c r="BL96" s="39"/>
      <c r="BM96" s="39"/>
      <c r="BN96" s="39"/>
      <c r="BO96" s="39"/>
      <c r="BP96" s="52"/>
      <c r="BQ96" s="43"/>
      <c r="BR96" s="42"/>
      <c r="BS96" s="42"/>
      <c r="BT96" s="44"/>
      <c r="BU96" s="44"/>
      <c r="BV96" s="65"/>
      <c r="BW96" s="44"/>
      <c r="BX96" s="44"/>
      <c r="BY96" s="44"/>
      <c r="BZ96" s="44"/>
      <c r="CA96" s="45"/>
      <c r="CB96" s="45"/>
      <c r="CC96" s="45"/>
      <c r="CD96" s="45"/>
      <c r="CE96" s="45"/>
      <c r="CF96" s="45"/>
      <c r="CG96" s="45"/>
      <c r="CH96" s="44"/>
      <c r="CI96" s="44"/>
      <c r="CJ96" s="44"/>
      <c r="CK96" s="44"/>
      <c r="CL96" s="39"/>
      <c r="CM96" s="39"/>
      <c r="CN96" s="44"/>
      <c r="CO96" s="44"/>
      <c r="CP96" s="44"/>
      <c r="CQ96" s="44"/>
      <c r="CR96" s="45"/>
      <c r="CS96" s="43"/>
      <c r="CT96" s="43"/>
      <c r="CU96" s="42"/>
      <c r="CV96" s="59"/>
      <c r="CW96" s="64"/>
      <c r="CX96" s="46"/>
      <c r="CY96" s="46"/>
      <c r="CZ96" s="43"/>
      <c r="DA96" s="46"/>
      <c r="DB96" s="52"/>
      <c r="DC96" s="39"/>
      <c r="DD96" s="43"/>
      <c r="DE96" s="39"/>
      <c r="DF96" s="43"/>
      <c r="DG96" s="39"/>
      <c r="DH96" s="39"/>
      <c r="DI96" s="39"/>
      <c r="DJ96" s="39"/>
      <c r="DK96" s="39"/>
      <c r="DL96" s="39"/>
      <c r="DM96" s="64"/>
      <c r="DN96" s="39"/>
      <c r="DO96" s="39"/>
      <c r="DP96" s="39"/>
      <c r="DQ96" s="39"/>
      <c r="DR96" s="39"/>
      <c r="DS96" s="41"/>
    </row>
    <row r="97" spans="1:124" s="36" customFormat="1" ht="15" customHeight="1" x14ac:dyDescent="0.3">
      <c r="A97" s="39"/>
      <c r="B97" s="40"/>
      <c r="C97" s="40"/>
      <c r="D97" s="40"/>
      <c r="E97" s="40"/>
      <c r="F97" s="40"/>
      <c r="G97" s="40"/>
      <c r="H97" s="40"/>
      <c r="I97" s="40"/>
      <c r="J97" s="40"/>
      <c r="K97" s="40"/>
      <c r="L97" s="40"/>
      <c r="M97" s="68"/>
      <c r="N97" s="40"/>
      <c r="O97" s="39"/>
      <c r="P97" s="39"/>
      <c r="Q97" s="39"/>
      <c r="R97" s="39"/>
      <c r="S97" s="39"/>
      <c r="T97" s="39"/>
      <c r="U97" s="39"/>
      <c r="V97" s="39"/>
      <c r="W97" s="39"/>
      <c r="X97" s="39"/>
      <c r="Y97" s="39"/>
      <c r="Z97" s="39"/>
      <c r="AA97" s="39"/>
      <c r="AB97" s="39"/>
      <c r="AC97" s="39"/>
      <c r="AD97" s="39"/>
      <c r="AE97" s="40"/>
      <c r="AF97" s="40"/>
      <c r="AG97" s="39"/>
      <c r="AH97" s="39"/>
      <c r="AI97" s="39"/>
      <c r="AJ97" s="39"/>
      <c r="AK97" s="41"/>
      <c r="AL97" s="39"/>
      <c r="AM97" s="39"/>
      <c r="AN97" s="39"/>
      <c r="AO97" s="39"/>
      <c r="AP97" s="42"/>
      <c r="AQ97" s="42"/>
      <c r="AR97" s="42"/>
      <c r="AS97" s="42"/>
      <c r="AT97" s="42"/>
      <c r="AU97" s="42"/>
      <c r="AV97" s="42"/>
      <c r="AW97" s="42"/>
      <c r="AX97" s="39"/>
      <c r="AY97" s="63"/>
      <c r="AZ97" s="40"/>
      <c r="BA97" s="39"/>
      <c r="BB97" s="39"/>
      <c r="BC97" s="39"/>
      <c r="BD97" s="39"/>
      <c r="BE97" s="39"/>
      <c r="BF97" s="39"/>
      <c r="BG97" s="39"/>
      <c r="BH97" s="39"/>
      <c r="BI97" s="39"/>
      <c r="BJ97" s="52"/>
      <c r="BK97" s="39"/>
      <c r="BL97" s="39"/>
      <c r="BM97" s="39"/>
      <c r="BN97" s="39"/>
      <c r="BO97" s="39"/>
      <c r="BP97" s="52"/>
      <c r="BQ97" s="43"/>
      <c r="BR97" s="42"/>
      <c r="BS97" s="42"/>
      <c r="BT97" s="44"/>
      <c r="BU97" s="44"/>
      <c r="BV97" s="65"/>
      <c r="BW97" s="44"/>
      <c r="BX97" s="44"/>
      <c r="BY97" s="44"/>
      <c r="BZ97" s="44"/>
      <c r="CA97" s="45"/>
      <c r="CB97" s="45"/>
      <c r="CC97" s="45"/>
      <c r="CD97" s="45"/>
      <c r="CE97" s="45"/>
      <c r="CF97" s="45"/>
      <c r="CG97" s="45"/>
      <c r="CH97" s="44"/>
      <c r="CI97" s="44"/>
      <c r="CJ97" s="44"/>
      <c r="CK97" s="44"/>
      <c r="CL97" s="39"/>
      <c r="CM97" s="39"/>
      <c r="CN97" s="44"/>
      <c r="CO97" s="44"/>
      <c r="CP97" s="44"/>
      <c r="CQ97" s="44"/>
      <c r="CR97" s="45"/>
      <c r="CS97" s="43"/>
      <c r="CT97" s="43"/>
      <c r="CU97" s="42"/>
      <c r="CV97" s="59"/>
      <c r="CW97" s="64"/>
      <c r="CX97" s="46"/>
      <c r="CY97" s="46"/>
      <c r="CZ97" s="43"/>
      <c r="DA97" s="46"/>
      <c r="DB97" s="52"/>
      <c r="DC97" s="39"/>
      <c r="DD97" s="43"/>
      <c r="DE97" s="39"/>
      <c r="DF97" s="43"/>
      <c r="DG97" s="39"/>
      <c r="DH97" s="39"/>
      <c r="DI97" s="39"/>
      <c r="DJ97" s="39"/>
      <c r="DK97" s="39"/>
      <c r="DL97" s="39"/>
      <c r="DM97" s="64"/>
      <c r="DN97" s="39"/>
      <c r="DO97" s="39"/>
      <c r="DP97" s="39"/>
      <c r="DQ97" s="39"/>
      <c r="DR97" s="39"/>
      <c r="DS97" s="41"/>
    </row>
    <row r="98" spans="1:124" s="36" customFormat="1" ht="15" customHeight="1" x14ac:dyDescent="0.3">
      <c r="A98" s="39"/>
      <c r="B98" s="40"/>
      <c r="C98" s="40"/>
      <c r="D98" s="40"/>
      <c r="E98" s="40"/>
      <c r="F98" s="40"/>
      <c r="G98" s="40"/>
      <c r="H98" s="40"/>
      <c r="I98" s="40"/>
      <c r="J98" s="40"/>
      <c r="K98" s="40"/>
      <c r="L98" s="40"/>
      <c r="M98" s="68"/>
      <c r="N98" s="40"/>
      <c r="O98" s="39"/>
      <c r="P98" s="39"/>
      <c r="Q98" s="39"/>
      <c r="R98" s="39"/>
      <c r="S98" s="39"/>
      <c r="T98" s="39"/>
      <c r="U98" s="39"/>
      <c r="V98" s="39"/>
      <c r="W98" s="39"/>
      <c r="X98" s="39"/>
      <c r="Y98" s="39"/>
      <c r="Z98" s="39"/>
      <c r="AA98" s="39"/>
      <c r="AB98" s="39"/>
      <c r="AC98" s="39"/>
      <c r="AD98" s="39"/>
      <c r="AE98" s="40"/>
      <c r="AF98" s="40"/>
      <c r="AG98" s="39"/>
      <c r="AH98" s="39"/>
      <c r="AI98" s="39"/>
      <c r="AJ98" s="39"/>
      <c r="AK98" s="41"/>
      <c r="AL98" s="39"/>
      <c r="AM98" s="39"/>
      <c r="AN98" s="39"/>
      <c r="AO98" s="39"/>
      <c r="AP98" s="42"/>
      <c r="AQ98" s="42"/>
      <c r="AR98" s="42"/>
      <c r="AS98" s="42"/>
      <c r="AT98" s="42"/>
      <c r="AU98" s="42"/>
      <c r="AV98" s="42"/>
      <c r="AW98" s="42"/>
      <c r="AX98" s="39"/>
      <c r="AY98" s="63"/>
      <c r="AZ98" s="40"/>
      <c r="BA98" s="39"/>
      <c r="BB98" s="39"/>
      <c r="BC98" s="39"/>
      <c r="BD98" s="39"/>
      <c r="BE98" s="39"/>
      <c r="BF98" s="39"/>
      <c r="BG98" s="39"/>
      <c r="BH98" s="39"/>
      <c r="BI98" s="39"/>
      <c r="BJ98" s="52"/>
      <c r="BK98" s="39"/>
      <c r="BL98" s="39"/>
      <c r="BM98" s="39"/>
      <c r="BN98" s="39"/>
      <c r="BO98" s="39"/>
      <c r="BP98" s="52"/>
      <c r="BQ98" s="43"/>
      <c r="BR98" s="42"/>
      <c r="BS98" s="42"/>
      <c r="BT98" s="44"/>
      <c r="BU98" s="44"/>
      <c r="BV98" s="65"/>
      <c r="BW98" s="44"/>
      <c r="BX98" s="44"/>
      <c r="BY98" s="44"/>
      <c r="BZ98" s="44"/>
      <c r="CA98" s="45"/>
      <c r="CB98" s="45"/>
      <c r="CC98" s="45"/>
      <c r="CD98" s="45"/>
      <c r="CE98" s="45"/>
      <c r="CF98" s="45"/>
      <c r="CG98" s="45"/>
      <c r="CH98" s="44"/>
      <c r="CI98" s="44"/>
      <c r="CJ98" s="44"/>
      <c r="CK98" s="44"/>
      <c r="CL98" s="39"/>
      <c r="CM98" s="39"/>
      <c r="CN98" s="44"/>
      <c r="CO98" s="44"/>
      <c r="CP98" s="44"/>
      <c r="CQ98" s="44"/>
      <c r="CR98" s="45"/>
      <c r="CS98" s="43"/>
      <c r="CT98" s="43"/>
      <c r="CU98" s="42"/>
      <c r="CV98" s="59"/>
      <c r="CW98" s="64"/>
      <c r="CX98" s="46"/>
      <c r="CY98" s="46"/>
      <c r="CZ98" s="43"/>
      <c r="DA98" s="46"/>
      <c r="DB98" s="52"/>
      <c r="DC98" s="39"/>
      <c r="DD98" s="43"/>
      <c r="DE98" s="39"/>
      <c r="DF98" s="43"/>
      <c r="DG98" s="39"/>
      <c r="DH98" s="39"/>
      <c r="DI98" s="39"/>
      <c r="DJ98" s="39"/>
      <c r="DK98" s="39"/>
      <c r="DL98" s="39"/>
      <c r="DM98" s="64"/>
      <c r="DN98" s="39"/>
      <c r="DO98" s="39"/>
      <c r="DP98" s="39"/>
      <c r="DQ98" s="39"/>
      <c r="DR98" s="39"/>
      <c r="DS98" s="41"/>
    </row>
    <row r="99" spans="1:124" s="36" customFormat="1" ht="15" customHeight="1" x14ac:dyDescent="0.3">
      <c r="A99" s="39"/>
      <c r="B99" s="40"/>
      <c r="C99" s="40"/>
      <c r="D99" s="40"/>
      <c r="E99" s="40"/>
      <c r="F99" s="40"/>
      <c r="G99" s="40"/>
      <c r="H99" s="40"/>
      <c r="I99" s="40"/>
      <c r="J99" s="40"/>
      <c r="K99" s="40"/>
      <c r="L99" s="40"/>
      <c r="M99" s="68"/>
      <c r="N99" s="40"/>
      <c r="O99" s="39"/>
      <c r="P99" s="39"/>
      <c r="Q99" s="39"/>
      <c r="R99" s="39"/>
      <c r="S99" s="39"/>
      <c r="T99" s="39"/>
      <c r="U99" s="39"/>
      <c r="V99" s="39"/>
      <c r="W99" s="39"/>
      <c r="X99" s="39"/>
      <c r="Y99" s="39"/>
      <c r="Z99" s="39"/>
      <c r="AA99" s="39"/>
      <c r="AB99" s="39"/>
      <c r="AC99" s="39"/>
      <c r="AD99" s="39"/>
      <c r="AE99" s="40"/>
      <c r="AF99" s="40"/>
      <c r="AG99" s="39"/>
      <c r="AH99" s="39"/>
      <c r="AI99" s="39"/>
      <c r="AJ99" s="39"/>
      <c r="AK99" s="41"/>
      <c r="AL99" s="39"/>
      <c r="AM99" s="39"/>
      <c r="AN99" s="39"/>
      <c r="AO99" s="39"/>
      <c r="AP99" s="42"/>
      <c r="AQ99" s="42"/>
      <c r="AR99" s="42"/>
      <c r="AS99" s="42"/>
      <c r="AT99" s="42"/>
      <c r="AU99" s="42"/>
      <c r="AV99" s="42"/>
      <c r="AW99" s="42"/>
      <c r="AX99" s="39"/>
      <c r="AY99" s="63"/>
      <c r="AZ99" s="40"/>
      <c r="BA99" s="39"/>
      <c r="BB99" s="39"/>
      <c r="BC99" s="39"/>
      <c r="BD99" s="39"/>
      <c r="BE99" s="39"/>
      <c r="BF99" s="39"/>
      <c r="BG99" s="39"/>
      <c r="BH99" s="39"/>
      <c r="BI99" s="39"/>
      <c r="BJ99" s="52"/>
      <c r="BK99" s="39"/>
      <c r="BL99" s="39"/>
      <c r="BM99" s="39"/>
      <c r="BN99" s="39"/>
      <c r="BO99" s="39"/>
      <c r="BP99" s="52"/>
      <c r="BQ99" s="43"/>
      <c r="BR99" s="42"/>
      <c r="BS99" s="42"/>
      <c r="BT99" s="44"/>
      <c r="BU99" s="44"/>
      <c r="BV99" s="65"/>
      <c r="BW99" s="44"/>
      <c r="BX99" s="44"/>
      <c r="BY99" s="44"/>
      <c r="BZ99" s="44"/>
      <c r="CA99" s="45"/>
      <c r="CB99" s="45"/>
      <c r="CC99" s="45"/>
      <c r="CD99" s="45"/>
      <c r="CE99" s="45"/>
      <c r="CF99" s="45"/>
      <c r="CG99" s="45"/>
      <c r="CH99" s="44"/>
      <c r="CI99" s="44"/>
      <c r="CJ99" s="44"/>
      <c r="CK99" s="44"/>
      <c r="CL99" s="39"/>
      <c r="CM99" s="39"/>
      <c r="CN99" s="44"/>
      <c r="CO99" s="44"/>
      <c r="CP99" s="44"/>
      <c r="CQ99" s="44"/>
      <c r="CR99" s="45"/>
      <c r="CS99" s="43"/>
      <c r="CT99" s="43"/>
      <c r="CU99" s="42"/>
      <c r="CV99" s="59"/>
      <c r="CW99" s="64"/>
      <c r="CX99" s="46"/>
      <c r="CY99" s="46"/>
      <c r="CZ99" s="43"/>
      <c r="DA99" s="46"/>
      <c r="DB99" s="52"/>
      <c r="DC99" s="39"/>
      <c r="DD99" s="43"/>
      <c r="DE99" s="39"/>
      <c r="DF99" s="43"/>
      <c r="DG99" s="39"/>
      <c r="DH99" s="39"/>
      <c r="DI99" s="39"/>
      <c r="DJ99" s="39"/>
      <c r="DK99" s="39"/>
      <c r="DL99" s="39"/>
      <c r="DM99" s="64"/>
      <c r="DN99" s="39"/>
      <c r="DO99" s="39"/>
      <c r="DP99" s="39"/>
      <c r="DQ99" s="39"/>
      <c r="DR99" s="39"/>
      <c r="DS99" s="41"/>
      <c r="DT99" s="41"/>
    </row>
    <row r="100" spans="1:124" s="36" customFormat="1" ht="15" customHeight="1" x14ac:dyDescent="0.3">
      <c r="A100" s="39"/>
      <c r="B100" s="40"/>
      <c r="C100" s="40"/>
      <c r="D100" s="40"/>
      <c r="E100" s="40"/>
      <c r="F100" s="40"/>
      <c r="G100" s="40"/>
      <c r="H100" s="40"/>
      <c r="I100" s="40"/>
      <c r="J100" s="40"/>
      <c r="K100" s="40"/>
      <c r="L100" s="40"/>
      <c r="M100" s="68"/>
      <c r="N100" s="40"/>
      <c r="O100" s="39"/>
      <c r="P100" s="39"/>
      <c r="Q100" s="39"/>
      <c r="R100" s="39"/>
      <c r="S100" s="39"/>
      <c r="T100" s="39"/>
      <c r="U100" s="39"/>
      <c r="V100" s="39"/>
      <c r="W100" s="39"/>
      <c r="X100" s="39"/>
      <c r="Y100" s="39"/>
      <c r="Z100" s="39"/>
      <c r="AA100" s="39"/>
      <c r="AB100" s="39"/>
      <c r="AC100" s="39"/>
      <c r="AD100" s="39"/>
      <c r="AE100" s="40"/>
      <c r="AF100" s="40"/>
      <c r="AG100" s="39"/>
      <c r="AH100" s="39"/>
      <c r="AI100" s="39"/>
      <c r="AJ100" s="39"/>
      <c r="AK100" s="41"/>
      <c r="AL100" s="39"/>
      <c r="AM100" s="39"/>
      <c r="AN100" s="39"/>
      <c r="AO100" s="39"/>
      <c r="AP100" s="42"/>
      <c r="AQ100" s="42"/>
      <c r="AR100" s="42"/>
      <c r="AS100" s="42"/>
      <c r="AT100" s="42"/>
      <c r="AU100" s="42"/>
      <c r="AV100" s="42"/>
      <c r="AW100" s="42"/>
      <c r="AX100" s="39"/>
      <c r="AY100" s="63"/>
      <c r="AZ100" s="40"/>
      <c r="BA100" s="39"/>
      <c r="BB100" s="39"/>
      <c r="BC100" s="39"/>
      <c r="BD100" s="39"/>
      <c r="BE100" s="39"/>
      <c r="BF100" s="39"/>
      <c r="BG100" s="39"/>
      <c r="BH100" s="39"/>
      <c r="BI100" s="39"/>
      <c r="BJ100" s="52"/>
      <c r="BK100" s="39"/>
      <c r="BL100" s="39"/>
      <c r="BM100" s="39"/>
      <c r="BN100" s="39"/>
      <c r="BO100" s="39"/>
      <c r="BP100" s="52"/>
      <c r="BQ100" s="43"/>
      <c r="BR100" s="42"/>
      <c r="BS100" s="42"/>
      <c r="BT100" s="44"/>
      <c r="BU100" s="44"/>
      <c r="BV100" s="65"/>
      <c r="BW100" s="44"/>
      <c r="BX100" s="44"/>
      <c r="BY100" s="44"/>
      <c r="BZ100" s="44"/>
      <c r="CA100" s="45"/>
      <c r="CB100" s="45"/>
      <c r="CC100" s="45"/>
      <c r="CD100" s="45"/>
      <c r="CE100" s="45"/>
      <c r="CF100" s="45"/>
      <c r="CG100" s="45"/>
      <c r="CH100" s="44"/>
      <c r="CI100" s="44"/>
      <c r="CJ100" s="44"/>
      <c r="CK100" s="44"/>
      <c r="CL100" s="39"/>
      <c r="CM100" s="39"/>
      <c r="CN100" s="44"/>
      <c r="CO100" s="44"/>
      <c r="CP100" s="44"/>
      <c r="CQ100" s="44"/>
      <c r="CR100" s="45"/>
      <c r="CS100" s="43"/>
      <c r="CT100" s="43"/>
      <c r="CU100" s="42"/>
      <c r="CV100" s="59"/>
      <c r="CW100" s="64"/>
      <c r="CX100" s="46"/>
      <c r="CY100" s="46"/>
      <c r="CZ100" s="43"/>
      <c r="DA100" s="46"/>
      <c r="DB100" s="52"/>
      <c r="DC100" s="39"/>
      <c r="DD100" s="43"/>
      <c r="DE100" s="39"/>
      <c r="DF100" s="43"/>
      <c r="DG100" s="39"/>
      <c r="DH100" s="39"/>
      <c r="DI100" s="39"/>
      <c r="DJ100" s="39"/>
      <c r="DK100" s="39"/>
      <c r="DL100" s="39"/>
      <c r="DM100" s="64"/>
      <c r="DN100" s="39"/>
      <c r="DO100" s="39"/>
      <c r="DP100" s="39"/>
      <c r="DQ100" s="39"/>
      <c r="DR100" s="39"/>
      <c r="DS100" s="41"/>
    </row>
    <row r="101" spans="1:124" s="36" customFormat="1" ht="15" customHeight="1" x14ac:dyDescent="0.3">
      <c r="A101" s="39"/>
      <c r="B101" s="40"/>
      <c r="C101" s="40"/>
      <c r="D101" s="40"/>
      <c r="E101" s="40"/>
      <c r="F101" s="40"/>
      <c r="G101" s="40"/>
      <c r="H101" s="40"/>
      <c r="I101" s="40"/>
      <c r="J101" s="40"/>
      <c r="K101" s="40"/>
      <c r="L101" s="40"/>
      <c r="M101" s="68"/>
      <c r="N101" s="40"/>
      <c r="O101" s="39"/>
      <c r="P101" s="39"/>
      <c r="Q101" s="39"/>
      <c r="R101" s="39"/>
      <c r="S101" s="39"/>
      <c r="T101" s="39"/>
      <c r="U101" s="39"/>
      <c r="V101" s="39"/>
      <c r="W101" s="39"/>
      <c r="X101" s="39"/>
      <c r="Y101" s="39"/>
      <c r="Z101" s="39"/>
      <c r="AA101" s="39"/>
      <c r="AB101" s="39"/>
      <c r="AC101" s="39"/>
      <c r="AD101" s="39"/>
      <c r="AE101" s="40"/>
      <c r="AF101" s="40"/>
      <c r="AG101" s="39"/>
      <c r="AH101" s="39"/>
      <c r="AI101" s="39"/>
      <c r="AJ101" s="39"/>
      <c r="AK101" s="41"/>
      <c r="AL101" s="39"/>
      <c r="AM101" s="39"/>
      <c r="AN101" s="39"/>
      <c r="AO101" s="39"/>
      <c r="AP101" s="42"/>
      <c r="AQ101" s="42"/>
      <c r="AR101" s="42"/>
      <c r="AS101" s="42"/>
      <c r="AT101" s="42"/>
      <c r="AU101" s="42"/>
      <c r="AV101" s="42"/>
      <c r="AW101" s="42"/>
      <c r="AX101" s="39"/>
      <c r="AY101" s="63"/>
      <c r="AZ101" s="40"/>
      <c r="BA101" s="39"/>
      <c r="BB101" s="39"/>
      <c r="BC101" s="39"/>
      <c r="BD101" s="39"/>
      <c r="BE101" s="39"/>
      <c r="BF101" s="39"/>
      <c r="BG101" s="39"/>
      <c r="BH101" s="39"/>
      <c r="BI101" s="39"/>
      <c r="BJ101" s="52"/>
      <c r="BK101" s="39"/>
      <c r="BL101" s="39"/>
      <c r="BM101" s="39"/>
      <c r="BN101" s="39"/>
      <c r="BO101" s="39"/>
      <c r="BP101" s="52"/>
      <c r="BQ101" s="43"/>
      <c r="BR101" s="42"/>
      <c r="BS101" s="42"/>
      <c r="BT101" s="44"/>
      <c r="BU101" s="44"/>
      <c r="BV101" s="65"/>
      <c r="BW101" s="44"/>
      <c r="BX101" s="44"/>
      <c r="BY101" s="44"/>
      <c r="BZ101" s="44"/>
      <c r="CA101" s="45"/>
      <c r="CB101" s="45"/>
      <c r="CC101" s="45"/>
      <c r="CD101" s="45"/>
      <c r="CE101" s="45"/>
      <c r="CF101" s="45"/>
      <c r="CG101" s="45"/>
      <c r="CH101" s="44"/>
      <c r="CI101" s="44"/>
      <c r="CJ101" s="44"/>
      <c r="CK101" s="44"/>
      <c r="CL101" s="39"/>
      <c r="CM101" s="39"/>
      <c r="CN101" s="44"/>
      <c r="CO101" s="44"/>
      <c r="CP101" s="44"/>
      <c r="CQ101" s="44"/>
      <c r="CR101" s="45"/>
      <c r="CS101" s="43"/>
      <c r="CT101" s="43"/>
      <c r="CU101" s="42"/>
      <c r="CV101" s="59"/>
      <c r="CW101" s="64"/>
      <c r="CX101" s="46"/>
      <c r="CY101" s="46"/>
      <c r="CZ101" s="43"/>
      <c r="DA101" s="46"/>
      <c r="DB101" s="52"/>
      <c r="DC101" s="39"/>
      <c r="DD101" s="43"/>
      <c r="DE101" s="39"/>
      <c r="DF101" s="43"/>
      <c r="DG101" s="39"/>
      <c r="DH101" s="39"/>
      <c r="DI101" s="39"/>
      <c r="DJ101" s="39"/>
      <c r="DK101" s="39"/>
      <c r="DL101" s="39"/>
      <c r="DM101" s="64"/>
      <c r="DN101" s="39"/>
      <c r="DO101" s="39"/>
      <c r="DP101" s="39"/>
      <c r="DQ101" s="39"/>
      <c r="DR101" s="39"/>
      <c r="DS101" s="41"/>
      <c r="DT101" s="72"/>
    </row>
    <row r="102" spans="1:124" s="36" customFormat="1" ht="15" customHeight="1" x14ac:dyDescent="0.3">
      <c r="A102" s="39"/>
      <c r="B102" s="40"/>
      <c r="C102" s="40"/>
      <c r="D102" s="40"/>
      <c r="E102" s="40"/>
      <c r="F102" s="40"/>
      <c r="G102" s="40"/>
      <c r="H102" s="40"/>
      <c r="I102" s="40"/>
      <c r="J102" s="40"/>
      <c r="K102" s="40"/>
      <c r="L102" s="40"/>
      <c r="M102" s="68"/>
      <c r="N102" s="40"/>
      <c r="O102" s="39"/>
      <c r="P102" s="39"/>
      <c r="Q102" s="39"/>
      <c r="R102" s="39"/>
      <c r="S102" s="39"/>
      <c r="T102" s="39"/>
      <c r="U102" s="39"/>
      <c r="V102" s="39"/>
      <c r="W102" s="39"/>
      <c r="X102" s="39"/>
      <c r="Y102" s="39"/>
      <c r="Z102" s="39"/>
      <c r="AA102" s="39"/>
      <c r="AB102" s="39"/>
      <c r="AC102" s="39"/>
      <c r="AD102" s="39"/>
      <c r="AE102" s="40"/>
      <c r="AF102" s="40"/>
      <c r="AG102" s="39"/>
      <c r="AH102" s="39"/>
      <c r="AI102" s="39"/>
      <c r="AJ102" s="39"/>
      <c r="AK102" s="41"/>
      <c r="AL102" s="39"/>
      <c r="AM102" s="39"/>
      <c r="AN102" s="39"/>
      <c r="AO102" s="39"/>
      <c r="AP102" s="42"/>
      <c r="AQ102" s="42"/>
      <c r="AR102" s="42"/>
      <c r="AS102" s="42"/>
      <c r="AT102" s="42"/>
      <c r="AU102" s="42"/>
      <c r="AV102" s="42"/>
      <c r="AW102" s="42"/>
      <c r="AX102" s="39"/>
      <c r="AY102" s="63"/>
      <c r="AZ102" s="40"/>
      <c r="BA102" s="39"/>
      <c r="BB102" s="39"/>
      <c r="BC102" s="39"/>
      <c r="BD102" s="39"/>
      <c r="BE102" s="39"/>
      <c r="BF102" s="39"/>
      <c r="BG102" s="39"/>
      <c r="BH102" s="39"/>
      <c r="BI102" s="39"/>
      <c r="BJ102" s="52"/>
      <c r="BK102" s="39"/>
      <c r="BL102" s="39"/>
      <c r="BM102" s="39"/>
      <c r="BN102" s="39"/>
      <c r="BO102" s="39"/>
      <c r="BP102" s="52"/>
      <c r="BQ102" s="43"/>
      <c r="BR102" s="42"/>
      <c r="BS102" s="42"/>
      <c r="BT102" s="44"/>
      <c r="BU102" s="44"/>
      <c r="BV102" s="65"/>
      <c r="BW102" s="44"/>
      <c r="BX102" s="44"/>
      <c r="BY102" s="44"/>
      <c r="BZ102" s="44"/>
      <c r="CA102" s="45"/>
      <c r="CB102" s="45"/>
      <c r="CC102" s="45"/>
      <c r="CD102" s="45"/>
      <c r="CE102" s="45"/>
      <c r="CF102" s="45"/>
      <c r="CG102" s="45"/>
      <c r="CH102" s="44"/>
      <c r="CI102" s="44"/>
      <c r="CJ102" s="44"/>
      <c r="CK102" s="44"/>
      <c r="CL102" s="39"/>
      <c r="CM102" s="39"/>
      <c r="CN102" s="44"/>
      <c r="CO102" s="44"/>
      <c r="CP102" s="44"/>
      <c r="CQ102" s="44"/>
      <c r="CR102" s="45"/>
      <c r="CS102" s="43"/>
      <c r="CT102" s="43"/>
      <c r="CU102" s="42"/>
      <c r="CV102" s="59"/>
      <c r="CW102" s="64"/>
      <c r="CX102" s="46"/>
      <c r="CY102" s="46"/>
      <c r="CZ102" s="43"/>
      <c r="DA102" s="46"/>
      <c r="DB102" s="52"/>
      <c r="DC102" s="39"/>
      <c r="DD102" s="43"/>
      <c r="DE102" s="39"/>
      <c r="DF102" s="43"/>
      <c r="DG102" s="39"/>
      <c r="DH102" s="39"/>
      <c r="DI102" s="39"/>
      <c r="DJ102" s="39"/>
      <c r="DK102" s="39"/>
      <c r="DL102" s="39"/>
      <c r="DM102" s="64"/>
      <c r="DN102" s="39"/>
      <c r="DO102" s="39"/>
      <c r="DP102" s="39"/>
      <c r="DQ102" s="39"/>
      <c r="DR102" s="39"/>
      <c r="DS102" s="41"/>
      <c r="DT102" s="41"/>
    </row>
    <row r="103" spans="1:124" s="36" customFormat="1" ht="15" customHeight="1" x14ac:dyDescent="0.3">
      <c r="A103" s="39"/>
      <c r="B103" s="40"/>
      <c r="C103" s="40"/>
      <c r="D103" s="40"/>
      <c r="E103" s="40"/>
      <c r="F103" s="40"/>
      <c r="G103" s="40"/>
      <c r="H103" s="40"/>
      <c r="I103" s="40"/>
      <c r="J103" s="40"/>
      <c r="K103" s="40"/>
      <c r="L103" s="40"/>
      <c r="M103" s="68"/>
      <c r="N103" s="40"/>
      <c r="O103" s="39"/>
      <c r="P103" s="39"/>
      <c r="Q103" s="39"/>
      <c r="R103" s="39"/>
      <c r="S103" s="39"/>
      <c r="T103" s="39"/>
      <c r="U103" s="39"/>
      <c r="V103" s="39"/>
      <c r="W103" s="39"/>
      <c r="X103" s="39"/>
      <c r="Y103" s="39"/>
      <c r="Z103" s="39"/>
      <c r="AA103" s="39"/>
      <c r="AB103" s="39"/>
      <c r="AC103" s="39"/>
      <c r="AD103" s="39"/>
      <c r="AE103" s="40"/>
      <c r="AF103" s="40"/>
      <c r="AG103" s="39"/>
      <c r="AH103" s="39"/>
      <c r="AI103" s="39"/>
      <c r="AJ103" s="39"/>
      <c r="AK103" s="41"/>
      <c r="AL103" s="39"/>
      <c r="AM103" s="39"/>
      <c r="AN103" s="39"/>
      <c r="AO103" s="39"/>
      <c r="AP103" s="42"/>
      <c r="AQ103" s="42"/>
      <c r="AR103" s="42"/>
      <c r="AS103" s="42"/>
      <c r="AT103" s="42"/>
      <c r="AU103" s="42"/>
      <c r="AV103" s="42"/>
      <c r="AW103" s="42"/>
      <c r="AX103" s="39"/>
      <c r="AY103" s="63"/>
      <c r="AZ103" s="40"/>
      <c r="BA103" s="39"/>
      <c r="BB103" s="39"/>
      <c r="BC103" s="39"/>
      <c r="BD103" s="39"/>
      <c r="BE103" s="39"/>
      <c r="BF103" s="39"/>
      <c r="BG103" s="39"/>
      <c r="BH103" s="39"/>
      <c r="BI103" s="39"/>
      <c r="BJ103" s="52"/>
      <c r="BK103" s="39"/>
      <c r="BL103" s="39"/>
      <c r="BM103" s="39"/>
      <c r="BN103" s="39"/>
      <c r="BO103" s="39"/>
      <c r="BP103" s="52"/>
      <c r="BQ103" s="43"/>
      <c r="BR103" s="42"/>
      <c r="BS103" s="42"/>
      <c r="BT103" s="44"/>
      <c r="BU103" s="44"/>
      <c r="BV103" s="65"/>
      <c r="BW103" s="44"/>
      <c r="BX103" s="44"/>
      <c r="BY103" s="44"/>
      <c r="BZ103" s="44"/>
      <c r="CA103" s="45"/>
      <c r="CB103" s="45"/>
      <c r="CC103" s="45"/>
      <c r="CD103" s="45"/>
      <c r="CE103" s="45"/>
      <c r="CF103" s="45"/>
      <c r="CG103" s="45"/>
      <c r="CH103" s="44"/>
      <c r="CI103" s="44"/>
      <c r="CJ103" s="44"/>
      <c r="CK103" s="44"/>
      <c r="CL103" s="39"/>
      <c r="CM103" s="39"/>
      <c r="CN103" s="44"/>
      <c r="CO103" s="44"/>
      <c r="CP103" s="44"/>
      <c r="CQ103" s="44"/>
      <c r="CR103" s="45"/>
      <c r="CS103" s="43"/>
      <c r="CT103" s="43"/>
      <c r="CU103" s="42"/>
      <c r="CV103" s="59"/>
      <c r="CW103" s="64"/>
      <c r="CX103" s="46"/>
      <c r="CY103" s="46"/>
      <c r="CZ103" s="43"/>
      <c r="DA103" s="46"/>
      <c r="DB103" s="52"/>
      <c r="DC103" s="39"/>
      <c r="DD103" s="43"/>
      <c r="DE103" s="39"/>
      <c r="DF103" s="43"/>
      <c r="DG103" s="39"/>
      <c r="DH103" s="39"/>
      <c r="DI103" s="39"/>
      <c r="DJ103" s="39"/>
      <c r="DK103" s="39"/>
      <c r="DL103" s="39"/>
      <c r="DM103" s="64"/>
      <c r="DN103" s="39"/>
      <c r="DO103" s="39"/>
      <c r="DP103" s="39"/>
      <c r="DQ103" s="39"/>
      <c r="DR103" s="39"/>
      <c r="DS103" s="41"/>
      <c r="DT103" s="41"/>
    </row>
    <row r="104" spans="1:124" s="36" customFormat="1" ht="15" customHeight="1" x14ac:dyDescent="0.3">
      <c r="A104" s="39"/>
      <c r="B104" s="40"/>
      <c r="C104" s="40"/>
      <c r="D104" s="40"/>
      <c r="E104" s="40"/>
      <c r="F104" s="40"/>
      <c r="G104" s="40"/>
      <c r="H104" s="40"/>
      <c r="I104" s="40"/>
      <c r="J104" s="40"/>
      <c r="K104" s="40"/>
      <c r="L104" s="40"/>
      <c r="M104" s="68"/>
      <c r="N104" s="40"/>
      <c r="O104" s="39"/>
      <c r="P104" s="39"/>
      <c r="Q104" s="39"/>
      <c r="R104" s="39"/>
      <c r="S104" s="39"/>
      <c r="T104" s="39"/>
      <c r="U104" s="39"/>
      <c r="V104" s="39"/>
      <c r="W104" s="39"/>
      <c r="X104" s="39"/>
      <c r="Y104" s="39"/>
      <c r="Z104" s="39"/>
      <c r="AA104" s="39"/>
      <c r="AB104" s="39"/>
      <c r="AC104" s="39"/>
      <c r="AD104" s="39"/>
      <c r="AE104" s="40"/>
      <c r="AF104" s="40"/>
      <c r="AG104" s="39"/>
      <c r="AH104" s="39"/>
      <c r="AI104" s="39"/>
      <c r="AJ104" s="39"/>
      <c r="AK104" s="41"/>
      <c r="AL104" s="39"/>
      <c r="AM104" s="39"/>
      <c r="AN104" s="39"/>
      <c r="AO104" s="39"/>
      <c r="AP104" s="42"/>
      <c r="AQ104" s="42"/>
      <c r="AR104" s="42"/>
      <c r="AS104" s="42"/>
      <c r="AT104" s="42"/>
      <c r="AU104" s="42"/>
      <c r="AV104" s="42"/>
      <c r="AW104" s="42"/>
      <c r="AX104" s="39"/>
      <c r="AY104" s="63"/>
      <c r="AZ104" s="40"/>
      <c r="BA104" s="39"/>
      <c r="BB104" s="39"/>
      <c r="BC104" s="39"/>
      <c r="BD104" s="39"/>
      <c r="BE104" s="39"/>
      <c r="BF104" s="39"/>
      <c r="BG104" s="39"/>
      <c r="BH104" s="39"/>
      <c r="BI104" s="39"/>
      <c r="BJ104" s="52"/>
      <c r="BK104" s="39"/>
      <c r="BL104" s="39"/>
      <c r="BM104" s="39"/>
      <c r="BN104" s="39"/>
      <c r="BO104" s="39"/>
      <c r="BP104" s="52"/>
      <c r="BQ104" s="43"/>
      <c r="BR104" s="42"/>
      <c r="BS104" s="42"/>
      <c r="BT104" s="44"/>
      <c r="BU104" s="44"/>
      <c r="BV104" s="65"/>
      <c r="BW104" s="44"/>
      <c r="BX104" s="44"/>
      <c r="BY104" s="44"/>
      <c r="BZ104" s="44"/>
      <c r="CA104" s="45"/>
      <c r="CB104" s="45"/>
      <c r="CC104" s="45"/>
      <c r="CD104" s="45"/>
      <c r="CE104" s="45"/>
      <c r="CF104" s="45"/>
      <c r="CG104" s="45"/>
      <c r="CH104" s="44"/>
      <c r="CI104" s="44"/>
      <c r="CJ104" s="44"/>
      <c r="CK104" s="44"/>
      <c r="CL104" s="39"/>
      <c r="CM104" s="39"/>
      <c r="CN104" s="44"/>
      <c r="CO104" s="44"/>
      <c r="CP104" s="44"/>
      <c r="CQ104" s="44"/>
      <c r="CR104" s="45"/>
      <c r="CS104" s="43"/>
      <c r="CT104" s="43"/>
      <c r="CU104" s="42"/>
      <c r="CV104" s="59"/>
      <c r="CW104" s="64"/>
      <c r="CX104" s="46"/>
      <c r="CY104" s="46"/>
      <c r="CZ104" s="43"/>
      <c r="DA104" s="46"/>
      <c r="DB104" s="52"/>
      <c r="DC104" s="39"/>
      <c r="DD104" s="43"/>
      <c r="DE104" s="39"/>
      <c r="DF104" s="43"/>
      <c r="DG104" s="39"/>
      <c r="DH104" s="39"/>
      <c r="DI104" s="39"/>
      <c r="DJ104" s="39"/>
      <c r="DK104" s="39"/>
      <c r="DL104" s="39"/>
      <c r="DM104" s="64"/>
      <c r="DN104" s="39"/>
      <c r="DO104" s="39"/>
      <c r="DP104" s="39"/>
      <c r="DQ104" s="39"/>
      <c r="DR104" s="39"/>
      <c r="DS104" s="69"/>
    </row>
    <row r="105" spans="1:124" s="36" customFormat="1" ht="15" customHeight="1" x14ac:dyDescent="0.3">
      <c r="A105" s="39"/>
      <c r="B105" s="40"/>
      <c r="C105" s="40"/>
      <c r="D105" s="40"/>
      <c r="E105" s="40"/>
      <c r="F105" s="40"/>
      <c r="G105" s="40"/>
      <c r="H105" s="40"/>
      <c r="I105" s="40"/>
      <c r="J105" s="40"/>
      <c r="K105" s="40"/>
      <c r="L105" s="40"/>
      <c r="M105" s="68"/>
      <c r="N105" s="40"/>
      <c r="O105" s="39"/>
      <c r="P105" s="39"/>
      <c r="Q105" s="39"/>
      <c r="R105" s="39"/>
      <c r="S105" s="39"/>
      <c r="T105" s="39"/>
      <c r="U105" s="39"/>
      <c r="V105" s="39"/>
      <c r="W105" s="39"/>
      <c r="X105" s="39"/>
      <c r="Y105" s="39"/>
      <c r="Z105" s="39"/>
      <c r="AA105" s="39"/>
      <c r="AB105" s="39"/>
      <c r="AC105" s="39"/>
      <c r="AD105" s="39"/>
      <c r="AE105" s="40"/>
      <c r="AF105" s="40"/>
      <c r="AG105" s="39"/>
      <c r="AH105" s="39"/>
      <c r="AI105" s="39"/>
      <c r="AJ105" s="39"/>
      <c r="AK105" s="41"/>
      <c r="AL105" s="39"/>
      <c r="AM105" s="39"/>
      <c r="AN105" s="39"/>
      <c r="AO105" s="39"/>
      <c r="AP105" s="42"/>
      <c r="AQ105" s="42"/>
      <c r="AR105" s="42"/>
      <c r="AS105" s="42"/>
      <c r="AT105" s="42"/>
      <c r="AU105" s="42"/>
      <c r="AV105" s="42"/>
      <c r="AW105" s="42"/>
      <c r="AX105" s="39"/>
      <c r="AY105" s="63"/>
      <c r="AZ105" s="40"/>
      <c r="BA105" s="39"/>
      <c r="BB105" s="39"/>
      <c r="BC105" s="39"/>
      <c r="BD105" s="39"/>
      <c r="BE105" s="39"/>
      <c r="BF105" s="39"/>
      <c r="BG105" s="39"/>
      <c r="BH105" s="39"/>
      <c r="BI105" s="39"/>
      <c r="BJ105" s="52"/>
      <c r="BK105" s="39"/>
      <c r="BL105" s="39"/>
      <c r="BM105" s="39"/>
      <c r="BN105" s="39"/>
      <c r="BO105" s="39"/>
      <c r="BP105" s="52"/>
      <c r="BQ105" s="43"/>
      <c r="BR105" s="42"/>
      <c r="BS105" s="42"/>
      <c r="BT105" s="44"/>
      <c r="BU105" s="44"/>
      <c r="BV105" s="65"/>
      <c r="BW105" s="44"/>
      <c r="BX105" s="44"/>
      <c r="BY105" s="44"/>
      <c r="BZ105" s="44"/>
      <c r="CA105" s="45"/>
      <c r="CB105" s="45"/>
      <c r="CC105" s="45"/>
      <c r="CD105" s="45"/>
      <c r="CE105" s="45"/>
      <c r="CF105" s="45"/>
      <c r="CG105" s="45"/>
      <c r="CH105" s="44"/>
      <c r="CI105" s="44"/>
      <c r="CJ105" s="44"/>
      <c r="CK105" s="44"/>
      <c r="CL105" s="39"/>
      <c r="CM105" s="39"/>
      <c r="CN105" s="44"/>
      <c r="CO105" s="44"/>
      <c r="CP105" s="44"/>
      <c r="CQ105" s="44"/>
      <c r="CR105" s="45"/>
      <c r="CS105" s="43"/>
      <c r="CT105" s="43"/>
      <c r="CU105" s="42"/>
      <c r="CV105" s="59"/>
      <c r="CW105" s="64"/>
      <c r="CX105" s="46"/>
      <c r="CY105" s="46"/>
      <c r="CZ105" s="43"/>
      <c r="DA105" s="46"/>
      <c r="DB105" s="52"/>
      <c r="DC105" s="39"/>
      <c r="DD105" s="43"/>
      <c r="DE105" s="39"/>
      <c r="DF105" s="43"/>
      <c r="DG105" s="39"/>
      <c r="DH105" s="39"/>
      <c r="DI105" s="39"/>
      <c r="DJ105" s="39"/>
      <c r="DK105" s="39"/>
      <c r="DL105" s="39"/>
      <c r="DM105" s="64"/>
      <c r="DN105" s="39"/>
      <c r="DO105" s="39"/>
      <c r="DP105" s="39"/>
      <c r="DQ105" s="39"/>
      <c r="DR105" s="39"/>
      <c r="DS105" s="41"/>
    </row>
    <row r="106" spans="1:124" s="36" customFormat="1" ht="15" customHeight="1" x14ac:dyDescent="0.3">
      <c r="A106" s="39"/>
      <c r="B106" s="40"/>
      <c r="C106" s="40"/>
      <c r="D106" s="40"/>
      <c r="E106" s="40"/>
      <c r="F106" s="40"/>
      <c r="G106" s="40"/>
      <c r="H106" s="40"/>
      <c r="I106" s="40"/>
      <c r="J106" s="40"/>
      <c r="K106" s="40"/>
      <c r="L106" s="40"/>
      <c r="M106" s="68"/>
      <c r="N106" s="40"/>
      <c r="O106" s="39"/>
      <c r="P106" s="39"/>
      <c r="Q106" s="39"/>
      <c r="R106" s="39"/>
      <c r="S106" s="39"/>
      <c r="T106" s="39"/>
      <c r="U106" s="39"/>
      <c r="V106" s="39"/>
      <c r="W106" s="39"/>
      <c r="X106" s="39"/>
      <c r="Y106" s="39"/>
      <c r="Z106" s="39"/>
      <c r="AA106" s="39"/>
      <c r="AB106" s="39"/>
      <c r="AC106" s="39"/>
      <c r="AD106" s="39"/>
      <c r="AE106" s="40"/>
      <c r="AF106" s="40"/>
      <c r="AG106" s="39"/>
      <c r="AH106" s="39"/>
      <c r="AI106" s="39"/>
      <c r="AJ106" s="39"/>
      <c r="AK106" s="41"/>
      <c r="AL106" s="39"/>
      <c r="AM106" s="39"/>
      <c r="AN106" s="39"/>
      <c r="AO106" s="39"/>
      <c r="AP106" s="42"/>
      <c r="AQ106" s="42"/>
      <c r="AR106" s="42"/>
      <c r="AS106" s="42"/>
      <c r="AT106" s="42"/>
      <c r="AU106" s="42"/>
      <c r="AV106" s="42"/>
      <c r="AW106" s="42"/>
      <c r="AX106" s="39"/>
      <c r="AY106" s="63"/>
      <c r="AZ106" s="40"/>
      <c r="BA106" s="39"/>
      <c r="BB106" s="39"/>
      <c r="BC106" s="39"/>
      <c r="BD106" s="39"/>
      <c r="BE106" s="39"/>
      <c r="BF106" s="39"/>
      <c r="BG106" s="39"/>
      <c r="BH106" s="39"/>
      <c r="BI106" s="39"/>
      <c r="BJ106" s="52"/>
      <c r="BK106" s="39"/>
      <c r="BL106" s="39"/>
      <c r="BM106" s="39"/>
      <c r="BN106" s="39"/>
      <c r="BO106" s="39"/>
      <c r="BP106" s="52"/>
      <c r="BQ106" s="43"/>
      <c r="BR106" s="42"/>
      <c r="BS106" s="42"/>
      <c r="BT106" s="44"/>
      <c r="BU106" s="44"/>
      <c r="BV106" s="65"/>
      <c r="BW106" s="44"/>
      <c r="BX106" s="44"/>
      <c r="BY106" s="44"/>
      <c r="BZ106" s="44"/>
      <c r="CA106" s="45"/>
      <c r="CB106" s="45"/>
      <c r="CC106" s="45"/>
      <c r="CD106" s="45"/>
      <c r="CE106" s="45"/>
      <c r="CF106" s="45"/>
      <c r="CG106" s="45"/>
      <c r="CH106" s="44"/>
      <c r="CI106" s="44"/>
      <c r="CJ106" s="44"/>
      <c r="CK106" s="44"/>
      <c r="CL106" s="39"/>
      <c r="CM106" s="39"/>
      <c r="CN106" s="44"/>
      <c r="CO106" s="44"/>
      <c r="CP106" s="44"/>
      <c r="CQ106" s="44"/>
      <c r="CR106" s="45"/>
      <c r="CS106" s="43"/>
      <c r="CT106" s="43"/>
      <c r="CU106" s="42"/>
      <c r="CV106" s="59"/>
      <c r="CW106" s="64"/>
      <c r="CX106" s="46"/>
      <c r="CY106" s="46"/>
      <c r="CZ106" s="43"/>
      <c r="DA106" s="46"/>
      <c r="DB106" s="52"/>
      <c r="DC106" s="39"/>
      <c r="DD106" s="43"/>
      <c r="DE106" s="39"/>
      <c r="DF106" s="43"/>
      <c r="DG106" s="39"/>
      <c r="DH106" s="39"/>
      <c r="DI106" s="39"/>
      <c r="DJ106" s="39"/>
      <c r="DK106" s="39"/>
      <c r="DL106" s="39"/>
      <c r="DM106" s="64"/>
      <c r="DN106" s="39"/>
      <c r="DO106" s="39"/>
      <c r="DP106" s="39"/>
      <c r="DQ106" s="39"/>
      <c r="DR106" s="39"/>
      <c r="DS106" s="41"/>
    </row>
    <row r="107" spans="1:124" s="36" customFormat="1" ht="15" customHeight="1" x14ac:dyDescent="0.3">
      <c r="A107" s="39"/>
      <c r="B107" s="40"/>
      <c r="C107" s="40"/>
      <c r="D107" s="40"/>
      <c r="E107" s="40"/>
      <c r="F107" s="40"/>
      <c r="G107" s="40"/>
      <c r="H107" s="40"/>
      <c r="I107" s="40"/>
      <c r="J107" s="40"/>
      <c r="K107" s="40"/>
      <c r="L107" s="40"/>
      <c r="M107" s="68"/>
      <c r="N107" s="40"/>
      <c r="O107" s="39"/>
      <c r="P107" s="39"/>
      <c r="Q107" s="39"/>
      <c r="R107" s="39"/>
      <c r="S107" s="39"/>
      <c r="T107" s="39"/>
      <c r="U107" s="39"/>
      <c r="V107" s="39"/>
      <c r="W107" s="39"/>
      <c r="X107" s="39"/>
      <c r="Y107" s="39"/>
      <c r="Z107" s="39"/>
      <c r="AA107" s="39"/>
      <c r="AB107" s="39"/>
      <c r="AC107" s="39"/>
      <c r="AD107" s="39"/>
      <c r="AE107" s="40"/>
      <c r="AF107" s="40"/>
      <c r="AG107" s="39"/>
      <c r="AH107" s="39"/>
      <c r="AI107" s="39"/>
      <c r="AJ107" s="39"/>
      <c r="AK107" s="41"/>
      <c r="AL107" s="39"/>
      <c r="AM107" s="39"/>
      <c r="AN107" s="39"/>
      <c r="AO107" s="39"/>
      <c r="AP107" s="42"/>
      <c r="AQ107" s="42"/>
      <c r="AR107" s="42"/>
      <c r="AS107" s="42"/>
      <c r="AT107" s="42"/>
      <c r="AU107" s="42"/>
      <c r="AV107" s="42"/>
      <c r="AW107" s="42"/>
      <c r="AX107" s="39"/>
      <c r="AY107" s="63"/>
      <c r="AZ107" s="40"/>
      <c r="BA107" s="39"/>
      <c r="BB107" s="39"/>
      <c r="BC107" s="39"/>
      <c r="BD107" s="39"/>
      <c r="BE107" s="39"/>
      <c r="BF107" s="39"/>
      <c r="BG107" s="39"/>
      <c r="BH107" s="39"/>
      <c r="BI107" s="39"/>
      <c r="BJ107" s="52"/>
      <c r="BK107" s="39"/>
      <c r="BL107" s="39"/>
      <c r="BM107" s="39"/>
      <c r="BN107" s="39"/>
      <c r="BO107" s="39"/>
      <c r="BP107" s="52"/>
      <c r="BQ107" s="43"/>
      <c r="BR107" s="42"/>
      <c r="BS107" s="42"/>
      <c r="BT107" s="44"/>
      <c r="BU107" s="44"/>
      <c r="BV107" s="65"/>
      <c r="BW107" s="44"/>
      <c r="BX107" s="44"/>
      <c r="BY107" s="44"/>
      <c r="BZ107" s="44"/>
      <c r="CA107" s="45"/>
      <c r="CB107" s="45"/>
      <c r="CC107" s="45"/>
      <c r="CD107" s="45"/>
      <c r="CE107" s="45"/>
      <c r="CF107" s="45"/>
      <c r="CG107" s="45"/>
      <c r="CH107" s="44"/>
      <c r="CI107" s="44"/>
      <c r="CJ107" s="44"/>
      <c r="CK107" s="44"/>
      <c r="CL107" s="39"/>
      <c r="CM107" s="39"/>
      <c r="CN107" s="44"/>
      <c r="CO107" s="44"/>
      <c r="CP107" s="44"/>
      <c r="CQ107" s="44"/>
      <c r="CR107" s="45"/>
      <c r="CS107" s="43"/>
      <c r="CT107" s="43"/>
      <c r="CU107" s="42"/>
      <c r="CV107" s="59"/>
      <c r="CW107" s="64"/>
      <c r="CX107" s="46"/>
      <c r="CY107" s="46"/>
      <c r="CZ107" s="43"/>
      <c r="DA107" s="46"/>
      <c r="DB107" s="52"/>
      <c r="DC107" s="39"/>
      <c r="DD107" s="43"/>
      <c r="DE107" s="39"/>
      <c r="DF107" s="43"/>
      <c r="DG107" s="39"/>
      <c r="DH107" s="39"/>
      <c r="DI107" s="39"/>
      <c r="DJ107" s="39"/>
      <c r="DK107" s="39"/>
      <c r="DL107" s="39"/>
      <c r="DM107" s="64"/>
      <c r="DN107" s="39"/>
      <c r="DO107" s="39"/>
      <c r="DP107" s="39"/>
      <c r="DQ107" s="39"/>
      <c r="DR107" s="39"/>
      <c r="DS107" s="41"/>
    </row>
    <row r="108" spans="1:124" s="36" customFormat="1" ht="15" customHeight="1" x14ac:dyDescent="0.3">
      <c r="A108" s="39"/>
      <c r="B108" s="40"/>
      <c r="C108" s="40"/>
      <c r="D108" s="40"/>
      <c r="E108" s="40"/>
      <c r="F108" s="40"/>
      <c r="G108" s="40"/>
      <c r="H108" s="40"/>
      <c r="I108" s="40"/>
      <c r="J108" s="40"/>
      <c r="K108" s="40"/>
      <c r="L108" s="40"/>
      <c r="M108" s="68"/>
      <c r="N108" s="40"/>
      <c r="O108" s="39"/>
      <c r="P108" s="39"/>
      <c r="Q108" s="39"/>
      <c r="R108" s="39"/>
      <c r="S108" s="39"/>
      <c r="T108" s="39"/>
      <c r="U108" s="39"/>
      <c r="V108" s="39"/>
      <c r="W108" s="39"/>
      <c r="X108" s="39"/>
      <c r="Y108" s="39"/>
      <c r="Z108" s="39"/>
      <c r="AA108" s="39"/>
      <c r="AB108" s="39"/>
      <c r="AC108" s="39"/>
      <c r="AD108" s="39"/>
      <c r="AE108" s="40"/>
      <c r="AF108" s="40"/>
      <c r="AG108" s="39"/>
      <c r="AH108" s="39"/>
      <c r="AI108" s="39"/>
      <c r="AJ108" s="39"/>
      <c r="AK108" s="41"/>
      <c r="AL108" s="39"/>
      <c r="AM108" s="39"/>
      <c r="AN108" s="39"/>
      <c r="AO108" s="39"/>
      <c r="AP108" s="42"/>
      <c r="AQ108" s="42"/>
      <c r="AR108" s="42"/>
      <c r="AS108" s="42"/>
      <c r="AT108" s="42"/>
      <c r="AU108" s="42"/>
      <c r="AV108" s="42"/>
      <c r="AW108" s="42"/>
      <c r="AX108" s="39"/>
      <c r="AY108" s="63"/>
      <c r="AZ108" s="40"/>
      <c r="BA108" s="39"/>
      <c r="BB108" s="39"/>
      <c r="BC108" s="39"/>
      <c r="BD108" s="39"/>
      <c r="BE108" s="39"/>
      <c r="BF108" s="39"/>
      <c r="BG108" s="39"/>
      <c r="BH108" s="39"/>
      <c r="BI108" s="39"/>
      <c r="BJ108" s="52"/>
      <c r="BK108" s="39"/>
      <c r="BL108" s="39"/>
      <c r="BM108" s="39"/>
      <c r="BN108" s="39"/>
      <c r="BO108" s="39"/>
      <c r="BP108" s="52"/>
      <c r="BQ108" s="43"/>
      <c r="BR108" s="42"/>
      <c r="BS108" s="42"/>
      <c r="BT108" s="44"/>
      <c r="BU108" s="44"/>
      <c r="BV108" s="65"/>
      <c r="BW108" s="44"/>
      <c r="BX108" s="44"/>
      <c r="BY108" s="44"/>
      <c r="BZ108" s="44"/>
      <c r="CA108" s="45"/>
      <c r="CB108" s="45"/>
      <c r="CC108" s="45"/>
      <c r="CD108" s="45"/>
      <c r="CE108" s="45"/>
      <c r="CF108" s="45"/>
      <c r="CG108" s="45"/>
      <c r="CH108" s="44"/>
      <c r="CI108" s="44"/>
      <c r="CJ108" s="44"/>
      <c r="CK108" s="44"/>
      <c r="CL108" s="39"/>
      <c r="CM108" s="39"/>
      <c r="CN108" s="44"/>
      <c r="CO108" s="44"/>
      <c r="CP108" s="44"/>
      <c r="CQ108" s="44"/>
      <c r="CR108" s="45"/>
      <c r="CS108" s="43"/>
      <c r="CT108" s="43"/>
      <c r="CU108" s="42"/>
      <c r="CV108" s="59"/>
      <c r="CW108" s="64"/>
      <c r="CX108" s="46"/>
      <c r="CY108" s="46"/>
      <c r="CZ108" s="43"/>
      <c r="DA108" s="46"/>
      <c r="DB108" s="52"/>
      <c r="DC108" s="39"/>
      <c r="DD108" s="43"/>
      <c r="DE108" s="39"/>
      <c r="DF108" s="43"/>
      <c r="DG108" s="39"/>
      <c r="DH108" s="39"/>
      <c r="DI108" s="39"/>
      <c r="DJ108" s="39"/>
      <c r="DK108" s="39"/>
      <c r="DL108" s="39"/>
      <c r="DM108" s="64"/>
      <c r="DN108" s="39"/>
      <c r="DO108" s="39"/>
      <c r="DP108" s="39"/>
      <c r="DQ108" s="39"/>
      <c r="DR108" s="39"/>
      <c r="DS108" s="41"/>
    </row>
    <row r="109" spans="1:124" s="36" customFormat="1" ht="15" customHeight="1" x14ac:dyDescent="0.3">
      <c r="A109" s="39"/>
      <c r="B109" s="40"/>
      <c r="C109" s="40"/>
      <c r="D109" s="40"/>
      <c r="E109" s="40"/>
      <c r="F109" s="40"/>
      <c r="G109" s="40"/>
      <c r="H109" s="40"/>
      <c r="I109" s="40"/>
      <c r="J109" s="40"/>
      <c r="K109" s="40"/>
      <c r="L109" s="40"/>
      <c r="M109" s="68"/>
      <c r="N109" s="40"/>
      <c r="O109" s="39"/>
      <c r="P109" s="39"/>
      <c r="Q109" s="39"/>
      <c r="R109" s="39"/>
      <c r="S109" s="39"/>
      <c r="T109" s="39"/>
      <c r="U109" s="39"/>
      <c r="V109" s="39"/>
      <c r="W109" s="39"/>
      <c r="X109" s="39"/>
      <c r="Y109" s="39"/>
      <c r="Z109" s="39"/>
      <c r="AA109" s="39"/>
      <c r="AB109" s="39"/>
      <c r="AC109" s="39"/>
      <c r="AD109" s="39"/>
      <c r="AE109" s="40"/>
      <c r="AF109" s="40"/>
      <c r="AG109" s="39"/>
      <c r="AH109" s="39"/>
      <c r="AI109" s="39"/>
      <c r="AJ109" s="39"/>
      <c r="AK109" s="41"/>
      <c r="AL109" s="39"/>
      <c r="AM109" s="39"/>
      <c r="AN109" s="39"/>
      <c r="AO109" s="39"/>
      <c r="AP109" s="42"/>
      <c r="AQ109" s="42"/>
      <c r="AR109" s="42"/>
      <c r="AS109" s="42"/>
      <c r="AT109" s="42"/>
      <c r="AU109" s="42"/>
      <c r="AV109" s="42"/>
      <c r="AW109" s="42"/>
      <c r="AX109" s="39"/>
      <c r="AY109" s="63"/>
      <c r="AZ109" s="40"/>
      <c r="BA109" s="39"/>
      <c r="BB109" s="39"/>
      <c r="BC109" s="39"/>
      <c r="BD109" s="39"/>
      <c r="BE109" s="39"/>
      <c r="BF109" s="39"/>
      <c r="BG109" s="39"/>
      <c r="BH109" s="39"/>
      <c r="BI109" s="39"/>
      <c r="BJ109" s="52"/>
      <c r="BK109" s="39"/>
      <c r="BL109" s="39"/>
      <c r="BM109" s="39"/>
      <c r="BN109" s="39"/>
      <c r="BO109" s="39"/>
      <c r="BP109" s="52"/>
      <c r="BQ109" s="43"/>
      <c r="BR109" s="42"/>
      <c r="BS109" s="42"/>
      <c r="BT109" s="44"/>
      <c r="BU109" s="44"/>
      <c r="BV109" s="65"/>
      <c r="BW109" s="44"/>
      <c r="BX109" s="44"/>
      <c r="BY109" s="44"/>
      <c r="BZ109" s="44"/>
      <c r="CA109" s="45"/>
      <c r="CB109" s="45"/>
      <c r="CC109" s="45"/>
      <c r="CD109" s="45"/>
      <c r="CE109" s="45"/>
      <c r="CF109" s="45"/>
      <c r="CG109" s="45"/>
      <c r="CH109" s="44"/>
      <c r="CI109" s="44"/>
      <c r="CJ109" s="44"/>
      <c r="CK109" s="44"/>
      <c r="CL109" s="39"/>
      <c r="CM109" s="39"/>
      <c r="CN109" s="44"/>
      <c r="CO109" s="44"/>
      <c r="CP109" s="44"/>
      <c r="CQ109" s="44"/>
      <c r="CR109" s="45"/>
      <c r="CS109" s="43"/>
      <c r="CT109" s="43"/>
      <c r="CU109" s="42"/>
      <c r="CV109" s="59"/>
      <c r="CW109" s="64"/>
      <c r="CX109" s="46"/>
      <c r="CY109" s="46"/>
      <c r="CZ109" s="43"/>
      <c r="DA109" s="46"/>
      <c r="DB109" s="52"/>
      <c r="DC109" s="39"/>
      <c r="DD109" s="43"/>
      <c r="DE109" s="39"/>
      <c r="DF109" s="43"/>
      <c r="DG109" s="39"/>
      <c r="DH109" s="39"/>
      <c r="DI109" s="39"/>
      <c r="DJ109" s="39"/>
      <c r="DK109" s="39"/>
      <c r="DL109" s="39"/>
      <c r="DM109" s="64"/>
      <c r="DN109" s="39"/>
      <c r="DO109" s="39"/>
      <c r="DP109" s="39"/>
      <c r="DQ109" s="39"/>
      <c r="DR109" s="39"/>
      <c r="DS109" s="41"/>
    </row>
    <row r="110" spans="1:124" s="36" customFormat="1" ht="15" customHeight="1" x14ac:dyDescent="0.3">
      <c r="A110" s="39"/>
      <c r="B110" s="40"/>
      <c r="C110" s="40"/>
      <c r="D110" s="40"/>
      <c r="E110" s="40"/>
      <c r="F110" s="40"/>
      <c r="G110" s="40"/>
      <c r="H110" s="40"/>
      <c r="I110" s="40"/>
      <c r="J110" s="40"/>
      <c r="K110" s="40"/>
      <c r="L110" s="40"/>
      <c r="M110" s="68"/>
      <c r="N110" s="40"/>
      <c r="O110" s="39"/>
      <c r="P110" s="39"/>
      <c r="Q110" s="39"/>
      <c r="R110" s="39"/>
      <c r="S110" s="39"/>
      <c r="T110" s="39"/>
      <c r="U110" s="39"/>
      <c r="V110" s="39"/>
      <c r="W110" s="39"/>
      <c r="X110" s="39"/>
      <c r="Y110" s="39"/>
      <c r="Z110" s="39"/>
      <c r="AA110" s="39"/>
      <c r="AB110" s="39"/>
      <c r="AC110" s="39"/>
      <c r="AD110" s="39"/>
      <c r="AE110" s="40"/>
      <c r="AF110" s="40"/>
      <c r="AG110" s="39"/>
      <c r="AH110" s="39"/>
      <c r="AI110" s="39"/>
      <c r="AJ110" s="39"/>
      <c r="AK110" s="41"/>
      <c r="AL110" s="39"/>
      <c r="AM110" s="39"/>
      <c r="AN110" s="39"/>
      <c r="AO110" s="39"/>
      <c r="AP110" s="42"/>
      <c r="AQ110" s="42"/>
      <c r="AR110" s="42"/>
      <c r="AS110" s="42"/>
      <c r="AT110" s="42"/>
      <c r="AU110" s="42"/>
      <c r="AV110" s="42"/>
      <c r="AW110" s="42"/>
      <c r="AX110" s="39"/>
      <c r="AY110" s="63"/>
      <c r="AZ110" s="40"/>
      <c r="BA110" s="39"/>
      <c r="BB110" s="39"/>
      <c r="BC110" s="39"/>
      <c r="BD110" s="39"/>
      <c r="BE110" s="39"/>
      <c r="BF110" s="39"/>
      <c r="BG110" s="39"/>
      <c r="BH110" s="39"/>
      <c r="BI110" s="39"/>
      <c r="BJ110" s="52"/>
      <c r="BK110" s="39"/>
      <c r="BL110" s="39"/>
      <c r="BM110" s="39"/>
      <c r="BN110" s="39"/>
      <c r="BO110" s="39"/>
      <c r="BP110" s="52"/>
      <c r="BQ110" s="43"/>
      <c r="BR110" s="42"/>
      <c r="BS110" s="42"/>
      <c r="BT110" s="44"/>
      <c r="BU110" s="44"/>
      <c r="BV110" s="65"/>
      <c r="BW110" s="44"/>
      <c r="BX110" s="44"/>
      <c r="BY110" s="44"/>
      <c r="BZ110" s="44"/>
      <c r="CA110" s="45"/>
      <c r="CB110" s="45"/>
      <c r="CC110" s="45"/>
      <c r="CD110" s="45"/>
      <c r="CE110" s="45"/>
      <c r="CF110" s="45"/>
      <c r="CG110" s="45"/>
      <c r="CH110" s="44"/>
      <c r="CI110" s="44"/>
      <c r="CJ110" s="44"/>
      <c r="CK110" s="44"/>
      <c r="CL110" s="39"/>
      <c r="CM110" s="39"/>
      <c r="CN110" s="44"/>
      <c r="CO110" s="44"/>
      <c r="CP110" s="44"/>
      <c r="CQ110" s="44"/>
      <c r="CR110" s="45"/>
      <c r="CS110" s="43"/>
      <c r="CT110" s="43"/>
      <c r="CU110" s="42"/>
      <c r="CV110" s="59"/>
      <c r="CW110" s="64"/>
      <c r="CX110" s="46"/>
      <c r="CY110" s="46"/>
      <c r="CZ110" s="43"/>
      <c r="DA110" s="46"/>
      <c r="DB110" s="52"/>
      <c r="DC110" s="39"/>
      <c r="DD110" s="43"/>
      <c r="DE110" s="39"/>
      <c r="DF110" s="43"/>
      <c r="DG110" s="39"/>
      <c r="DH110" s="39"/>
      <c r="DI110" s="39"/>
      <c r="DJ110" s="39"/>
      <c r="DK110" s="39"/>
      <c r="DL110" s="39"/>
      <c r="DM110" s="64"/>
      <c r="DN110" s="39"/>
      <c r="DO110" s="39"/>
      <c r="DP110" s="39"/>
      <c r="DQ110" s="39"/>
      <c r="DR110" s="39"/>
      <c r="DS110" s="41"/>
    </row>
    <row r="111" spans="1:124" s="36" customFormat="1" ht="15" customHeight="1" x14ac:dyDescent="0.3">
      <c r="A111" s="39"/>
      <c r="B111" s="40"/>
      <c r="C111" s="40"/>
      <c r="D111" s="40"/>
      <c r="E111" s="40"/>
      <c r="F111" s="40"/>
      <c r="G111" s="40"/>
      <c r="H111" s="40"/>
      <c r="I111" s="40"/>
      <c r="J111" s="40"/>
      <c r="K111" s="40"/>
      <c r="L111" s="40"/>
      <c r="M111" s="68"/>
      <c r="N111" s="40"/>
      <c r="O111" s="39"/>
      <c r="P111" s="39"/>
      <c r="Q111" s="39"/>
      <c r="R111" s="39"/>
      <c r="S111" s="39"/>
      <c r="T111" s="39"/>
      <c r="U111" s="39"/>
      <c r="V111" s="39"/>
      <c r="W111" s="39"/>
      <c r="X111" s="39"/>
      <c r="Y111" s="39"/>
      <c r="Z111" s="39"/>
      <c r="AA111" s="39"/>
      <c r="AB111" s="39"/>
      <c r="AC111" s="39"/>
      <c r="AD111" s="39"/>
      <c r="AE111" s="40"/>
      <c r="AF111" s="40"/>
      <c r="AG111" s="39"/>
      <c r="AH111" s="39"/>
      <c r="AI111" s="39"/>
      <c r="AJ111" s="39"/>
      <c r="AK111" s="41"/>
      <c r="AL111" s="39"/>
      <c r="AM111" s="39"/>
      <c r="AN111" s="39"/>
      <c r="AO111" s="39"/>
      <c r="AP111" s="42"/>
      <c r="AQ111" s="42"/>
      <c r="AR111" s="42"/>
      <c r="AS111" s="42"/>
      <c r="AT111" s="42"/>
      <c r="AU111" s="42"/>
      <c r="AV111" s="42"/>
      <c r="AW111" s="42"/>
      <c r="AX111" s="39"/>
      <c r="AY111" s="63"/>
      <c r="AZ111" s="40"/>
      <c r="BA111" s="39"/>
      <c r="BB111" s="39"/>
      <c r="BC111" s="39"/>
      <c r="BD111" s="39"/>
      <c r="BE111" s="39"/>
      <c r="BF111" s="39"/>
      <c r="BG111" s="39"/>
      <c r="BH111" s="39"/>
      <c r="BI111" s="39"/>
      <c r="BJ111" s="52"/>
      <c r="BK111" s="39"/>
      <c r="BL111" s="39"/>
      <c r="BM111" s="39"/>
      <c r="BN111" s="39"/>
      <c r="BO111" s="39"/>
      <c r="BP111" s="52"/>
      <c r="BQ111" s="43"/>
      <c r="BR111" s="42"/>
      <c r="BS111" s="42"/>
      <c r="BT111" s="44"/>
      <c r="BU111" s="44"/>
      <c r="BV111" s="65"/>
      <c r="BW111" s="44"/>
      <c r="BX111" s="44"/>
      <c r="BY111" s="44"/>
      <c r="BZ111" s="44"/>
      <c r="CA111" s="45"/>
      <c r="CB111" s="45"/>
      <c r="CC111" s="45"/>
      <c r="CD111" s="45"/>
      <c r="CE111" s="45"/>
      <c r="CF111" s="45"/>
      <c r="CG111" s="45"/>
      <c r="CH111" s="44"/>
      <c r="CI111" s="44"/>
      <c r="CJ111" s="44"/>
      <c r="CK111" s="44"/>
      <c r="CL111" s="39"/>
      <c r="CM111" s="39"/>
      <c r="CN111" s="44"/>
      <c r="CO111" s="44"/>
      <c r="CP111" s="44"/>
      <c r="CQ111" s="44"/>
      <c r="CR111" s="45"/>
      <c r="CS111" s="43"/>
      <c r="CT111" s="43"/>
      <c r="CU111" s="42"/>
      <c r="CV111" s="59"/>
      <c r="CW111" s="64"/>
      <c r="CX111" s="46"/>
      <c r="CY111" s="46"/>
      <c r="CZ111" s="43"/>
      <c r="DA111" s="46"/>
      <c r="DB111" s="52"/>
      <c r="DC111" s="39"/>
      <c r="DD111" s="43"/>
      <c r="DE111" s="39"/>
      <c r="DF111" s="43"/>
      <c r="DG111" s="39"/>
      <c r="DH111" s="39"/>
      <c r="DI111" s="39"/>
      <c r="DJ111" s="39"/>
      <c r="DK111" s="39"/>
      <c r="DL111" s="39"/>
      <c r="DM111" s="64"/>
      <c r="DN111" s="39"/>
      <c r="DO111" s="39"/>
      <c r="DP111" s="39"/>
      <c r="DQ111" s="39"/>
      <c r="DR111" s="39"/>
      <c r="DS111" s="41"/>
      <c r="DT111" s="41"/>
    </row>
    <row r="112" spans="1:124" s="36" customFormat="1" ht="15" customHeight="1" x14ac:dyDescent="0.3">
      <c r="A112" s="39"/>
      <c r="B112" s="40"/>
      <c r="C112" s="40"/>
      <c r="D112" s="40"/>
      <c r="E112" s="40"/>
      <c r="F112" s="40"/>
      <c r="G112" s="40"/>
      <c r="H112" s="40"/>
      <c r="I112" s="40"/>
      <c r="J112" s="40"/>
      <c r="K112" s="40"/>
      <c r="L112" s="40"/>
      <c r="M112" s="68"/>
      <c r="N112" s="40"/>
      <c r="O112" s="39"/>
      <c r="P112" s="39"/>
      <c r="Q112" s="39"/>
      <c r="R112" s="39"/>
      <c r="S112" s="39"/>
      <c r="T112" s="39"/>
      <c r="U112" s="39"/>
      <c r="V112" s="39"/>
      <c r="W112" s="39"/>
      <c r="X112" s="39"/>
      <c r="Y112" s="39"/>
      <c r="Z112" s="39"/>
      <c r="AA112" s="39"/>
      <c r="AB112" s="39"/>
      <c r="AC112" s="39"/>
      <c r="AD112" s="39"/>
      <c r="AE112" s="40"/>
      <c r="AF112" s="40"/>
      <c r="AG112" s="39"/>
      <c r="AH112" s="39"/>
      <c r="AI112" s="39"/>
      <c r="AJ112" s="39"/>
      <c r="AK112" s="41"/>
      <c r="AL112" s="39"/>
      <c r="AM112" s="39"/>
      <c r="AN112" s="39"/>
      <c r="AO112" s="39"/>
      <c r="AP112" s="42"/>
      <c r="AQ112" s="42"/>
      <c r="AR112" s="42"/>
      <c r="AS112" s="42"/>
      <c r="AT112" s="42"/>
      <c r="AU112" s="42"/>
      <c r="AV112" s="42"/>
      <c r="AW112" s="42"/>
      <c r="AX112" s="39"/>
      <c r="AY112" s="63"/>
      <c r="AZ112" s="40"/>
      <c r="BA112" s="39"/>
      <c r="BB112" s="39"/>
      <c r="BC112" s="39"/>
      <c r="BD112" s="39"/>
      <c r="BE112" s="39"/>
      <c r="BF112" s="39"/>
      <c r="BG112" s="39"/>
      <c r="BH112" s="39"/>
      <c r="BI112" s="39"/>
      <c r="BJ112" s="52"/>
      <c r="BK112" s="39"/>
      <c r="BL112" s="39"/>
      <c r="BM112" s="39"/>
      <c r="BN112" s="39"/>
      <c r="BO112" s="39"/>
      <c r="BP112" s="52"/>
      <c r="BQ112" s="43"/>
      <c r="BR112" s="42"/>
      <c r="BS112" s="42"/>
      <c r="BT112" s="44"/>
      <c r="BU112" s="44"/>
      <c r="BV112" s="65"/>
      <c r="BW112" s="44"/>
      <c r="BX112" s="44"/>
      <c r="BY112" s="44"/>
      <c r="BZ112" s="44"/>
      <c r="CA112" s="45"/>
      <c r="CB112" s="45"/>
      <c r="CC112" s="45"/>
      <c r="CD112" s="45"/>
      <c r="CE112" s="45"/>
      <c r="CF112" s="45"/>
      <c r="CG112" s="45"/>
      <c r="CH112" s="44"/>
      <c r="CI112" s="44"/>
      <c r="CJ112" s="44"/>
      <c r="CK112" s="44"/>
      <c r="CL112" s="39"/>
      <c r="CM112" s="39"/>
      <c r="CN112" s="44"/>
      <c r="CO112" s="44"/>
      <c r="CP112" s="44"/>
      <c r="CQ112" s="44"/>
      <c r="CR112" s="45"/>
      <c r="CS112" s="43"/>
      <c r="CT112" s="43"/>
      <c r="CU112" s="42"/>
      <c r="CV112" s="59"/>
      <c r="CW112" s="64"/>
      <c r="CX112" s="46"/>
      <c r="CY112" s="46"/>
      <c r="CZ112" s="43"/>
      <c r="DA112" s="46"/>
      <c r="DB112" s="52"/>
      <c r="DC112" s="39"/>
      <c r="DD112" s="43"/>
      <c r="DE112" s="39"/>
      <c r="DF112" s="43"/>
      <c r="DG112" s="39"/>
      <c r="DH112" s="39"/>
      <c r="DI112" s="39"/>
      <c r="DJ112" s="39"/>
      <c r="DK112" s="39"/>
      <c r="DL112" s="39"/>
      <c r="DM112" s="64"/>
      <c r="DN112" s="39"/>
      <c r="DO112" s="39"/>
      <c r="DP112" s="39"/>
      <c r="DQ112" s="39"/>
      <c r="DR112" s="39"/>
      <c r="DS112" s="41"/>
    </row>
    <row r="113" spans="1:124" s="36" customFormat="1" ht="15" customHeight="1" x14ac:dyDescent="0.3">
      <c r="A113" s="39"/>
      <c r="B113" s="40"/>
      <c r="C113" s="40"/>
      <c r="D113" s="40"/>
      <c r="E113" s="40"/>
      <c r="F113" s="40"/>
      <c r="G113" s="40"/>
      <c r="H113" s="40"/>
      <c r="I113" s="40"/>
      <c r="J113" s="40"/>
      <c r="K113" s="40"/>
      <c r="L113" s="40"/>
      <c r="M113" s="68"/>
      <c r="N113" s="40"/>
      <c r="O113" s="39"/>
      <c r="P113" s="39"/>
      <c r="Q113" s="39"/>
      <c r="R113" s="39"/>
      <c r="S113" s="39"/>
      <c r="T113" s="39"/>
      <c r="U113" s="39"/>
      <c r="V113" s="39"/>
      <c r="W113" s="39"/>
      <c r="X113" s="39"/>
      <c r="Y113" s="39"/>
      <c r="Z113" s="39"/>
      <c r="AA113" s="39"/>
      <c r="AB113" s="39"/>
      <c r="AC113" s="39"/>
      <c r="AD113" s="39"/>
      <c r="AE113" s="40"/>
      <c r="AF113" s="40"/>
      <c r="AG113" s="39"/>
      <c r="AH113" s="39"/>
      <c r="AI113" s="39"/>
      <c r="AJ113" s="39"/>
      <c r="AK113" s="41"/>
      <c r="AL113" s="39"/>
      <c r="AM113" s="39"/>
      <c r="AN113" s="39"/>
      <c r="AO113" s="39"/>
      <c r="AP113" s="42"/>
      <c r="AQ113" s="42"/>
      <c r="AR113" s="42"/>
      <c r="AS113" s="42"/>
      <c r="AT113" s="42"/>
      <c r="AU113" s="42"/>
      <c r="AV113" s="42"/>
      <c r="AW113" s="42"/>
      <c r="AX113" s="39"/>
      <c r="AY113" s="63"/>
      <c r="AZ113" s="40"/>
      <c r="BA113" s="39"/>
      <c r="BB113" s="39"/>
      <c r="BC113" s="39"/>
      <c r="BD113" s="39"/>
      <c r="BE113" s="39"/>
      <c r="BF113" s="39"/>
      <c r="BG113" s="39"/>
      <c r="BH113" s="39"/>
      <c r="BI113" s="39"/>
      <c r="BJ113" s="52"/>
      <c r="BK113" s="39"/>
      <c r="BL113" s="39"/>
      <c r="BM113" s="39"/>
      <c r="BN113" s="39"/>
      <c r="BO113" s="39"/>
      <c r="BP113" s="52"/>
      <c r="BQ113" s="43"/>
      <c r="BR113" s="42"/>
      <c r="BS113" s="42"/>
      <c r="BT113" s="44"/>
      <c r="BU113" s="44"/>
      <c r="BV113" s="65"/>
      <c r="BW113" s="44"/>
      <c r="BX113" s="44"/>
      <c r="BY113" s="44"/>
      <c r="BZ113" s="44"/>
      <c r="CA113" s="45"/>
      <c r="CB113" s="45"/>
      <c r="CC113" s="45"/>
      <c r="CD113" s="45"/>
      <c r="CE113" s="45"/>
      <c r="CF113" s="45"/>
      <c r="CG113" s="45"/>
      <c r="CH113" s="44"/>
      <c r="CI113" s="44"/>
      <c r="CJ113" s="44"/>
      <c r="CK113" s="44"/>
      <c r="CL113" s="39"/>
      <c r="CM113" s="39"/>
      <c r="CN113" s="44"/>
      <c r="CO113" s="44"/>
      <c r="CP113" s="44"/>
      <c r="CQ113" s="44"/>
      <c r="CR113" s="45"/>
      <c r="CS113" s="43"/>
      <c r="CT113" s="43"/>
      <c r="CU113" s="42"/>
      <c r="CV113" s="59"/>
      <c r="CW113" s="64"/>
      <c r="CX113" s="46"/>
      <c r="CY113" s="46"/>
      <c r="CZ113" s="43"/>
      <c r="DA113" s="46"/>
      <c r="DB113" s="52"/>
      <c r="DC113" s="39"/>
      <c r="DD113" s="43"/>
      <c r="DE113" s="39"/>
      <c r="DF113" s="43"/>
      <c r="DG113" s="39"/>
      <c r="DH113" s="39"/>
      <c r="DI113" s="39"/>
      <c r="DJ113" s="39"/>
      <c r="DK113" s="39"/>
      <c r="DL113" s="39"/>
      <c r="DM113" s="64"/>
      <c r="DN113" s="39"/>
      <c r="DO113" s="39"/>
      <c r="DP113" s="39"/>
      <c r="DQ113" s="39"/>
      <c r="DR113" s="39"/>
      <c r="DS113" s="41"/>
    </row>
    <row r="114" spans="1:124" s="36" customFormat="1" ht="15" customHeight="1" x14ac:dyDescent="0.3">
      <c r="A114" s="39"/>
      <c r="B114" s="40"/>
      <c r="C114" s="40"/>
      <c r="D114" s="40"/>
      <c r="E114" s="40"/>
      <c r="F114" s="40"/>
      <c r="G114" s="40"/>
      <c r="H114" s="40"/>
      <c r="I114" s="40"/>
      <c r="J114" s="40"/>
      <c r="K114" s="40"/>
      <c r="L114" s="40"/>
      <c r="M114" s="68"/>
      <c r="N114" s="40"/>
      <c r="O114" s="39"/>
      <c r="P114" s="39"/>
      <c r="Q114" s="39"/>
      <c r="R114" s="39"/>
      <c r="S114" s="39"/>
      <c r="T114" s="39"/>
      <c r="U114" s="39"/>
      <c r="V114" s="39"/>
      <c r="W114" s="39"/>
      <c r="X114" s="39"/>
      <c r="Y114" s="39"/>
      <c r="Z114" s="39"/>
      <c r="AA114" s="39"/>
      <c r="AB114" s="39"/>
      <c r="AC114" s="39"/>
      <c r="AD114" s="39"/>
      <c r="AE114" s="40"/>
      <c r="AF114" s="40"/>
      <c r="AG114" s="39"/>
      <c r="AH114" s="39"/>
      <c r="AI114" s="39"/>
      <c r="AJ114" s="39"/>
      <c r="AK114" s="41"/>
      <c r="AL114" s="39"/>
      <c r="AM114" s="39"/>
      <c r="AN114" s="39"/>
      <c r="AO114" s="39"/>
      <c r="AP114" s="42"/>
      <c r="AQ114" s="42"/>
      <c r="AR114" s="42"/>
      <c r="AS114" s="42"/>
      <c r="AT114" s="42"/>
      <c r="AU114" s="42"/>
      <c r="AV114" s="42"/>
      <c r="AW114" s="42"/>
      <c r="AX114" s="39"/>
      <c r="AY114" s="63"/>
      <c r="AZ114" s="40"/>
      <c r="BA114" s="39"/>
      <c r="BB114" s="39"/>
      <c r="BC114" s="39"/>
      <c r="BD114" s="39"/>
      <c r="BE114" s="39"/>
      <c r="BF114" s="39"/>
      <c r="BG114" s="39"/>
      <c r="BH114" s="39"/>
      <c r="BI114" s="39"/>
      <c r="BJ114" s="52"/>
      <c r="BK114" s="39"/>
      <c r="BL114" s="39"/>
      <c r="BM114" s="39"/>
      <c r="BN114" s="39"/>
      <c r="BO114" s="39"/>
      <c r="BP114" s="52"/>
      <c r="BQ114" s="43"/>
      <c r="BR114" s="42"/>
      <c r="BS114" s="42"/>
      <c r="BT114" s="44"/>
      <c r="BU114" s="44"/>
      <c r="BV114" s="65"/>
      <c r="BW114" s="44"/>
      <c r="BX114" s="44"/>
      <c r="BY114" s="44"/>
      <c r="BZ114" s="44"/>
      <c r="CA114" s="45"/>
      <c r="CB114" s="45"/>
      <c r="CC114" s="45"/>
      <c r="CD114" s="45"/>
      <c r="CE114" s="45"/>
      <c r="CF114" s="45"/>
      <c r="CG114" s="45"/>
      <c r="CH114" s="44"/>
      <c r="CI114" s="44"/>
      <c r="CJ114" s="44"/>
      <c r="CK114" s="44"/>
      <c r="CL114" s="39"/>
      <c r="CM114" s="39"/>
      <c r="CN114" s="44"/>
      <c r="CO114" s="44"/>
      <c r="CP114" s="44"/>
      <c r="CQ114" s="44"/>
      <c r="CR114" s="45"/>
      <c r="CS114" s="43"/>
      <c r="CT114" s="43"/>
      <c r="CU114" s="42"/>
      <c r="CV114" s="59"/>
      <c r="CW114" s="64"/>
      <c r="CX114" s="46"/>
      <c r="CY114" s="46"/>
      <c r="CZ114" s="43"/>
      <c r="DA114" s="46"/>
      <c r="DB114" s="52"/>
      <c r="DC114" s="39"/>
      <c r="DD114" s="43"/>
      <c r="DE114" s="39"/>
      <c r="DF114" s="43"/>
      <c r="DG114" s="39"/>
      <c r="DH114" s="39"/>
      <c r="DI114" s="39"/>
      <c r="DJ114" s="39"/>
      <c r="DK114" s="39"/>
      <c r="DL114" s="39"/>
      <c r="DM114" s="64"/>
      <c r="DN114" s="39"/>
      <c r="DO114" s="39"/>
      <c r="DP114" s="39"/>
      <c r="DQ114" s="39"/>
      <c r="DR114" s="39"/>
      <c r="DS114" s="41"/>
    </row>
    <row r="115" spans="1:124" s="36" customFormat="1" ht="15" customHeight="1" x14ac:dyDescent="0.3">
      <c r="A115" s="39"/>
      <c r="B115" s="40"/>
      <c r="C115" s="40"/>
      <c r="D115" s="40"/>
      <c r="E115" s="40"/>
      <c r="F115" s="40"/>
      <c r="G115" s="40"/>
      <c r="H115" s="40"/>
      <c r="I115" s="40"/>
      <c r="J115" s="40"/>
      <c r="K115" s="40"/>
      <c r="L115" s="40"/>
      <c r="M115" s="68"/>
      <c r="N115" s="40"/>
      <c r="O115" s="39"/>
      <c r="P115" s="39"/>
      <c r="Q115" s="39"/>
      <c r="R115" s="39"/>
      <c r="S115" s="39"/>
      <c r="T115" s="39"/>
      <c r="U115" s="39"/>
      <c r="V115" s="39"/>
      <c r="W115" s="39"/>
      <c r="X115" s="39"/>
      <c r="Y115" s="39"/>
      <c r="Z115" s="39"/>
      <c r="AA115" s="39"/>
      <c r="AB115" s="39"/>
      <c r="AC115" s="39"/>
      <c r="AD115" s="39"/>
      <c r="AE115" s="40"/>
      <c r="AF115" s="40"/>
      <c r="AG115" s="39"/>
      <c r="AH115" s="39"/>
      <c r="AI115" s="39"/>
      <c r="AJ115" s="39"/>
      <c r="AK115" s="41"/>
      <c r="AL115" s="39"/>
      <c r="AM115" s="39"/>
      <c r="AN115" s="39"/>
      <c r="AO115" s="39"/>
      <c r="AP115" s="42"/>
      <c r="AQ115" s="42"/>
      <c r="AR115" s="42"/>
      <c r="AS115" s="42"/>
      <c r="AT115" s="42"/>
      <c r="AU115" s="42"/>
      <c r="AV115" s="42"/>
      <c r="AW115" s="42"/>
      <c r="AX115" s="39"/>
      <c r="AY115" s="63"/>
      <c r="AZ115" s="40"/>
      <c r="BA115" s="39"/>
      <c r="BB115" s="39"/>
      <c r="BC115" s="39"/>
      <c r="BD115" s="39"/>
      <c r="BE115" s="39"/>
      <c r="BF115" s="39"/>
      <c r="BG115" s="39"/>
      <c r="BH115" s="39"/>
      <c r="BI115" s="39"/>
      <c r="BJ115" s="52"/>
      <c r="BK115" s="39"/>
      <c r="BL115" s="39"/>
      <c r="BM115" s="39"/>
      <c r="BN115" s="39"/>
      <c r="BO115" s="39"/>
      <c r="BP115" s="52"/>
      <c r="BQ115" s="43"/>
      <c r="BR115" s="42"/>
      <c r="BS115" s="42"/>
      <c r="BT115" s="44"/>
      <c r="BU115" s="44"/>
      <c r="BV115" s="65"/>
      <c r="BW115" s="44"/>
      <c r="BX115" s="44"/>
      <c r="BY115" s="44"/>
      <c r="BZ115" s="44"/>
      <c r="CA115" s="45"/>
      <c r="CB115" s="45"/>
      <c r="CC115" s="45"/>
      <c r="CD115" s="45"/>
      <c r="CE115" s="45"/>
      <c r="CF115" s="45"/>
      <c r="CG115" s="45"/>
      <c r="CH115" s="44"/>
      <c r="CI115" s="44"/>
      <c r="CJ115" s="44"/>
      <c r="CK115" s="44"/>
      <c r="CL115" s="39"/>
      <c r="CM115" s="39"/>
      <c r="CN115" s="44"/>
      <c r="CO115" s="44"/>
      <c r="CP115" s="44"/>
      <c r="CQ115" s="44"/>
      <c r="CR115" s="45"/>
      <c r="CS115" s="43"/>
      <c r="CT115" s="43"/>
      <c r="CU115" s="42"/>
      <c r="CV115" s="59"/>
      <c r="CW115" s="64"/>
      <c r="CX115" s="46"/>
      <c r="CY115" s="46"/>
      <c r="CZ115" s="43"/>
      <c r="DA115" s="46"/>
      <c r="DB115" s="52"/>
      <c r="DC115" s="39"/>
      <c r="DD115" s="43"/>
      <c r="DE115" s="39"/>
      <c r="DF115" s="43"/>
      <c r="DG115" s="39"/>
      <c r="DH115" s="39"/>
      <c r="DI115" s="39"/>
      <c r="DJ115" s="39"/>
      <c r="DK115" s="39"/>
      <c r="DL115" s="39"/>
      <c r="DM115" s="64"/>
      <c r="DN115" s="39"/>
      <c r="DO115" s="39"/>
      <c r="DP115" s="39"/>
      <c r="DQ115" s="39"/>
      <c r="DR115" s="39"/>
      <c r="DS115" s="41"/>
    </row>
    <row r="116" spans="1:124" s="36" customFormat="1" ht="15" customHeight="1" x14ac:dyDescent="0.3">
      <c r="A116" s="39"/>
      <c r="B116" s="40"/>
      <c r="C116" s="40"/>
      <c r="D116" s="40"/>
      <c r="E116" s="40"/>
      <c r="F116" s="40"/>
      <c r="G116" s="40"/>
      <c r="H116" s="40"/>
      <c r="I116" s="40"/>
      <c r="J116" s="40"/>
      <c r="K116" s="40"/>
      <c r="L116" s="40"/>
      <c r="M116" s="68"/>
      <c r="N116" s="40"/>
      <c r="O116" s="39"/>
      <c r="P116" s="39"/>
      <c r="Q116" s="39"/>
      <c r="R116" s="39"/>
      <c r="S116" s="39"/>
      <c r="T116" s="39"/>
      <c r="U116" s="39"/>
      <c r="V116" s="39"/>
      <c r="W116" s="39"/>
      <c r="X116" s="39"/>
      <c r="Y116" s="39"/>
      <c r="Z116" s="39"/>
      <c r="AA116" s="39"/>
      <c r="AB116" s="39"/>
      <c r="AC116" s="39"/>
      <c r="AD116" s="39"/>
      <c r="AE116" s="40"/>
      <c r="AF116" s="40"/>
      <c r="AG116" s="39"/>
      <c r="AH116" s="39"/>
      <c r="AI116" s="39"/>
      <c r="AJ116" s="39"/>
      <c r="AK116" s="41"/>
      <c r="AL116" s="39"/>
      <c r="AM116" s="39"/>
      <c r="AN116" s="39"/>
      <c r="AO116" s="39"/>
      <c r="AP116" s="42"/>
      <c r="AQ116" s="42"/>
      <c r="AR116" s="42"/>
      <c r="AS116" s="42"/>
      <c r="AT116" s="42"/>
      <c r="AU116" s="42"/>
      <c r="AV116" s="42"/>
      <c r="AW116" s="42"/>
      <c r="AX116" s="39"/>
      <c r="AY116" s="63"/>
      <c r="AZ116" s="40"/>
      <c r="BA116" s="39"/>
      <c r="BB116" s="39"/>
      <c r="BC116" s="39"/>
      <c r="BD116" s="39"/>
      <c r="BE116" s="39"/>
      <c r="BF116" s="39"/>
      <c r="BG116" s="39"/>
      <c r="BH116" s="39"/>
      <c r="BI116" s="39"/>
      <c r="BJ116" s="52"/>
      <c r="BK116" s="39"/>
      <c r="BL116" s="39"/>
      <c r="BM116" s="39"/>
      <c r="BN116" s="39"/>
      <c r="BO116" s="39"/>
      <c r="BP116" s="52"/>
      <c r="BQ116" s="43"/>
      <c r="BR116" s="42"/>
      <c r="BS116" s="42"/>
      <c r="BT116" s="44"/>
      <c r="BU116" s="44"/>
      <c r="BV116" s="65"/>
      <c r="BW116" s="44"/>
      <c r="BX116" s="44"/>
      <c r="BY116" s="44"/>
      <c r="BZ116" s="44"/>
      <c r="CA116" s="45"/>
      <c r="CB116" s="45"/>
      <c r="CC116" s="45"/>
      <c r="CD116" s="45"/>
      <c r="CE116" s="45"/>
      <c r="CF116" s="45"/>
      <c r="CG116" s="45"/>
      <c r="CH116" s="44"/>
      <c r="CI116" s="44"/>
      <c r="CJ116" s="44"/>
      <c r="CK116" s="44"/>
      <c r="CL116" s="39"/>
      <c r="CM116" s="39"/>
      <c r="CN116" s="44"/>
      <c r="CO116" s="44"/>
      <c r="CP116" s="44"/>
      <c r="CQ116" s="44"/>
      <c r="CR116" s="45"/>
      <c r="CS116" s="43"/>
      <c r="CT116" s="43"/>
      <c r="CU116" s="42"/>
      <c r="CV116" s="59"/>
      <c r="CW116" s="64"/>
      <c r="CX116" s="46"/>
      <c r="CY116" s="46"/>
      <c r="CZ116" s="43"/>
      <c r="DA116" s="46"/>
      <c r="DB116" s="52"/>
      <c r="DC116" s="39"/>
      <c r="DD116" s="43"/>
      <c r="DE116" s="39"/>
      <c r="DF116" s="43"/>
      <c r="DG116" s="39"/>
      <c r="DH116" s="39"/>
      <c r="DI116" s="39"/>
      <c r="DJ116" s="39"/>
      <c r="DK116" s="39"/>
      <c r="DL116" s="39"/>
      <c r="DM116" s="64"/>
      <c r="DN116" s="39"/>
      <c r="DO116" s="39"/>
      <c r="DP116" s="39"/>
      <c r="DQ116" s="39"/>
      <c r="DR116" s="39"/>
      <c r="DS116" s="41"/>
    </row>
    <row r="117" spans="1:124" s="36" customFormat="1" ht="15" customHeight="1" x14ac:dyDescent="0.3">
      <c r="A117" s="39"/>
      <c r="B117" s="40"/>
      <c r="C117" s="40"/>
      <c r="D117" s="40"/>
      <c r="E117" s="40"/>
      <c r="F117" s="40"/>
      <c r="G117" s="40"/>
      <c r="H117" s="40"/>
      <c r="I117" s="40"/>
      <c r="J117" s="40"/>
      <c r="K117" s="40"/>
      <c r="L117" s="40"/>
      <c r="M117" s="68"/>
      <c r="N117" s="40"/>
      <c r="O117" s="39"/>
      <c r="P117" s="39"/>
      <c r="Q117" s="39"/>
      <c r="R117" s="39"/>
      <c r="S117" s="39"/>
      <c r="T117" s="39"/>
      <c r="U117" s="39"/>
      <c r="V117" s="39"/>
      <c r="W117" s="39"/>
      <c r="X117" s="39"/>
      <c r="Y117" s="39"/>
      <c r="Z117" s="39"/>
      <c r="AA117" s="39"/>
      <c r="AB117" s="39"/>
      <c r="AC117" s="39"/>
      <c r="AD117" s="39"/>
      <c r="AE117" s="40"/>
      <c r="AF117" s="40"/>
      <c r="AG117" s="39"/>
      <c r="AH117" s="39"/>
      <c r="AI117" s="39"/>
      <c r="AJ117" s="39"/>
      <c r="AK117" s="41"/>
      <c r="AL117" s="39"/>
      <c r="AM117" s="39"/>
      <c r="AN117" s="39"/>
      <c r="AO117" s="39"/>
      <c r="AP117" s="42"/>
      <c r="AQ117" s="42"/>
      <c r="AR117" s="42"/>
      <c r="AS117" s="42"/>
      <c r="AT117" s="42"/>
      <c r="AU117" s="42"/>
      <c r="AV117" s="42"/>
      <c r="AW117" s="42"/>
      <c r="AX117" s="39"/>
      <c r="AY117" s="63"/>
      <c r="AZ117" s="40"/>
      <c r="BA117" s="39"/>
      <c r="BB117" s="39"/>
      <c r="BC117" s="39"/>
      <c r="BD117" s="39"/>
      <c r="BE117" s="39"/>
      <c r="BF117" s="39"/>
      <c r="BG117" s="39"/>
      <c r="BH117" s="39"/>
      <c r="BI117" s="39"/>
      <c r="BJ117" s="52"/>
      <c r="BK117" s="39"/>
      <c r="BL117" s="39"/>
      <c r="BM117" s="39"/>
      <c r="BN117" s="39"/>
      <c r="BO117" s="39"/>
      <c r="BP117" s="52"/>
      <c r="BQ117" s="43"/>
      <c r="BR117" s="42"/>
      <c r="BS117" s="42"/>
      <c r="BT117" s="44"/>
      <c r="BU117" s="44"/>
      <c r="BV117" s="65"/>
      <c r="BW117" s="44"/>
      <c r="BX117" s="44"/>
      <c r="BY117" s="44"/>
      <c r="BZ117" s="44"/>
      <c r="CA117" s="45"/>
      <c r="CB117" s="45"/>
      <c r="CC117" s="45"/>
      <c r="CD117" s="45"/>
      <c r="CE117" s="45"/>
      <c r="CF117" s="45"/>
      <c r="CG117" s="45"/>
      <c r="CH117" s="44"/>
      <c r="CI117" s="44"/>
      <c r="CJ117" s="44"/>
      <c r="CK117" s="44"/>
      <c r="CL117" s="39"/>
      <c r="CM117" s="39"/>
      <c r="CN117" s="44"/>
      <c r="CO117" s="44"/>
      <c r="CP117" s="44"/>
      <c r="CQ117" s="44"/>
      <c r="CR117" s="45"/>
      <c r="CS117" s="43"/>
      <c r="CT117" s="43"/>
      <c r="CU117" s="42"/>
      <c r="CV117" s="59"/>
      <c r="CW117" s="64"/>
      <c r="CX117" s="46"/>
      <c r="CY117" s="46"/>
      <c r="CZ117" s="43"/>
      <c r="DA117" s="46"/>
      <c r="DB117" s="52"/>
      <c r="DC117" s="39"/>
      <c r="DD117" s="43"/>
      <c r="DE117" s="39"/>
      <c r="DF117" s="43"/>
      <c r="DG117" s="39"/>
      <c r="DH117" s="39"/>
      <c r="DI117" s="39"/>
      <c r="DJ117" s="39"/>
      <c r="DK117" s="39"/>
      <c r="DL117" s="39"/>
      <c r="DM117" s="64"/>
      <c r="DN117" s="39"/>
      <c r="DO117" s="39"/>
      <c r="DP117" s="39"/>
      <c r="DQ117" s="39"/>
      <c r="DR117" s="39"/>
      <c r="DS117" s="41"/>
    </row>
    <row r="118" spans="1:124" s="36" customFormat="1" ht="15" customHeight="1" x14ac:dyDescent="0.3">
      <c r="A118" s="39"/>
      <c r="B118" s="40"/>
      <c r="C118" s="40"/>
      <c r="D118" s="40"/>
      <c r="E118" s="40"/>
      <c r="F118" s="40"/>
      <c r="G118" s="40"/>
      <c r="H118" s="40"/>
      <c r="I118" s="40"/>
      <c r="J118" s="40"/>
      <c r="K118" s="40"/>
      <c r="L118" s="40"/>
      <c r="M118" s="68"/>
      <c r="N118" s="40"/>
      <c r="O118" s="39"/>
      <c r="P118" s="39"/>
      <c r="Q118" s="39"/>
      <c r="R118" s="39"/>
      <c r="S118" s="39"/>
      <c r="T118" s="39"/>
      <c r="U118" s="39"/>
      <c r="V118" s="39"/>
      <c r="W118" s="39"/>
      <c r="X118" s="39"/>
      <c r="Y118" s="39"/>
      <c r="Z118" s="39"/>
      <c r="AA118" s="39"/>
      <c r="AB118" s="39"/>
      <c r="AC118" s="39"/>
      <c r="AD118" s="39"/>
      <c r="AE118" s="40"/>
      <c r="AF118" s="40"/>
      <c r="AG118" s="39"/>
      <c r="AH118" s="39"/>
      <c r="AI118" s="39"/>
      <c r="AJ118" s="39"/>
      <c r="AK118" s="41"/>
      <c r="AL118" s="39"/>
      <c r="AM118" s="39"/>
      <c r="AN118" s="39"/>
      <c r="AO118" s="39"/>
      <c r="AP118" s="42"/>
      <c r="AQ118" s="42"/>
      <c r="AR118" s="42"/>
      <c r="AS118" s="42"/>
      <c r="AT118" s="42"/>
      <c r="AU118" s="42"/>
      <c r="AV118" s="42"/>
      <c r="AW118" s="42"/>
      <c r="AX118" s="39"/>
      <c r="AY118" s="63"/>
      <c r="AZ118" s="40"/>
      <c r="BA118" s="39"/>
      <c r="BB118" s="39"/>
      <c r="BC118" s="39"/>
      <c r="BD118" s="39"/>
      <c r="BE118" s="39"/>
      <c r="BF118" s="39"/>
      <c r="BG118" s="39"/>
      <c r="BH118" s="39"/>
      <c r="BI118" s="39"/>
      <c r="BJ118" s="52"/>
      <c r="BK118" s="39"/>
      <c r="BL118" s="39"/>
      <c r="BM118" s="39"/>
      <c r="BN118" s="39"/>
      <c r="BO118" s="39"/>
      <c r="BP118" s="52"/>
      <c r="BQ118" s="43"/>
      <c r="BR118" s="42"/>
      <c r="BS118" s="42"/>
      <c r="BT118" s="44"/>
      <c r="BU118" s="44"/>
      <c r="BV118" s="65"/>
      <c r="BW118" s="44"/>
      <c r="BX118" s="44"/>
      <c r="BY118" s="44"/>
      <c r="BZ118" s="44"/>
      <c r="CA118" s="45"/>
      <c r="CB118" s="45"/>
      <c r="CC118" s="45"/>
      <c r="CD118" s="45"/>
      <c r="CE118" s="45"/>
      <c r="CF118" s="45"/>
      <c r="CG118" s="45"/>
      <c r="CH118" s="44"/>
      <c r="CI118" s="44"/>
      <c r="CJ118" s="44"/>
      <c r="CK118" s="44"/>
      <c r="CL118" s="39"/>
      <c r="CM118" s="39"/>
      <c r="CN118" s="44"/>
      <c r="CO118" s="44"/>
      <c r="CP118" s="44"/>
      <c r="CQ118" s="44"/>
      <c r="CR118" s="45"/>
      <c r="CS118" s="43"/>
      <c r="CT118" s="43"/>
      <c r="CU118" s="42"/>
      <c r="CV118" s="59"/>
      <c r="CW118" s="64"/>
      <c r="CX118" s="46"/>
      <c r="CY118" s="46"/>
      <c r="CZ118" s="43"/>
      <c r="DA118" s="46"/>
      <c r="DB118" s="52"/>
      <c r="DC118" s="39"/>
      <c r="DD118" s="43"/>
      <c r="DE118" s="39"/>
      <c r="DF118" s="43"/>
      <c r="DG118" s="39"/>
      <c r="DH118" s="39"/>
      <c r="DI118" s="39"/>
      <c r="DJ118" s="39"/>
      <c r="DK118" s="39"/>
      <c r="DL118" s="39"/>
      <c r="DM118" s="64"/>
      <c r="DN118" s="39"/>
      <c r="DO118" s="39"/>
      <c r="DP118" s="39"/>
      <c r="DQ118" s="39"/>
      <c r="DR118" s="39"/>
      <c r="DS118" s="77"/>
    </row>
    <row r="119" spans="1:124" s="36" customFormat="1" ht="15" customHeight="1" x14ac:dyDescent="0.3">
      <c r="A119" s="39"/>
      <c r="B119" s="40"/>
      <c r="C119" s="40"/>
      <c r="D119" s="40"/>
      <c r="E119" s="40"/>
      <c r="F119" s="40"/>
      <c r="G119" s="40"/>
      <c r="H119" s="40"/>
      <c r="I119" s="40"/>
      <c r="J119" s="40"/>
      <c r="K119" s="40"/>
      <c r="L119" s="40"/>
      <c r="M119" s="68"/>
      <c r="N119" s="40"/>
      <c r="O119" s="39"/>
      <c r="P119" s="39"/>
      <c r="Q119" s="39"/>
      <c r="R119" s="39"/>
      <c r="S119" s="39"/>
      <c r="T119" s="39"/>
      <c r="U119" s="39"/>
      <c r="V119" s="39"/>
      <c r="W119" s="39"/>
      <c r="X119" s="39"/>
      <c r="Y119" s="39"/>
      <c r="Z119" s="39"/>
      <c r="AA119" s="39"/>
      <c r="AB119" s="39"/>
      <c r="AC119" s="39"/>
      <c r="AD119" s="39"/>
      <c r="AE119" s="40"/>
      <c r="AF119" s="40"/>
      <c r="AG119" s="39"/>
      <c r="AH119" s="39"/>
      <c r="AI119" s="39"/>
      <c r="AJ119" s="39"/>
      <c r="AK119" s="41"/>
      <c r="AL119" s="39"/>
      <c r="AM119" s="39"/>
      <c r="AN119" s="39"/>
      <c r="AO119" s="39"/>
      <c r="AP119" s="42"/>
      <c r="AQ119" s="42"/>
      <c r="AR119" s="42"/>
      <c r="AS119" s="42"/>
      <c r="AT119" s="42"/>
      <c r="AU119" s="42"/>
      <c r="AV119" s="42"/>
      <c r="AW119" s="42"/>
      <c r="AX119" s="39"/>
      <c r="AY119" s="63"/>
      <c r="AZ119" s="40"/>
      <c r="BA119" s="39"/>
      <c r="BB119" s="39"/>
      <c r="BC119" s="39"/>
      <c r="BD119" s="39"/>
      <c r="BE119" s="39"/>
      <c r="BF119" s="39"/>
      <c r="BG119" s="39"/>
      <c r="BH119" s="39"/>
      <c r="BI119" s="39"/>
      <c r="BJ119" s="52"/>
      <c r="BK119" s="39"/>
      <c r="BL119" s="39"/>
      <c r="BM119" s="39"/>
      <c r="BN119" s="39"/>
      <c r="BO119" s="39"/>
      <c r="BP119" s="52"/>
      <c r="BQ119" s="43"/>
      <c r="BR119" s="42"/>
      <c r="BS119" s="42"/>
      <c r="BT119" s="44"/>
      <c r="BU119" s="44"/>
      <c r="BV119" s="65"/>
      <c r="BW119" s="44"/>
      <c r="BX119" s="44"/>
      <c r="BY119" s="44"/>
      <c r="BZ119" s="44"/>
      <c r="CA119" s="45"/>
      <c r="CB119" s="45"/>
      <c r="CC119" s="45"/>
      <c r="CD119" s="45"/>
      <c r="CE119" s="45"/>
      <c r="CF119" s="45"/>
      <c r="CG119" s="45"/>
      <c r="CH119" s="44"/>
      <c r="CI119" s="44"/>
      <c r="CJ119" s="44"/>
      <c r="CK119" s="44"/>
      <c r="CL119" s="39"/>
      <c r="CM119" s="39"/>
      <c r="CN119" s="44"/>
      <c r="CO119" s="44"/>
      <c r="CP119" s="44"/>
      <c r="CQ119" s="44"/>
      <c r="CR119" s="45"/>
      <c r="CS119" s="43"/>
      <c r="CT119" s="43"/>
      <c r="CU119" s="42"/>
      <c r="CV119" s="59"/>
      <c r="CW119" s="64"/>
      <c r="CX119" s="46"/>
      <c r="CY119" s="46"/>
      <c r="CZ119" s="43"/>
      <c r="DA119" s="46"/>
      <c r="DB119" s="52"/>
      <c r="DC119" s="39"/>
      <c r="DD119" s="43"/>
      <c r="DE119" s="39"/>
      <c r="DF119" s="43"/>
      <c r="DG119" s="39"/>
      <c r="DH119" s="39"/>
      <c r="DI119" s="39"/>
      <c r="DJ119" s="39"/>
      <c r="DK119" s="39"/>
      <c r="DL119" s="39"/>
      <c r="DM119" s="64"/>
      <c r="DN119" s="39"/>
      <c r="DO119" s="39"/>
      <c r="DP119" s="39"/>
      <c r="DQ119" s="39"/>
      <c r="DR119" s="39"/>
      <c r="DS119" s="41"/>
    </row>
    <row r="120" spans="1:124" s="36" customFormat="1" ht="15" customHeight="1" x14ac:dyDescent="0.3">
      <c r="A120" s="39"/>
      <c r="B120" s="40"/>
      <c r="C120" s="40"/>
      <c r="D120" s="40"/>
      <c r="E120" s="40"/>
      <c r="F120" s="40"/>
      <c r="G120" s="40"/>
      <c r="H120" s="40"/>
      <c r="I120" s="40"/>
      <c r="J120" s="40"/>
      <c r="K120" s="40"/>
      <c r="L120" s="40"/>
      <c r="M120" s="68"/>
      <c r="N120" s="40"/>
      <c r="O120" s="39"/>
      <c r="P120" s="39"/>
      <c r="Q120" s="39"/>
      <c r="R120" s="39"/>
      <c r="S120" s="39"/>
      <c r="T120" s="39"/>
      <c r="U120" s="39"/>
      <c r="V120" s="39"/>
      <c r="W120" s="39"/>
      <c r="X120" s="39"/>
      <c r="Y120" s="39"/>
      <c r="Z120" s="39"/>
      <c r="AA120" s="39"/>
      <c r="AB120" s="39"/>
      <c r="AC120" s="39"/>
      <c r="AD120" s="39"/>
      <c r="AE120" s="40"/>
      <c r="AF120" s="40"/>
      <c r="AG120" s="39"/>
      <c r="AH120" s="39"/>
      <c r="AI120" s="39"/>
      <c r="AJ120" s="39"/>
      <c r="AK120" s="41"/>
      <c r="AL120" s="39"/>
      <c r="AM120" s="39"/>
      <c r="AN120" s="39"/>
      <c r="AO120" s="39"/>
      <c r="AP120" s="42"/>
      <c r="AQ120" s="42"/>
      <c r="AR120" s="42"/>
      <c r="AS120" s="42"/>
      <c r="AT120" s="42"/>
      <c r="AU120" s="42"/>
      <c r="AV120" s="42"/>
      <c r="AW120" s="42"/>
      <c r="AX120" s="39"/>
      <c r="AY120" s="63"/>
      <c r="AZ120" s="40"/>
      <c r="BA120" s="39"/>
      <c r="BB120" s="39"/>
      <c r="BC120" s="39"/>
      <c r="BD120" s="39"/>
      <c r="BE120" s="39"/>
      <c r="BF120" s="39"/>
      <c r="BG120" s="39"/>
      <c r="BH120" s="39"/>
      <c r="BI120" s="39"/>
      <c r="BJ120" s="52"/>
      <c r="BK120" s="39"/>
      <c r="BL120" s="39"/>
      <c r="BM120" s="39"/>
      <c r="BN120" s="39"/>
      <c r="BO120" s="39"/>
      <c r="BP120" s="52"/>
      <c r="BQ120" s="43"/>
      <c r="BR120" s="42"/>
      <c r="BS120" s="42"/>
      <c r="BT120" s="44"/>
      <c r="BU120" s="44"/>
      <c r="BV120" s="65"/>
      <c r="BW120" s="44"/>
      <c r="BX120" s="44"/>
      <c r="BY120" s="44"/>
      <c r="BZ120" s="44"/>
      <c r="CA120" s="45"/>
      <c r="CB120" s="45"/>
      <c r="CC120" s="45"/>
      <c r="CD120" s="45"/>
      <c r="CE120" s="45"/>
      <c r="CF120" s="45"/>
      <c r="CG120" s="45"/>
      <c r="CH120" s="44"/>
      <c r="CI120" s="44"/>
      <c r="CJ120" s="44"/>
      <c r="CK120" s="44"/>
      <c r="CL120" s="39"/>
      <c r="CM120" s="39"/>
      <c r="CN120" s="44"/>
      <c r="CO120" s="44"/>
      <c r="CP120" s="44"/>
      <c r="CQ120" s="44"/>
      <c r="CR120" s="45"/>
      <c r="CS120" s="43"/>
      <c r="CT120" s="43"/>
      <c r="CU120" s="42"/>
      <c r="CV120" s="59"/>
      <c r="CW120" s="64"/>
      <c r="CX120" s="46"/>
      <c r="CY120" s="46"/>
      <c r="CZ120" s="43"/>
      <c r="DA120" s="46"/>
      <c r="DB120" s="52"/>
      <c r="DC120" s="39"/>
      <c r="DD120" s="43"/>
      <c r="DE120" s="39"/>
      <c r="DF120" s="43"/>
      <c r="DG120" s="39"/>
      <c r="DH120" s="39"/>
      <c r="DI120" s="39"/>
      <c r="DJ120" s="39"/>
      <c r="DK120" s="39"/>
      <c r="DL120" s="39"/>
      <c r="DM120" s="64"/>
      <c r="DN120" s="39"/>
      <c r="DO120" s="39"/>
      <c r="DP120" s="39"/>
      <c r="DQ120" s="39"/>
      <c r="DR120" s="39"/>
      <c r="DS120" s="41"/>
      <c r="DT120" s="41"/>
    </row>
    <row r="121" spans="1:124" s="36" customFormat="1" ht="15" customHeight="1" x14ac:dyDescent="0.3">
      <c r="A121" s="39"/>
      <c r="B121" s="40"/>
      <c r="C121" s="40"/>
      <c r="D121" s="40"/>
      <c r="E121" s="40"/>
      <c r="F121" s="40"/>
      <c r="G121" s="40"/>
      <c r="H121" s="40"/>
      <c r="I121" s="40"/>
      <c r="J121" s="40"/>
      <c r="K121" s="40"/>
      <c r="L121" s="40"/>
      <c r="M121" s="68"/>
      <c r="N121" s="40"/>
      <c r="O121" s="39"/>
      <c r="P121" s="39"/>
      <c r="Q121" s="39"/>
      <c r="R121" s="39"/>
      <c r="S121" s="39"/>
      <c r="T121" s="39"/>
      <c r="U121" s="39"/>
      <c r="V121" s="39"/>
      <c r="W121" s="39"/>
      <c r="X121" s="39"/>
      <c r="Y121" s="39"/>
      <c r="Z121" s="39"/>
      <c r="AA121" s="39"/>
      <c r="AB121" s="39"/>
      <c r="AC121" s="39"/>
      <c r="AD121" s="39"/>
      <c r="AE121" s="40"/>
      <c r="AF121" s="40"/>
      <c r="AG121" s="39"/>
      <c r="AH121" s="39"/>
      <c r="AI121" s="39"/>
      <c r="AJ121" s="39"/>
      <c r="AK121" s="41"/>
      <c r="AL121" s="39"/>
      <c r="AM121" s="39"/>
      <c r="AN121" s="39"/>
      <c r="AO121" s="39"/>
      <c r="AP121" s="42"/>
      <c r="AQ121" s="42"/>
      <c r="AR121" s="42"/>
      <c r="AS121" s="42"/>
      <c r="AT121" s="42"/>
      <c r="AU121" s="42"/>
      <c r="AV121" s="42"/>
      <c r="AW121" s="42"/>
      <c r="AX121" s="39"/>
      <c r="AY121" s="63"/>
      <c r="AZ121" s="40"/>
      <c r="BA121" s="39"/>
      <c r="BB121" s="39"/>
      <c r="BC121" s="39"/>
      <c r="BD121" s="39"/>
      <c r="BE121" s="39"/>
      <c r="BF121" s="39"/>
      <c r="BG121" s="39"/>
      <c r="BH121" s="39"/>
      <c r="BI121" s="39"/>
      <c r="BJ121" s="52"/>
      <c r="BK121" s="39"/>
      <c r="BL121" s="39"/>
      <c r="BM121" s="39"/>
      <c r="BN121" s="39"/>
      <c r="BO121" s="39"/>
      <c r="BP121" s="52"/>
      <c r="BQ121" s="43"/>
      <c r="BR121" s="42"/>
      <c r="BS121" s="42"/>
      <c r="BT121" s="44"/>
      <c r="BU121" s="44"/>
      <c r="BV121" s="65"/>
      <c r="BW121" s="44"/>
      <c r="BX121" s="44"/>
      <c r="BY121" s="44"/>
      <c r="BZ121" s="44"/>
      <c r="CA121" s="45"/>
      <c r="CB121" s="45"/>
      <c r="CC121" s="45"/>
      <c r="CD121" s="45"/>
      <c r="CE121" s="45"/>
      <c r="CF121" s="45"/>
      <c r="CG121" s="45"/>
      <c r="CH121" s="44"/>
      <c r="CI121" s="44"/>
      <c r="CJ121" s="44"/>
      <c r="CK121" s="44"/>
      <c r="CL121" s="39"/>
      <c r="CM121" s="39"/>
      <c r="CN121" s="44"/>
      <c r="CO121" s="44"/>
      <c r="CP121" s="44"/>
      <c r="CQ121" s="44"/>
      <c r="CR121" s="45"/>
      <c r="CS121" s="43"/>
      <c r="CT121" s="43"/>
      <c r="CU121" s="42"/>
      <c r="CV121" s="59"/>
      <c r="CW121" s="64"/>
      <c r="CX121" s="46"/>
      <c r="CY121" s="46"/>
      <c r="CZ121" s="43"/>
      <c r="DA121" s="46"/>
      <c r="DB121" s="52"/>
      <c r="DC121" s="39"/>
      <c r="DD121" s="43"/>
      <c r="DE121" s="39"/>
      <c r="DF121" s="43"/>
      <c r="DG121" s="39"/>
      <c r="DH121" s="39"/>
      <c r="DI121" s="39"/>
      <c r="DJ121" s="39"/>
      <c r="DK121" s="39"/>
      <c r="DL121" s="39"/>
      <c r="DM121" s="64"/>
      <c r="DN121" s="39"/>
      <c r="DO121" s="39"/>
      <c r="DP121" s="39"/>
      <c r="DQ121" s="39"/>
      <c r="DR121" s="39"/>
      <c r="DS121" s="41"/>
    </row>
    <row r="122" spans="1:124" s="36" customFormat="1" ht="15" customHeight="1" x14ac:dyDescent="0.3">
      <c r="A122" s="39"/>
      <c r="B122" s="40"/>
      <c r="C122" s="40"/>
      <c r="D122" s="40"/>
      <c r="E122" s="40"/>
      <c r="F122" s="40"/>
      <c r="G122" s="40"/>
      <c r="H122" s="40"/>
      <c r="I122" s="40"/>
      <c r="J122" s="40"/>
      <c r="K122" s="40"/>
      <c r="L122" s="40"/>
      <c r="M122" s="68"/>
      <c r="N122" s="40"/>
      <c r="O122" s="39"/>
      <c r="P122" s="39"/>
      <c r="Q122" s="39"/>
      <c r="R122" s="39"/>
      <c r="S122" s="39"/>
      <c r="T122" s="39"/>
      <c r="U122" s="39"/>
      <c r="V122" s="39"/>
      <c r="W122" s="39"/>
      <c r="X122" s="39"/>
      <c r="Y122" s="39"/>
      <c r="Z122" s="39"/>
      <c r="AA122" s="39"/>
      <c r="AB122" s="39"/>
      <c r="AC122" s="39"/>
      <c r="AD122" s="39"/>
      <c r="AE122" s="40"/>
      <c r="AF122" s="40"/>
      <c r="AG122" s="39"/>
      <c r="AH122" s="39"/>
      <c r="AI122" s="39"/>
      <c r="AJ122" s="39"/>
      <c r="AK122" s="41"/>
      <c r="AL122" s="39"/>
      <c r="AM122" s="39"/>
      <c r="AN122" s="39"/>
      <c r="AO122" s="39"/>
      <c r="AP122" s="42"/>
      <c r="AQ122" s="42"/>
      <c r="AR122" s="42"/>
      <c r="AS122" s="42"/>
      <c r="AT122" s="42"/>
      <c r="AU122" s="42"/>
      <c r="AV122" s="42"/>
      <c r="AW122" s="42"/>
      <c r="AX122" s="39"/>
      <c r="AY122" s="63"/>
      <c r="AZ122" s="40"/>
      <c r="BA122" s="39"/>
      <c r="BB122" s="39"/>
      <c r="BC122" s="39"/>
      <c r="BD122" s="39"/>
      <c r="BE122" s="39"/>
      <c r="BF122" s="39"/>
      <c r="BG122" s="39"/>
      <c r="BH122" s="39"/>
      <c r="BI122" s="39"/>
      <c r="BJ122" s="52"/>
      <c r="BK122" s="39"/>
      <c r="BL122" s="39"/>
      <c r="BM122" s="39"/>
      <c r="BN122" s="39"/>
      <c r="BO122" s="39"/>
      <c r="BP122" s="52"/>
      <c r="BQ122" s="43"/>
      <c r="BR122" s="42"/>
      <c r="BS122" s="42"/>
      <c r="BT122" s="44"/>
      <c r="BU122" s="44"/>
      <c r="BV122" s="65"/>
      <c r="BW122" s="44"/>
      <c r="BX122" s="44"/>
      <c r="BY122" s="44"/>
      <c r="BZ122" s="44"/>
      <c r="CA122" s="45"/>
      <c r="CB122" s="45"/>
      <c r="CC122" s="45"/>
      <c r="CD122" s="45"/>
      <c r="CE122" s="45"/>
      <c r="CF122" s="45"/>
      <c r="CG122" s="45"/>
      <c r="CH122" s="44"/>
      <c r="CI122" s="44"/>
      <c r="CJ122" s="44"/>
      <c r="CK122" s="44"/>
      <c r="CL122" s="39"/>
      <c r="CM122" s="39"/>
      <c r="CN122" s="44"/>
      <c r="CO122" s="44"/>
      <c r="CP122" s="44"/>
      <c r="CQ122" s="44"/>
      <c r="CR122" s="45"/>
      <c r="CS122" s="43"/>
      <c r="CT122" s="43"/>
      <c r="CU122" s="42"/>
      <c r="CV122" s="59"/>
      <c r="CW122" s="64"/>
      <c r="CX122" s="46"/>
      <c r="CY122" s="46"/>
      <c r="CZ122" s="43"/>
      <c r="DA122" s="46"/>
      <c r="DB122" s="52"/>
      <c r="DC122" s="39"/>
      <c r="DD122" s="43"/>
      <c r="DE122" s="39"/>
      <c r="DF122" s="43"/>
      <c r="DG122" s="39"/>
      <c r="DH122" s="39"/>
      <c r="DI122" s="39"/>
      <c r="DJ122" s="39"/>
      <c r="DK122" s="39"/>
      <c r="DL122" s="39"/>
      <c r="DM122" s="64"/>
      <c r="DN122" s="39"/>
      <c r="DO122" s="39"/>
      <c r="DP122" s="39"/>
      <c r="DQ122" s="39"/>
      <c r="DR122" s="39"/>
      <c r="DS122" s="41"/>
    </row>
    <row r="123" spans="1:124" s="36" customFormat="1" ht="15" customHeight="1" x14ac:dyDescent="0.3">
      <c r="A123" s="39"/>
      <c r="B123" s="40"/>
      <c r="C123" s="40"/>
      <c r="D123" s="40"/>
      <c r="E123" s="40"/>
      <c r="F123" s="40"/>
      <c r="G123" s="40"/>
      <c r="H123" s="40"/>
      <c r="I123" s="40"/>
      <c r="J123" s="40"/>
      <c r="K123" s="40"/>
      <c r="L123" s="40"/>
      <c r="M123" s="68"/>
      <c r="N123" s="40"/>
      <c r="O123" s="39"/>
      <c r="P123" s="39"/>
      <c r="Q123" s="39"/>
      <c r="R123" s="39"/>
      <c r="S123" s="39"/>
      <c r="T123" s="39"/>
      <c r="U123" s="39"/>
      <c r="V123" s="39"/>
      <c r="W123" s="39"/>
      <c r="X123" s="39"/>
      <c r="Y123" s="39"/>
      <c r="Z123" s="39"/>
      <c r="AA123" s="39"/>
      <c r="AB123" s="39"/>
      <c r="AC123" s="39"/>
      <c r="AD123" s="39"/>
      <c r="AE123" s="40"/>
      <c r="AF123" s="40"/>
      <c r="AG123" s="39"/>
      <c r="AH123" s="39"/>
      <c r="AI123" s="39"/>
      <c r="AJ123" s="39"/>
      <c r="AK123" s="41"/>
      <c r="AL123" s="39"/>
      <c r="AM123" s="39"/>
      <c r="AN123" s="39"/>
      <c r="AO123" s="39"/>
      <c r="AP123" s="42"/>
      <c r="AQ123" s="42"/>
      <c r="AR123" s="42"/>
      <c r="AS123" s="42"/>
      <c r="AT123" s="42"/>
      <c r="AU123" s="42"/>
      <c r="AV123" s="42"/>
      <c r="AW123" s="42"/>
      <c r="AX123" s="39"/>
      <c r="AY123" s="63"/>
      <c r="AZ123" s="40"/>
      <c r="BA123" s="39"/>
      <c r="BB123" s="39"/>
      <c r="BC123" s="39"/>
      <c r="BD123" s="39"/>
      <c r="BE123" s="39"/>
      <c r="BF123" s="39"/>
      <c r="BG123" s="39"/>
      <c r="BH123" s="39"/>
      <c r="BI123" s="39"/>
      <c r="BJ123" s="52"/>
      <c r="BK123" s="39"/>
      <c r="BL123" s="39"/>
      <c r="BM123" s="39"/>
      <c r="BN123" s="39"/>
      <c r="BO123" s="39"/>
      <c r="BP123" s="52"/>
      <c r="BQ123" s="43"/>
      <c r="BR123" s="42"/>
      <c r="BS123" s="42"/>
      <c r="BT123" s="44"/>
      <c r="BU123" s="44"/>
      <c r="BV123" s="65"/>
      <c r="BW123" s="44"/>
      <c r="BX123" s="44"/>
      <c r="BY123" s="44"/>
      <c r="BZ123" s="44"/>
      <c r="CA123" s="45"/>
      <c r="CB123" s="45"/>
      <c r="CC123" s="45"/>
      <c r="CD123" s="45"/>
      <c r="CE123" s="45"/>
      <c r="CF123" s="45"/>
      <c r="CG123" s="45"/>
      <c r="CH123" s="44"/>
      <c r="CI123" s="44"/>
      <c r="CJ123" s="44"/>
      <c r="CK123" s="44"/>
      <c r="CL123" s="39"/>
      <c r="CM123" s="39"/>
      <c r="CN123" s="44"/>
      <c r="CO123" s="44"/>
      <c r="CP123" s="44"/>
      <c r="CQ123" s="44"/>
      <c r="CR123" s="45"/>
      <c r="CS123" s="43"/>
      <c r="CT123" s="43"/>
      <c r="CU123" s="42"/>
      <c r="CV123" s="59"/>
      <c r="CW123" s="64"/>
      <c r="CX123" s="46"/>
      <c r="CY123" s="46"/>
      <c r="CZ123" s="43"/>
      <c r="DA123" s="46"/>
      <c r="DB123" s="52"/>
      <c r="DC123" s="39"/>
      <c r="DD123" s="43"/>
      <c r="DE123" s="39"/>
      <c r="DF123" s="43"/>
      <c r="DG123" s="39"/>
      <c r="DH123" s="39"/>
      <c r="DI123" s="39"/>
      <c r="DJ123" s="39"/>
      <c r="DK123" s="39"/>
      <c r="DL123" s="39"/>
      <c r="DM123" s="64"/>
      <c r="DN123" s="39"/>
      <c r="DO123" s="39"/>
      <c r="DP123" s="39"/>
      <c r="DQ123" s="39"/>
      <c r="DR123" s="39"/>
      <c r="DS123" s="41"/>
    </row>
    <row r="124" spans="1:124" s="36" customFormat="1" ht="15" customHeight="1" x14ac:dyDescent="0.3">
      <c r="A124" s="39"/>
      <c r="B124" s="40"/>
      <c r="C124" s="40"/>
      <c r="D124" s="40"/>
      <c r="E124" s="40"/>
      <c r="F124" s="40"/>
      <c r="G124" s="40"/>
      <c r="H124" s="40"/>
      <c r="I124" s="40"/>
      <c r="J124" s="40"/>
      <c r="K124" s="40"/>
      <c r="L124" s="40"/>
      <c r="M124" s="68"/>
      <c r="N124" s="40"/>
      <c r="O124" s="39"/>
      <c r="P124" s="39"/>
      <c r="Q124" s="39"/>
      <c r="R124" s="39"/>
      <c r="S124" s="39"/>
      <c r="T124" s="39"/>
      <c r="U124" s="39"/>
      <c r="V124" s="39"/>
      <c r="W124" s="39"/>
      <c r="X124" s="39"/>
      <c r="Y124" s="39"/>
      <c r="Z124" s="39"/>
      <c r="AA124" s="39"/>
      <c r="AB124" s="39"/>
      <c r="AC124" s="39"/>
      <c r="AD124" s="39"/>
      <c r="AE124" s="40"/>
      <c r="AF124" s="40"/>
      <c r="AG124" s="39"/>
      <c r="AH124" s="39"/>
      <c r="AI124" s="39"/>
      <c r="AJ124" s="39"/>
      <c r="AK124" s="41"/>
      <c r="AL124" s="39"/>
      <c r="AM124" s="39"/>
      <c r="AN124" s="39"/>
      <c r="AO124" s="39"/>
      <c r="AP124" s="42"/>
      <c r="AQ124" s="42"/>
      <c r="AR124" s="42"/>
      <c r="AS124" s="42"/>
      <c r="AT124" s="42"/>
      <c r="AU124" s="42"/>
      <c r="AV124" s="42"/>
      <c r="AW124" s="42"/>
      <c r="AX124" s="39"/>
      <c r="AY124" s="63"/>
      <c r="AZ124" s="40"/>
      <c r="BA124" s="39"/>
      <c r="BB124" s="39"/>
      <c r="BC124" s="39"/>
      <c r="BD124" s="39"/>
      <c r="BE124" s="39"/>
      <c r="BF124" s="39"/>
      <c r="BG124" s="39"/>
      <c r="BH124" s="39"/>
      <c r="BI124" s="39"/>
      <c r="BJ124" s="52"/>
      <c r="BK124" s="39"/>
      <c r="BL124" s="39"/>
      <c r="BM124" s="39"/>
      <c r="BN124" s="39"/>
      <c r="BO124" s="39"/>
      <c r="BP124" s="52"/>
      <c r="BQ124" s="43"/>
      <c r="BR124" s="42"/>
      <c r="BS124" s="42"/>
      <c r="BT124" s="44"/>
      <c r="BU124" s="44"/>
      <c r="BV124" s="65"/>
      <c r="BW124" s="44"/>
      <c r="BX124" s="44"/>
      <c r="BY124" s="44"/>
      <c r="BZ124" s="44"/>
      <c r="CA124" s="45"/>
      <c r="CB124" s="45"/>
      <c r="CC124" s="45"/>
      <c r="CD124" s="45"/>
      <c r="CE124" s="45"/>
      <c r="CF124" s="45"/>
      <c r="CG124" s="45"/>
      <c r="CH124" s="44"/>
      <c r="CI124" s="44"/>
      <c r="CJ124" s="44"/>
      <c r="CK124" s="44"/>
      <c r="CL124" s="39"/>
      <c r="CM124" s="39"/>
      <c r="CN124" s="44"/>
      <c r="CO124" s="44"/>
      <c r="CP124" s="44"/>
      <c r="CQ124" s="44"/>
      <c r="CR124" s="45"/>
      <c r="CS124" s="43"/>
      <c r="CT124" s="43"/>
      <c r="CU124" s="42"/>
      <c r="CV124" s="59"/>
      <c r="CW124" s="64"/>
      <c r="CX124" s="46"/>
      <c r="CY124" s="46"/>
      <c r="CZ124" s="43"/>
      <c r="DA124" s="46"/>
      <c r="DB124" s="52"/>
      <c r="DC124" s="39"/>
      <c r="DD124" s="43"/>
      <c r="DE124" s="39"/>
      <c r="DF124" s="43"/>
      <c r="DG124" s="39"/>
      <c r="DH124" s="39"/>
      <c r="DI124" s="39"/>
      <c r="DJ124" s="39"/>
      <c r="DK124" s="39"/>
      <c r="DL124" s="39"/>
      <c r="DM124" s="64"/>
      <c r="DN124" s="39"/>
      <c r="DO124" s="39"/>
      <c r="DP124" s="39"/>
      <c r="DQ124" s="39"/>
      <c r="DR124" s="39"/>
      <c r="DS124" s="41"/>
    </row>
    <row r="125" spans="1:124" s="36" customFormat="1" ht="15" customHeight="1" x14ac:dyDescent="0.3">
      <c r="A125" s="39"/>
      <c r="B125" s="40"/>
      <c r="C125" s="40"/>
      <c r="D125" s="40"/>
      <c r="E125" s="40"/>
      <c r="F125" s="40"/>
      <c r="G125" s="40"/>
      <c r="H125" s="40"/>
      <c r="I125" s="40"/>
      <c r="J125" s="40"/>
      <c r="K125" s="40"/>
      <c r="L125" s="40"/>
      <c r="M125" s="68"/>
      <c r="N125" s="40"/>
      <c r="O125" s="39"/>
      <c r="P125" s="39"/>
      <c r="Q125" s="39"/>
      <c r="R125" s="39"/>
      <c r="S125" s="39"/>
      <c r="T125" s="39"/>
      <c r="U125" s="39"/>
      <c r="V125" s="39"/>
      <c r="W125" s="39"/>
      <c r="X125" s="39"/>
      <c r="Y125" s="39"/>
      <c r="Z125" s="39"/>
      <c r="AA125" s="39"/>
      <c r="AB125" s="39"/>
      <c r="AC125" s="39"/>
      <c r="AD125" s="39"/>
      <c r="AE125" s="40"/>
      <c r="AF125" s="40"/>
      <c r="AG125" s="39"/>
      <c r="AH125" s="39"/>
      <c r="AI125" s="39"/>
      <c r="AJ125" s="39"/>
      <c r="AK125" s="41"/>
      <c r="AL125" s="39"/>
      <c r="AM125" s="39"/>
      <c r="AN125" s="39"/>
      <c r="AO125" s="39"/>
      <c r="AP125" s="42"/>
      <c r="AQ125" s="42"/>
      <c r="AR125" s="42"/>
      <c r="AS125" s="42"/>
      <c r="AT125" s="42"/>
      <c r="AU125" s="42"/>
      <c r="AV125" s="42"/>
      <c r="AW125" s="42"/>
      <c r="AX125" s="39"/>
      <c r="AY125" s="63"/>
      <c r="AZ125" s="40"/>
      <c r="BA125" s="39"/>
      <c r="BB125" s="39"/>
      <c r="BC125" s="39"/>
      <c r="BD125" s="39"/>
      <c r="BE125" s="39"/>
      <c r="BF125" s="39"/>
      <c r="BG125" s="39"/>
      <c r="BH125" s="39"/>
      <c r="BI125" s="39"/>
      <c r="BJ125" s="52"/>
      <c r="BK125" s="39"/>
      <c r="BL125" s="39"/>
      <c r="BM125" s="39"/>
      <c r="BN125" s="39"/>
      <c r="BO125" s="39"/>
      <c r="BP125" s="52"/>
      <c r="BQ125" s="43"/>
      <c r="BR125" s="42"/>
      <c r="BS125" s="42"/>
      <c r="BT125" s="44"/>
      <c r="BU125" s="44"/>
      <c r="BV125" s="65"/>
      <c r="BW125" s="44"/>
      <c r="BX125" s="44"/>
      <c r="BY125" s="44"/>
      <c r="BZ125" s="44"/>
      <c r="CA125" s="45"/>
      <c r="CB125" s="45"/>
      <c r="CC125" s="45"/>
      <c r="CD125" s="45"/>
      <c r="CE125" s="45"/>
      <c r="CF125" s="45"/>
      <c r="CG125" s="45"/>
      <c r="CH125" s="44"/>
      <c r="CI125" s="44"/>
      <c r="CJ125" s="44"/>
      <c r="CK125" s="44"/>
      <c r="CL125" s="39"/>
      <c r="CM125" s="39"/>
      <c r="CN125" s="44"/>
      <c r="CO125" s="44"/>
      <c r="CP125" s="44"/>
      <c r="CQ125" s="44"/>
      <c r="CR125" s="45"/>
      <c r="CS125" s="43"/>
      <c r="CT125" s="43"/>
      <c r="CU125" s="42"/>
      <c r="CV125" s="59"/>
      <c r="CW125" s="64"/>
      <c r="CX125" s="46"/>
      <c r="CY125" s="46"/>
      <c r="CZ125" s="43"/>
      <c r="DA125" s="46"/>
      <c r="DB125" s="52"/>
      <c r="DC125" s="39"/>
      <c r="DD125" s="43"/>
      <c r="DE125" s="39"/>
      <c r="DF125" s="43"/>
      <c r="DG125" s="39"/>
      <c r="DH125" s="39"/>
      <c r="DI125" s="39"/>
      <c r="DJ125" s="39"/>
      <c r="DK125" s="39"/>
      <c r="DL125" s="39"/>
      <c r="DM125" s="64"/>
      <c r="DN125" s="39"/>
      <c r="DO125" s="39"/>
      <c r="DP125" s="39"/>
      <c r="DQ125" s="39"/>
      <c r="DR125" s="39"/>
      <c r="DS125" s="41"/>
      <c r="DT125" s="41"/>
    </row>
    <row r="126" spans="1:124" s="36" customFormat="1" ht="15" customHeight="1" x14ac:dyDescent="0.3">
      <c r="A126" s="39"/>
      <c r="B126" s="40"/>
      <c r="C126" s="40"/>
      <c r="D126" s="40"/>
      <c r="E126" s="40"/>
      <c r="F126" s="40"/>
      <c r="G126" s="40"/>
      <c r="H126" s="40"/>
      <c r="I126" s="40"/>
      <c r="J126" s="40"/>
      <c r="K126" s="40"/>
      <c r="L126" s="40"/>
      <c r="M126" s="68"/>
      <c r="N126" s="40"/>
      <c r="O126" s="39"/>
      <c r="P126" s="39"/>
      <c r="Q126" s="39"/>
      <c r="R126" s="39"/>
      <c r="S126" s="39"/>
      <c r="T126" s="39"/>
      <c r="U126" s="39"/>
      <c r="V126" s="39"/>
      <c r="W126" s="39"/>
      <c r="X126" s="39"/>
      <c r="Y126" s="39"/>
      <c r="Z126" s="39"/>
      <c r="AA126" s="39"/>
      <c r="AB126" s="39"/>
      <c r="AC126" s="39"/>
      <c r="AD126" s="39"/>
      <c r="AE126" s="40"/>
      <c r="AF126" s="40"/>
      <c r="AG126" s="39"/>
      <c r="AH126" s="39"/>
      <c r="AI126" s="39"/>
      <c r="AJ126" s="39"/>
      <c r="AK126" s="41"/>
      <c r="AL126" s="39"/>
      <c r="AM126" s="39"/>
      <c r="AN126" s="39"/>
      <c r="AO126" s="39"/>
      <c r="AP126" s="42"/>
      <c r="AQ126" s="42"/>
      <c r="AR126" s="42"/>
      <c r="AS126" s="42"/>
      <c r="AT126" s="42"/>
      <c r="AU126" s="42"/>
      <c r="AV126" s="42"/>
      <c r="AW126" s="42"/>
      <c r="AX126" s="39"/>
      <c r="AY126" s="63"/>
      <c r="AZ126" s="40"/>
      <c r="BA126" s="39"/>
      <c r="BB126" s="39"/>
      <c r="BC126" s="39"/>
      <c r="BD126" s="39"/>
      <c r="BE126" s="39"/>
      <c r="BF126" s="39"/>
      <c r="BG126" s="39"/>
      <c r="BH126" s="39"/>
      <c r="BI126" s="39"/>
      <c r="BJ126" s="52"/>
      <c r="BK126" s="39"/>
      <c r="BL126" s="39"/>
      <c r="BM126" s="39"/>
      <c r="BN126" s="39"/>
      <c r="BO126" s="39"/>
      <c r="BP126" s="52"/>
      <c r="BQ126" s="43"/>
      <c r="BR126" s="42"/>
      <c r="BS126" s="42"/>
      <c r="BT126" s="44"/>
      <c r="BU126" s="44"/>
      <c r="BV126" s="65"/>
      <c r="BW126" s="44"/>
      <c r="BX126" s="44"/>
      <c r="BY126" s="44"/>
      <c r="BZ126" s="44"/>
      <c r="CA126" s="45"/>
      <c r="CB126" s="45"/>
      <c r="CC126" s="45"/>
      <c r="CD126" s="45"/>
      <c r="CE126" s="45"/>
      <c r="CF126" s="45"/>
      <c r="CG126" s="45"/>
      <c r="CH126" s="44"/>
      <c r="CI126" s="44"/>
      <c r="CJ126" s="44"/>
      <c r="CK126" s="44"/>
      <c r="CL126" s="39"/>
      <c r="CM126" s="39"/>
      <c r="CN126" s="44"/>
      <c r="CO126" s="44"/>
      <c r="CP126" s="44"/>
      <c r="CQ126" s="44"/>
      <c r="CR126" s="45"/>
      <c r="CS126" s="43"/>
      <c r="CT126" s="43"/>
      <c r="CU126" s="42"/>
      <c r="CV126" s="59"/>
      <c r="CW126" s="64"/>
      <c r="CX126" s="46"/>
      <c r="CY126" s="46"/>
      <c r="CZ126" s="43"/>
      <c r="DA126" s="46"/>
      <c r="DB126" s="52"/>
      <c r="DC126" s="39"/>
      <c r="DD126" s="43"/>
      <c r="DE126" s="39"/>
      <c r="DF126" s="43"/>
      <c r="DG126" s="39"/>
      <c r="DH126" s="39"/>
      <c r="DI126" s="39"/>
      <c r="DJ126" s="39"/>
      <c r="DK126" s="39"/>
      <c r="DL126" s="39"/>
      <c r="DM126" s="64"/>
      <c r="DN126" s="39"/>
      <c r="DO126" s="39"/>
      <c r="DP126" s="39"/>
      <c r="DQ126" s="39"/>
      <c r="DR126" s="39"/>
      <c r="DS126" s="41"/>
      <c r="DT126" s="7"/>
    </row>
    <row r="127" spans="1:124" s="36" customFormat="1" ht="15" customHeight="1" x14ac:dyDescent="0.3">
      <c r="A127" s="39"/>
      <c r="B127" s="40"/>
      <c r="C127" s="40"/>
      <c r="D127" s="40"/>
      <c r="E127" s="40"/>
      <c r="F127" s="40"/>
      <c r="G127" s="40"/>
      <c r="H127" s="40"/>
      <c r="I127" s="40"/>
      <c r="J127" s="40"/>
      <c r="K127" s="40"/>
      <c r="L127" s="40"/>
      <c r="M127" s="68"/>
      <c r="N127" s="40"/>
      <c r="O127" s="39"/>
      <c r="P127" s="39"/>
      <c r="Q127" s="39"/>
      <c r="R127" s="39"/>
      <c r="S127" s="39"/>
      <c r="T127" s="39"/>
      <c r="U127" s="39"/>
      <c r="V127" s="39"/>
      <c r="W127" s="39"/>
      <c r="X127" s="39"/>
      <c r="Y127" s="39"/>
      <c r="Z127" s="39"/>
      <c r="AA127" s="39"/>
      <c r="AB127" s="39"/>
      <c r="AC127" s="39"/>
      <c r="AD127" s="39"/>
      <c r="AE127" s="40"/>
      <c r="AF127" s="40"/>
      <c r="AG127" s="39"/>
      <c r="AH127" s="39"/>
      <c r="AI127" s="39"/>
      <c r="AJ127" s="39"/>
      <c r="AK127" s="41"/>
      <c r="AL127" s="39"/>
      <c r="AM127" s="39"/>
      <c r="AN127" s="39"/>
      <c r="AO127" s="39"/>
      <c r="AP127" s="42"/>
      <c r="AQ127" s="42"/>
      <c r="AR127" s="42"/>
      <c r="AS127" s="42"/>
      <c r="AT127" s="42"/>
      <c r="AU127" s="42"/>
      <c r="AV127" s="42"/>
      <c r="AW127" s="42"/>
      <c r="AX127" s="39"/>
      <c r="AY127" s="63"/>
      <c r="AZ127" s="40"/>
      <c r="BA127" s="39"/>
      <c r="BB127" s="39"/>
      <c r="BC127" s="39"/>
      <c r="BD127" s="39"/>
      <c r="BE127" s="39"/>
      <c r="BF127" s="39"/>
      <c r="BG127" s="39"/>
      <c r="BH127" s="39"/>
      <c r="BI127" s="39"/>
      <c r="BJ127" s="52"/>
      <c r="BK127" s="39"/>
      <c r="BL127" s="39"/>
      <c r="BM127" s="39"/>
      <c r="BN127" s="39"/>
      <c r="BO127" s="39"/>
      <c r="BP127" s="52"/>
      <c r="BQ127" s="43"/>
      <c r="BR127" s="42"/>
      <c r="BS127" s="42"/>
      <c r="BT127" s="44"/>
      <c r="BU127" s="44"/>
      <c r="BV127" s="65"/>
      <c r="BW127" s="44"/>
      <c r="BX127" s="44"/>
      <c r="BY127" s="44"/>
      <c r="BZ127" s="44"/>
      <c r="CA127" s="45"/>
      <c r="CB127" s="45"/>
      <c r="CC127" s="45"/>
      <c r="CD127" s="45"/>
      <c r="CE127" s="45"/>
      <c r="CF127" s="45"/>
      <c r="CG127" s="45"/>
      <c r="CH127" s="44"/>
      <c r="CI127" s="44"/>
      <c r="CJ127" s="44"/>
      <c r="CK127" s="44"/>
      <c r="CL127" s="39"/>
      <c r="CM127" s="39"/>
      <c r="CN127" s="44"/>
      <c r="CO127" s="44"/>
      <c r="CP127" s="44"/>
      <c r="CQ127" s="44"/>
      <c r="CR127" s="45"/>
      <c r="CS127" s="43"/>
      <c r="CT127" s="43"/>
      <c r="CU127" s="42"/>
      <c r="CV127" s="59"/>
      <c r="CW127" s="64"/>
      <c r="CX127" s="46"/>
      <c r="CY127" s="46"/>
      <c r="CZ127" s="43"/>
      <c r="DA127" s="46"/>
      <c r="DB127" s="52"/>
      <c r="DC127" s="39"/>
      <c r="DD127" s="43"/>
      <c r="DE127" s="39"/>
      <c r="DF127" s="43"/>
      <c r="DG127" s="39"/>
      <c r="DH127" s="39"/>
      <c r="DI127" s="39"/>
      <c r="DJ127" s="39"/>
      <c r="DK127" s="39"/>
      <c r="DL127" s="39"/>
      <c r="DM127" s="64"/>
      <c r="DN127" s="39"/>
      <c r="DO127" s="39"/>
      <c r="DP127" s="39"/>
      <c r="DQ127" s="39"/>
      <c r="DR127" s="39"/>
      <c r="DS127" s="41"/>
    </row>
    <row r="128" spans="1:124" s="36" customFormat="1" ht="15" customHeight="1" x14ac:dyDescent="0.3">
      <c r="A128" s="39"/>
      <c r="B128" s="40"/>
      <c r="C128" s="40"/>
      <c r="D128" s="40"/>
      <c r="E128" s="40"/>
      <c r="F128" s="40"/>
      <c r="G128" s="40"/>
      <c r="H128" s="40"/>
      <c r="I128" s="40"/>
      <c r="J128" s="40"/>
      <c r="K128" s="40"/>
      <c r="L128" s="40"/>
      <c r="M128" s="68"/>
      <c r="N128" s="40"/>
      <c r="O128" s="39"/>
      <c r="P128" s="39"/>
      <c r="Q128" s="39"/>
      <c r="R128" s="39"/>
      <c r="S128" s="39"/>
      <c r="T128" s="39"/>
      <c r="U128" s="39"/>
      <c r="V128" s="39"/>
      <c r="W128" s="39"/>
      <c r="X128" s="39"/>
      <c r="Y128" s="39"/>
      <c r="Z128" s="39"/>
      <c r="AA128" s="39"/>
      <c r="AB128" s="39"/>
      <c r="AC128" s="39"/>
      <c r="AD128" s="39"/>
      <c r="AE128" s="40"/>
      <c r="AF128" s="40"/>
      <c r="AG128" s="39"/>
      <c r="AH128" s="39"/>
      <c r="AI128" s="39"/>
      <c r="AJ128" s="39"/>
      <c r="AK128" s="41"/>
      <c r="AL128" s="39"/>
      <c r="AM128" s="39"/>
      <c r="AN128" s="39"/>
      <c r="AO128" s="39"/>
      <c r="AP128" s="42"/>
      <c r="AQ128" s="42"/>
      <c r="AR128" s="42"/>
      <c r="AS128" s="42"/>
      <c r="AT128" s="42"/>
      <c r="AU128" s="42"/>
      <c r="AV128" s="42"/>
      <c r="AW128" s="42"/>
      <c r="AX128" s="39"/>
      <c r="AY128" s="63"/>
      <c r="AZ128" s="40"/>
      <c r="BA128" s="39"/>
      <c r="BB128" s="39"/>
      <c r="BC128" s="39"/>
      <c r="BD128" s="39"/>
      <c r="BE128" s="39"/>
      <c r="BF128" s="39"/>
      <c r="BG128" s="39"/>
      <c r="BH128" s="39"/>
      <c r="BI128" s="39"/>
      <c r="BJ128" s="52"/>
      <c r="BK128" s="39"/>
      <c r="BL128" s="39"/>
      <c r="BM128" s="39"/>
      <c r="BN128" s="39"/>
      <c r="BO128" s="39"/>
      <c r="BP128" s="52"/>
      <c r="BQ128" s="43"/>
      <c r="BR128" s="42"/>
      <c r="BS128" s="42"/>
      <c r="BT128" s="44"/>
      <c r="BU128" s="44"/>
      <c r="BV128" s="65"/>
      <c r="BW128" s="44"/>
      <c r="BX128" s="44"/>
      <c r="BY128" s="44"/>
      <c r="BZ128" s="44"/>
      <c r="CA128" s="45"/>
      <c r="CB128" s="45"/>
      <c r="CC128" s="45"/>
      <c r="CD128" s="45"/>
      <c r="CE128" s="45"/>
      <c r="CF128" s="45"/>
      <c r="CG128" s="45"/>
      <c r="CH128" s="44"/>
      <c r="CI128" s="44"/>
      <c r="CJ128" s="44"/>
      <c r="CK128" s="44"/>
      <c r="CL128" s="39"/>
      <c r="CM128" s="39"/>
      <c r="CN128" s="44"/>
      <c r="CO128" s="44"/>
      <c r="CP128" s="44"/>
      <c r="CQ128" s="44"/>
      <c r="CR128" s="45"/>
      <c r="CS128" s="43"/>
      <c r="CT128" s="43"/>
      <c r="CU128" s="42"/>
      <c r="CV128" s="59"/>
      <c r="CW128" s="64"/>
      <c r="CX128" s="46"/>
      <c r="CY128" s="46"/>
      <c r="CZ128" s="43"/>
      <c r="DA128" s="46"/>
      <c r="DB128" s="52"/>
      <c r="DC128" s="39"/>
      <c r="DD128" s="43"/>
      <c r="DE128" s="39"/>
      <c r="DF128" s="43"/>
      <c r="DG128" s="39"/>
      <c r="DH128" s="39"/>
      <c r="DI128" s="39"/>
      <c r="DJ128" s="39"/>
      <c r="DK128" s="39"/>
      <c r="DL128" s="39"/>
      <c r="DM128" s="64"/>
      <c r="DN128" s="39"/>
      <c r="DO128" s="39"/>
      <c r="DP128" s="39"/>
      <c r="DQ128" s="39"/>
      <c r="DR128" s="39"/>
      <c r="DS128" s="41"/>
    </row>
    <row r="129" spans="1:124" s="36" customFormat="1" ht="15" customHeight="1" x14ac:dyDescent="0.3">
      <c r="A129" s="39"/>
      <c r="B129" s="40"/>
      <c r="C129" s="40"/>
      <c r="D129" s="40"/>
      <c r="E129" s="40"/>
      <c r="F129" s="40"/>
      <c r="G129" s="40"/>
      <c r="H129" s="40"/>
      <c r="I129" s="40"/>
      <c r="J129" s="40"/>
      <c r="K129" s="40"/>
      <c r="L129" s="40"/>
      <c r="M129" s="68"/>
      <c r="N129" s="40"/>
      <c r="O129" s="39"/>
      <c r="P129" s="39"/>
      <c r="Q129" s="39"/>
      <c r="R129" s="39"/>
      <c r="S129" s="39"/>
      <c r="T129" s="39"/>
      <c r="U129" s="39"/>
      <c r="V129" s="39"/>
      <c r="W129" s="39"/>
      <c r="X129" s="39"/>
      <c r="Y129" s="39"/>
      <c r="Z129" s="39"/>
      <c r="AA129" s="39"/>
      <c r="AB129" s="39"/>
      <c r="AC129" s="39"/>
      <c r="AD129" s="39"/>
      <c r="AE129" s="40"/>
      <c r="AF129" s="40"/>
      <c r="AG129" s="39"/>
      <c r="AH129" s="39"/>
      <c r="AI129" s="39"/>
      <c r="AJ129" s="39"/>
      <c r="AK129" s="41"/>
      <c r="AL129" s="39"/>
      <c r="AM129" s="39"/>
      <c r="AN129" s="39"/>
      <c r="AO129" s="39"/>
      <c r="AP129" s="42"/>
      <c r="AQ129" s="42"/>
      <c r="AR129" s="42"/>
      <c r="AS129" s="42"/>
      <c r="AT129" s="42"/>
      <c r="AU129" s="42"/>
      <c r="AV129" s="42"/>
      <c r="AW129" s="42"/>
      <c r="AX129" s="39"/>
      <c r="AY129" s="63"/>
      <c r="AZ129" s="40"/>
      <c r="BA129" s="39"/>
      <c r="BB129" s="39"/>
      <c r="BC129" s="39"/>
      <c r="BD129" s="39"/>
      <c r="BE129" s="39"/>
      <c r="BF129" s="39"/>
      <c r="BG129" s="39"/>
      <c r="BH129" s="39"/>
      <c r="BI129" s="39"/>
      <c r="BJ129" s="52"/>
      <c r="BK129" s="39"/>
      <c r="BL129" s="39"/>
      <c r="BM129" s="39"/>
      <c r="BN129" s="39"/>
      <c r="BO129" s="39"/>
      <c r="BP129" s="52"/>
      <c r="BQ129" s="43"/>
      <c r="BR129" s="42"/>
      <c r="BS129" s="42"/>
      <c r="BT129" s="44"/>
      <c r="BU129" s="44"/>
      <c r="BV129" s="65"/>
      <c r="BW129" s="44"/>
      <c r="BX129" s="44"/>
      <c r="BY129" s="44"/>
      <c r="BZ129" s="44"/>
      <c r="CA129" s="45"/>
      <c r="CB129" s="45"/>
      <c r="CC129" s="45"/>
      <c r="CD129" s="45"/>
      <c r="CE129" s="45"/>
      <c r="CF129" s="45"/>
      <c r="CG129" s="45"/>
      <c r="CH129" s="44"/>
      <c r="CI129" s="44"/>
      <c r="CJ129" s="44"/>
      <c r="CK129" s="44"/>
      <c r="CL129" s="39"/>
      <c r="CM129" s="39"/>
      <c r="CN129" s="44"/>
      <c r="CO129" s="44"/>
      <c r="CP129" s="44"/>
      <c r="CQ129" s="44"/>
      <c r="CR129" s="45"/>
      <c r="CS129" s="43"/>
      <c r="CT129" s="43"/>
      <c r="CU129" s="42"/>
      <c r="CV129" s="59"/>
      <c r="CW129" s="64"/>
      <c r="CX129" s="46"/>
      <c r="CY129" s="46"/>
      <c r="CZ129" s="43"/>
      <c r="DA129" s="46"/>
      <c r="DB129" s="52"/>
      <c r="DC129" s="39"/>
      <c r="DD129" s="43"/>
      <c r="DE129" s="39"/>
      <c r="DF129" s="43"/>
      <c r="DG129" s="39"/>
      <c r="DH129" s="39"/>
      <c r="DI129" s="39"/>
      <c r="DJ129" s="39"/>
      <c r="DK129" s="39"/>
      <c r="DL129" s="39"/>
      <c r="DM129" s="64"/>
      <c r="DN129" s="39"/>
      <c r="DO129" s="39"/>
      <c r="DP129" s="39"/>
      <c r="DQ129" s="39"/>
      <c r="DR129" s="39"/>
      <c r="DS129" s="41"/>
    </row>
    <row r="130" spans="1:124" s="36" customFormat="1" ht="15" customHeight="1" x14ac:dyDescent="0.3">
      <c r="A130" s="39"/>
      <c r="B130" s="40"/>
      <c r="C130" s="40"/>
      <c r="D130" s="40"/>
      <c r="E130" s="40"/>
      <c r="F130" s="40"/>
      <c r="G130" s="40"/>
      <c r="H130" s="40"/>
      <c r="I130" s="40"/>
      <c r="J130" s="40"/>
      <c r="K130" s="40"/>
      <c r="L130" s="40"/>
      <c r="M130" s="68"/>
      <c r="N130" s="40"/>
      <c r="O130" s="39"/>
      <c r="P130" s="39"/>
      <c r="Q130" s="39"/>
      <c r="R130" s="39"/>
      <c r="S130" s="39"/>
      <c r="T130" s="39"/>
      <c r="U130" s="39"/>
      <c r="V130" s="39"/>
      <c r="W130" s="39"/>
      <c r="X130" s="39"/>
      <c r="Y130" s="39"/>
      <c r="Z130" s="39"/>
      <c r="AA130" s="39"/>
      <c r="AB130" s="39"/>
      <c r="AC130" s="39"/>
      <c r="AD130" s="39"/>
      <c r="AE130" s="40"/>
      <c r="AF130" s="40"/>
      <c r="AG130" s="39"/>
      <c r="AH130" s="39"/>
      <c r="AI130" s="39"/>
      <c r="AJ130" s="39"/>
      <c r="AK130" s="41"/>
      <c r="AL130" s="39"/>
      <c r="AM130" s="39"/>
      <c r="AN130" s="39"/>
      <c r="AO130" s="39"/>
      <c r="AP130" s="42"/>
      <c r="AQ130" s="42"/>
      <c r="AR130" s="42"/>
      <c r="AS130" s="42"/>
      <c r="AT130" s="42"/>
      <c r="AU130" s="42"/>
      <c r="AV130" s="42"/>
      <c r="AW130" s="42"/>
      <c r="AX130" s="39"/>
      <c r="AY130" s="63"/>
      <c r="AZ130" s="40"/>
      <c r="BA130" s="39"/>
      <c r="BB130" s="39"/>
      <c r="BC130" s="39"/>
      <c r="BD130" s="39"/>
      <c r="BE130" s="39"/>
      <c r="BF130" s="39"/>
      <c r="BG130" s="39"/>
      <c r="BH130" s="39"/>
      <c r="BI130" s="39"/>
      <c r="BJ130" s="52"/>
      <c r="BK130" s="39"/>
      <c r="BL130" s="39"/>
      <c r="BM130" s="39"/>
      <c r="BN130" s="39"/>
      <c r="BO130" s="39"/>
      <c r="BP130" s="52"/>
      <c r="BQ130" s="43"/>
      <c r="BR130" s="42"/>
      <c r="BS130" s="42"/>
      <c r="BT130" s="44"/>
      <c r="BU130" s="44"/>
      <c r="BV130" s="65"/>
      <c r="BW130" s="44"/>
      <c r="BX130" s="44"/>
      <c r="BY130" s="44"/>
      <c r="BZ130" s="44"/>
      <c r="CA130" s="45"/>
      <c r="CB130" s="45"/>
      <c r="CC130" s="45"/>
      <c r="CD130" s="45"/>
      <c r="CE130" s="45"/>
      <c r="CF130" s="45"/>
      <c r="CG130" s="45"/>
      <c r="CH130" s="44"/>
      <c r="CI130" s="44"/>
      <c r="CJ130" s="44"/>
      <c r="CK130" s="44"/>
      <c r="CL130" s="39"/>
      <c r="CM130" s="39"/>
      <c r="CN130" s="44"/>
      <c r="CO130" s="44"/>
      <c r="CP130" s="44"/>
      <c r="CQ130" s="44"/>
      <c r="CR130" s="45"/>
      <c r="CS130" s="43"/>
      <c r="CT130" s="43"/>
      <c r="CU130" s="42"/>
      <c r="CV130" s="59"/>
      <c r="CW130" s="64"/>
      <c r="CX130" s="46"/>
      <c r="CY130" s="46"/>
      <c r="CZ130" s="43"/>
      <c r="DA130" s="46"/>
      <c r="DB130" s="52"/>
      <c r="DC130" s="39"/>
      <c r="DD130" s="43"/>
      <c r="DE130" s="39"/>
      <c r="DF130" s="43"/>
      <c r="DG130" s="39"/>
      <c r="DH130" s="39"/>
      <c r="DI130" s="39"/>
      <c r="DJ130" s="39"/>
      <c r="DK130" s="39"/>
      <c r="DL130" s="39"/>
      <c r="DM130" s="64"/>
      <c r="DN130" s="39"/>
      <c r="DO130" s="39"/>
      <c r="DP130" s="39"/>
      <c r="DQ130" s="39"/>
      <c r="DR130" s="39"/>
      <c r="DS130" s="41"/>
    </row>
    <row r="131" spans="1:124" s="36" customFormat="1" ht="15" customHeight="1" x14ac:dyDescent="0.3">
      <c r="A131" s="39"/>
      <c r="B131" s="40"/>
      <c r="C131" s="40"/>
      <c r="D131" s="40"/>
      <c r="E131" s="40"/>
      <c r="F131" s="40"/>
      <c r="G131" s="40"/>
      <c r="H131" s="40"/>
      <c r="I131" s="40"/>
      <c r="J131" s="40"/>
      <c r="K131" s="40"/>
      <c r="L131" s="40"/>
      <c r="M131" s="68"/>
      <c r="N131" s="40"/>
      <c r="O131" s="39"/>
      <c r="P131" s="39"/>
      <c r="Q131" s="39"/>
      <c r="R131" s="39"/>
      <c r="S131" s="39"/>
      <c r="T131" s="39"/>
      <c r="U131" s="39"/>
      <c r="V131" s="39"/>
      <c r="W131" s="39"/>
      <c r="X131" s="39"/>
      <c r="Y131" s="39"/>
      <c r="Z131" s="39"/>
      <c r="AA131" s="39"/>
      <c r="AB131" s="39"/>
      <c r="AC131" s="39"/>
      <c r="AD131" s="39"/>
      <c r="AE131" s="40"/>
      <c r="AF131" s="40"/>
      <c r="AG131" s="39"/>
      <c r="AH131" s="39"/>
      <c r="AI131" s="39"/>
      <c r="AJ131" s="39"/>
      <c r="AK131" s="41"/>
      <c r="AL131" s="39"/>
      <c r="AM131" s="39"/>
      <c r="AN131" s="39"/>
      <c r="AO131" s="39"/>
      <c r="AP131" s="42"/>
      <c r="AQ131" s="42"/>
      <c r="AR131" s="42"/>
      <c r="AS131" s="42"/>
      <c r="AT131" s="42"/>
      <c r="AU131" s="42"/>
      <c r="AV131" s="42"/>
      <c r="AW131" s="42"/>
      <c r="AX131" s="39"/>
      <c r="AY131" s="63"/>
      <c r="AZ131" s="40"/>
      <c r="BA131" s="39"/>
      <c r="BB131" s="39"/>
      <c r="BC131" s="39"/>
      <c r="BD131" s="39"/>
      <c r="BE131" s="39"/>
      <c r="BF131" s="39"/>
      <c r="BG131" s="39"/>
      <c r="BH131" s="39"/>
      <c r="BI131" s="39"/>
      <c r="BJ131" s="52"/>
      <c r="BK131" s="39"/>
      <c r="BL131" s="39"/>
      <c r="BM131" s="39"/>
      <c r="BN131" s="39"/>
      <c r="BO131" s="39"/>
      <c r="BP131" s="52"/>
      <c r="BQ131" s="43"/>
      <c r="BR131" s="42"/>
      <c r="BS131" s="42"/>
      <c r="BT131" s="44"/>
      <c r="BU131" s="44"/>
      <c r="BV131" s="65"/>
      <c r="BW131" s="44"/>
      <c r="BX131" s="44"/>
      <c r="BY131" s="44"/>
      <c r="BZ131" s="44"/>
      <c r="CA131" s="45"/>
      <c r="CB131" s="45"/>
      <c r="CC131" s="45"/>
      <c r="CD131" s="45"/>
      <c r="CE131" s="45"/>
      <c r="CF131" s="45"/>
      <c r="CG131" s="45"/>
      <c r="CH131" s="44"/>
      <c r="CI131" s="44"/>
      <c r="CJ131" s="44"/>
      <c r="CK131" s="44"/>
      <c r="CL131" s="39"/>
      <c r="CM131" s="39"/>
      <c r="CN131" s="44"/>
      <c r="CO131" s="44"/>
      <c r="CP131" s="44"/>
      <c r="CQ131" s="44"/>
      <c r="CR131" s="45"/>
      <c r="CS131" s="43"/>
      <c r="CT131" s="43"/>
      <c r="CU131" s="42"/>
      <c r="CV131" s="59"/>
      <c r="CW131" s="64"/>
      <c r="CX131" s="46"/>
      <c r="CY131" s="46"/>
      <c r="CZ131" s="43"/>
      <c r="DA131" s="46"/>
      <c r="DB131" s="52"/>
      <c r="DC131" s="39"/>
      <c r="DD131" s="43"/>
      <c r="DE131" s="39"/>
      <c r="DF131" s="43"/>
      <c r="DG131" s="39"/>
      <c r="DH131" s="39"/>
      <c r="DI131" s="39"/>
      <c r="DJ131" s="39"/>
      <c r="DK131" s="39"/>
      <c r="DL131" s="39"/>
      <c r="DM131" s="64"/>
      <c r="DN131" s="39"/>
      <c r="DO131" s="39"/>
      <c r="DP131" s="39"/>
      <c r="DQ131" s="39"/>
      <c r="DR131" s="39"/>
      <c r="DS131" s="41"/>
    </row>
    <row r="132" spans="1:124" s="36" customFormat="1" ht="15" customHeight="1" x14ac:dyDescent="0.3">
      <c r="A132" s="39"/>
      <c r="B132" s="40"/>
      <c r="C132" s="40"/>
      <c r="D132" s="40"/>
      <c r="E132" s="40"/>
      <c r="F132" s="40"/>
      <c r="G132" s="40"/>
      <c r="H132" s="40"/>
      <c r="I132" s="40"/>
      <c r="J132" s="40"/>
      <c r="K132" s="40"/>
      <c r="L132" s="40"/>
      <c r="M132" s="68"/>
      <c r="N132" s="40"/>
      <c r="O132" s="39"/>
      <c r="P132" s="39"/>
      <c r="Q132" s="39"/>
      <c r="R132" s="39"/>
      <c r="S132" s="39"/>
      <c r="T132" s="39"/>
      <c r="U132" s="39"/>
      <c r="V132" s="39"/>
      <c r="W132" s="39"/>
      <c r="X132" s="39"/>
      <c r="Y132" s="39"/>
      <c r="Z132" s="39"/>
      <c r="AA132" s="39"/>
      <c r="AB132" s="39"/>
      <c r="AC132" s="39"/>
      <c r="AD132" s="39"/>
      <c r="AE132" s="40"/>
      <c r="AF132" s="40"/>
      <c r="AG132" s="39"/>
      <c r="AH132" s="39"/>
      <c r="AI132" s="39"/>
      <c r="AJ132" s="39"/>
      <c r="AK132" s="41"/>
      <c r="AL132" s="39"/>
      <c r="AM132" s="39"/>
      <c r="AN132" s="39"/>
      <c r="AO132" s="39"/>
      <c r="AP132" s="42"/>
      <c r="AQ132" s="42"/>
      <c r="AR132" s="42"/>
      <c r="AS132" s="42"/>
      <c r="AT132" s="42"/>
      <c r="AU132" s="42"/>
      <c r="AV132" s="42"/>
      <c r="AW132" s="42"/>
      <c r="AX132" s="39"/>
      <c r="AY132" s="63"/>
      <c r="AZ132" s="40"/>
      <c r="BA132" s="39"/>
      <c r="BB132" s="39"/>
      <c r="BC132" s="39"/>
      <c r="BD132" s="39"/>
      <c r="BE132" s="39"/>
      <c r="BF132" s="39"/>
      <c r="BG132" s="39"/>
      <c r="BH132" s="39"/>
      <c r="BI132" s="39"/>
      <c r="BJ132" s="52"/>
      <c r="BK132" s="39"/>
      <c r="BL132" s="39"/>
      <c r="BM132" s="39"/>
      <c r="BN132" s="39"/>
      <c r="BO132" s="39"/>
      <c r="BP132" s="52"/>
      <c r="BQ132" s="43"/>
      <c r="BR132" s="42"/>
      <c r="BS132" s="42"/>
      <c r="BT132" s="44"/>
      <c r="BU132" s="44"/>
      <c r="BV132" s="65"/>
      <c r="BW132" s="44"/>
      <c r="BX132" s="44"/>
      <c r="BY132" s="44"/>
      <c r="BZ132" s="44"/>
      <c r="CA132" s="45"/>
      <c r="CB132" s="45"/>
      <c r="CC132" s="45"/>
      <c r="CD132" s="45"/>
      <c r="CE132" s="45"/>
      <c r="CF132" s="45"/>
      <c r="CG132" s="45"/>
      <c r="CH132" s="44"/>
      <c r="CI132" s="44"/>
      <c r="CJ132" s="44"/>
      <c r="CK132" s="44"/>
      <c r="CL132" s="39"/>
      <c r="CM132" s="39"/>
      <c r="CN132" s="44"/>
      <c r="CO132" s="44"/>
      <c r="CP132" s="44"/>
      <c r="CQ132" s="44"/>
      <c r="CR132" s="45"/>
      <c r="CS132" s="43"/>
      <c r="CT132" s="43"/>
      <c r="CU132" s="42"/>
      <c r="CV132" s="59"/>
      <c r="CW132" s="64"/>
      <c r="CX132" s="46"/>
      <c r="CY132" s="46"/>
      <c r="CZ132" s="43"/>
      <c r="DA132" s="46"/>
      <c r="DB132" s="52"/>
      <c r="DC132" s="39"/>
      <c r="DD132" s="43"/>
      <c r="DE132" s="39"/>
      <c r="DF132" s="43"/>
      <c r="DG132" s="39"/>
      <c r="DH132" s="39"/>
      <c r="DI132" s="39"/>
      <c r="DJ132" s="39"/>
      <c r="DK132" s="39"/>
      <c r="DL132" s="39"/>
      <c r="DM132" s="64"/>
      <c r="DN132" s="39"/>
      <c r="DO132" s="39"/>
      <c r="DP132" s="39"/>
      <c r="DQ132" s="39"/>
      <c r="DR132" s="39"/>
      <c r="DS132" s="41"/>
    </row>
    <row r="133" spans="1:124" s="36" customFormat="1" ht="15" customHeight="1" x14ac:dyDescent="0.3">
      <c r="A133" s="39"/>
      <c r="B133" s="40"/>
      <c r="C133" s="40"/>
      <c r="D133" s="40"/>
      <c r="E133" s="40"/>
      <c r="F133" s="40"/>
      <c r="G133" s="40"/>
      <c r="H133" s="40"/>
      <c r="I133" s="40"/>
      <c r="J133" s="40"/>
      <c r="K133" s="40"/>
      <c r="L133" s="40"/>
      <c r="M133" s="68"/>
      <c r="N133" s="40"/>
      <c r="O133" s="39"/>
      <c r="P133" s="39"/>
      <c r="Q133" s="39"/>
      <c r="R133" s="39"/>
      <c r="S133" s="39"/>
      <c r="T133" s="39"/>
      <c r="U133" s="39"/>
      <c r="V133" s="39"/>
      <c r="W133" s="39"/>
      <c r="X133" s="39"/>
      <c r="Y133" s="39"/>
      <c r="Z133" s="39"/>
      <c r="AA133" s="39"/>
      <c r="AB133" s="39"/>
      <c r="AC133" s="39"/>
      <c r="AD133" s="39"/>
      <c r="AE133" s="40"/>
      <c r="AF133" s="40"/>
      <c r="AG133" s="39"/>
      <c r="AH133" s="39"/>
      <c r="AI133" s="39"/>
      <c r="AJ133" s="39"/>
      <c r="AK133" s="41"/>
      <c r="AL133" s="39"/>
      <c r="AM133" s="39"/>
      <c r="AN133" s="39"/>
      <c r="AO133" s="39"/>
      <c r="AP133" s="42"/>
      <c r="AQ133" s="42"/>
      <c r="AR133" s="42"/>
      <c r="AS133" s="42"/>
      <c r="AT133" s="42"/>
      <c r="AU133" s="42"/>
      <c r="AV133" s="42"/>
      <c r="AW133" s="42"/>
      <c r="AX133" s="39"/>
      <c r="AY133" s="63"/>
      <c r="AZ133" s="40"/>
      <c r="BA133" s="39"/>
      <c r="BB133" s="39"/>
      <c r="BC133" s="39"/>
      <c r="BD133" s="39"/>
      <c r="BE133" s="39"/>
      <c r="BF133" s="39"/>
      <c r="BG133" s="39"/>
      <c r="BH133" s="39"/>
      <c r="BI133" s="39"/>
      <c r="BJ133" s="52"/>
      <c r="BK133" s="39"/>
      <c r="BL133" s="39"/>
      <c r="BM133" s="39"/>
      <c r="BN133" s="39"/>
      <c r="BO133" s="39"/>
      <c r="BP133" s="52"/>
      <c r="BQ133" s="43"/>
      <c r="BR133" s="42"/>
      <c r="BS133" s="42"/>
      <c r="BT133" s="44"/>
      <c r="BU133" s="44"/>
      <c r="BV133" s="65"/>
      <c r="BW133" s="44"/>
      <c r="BX133" s="44"/>
      <c r="BY133" s="44"/>
      <c r="BZ133" s="44"/>
      <c r="CA133" s="45"/>
      <c r="CB133" s="45"/>
      <c r="CC133" s="45"/>
      <c r="CD133" s="45"/>
      <c r="CE133" s="45"/>
      <c r="CF133" s="45"/>
      <c r="CG133" s="45"/>
      <c r="CH133" s="44"/>
      <c r="CI133" s="44"/>
      <c r="CJ133" s="44"/>
      <c r="CK133" s="44"/>
      <c r="CL133" s="39"/>
      <c r="CM133" s="39"/>
      <c r="CN133" s="44"/>
      <c r="CO133" s="44"/>
      <c r="CP133" s="44"/>
      <c r="CQ133" s="44"/>
      <c r="CR133" s="45"/>
      <c r="CS133" s="43"/>
      <c r="CT133" s="43"/>
      <c r="CU133" s="42"/>
      <c r="CV133" s="59"/>
      <c r="CW133" s="64"/>
      <c r="CX133" s="46"/>
      <c r="CY133" s="46"/>
      <c r="CZ133" s="43"/>
      <c r="DA133" s="46"/>
      <c r="DB133" s="52"/>
      <c r="DC133" s="39"/>
      <c r="DD133" s="43"/>
      <c r="DE133" s="39"/>
      <c r="DF133" s="43"/>
      <c r="DG133" s="39"/>
      <c r="DH133" s="39"/>
      <c r="DI133" s="39"/>
      <c r="DJ133" s="39"/>
      <c r="DK133" s="39"/>
      <c r="DL133" s="39"/>
      <c r="DM133" s="64"/>
      <c r="DN133" s="39"/>
      <c r="DO133" s="39"/>
      <c r="DP133" s="39"/>
      <c r="DQ133" s="39"/>
      <c r="DR133" s="39"/>
      <c r="DS133" s="41"/>
    </row>
    <row r="134" spans="1:124" s="36" customFormat="1" ht="15" customHeight="1" x14ac:dyDescent="0.3">
      <c r="A134" s="39"/>
      <c r="B134" s="40"/>
      <c r="C134" s="40"/>
      <c r="D134" s="40"/>
      <c r="E134" s="40"/>
      <c r="F134" s="40"/>
      <c r="G134" s="40"/>
      <c r="H134" s="40"/>
      <c r="I134" s="40"/>
      <c r="J134" s="40"/>
      <c r="K134" s="40"/>
      <c r="L134" s="40"/>
      <c r="M134" s="68"/>
      <c r="N134" s="40"/>
      <c r="O134" s="39"/>
      <c r="P134" s="39"/>
      <c r="Q134" s="39"/>
      <c r="R134" s="39"/>
      <c r="S134" s="39"/>
      <c r="T134" s="39"/>
      <c r="U134" s="39"/>
      <c r="V134" s="39"/>
      <c r="W134" s="39"/>
      <c r="X134" s="39"/>
      <c r="Y134" s="39"/>
      <c r="Z134" s="39"/>
      <c r="AA134" s="39"/>
      <c r="AB134" s="39"/>
      <c r="AC134" s="39"/>
      <c r="AD134" s="39"/>
      <c r="AE134" s="40"/>
      <c r="AF134" s="40"/>
      <c r="AG134" s="39"/>
      <c r="AH134" s="39"/>
      <c r="AI134" s="39"/>
      <c r="AJ134" s="39"/>
      <c r="AK134" s="41"/>
      <c r="AL134" s="39"/>
      <c r="AM134" s="39"/>
      <c r="AN134" s="39"/>
      <c r="AO134" s="39"/>
      <c r="AP134" s="42"/>
      <c r="AQ134" s="42"/>
      <c r="AR134" s="42"/>
      <c r="AS134" s="42"/>
      <c r="AT134" s="42"/>
      <c r="AU134" s="42"/>
      <c r="AV134" s="42"/>
      <c r="AW134" s="42"/>
      <c r="AX134" s="39"/>
      <c r="AY134" s="63"/>
      <c r="AZ134" s="40"/>
      <c r="BA134" s="39"/>
      <c r="BB134" s="39"/>
      <c r="BC134" s="39"/>
      <c r="BD134" s="39"/>
      <c r="BE134" s="39"/>
      <c r="BF134" s="39"/>
      <c r="BG134" s="39"/>
      <c r="BH134" s="39"/>
      <c r="BI134" s="39"/>
      <c r="BJ134" s="52"/>
      <c r="BK134" s="39"/>
      <c r="BL134" s="39"/>
      <c r="BM134" s="39"/>
      <c r="BN134" s="39"/>
      <c r="BO134" s="39"/>
      <c r="BP134" s="52"/>
      <c r="BQ134" s="43"/>
      <c r="BR134" s="42"/>
      <c r="BS134" s="42"/>
      <c r="BT134" s="44"/>
      <c r="BU134" s="44"/>
      <c r="BV134" s="65"/>
      <c r="BW134" s="44"/>
      <c r="BX134" s="44"/>
      <c r="BY134" s="44"/>
      <c r="BZ134" s="44"/>
      <c r="CA134" s="45"/>
      <c r="CB134" s="45"/>
      <c r="CC134" s="45"/>
      <c r="CD134" s="45"/>
      <c r="CE134" s="45"/>
      <c r="CF134" s="45"/>
      <c r="CG134" s="45"/>
      <c r="CH134" s="44"/>
      <c r="CI134" s="44"/>
      <c r="CJ134" s="44"/>
      <c r="CK134" s="44"/>
      <c r="CL134" s="39"/>
      <c r="CM134" s="39"/>
      <c r="CN134" s="44"/>
      <c r="CO134" s="44"/>
      <c r="CP134" s="44"/>
      <c r="CQ134" s="44"/>
      <c r="CR134" s="45"/>
      <c r="CS134" s="43"/>
      <c r="CT134" s="43"/>
      <c r="CU134" s="42"/>
      <c r="CV134" s="59"/>
      <c r="CW134" s="64"/>
      <c r="CX134" s="46"/>
      <c r="CY134" s="46"/>
      <c r="CZ134" s="43"/>
      <c r="DA134" s="46"/>
      <c r="DB134" s="52"/>
      <c r="DC134" s="39"/>
      <c r="DD134" s="43"/>
      <c r="DE134" s="39"/>
      <c r="DF134" s="43"/>
      <c r="DG134" s="39"/>
      <c r="DH134" s="39"/>
      <c r="DI134" s="39"/>
      <c r="DJ134" s="39"/>
      <c r="DK134" s="39"/>
      <c r="DL134" s="39"/>
      <c r="DM134" s="64"/>
      <c r="DN134" s="39"/>
      <c r="DO134" s="39"/>
      <c r="DP134" s="39"/>
      <c r="DQ134" s="39"/>
      <c r="DR134" s="39"/>
      <c r="DS134" s="41"/>
      <c r="DT134" s="7"/>
    </row>
    <row r="135" spans="1:124" s="36" customFormat="1" ht="15" customHeight="1" x14ac:dyDescent="0.3">
      <c r="A135" s="39"/>
      <c r="B135" s="40"/>
      <c r="C135" s="40"/>
      <c r="D135" s="40"/>
      <c r="E135" s="40"/>
      <c r="F135" s="40"/>
      <c r="G135" s="40"/>
      <c r="H135" s="40"/>
      <c r="I135" s="40"/>
      <c r="J135" s="40"/>
      <c r="K135" s="40"/>
      <c r="L135" s="40"/>
      <c r="M135" s="68"/>
      <c r="N135" s="40"/>
      <c r="O135" s="39"/>
      <c r="P135" s="39"/>
      <c r="Q135" s="39"/>
      <c r="R135" s="39"/>
      <c r="S135" s="39"/>
      <c r="T135" s="39"/>
      <c r="U135" s="39"/>
      <c r="V135" s="39"/>
      <c r="W135" s="39"/>
      <c r="X135" s="39"/>
      <c r="Y135" s="39"/>
      <c r="Z135" s="39"/>
      <c r="AA135" s="39"/>
      <c r="AB135" s="39"/>
      <c r="AC135" s="39"/>
      <c r="AD135" s="39"/>
      <c r="AE135" s="40"/>
      <c r="AF135" s="40"/>
      <c r="AG135" s="39"/>
      <c r="AH135" s="39"/>
      <c r="AI135" s="39"/>
      <c r="AJ135" s="39"/>
      <c r="AK135" s="41"/>
      <c r="AL135" s="39"/>
      <c r="AM135" s="39"/>
      <c r="AN135" s="39"/>
      <c r="AO135" s="39"/>
      <c r="AP135" s="42"/>
      <c r="AQ135" s="42"/>
      <c r="AR135" s="42"/>
      <c r="AS135" s="42"/>
      <c r="AT135" s="42"/>
      <c r="AU135" s="42"/>
      <c r="AV135" s="42"/>
      <c r="AW135" s="42"/>
      <c r="AX135" s="39"/>
      <c r="AY135" s="63"/>
      <c r="AZ135" s="40"/>
      <c r="BA135" s="39"/>
      <c r="BB135" s="39"/>
      <c r="BC135" s="39"/>
      <c r="BD135" s="39"/>
      <c r="BE135" s="39"/>
      <c r="BF135" s="39"/>
      <c r="BG135" s="39"/>
      <c r="BH135" s="39"/>
      <c r="BI135" s="39"/>
      <c r="BJ135" s="52"/>
      <c r="BK135" s="39"/>
      <c r="BL135" s="39"/>
      <c r="BM135" s="39"/>
      <c r="BN135" s="39"/>
      <c r="BO135" s="39"/>
      <c r="BP135" s="52"/>
      <c r="BQ135" s="43"/>
      <c r="BR135" s="42"/>
      <c r="BS135" s="42"/>
      <c r="BT135" s="44"/>
      <c r="BU135" s="44"/>
      <c r="BV135" s="65"/>
      <c r="BW135" s="44"/>
      <c r="BX135" s="44"/>
      <c r="BY135" s="44"/>
      <c r="BZ135" s="44"/>
      <c r="CA135" s="45"/>
      <c r="CB135" s="45"/>
      <c r="CC135" s="45"/>
      <c r="CD135" s="45"/>
      <c r="CE135" s="45"/>
      <c r="CF135" s="45"/>
      <c r="CG135" s="45"/>
      <c r="CH135" s="44"/>
      <c r="CI135" s="44"/>
      <c r="CJ135" s="44"/>
      <c r="CK135" s="44"/>
      <c r="CL135" s="39"/>
      <c r="CM135" s="39"/>
      <c r="CN135" s="44"/>
      <c r="CO135" s="44"/>
      <c r="CP135" s="44"/>
      <c r="CQ135" s="44"/>
      <c r="CR135" s="45"/>
      <c r="CS135" s="43"/>
      <c r="CT135" s="43"/>
      <c r="CU135" s="42"/>
      <c r="CV135" s="59"/>
      <c r="CW135" s="64"/>
      <c r="CX135" s="46"/>
      <c r="CY135" s="46"/>
      <c r="CZ135" s="43"/>
      <c r="DA135" s="46"/>
      <c r="DB135" s="52"/>
      <c r="DC135" s="39"/>
      <c r="DD135" s="43"/>
      <c r="DE135" s="39"/>
      <c r="DF135" s="43"/>
      <c r="DG135" s="39"/>
      <c r="DH135" s="39"/>
      <c r="DI135" s="39"/>
      <c r="DJ135" s="39"/>
      <c r="DK135" s="39"/>
      <c r="DL135" s="39"/>
      <c r="DM135" s="64"/>
      <c r="DN135" s="39"/>
      <c r="DO135" s="39"/>
      <c r="DP135" s="39"/>
      <c r="DQ135" s="39"/>
      <c r="DR135" s="39"/>
      <c r="DS135" s="41"/>
      <c r="DT135" s="41"/>
    </row>
    <row r="136" spans="1:124" s="36" customFormat="1" ht="15" customHeight="1" x14ac:dyDescent="0.3">
      <c r="A136" s="39"/>
      <c r="B136" s="40"/>
      <c r="C136" s="40"/>
      <c r="D136" s="40"/>
      <c r="E136" s="40"/>
      <c r="F136" s="40"/>
      <c r="G136" s="40"/>
      <c r="H136" s="40"/>
      <c r="I136" s="40"/>
      <c r="J136" s="40"/>
      <c r="K136" s="40"/>
      <c r="L136" s="40"/>
      <c r="M136" s="68"/>
      <c r="N136" s="40"/>
      <c r="O136" s="39"/>
      <c r="P136" s="39"/>
      <c r="Q136" s="39"/>
      <c r="R136" s="39"/>
      <c r="S136" s="39"/>
      <c r="T136" s="39"/>
      <c r="U136" s="39"/>
      <c r="V136" s="39"/>
      <c r="W136" s="39"/>
      <c r="X136" s="39"/>
      <c r="Y136" s="39"/>
      <c r="Z136" s="39"/>
      <c r="AA136" s="39"/>
      <c r="AB136" s="39"/>
      <c r="AC136" s="39"/>
      <c r="AD136" s="39"/>
      <c r="AE136" s="40"/>
      <c r="AF136" s="40"/>
      <c r="AG136" s="39"/>
      <c r="AH136" s="39"/>
      <c r="AI136" s="39"/>
      <c r="AJ136" s="39"/>
      <c r="AK136" s="41"/>
      <c r="AL136" s="39"/>
      <c r="AM136" s="39"/>
      <c r="AN136" s="39"/>
      <c r="AO136" s="39"/>
      <c r="AP136" s="42"/>
      <c r="AQ136" s="42"/>
      <c r="AR136" s="42"/>
      <c r="AS136" s="42"/>
      <c r="AT136" s="42"/>
      <c r="AU136" s="42"/>
      <c r="AV136" s="42"/>
      <c r="AW136" s="42"/>
      <c r="AX136" s="39"/>
      <c r="AY136" s="63"/>
      <c r="AZ136" s="40"/>
      <c r="BA136" s="39"/>
      <c r="BB136" s="39"/>
      <c r="BC136" s="39"/>
      <c r="BD136" s="39"/>
      <c r="BE136" s="39"/>
      <c r="BF136" s="39"/>
      <c r="BG136" s="39"/>
      <c r="BH136" s="39"/>
      <c r="BI136" s="39"/>
      <c r="BJ136" s="52"/>
      <c r="BK136" s="39"/>
      <c r="BL136" s="39"/>
      <c r="BM136" s="39"/>
      <c r="BN136" s="39"/>
      <c r="BO136" s="39"/>
      <c r="BP136" s="52"/>
      <c r="BQ136" s="43"/>
      <c r="BR136" s="42"/>
      <c r="BS136" s="42"/>
      <c r="BT136" s="44"/>
      <c r="BU136" s="44"/>
      <c r="BV136" s="65"/>
      <c r="BW136" s="44"/>
      <c r="BX136" s="44"/>
      <c r="BY136" s="44"/>
      <c r="BZ136" s="44"/>
      <c r="CA136" s="45"/>
      <c r="CB136" s="45"/>
      <c r="CC136" s="45"/>
      <c r="CD136" s="45"/>
      <c r="CE136" s="45"/>
      <c r="CF136" s="45"/>
      <c r="CG136" s="45"/>
      <c r="CH136" s="44"/>
      <c r="CI136" s="44"/>
      <c r="CJ136" s="44"/>
      <c r="CK136" s="44"/>
      <c r="CL136" s="39"/>
      <c r="CM136" s="39"/>
      <c r="CN136" s="44"/>
      <c r="CO136" s="44"/>
      <c r="CP136" s="44"/>
      <c r="CQ136" s="44"/>
      <c r="CR136" s="45"/>
      <c r="CS136" s="43"/>
      <c r="CT136" s="43"/>
      <c r="CU136" s="42"/>
      <c r="CV136" s="59"/>
      <c r="CW136" s="64"/>
      <c r="CX136" s="46"/>
      <c r="CY136" s="46"/>
      <c r="CZ136" s="43"/>
      <c r="DA136" s="46"/>
      <c r="DB136" s="52"/>
      <c r="DC136" s="39"/>
      <c r="DD136" s="43"/>
      <c r="DE136" s="39"/>
      <c r="DF136" s="43"/>
      <c r="DG136" s="39"/>
      <c r="DH136" s="39"/>
      <c r="DI136" s="39"/>
      <c r="DJ136" s="39"/>
      <c r="DK136" s="39"/>
      <c r="DL136" s="39"/>
      <c r="DM136" s="64"/>
      <c r="DN136" s="39"/>
      <c r="DO136" s="39"/>
      <c r="DP136" s="39"/>
      <c r="DQ136" s="39"/>
      <c r="DR136" s="39"/>
      <c r="DS136" s="41"/>
    </row>
    <row r="137" spans="1:124" s="36" customFormat="1" ht="15" customHeight="1" x14ac:dyDescent="0.3">
      <c r="A137" s="39"/>
      <c r="B137" s="40"/>
      <c r="C137" s="40"/>
      <c r="D137" s="40"/>
      <c r="E137" s="40"/>
      <c r="F137" s="40"/>
      <c r="G137" s="40"/>
      <c r="H137" s="40"/>
      <c r="I137" s="40"/>
      <c r="J137" s="40"/>
      <c r="K137" s="40"/>
      <c r="L137" s="40"/>
      <c r="M137" s="68"/>
      <c r="N137" s="40"/>
      <c r="O137" s="39"/>
      <c r="P137" s="39"/>
      <c r="Q137" s="39"/>
      <c r="R137" s="39"/>
      <c r="S137" s="39"/>
      <c r="T137" s="39"/>
      <c r="U137" s="39"/>
      <c r="V137" s="39"/>
      <c r="W137" s="39"/>
      <c r="X137" s="39"/>
      <c r="Y137" s="39"/>
      <c r="Z137" s="39"/>
      <c r="AA137" s="39"/>
      <c r="AB137" s="39"/>
      <c r="AC137" s="39"/>
      <c r="AD137" s="39"/>
      <c r="AE137" s="40"/>
      <c r="AF137" s="40"/>
      <c r="AG137" s="39"/>
      <c r="AH137" s="39"/>
      <c r="AI137" s="39"/>
      <c r="AJ137" s="39"/>
      <c r="AK137" s="41"/>
      <c r="AL137" s="39"/>
      <c r="AM137" s="39"/>
      <c r="AN137" s="39"/>
      <c r="AO137" s="39"/>
      <c r="AP137" s="42"/>
      <c r="AQ137" s="42"/>
      <c r="AR137" s="42"/>
      <c r="AS137" s="42"/>
      <c r="AT137" s="42"/>
      <c r="AU137" s="42"/>
      <c r="AV137" s="42"/>
      <c r="AW137" s="42"/>
      <c r="AX137" s="39"/>
      <c r="AY137" s="63"/>
      <c r="AZ137" s="40"/>
      <c r="BA137" s="39"/>
      <c r="BB137" s="39"/>
      <c r="BC137" s="39"/>
      <c r="BD137" s="39"/>
      <c r="BE137" s="39"/>
      <c r="BF137" s="39"/>
      <c r="BG137" s="39"/>
      <c r="BH137" s="39"/>
      <c r="BI137" s="39"/>
      <c r="BJ137" s="52"/>
      <c r="BK137" s="39"/>
      <c r="BL137" s="39"/>
      <c r="BM137" s="39"/>
      <c r="BN137" s="39"/>
      <c r="BO137" s="39"/>
      <c r="BP137" s="52"/>
      <c r="BQ137" s="43"/>
      <c r="BR137" s="42"/>
      <c r="BS137" s="42"/>
      <c r="BT137" s="44"/>
      <c r="BU137" s="44"/>
      <c r="BV137" s="65"/>
      <c r="BW137" s="44"/>
      <c r="BX137" s="44"/>
      <c r="BY137" s="44"/>
      <c r="BZ137" s="44"/>
      <c r="CA137" s="45"/>
      <c r="CB137" s="45"/>
      <c r="CC137" s="45"/>
      <c r="CD137" s="45"/>
      <c r="CE137" s="45"/>
      <c r="CF137" s="45"/>
      <c r="CG137" s="45"/>
      <c r="CH137" s="44"/>
      <c r="CI137" s="44"/>
      <c r="CJ137" s="44"/>
      <c r="CK137" s="44"/>
      <c r="CL137" s="39"/>
      <c r="CM137" s="39"/>
      <c r="CN137" s="44"/>
      <c r="CO137" s="44"/>
      <c r="CP137" s="44"/>
      <c r="CQ137" s="44"/>
      <c r="CR137" s="45"/>
      <c r="CS137" s="43"/>
      <c r="CT137" s="43"/>
      <c r="CU137" s="42"/>
      <c r="CV137" s="59"/>
      <c r="CW137" s="64"/>
      <c r="CX137" s="46"/>
      <c r="CY137" s="46"/>
      <c r="CZ137" s="43"/>
      <c r="DA137" s="46"/>
      <c r="DB137" s="52"/>
      <c r="DC137" s="39"/>
      <c r="DD137" s="43"/>
      <c r="DE137" s="39"/>
      <c r="DF137" s="43"/>
      <c r="DG137" s="39"/>
      <c r="DH137" s="39"/>
      <c r="DI137" s="39"/>
      <c r="DJ137" s="39"/>
      <c r="DK137" s="39"/>
      <c r="DL137" s="39"/>
      <c r="DM137" s="64"/>
      <c r="DN137" s="39"/>
      <c r="DO137" s="39"/>
      <c r="DP137" s="39"/>
      <c r="DQ137" s="39"/>
      <c r="DR137" s="39"/>
      <c r="DS137" s="41"/>
    </row>
    <row r="138" spans="1:124" s="36" customFormat="1" ht="15" customHeight="1" x14ac:dyDescent="0.3">
      <c r="A138" s="39"/>
      <c r="B138" s="40"/>
      <c r="C138" s="40"/>
      <c r="D138" s="40"/>
      <c r="E138" s="40"/>
      <c r="F138" s="40"/>
      <c r="G138" s="40"/>
      <c r="H138" s="40"/>
      <c r="I138" s="40"/>
      <c r="J138" s="40"/>
      <c r="K138" s="40"/>
      <c r="L138" s="40"/>
      <c r="M138" s="68"/>
      <c r="N138" s="40"/>
      <c r="O138" s="39"/>
      <c r="P138" s="39"/>
      <c r="Q138" s="39"/>
      <c r="R138" s="39"/>
      <c r="S138" s="39"/>
      <c r="T138" s="39"/>
      <c r="U138" s="39"/>
      <c r="V138" s="39"/>
      <c r="W138" s="39"/>
      <c r="X138" s="39"/>
      <c r="Y138" s="39"/>
      <c r="Z138" s="39"/>
      <c r="AA138" s="39"/>
      <c r="AB138" s="39"/>
      <c r="AC138" s="39"/>
      <c r="AD138" s="39"/>
      <c r="AE138" s="40"/>
      <c r="AF138" s="40"/>
      <c r="AG138" s="39"/>
      <c r="AH138" s="39"/>
      <c r="AI138" s="39"/>
      <c r="AJ138" s="39"/>
      <c r="AK138" s="41"/>
      <c r="AL138" s="39"/>
      <c r="AM138" s="39"/>
      <c r="AN138" s="39"/>
      <c r="AO138" s="39"/>
      <c r="AP138" s="42"/>
      <c r="AQ138" s="42"/>
      <c r="AR138" s="42"/>
      <c r="AS138" s="42"/>
      <c r="AT138" s="42"/>
      <c r="AU138" s="42"/>
      <c r="AV138" s="42"/>
      <c r="AW138" s="42"/>
      <c r="AX138" s="39"/>
      <c r="AY138" s="63"/>
      <c r="AZ138" s="40"/>
      <c r="BA138" s="39"/>
      <c r="BB138" s="39"/>
      <c r="BC138" s="39"/>
      <c r="BD138" s="39"/>
      <c r="BE138" s="39"/>
      <c r="BF138" s="39"/>
      <c r="BG138" s="39"/>
      <c r="BH138" s="39"/>
      <c r="BI138" s="39"/>
      <c r="BJ138" s="52"/>
      <c r="BK138" s="39"/>
      <c r="BL138" s="39"/>
      <c r="BM138" s="39"/>
      <c r="BN138" s="39"/>
      <c r="BO138" s="39"/>
      <c r="BP138" s="52"/>
      <c r="BQ138" s="43"/>
      <c r="BR138" s="42"/>
      <c r="BS138" s="42"/>
      <c r="BT138" s="44"/>
      <c r="BU138" s="44"/>
      <c r="BV138" s="65"/>
      <c r="BW138" s="44"/>
      <c r="BX138" s="44"/>
      <c r="BY138" s="44"/>
      <c r="BZ138" s="44"/>
      <c r="CA138" s="45"/>
      <c r="CB138" s="45"/>
      <c r="CC138" s="45"/>
      <c r="CD138" s="45"/>
      <c r="CE138" s="45"/>
      <c r="CF138" s="45"/>
      <c r="CG138" s="45"/>
      <c r="CH138" s="44"/>
      <c r="CI138" s="44"/>
      <c r="CJ138" s="44"/>
      <c r="CK138" s="44"/>
      <c r="CL138" s="39"/>
      <c r="CM138" s="39"/>
      <c r="CN138" s="44"/>
      <c r="CO138" s="44"/>
      <c r="CP138" s="44"/>
      <c r="CQ138" s="44"/>
      <c r="CR138" s="45"/>
      <c r="CS138" s="43"/>
      <c r="CT138" s="43"/>
      <c r="CU138" s="42"/>
      <c r="CV138" s="59"/>
      <c r="CW138" s="64"/>
      <c r="CX138" s="46"/>
      <c r="CY138" s="46"/>
      <c r="CZ138" s="43"/>
      <c r="DA138" s="46"/>
      <c r="DB138" s="52"/>
      <c r="DC138" s="39"/>
      <c r="DD138" s="43"/>
      <c r="DE138" s="39"/>
      <c r="DF138" s="43"/>
      <c r="DG138" s="39"/>
      <c r="DH138" s="39"/>
      <c r="DI138" s="39"/>
      <c r="DJ138" s="39"/>
      <c r="DK138" s="39"/>
      <c r="DL138" s="39"/>
      <c r="DM138" s="64"/>
      <c r="DN138" s="39"/>
      <c r="DO138" s="39"/>
      <c r="DP138" s="39"/>
      <c r="DQ138" s="39"/>
      <c r="DR138" s="39"/>
      <c r="DS138" s="41"/>
    </row>
    <row r="139" spans="1:124" s="36" customFormat="1" ht="15" customHeight="1" x14ac:dyDescent="0.3">
      <c r="A139" s="39"/>
      <c r="B139" s="40"/>
      <c r="C139" s="40"/>
      <c r="D139" s="40"/>
      <c r="E139" s="40"/>
      <c r="F139" s="40"/>
      <c r="G139" s="40"/>
      <c r="H139" s="40"/>
      <c r="I139" s="40"/>
      <c r="J139" s="40"/>
      <c r="K139" s="40"/>
      <c r="L139" s="40"/>
      <c r="M139" s="68"/>
      <c r="N139" s="40"/>
      <c r="O139" s="39"/>
      <c r="P139" s="39"/>
      <c r="Q139" s="39"/>
      <c r="R139" s="39"/>
      <c r="S139" s="39"/>
      <c r="T139" s="39"/>
      <c r="U139" s="39"/>
      <c r="V139" s="39"/>
      <c r="W139" s="39"/>
      <c r="X139" s="39"/>
      <c r="Y139" s="39"/>
      <c r="Z139" s="39"/>
      <c r="AA139" s="39"/>
      <c r="AB139" s="39"/>
      <c r="AC139" s="39"/>
      <c r="AD139" s="39"/>
      <c r="AE139" s="40"/>
      <c r="AF139" s="40"/>
      <c r="AG139" s="39"/>
      <c r="AH139" s="39"/>
      <c r="AI139" s="39"/>
      <c r="AJ139" s="39"/>
      <c r="AK139" s="41"/>
      <c r="AL139" s="39"/>
      <c r="AM139" s="39"/>
      <c r="AN139" s="39"/>
      <c r="AO139" s="39"/>
      <c r="AP139" s="42"/>
      <c r="AQ139" s="42"/>
      <c r="AR139" s="42"/>
      <c r="AS139" s="42"/>
      <c r="AT139" s="42"/>
      <c r="AU139" s="42"/>
      <c r="AV139" s="42"/>
      <c r="AW139" s="42"/>
      <c r="AX139" s="39"/>
      <c r="AY139" s="63"/>
      <c r="AZ139" s="40"/>
      <c r="BA139" s="39"/>
      <c r="BB139" s="39"/>
      <c r="BC139" s="39"/>
      <c r="BD139" s="39"/>
      <c r="BE139" s="39"/>
      <c r="BF139" s="39"/>
      <c r="BG139" s="39"/>
      <c r="BH139" s="39"/>
      <c r="BI139" s="39"/>
      <c r="BJ139" s="52"/>
      <c r="BK139" s="39"/>
      <c r="BL139" s="39"/>
      <c r="BM139" s="39"/>
      <c r="BN139" s="39"/>
      <c r="BO139" s="39"/>
      <c r="BP139" s="52"/>
      <c r="BQ139" s="43"/>
      <c r="BR139" s="42"/>
      <c r="BS139" s="42"/>
      <c r="BT139" s="44"/>
      <c r="BU139" s="44"/>
      <c r="BV139" s="65"/>
      <c r="BW139" s="44"/>
      <c r="BX139" s="44"/>
      <c r="BY139" s="44"/>
      <c r="BZ139" s="44"/>
      <c r="CA139" s="45"/>
      <c r="CB139" s="45"/>
      <c r="CC139" s="45"/>
      <c r="CD139" s="45"/>
      <c r="CE139" s="45"/>
      <c r="CF139" s="45"/>
      <c r="CG139" s="45"/>
      <c r="CH139" s="44"/>
      <c r="CI139" s="44"/>
      <c r="CJ139" s="44"/>
      <c r="CK139" s="44"/>
      <c r="CL139" s="39"/>
      <c r="CM139" s="39"/>
      <c r="CN139" s="44"/>
      <c r="CO139" s="44"/>
      <c r="CP139" s="44"/>
      <c r="CQ139" s="44"/>
      <c r="CR139" s="45"/>
      <c r="CS139" s="43"/>
      <c r="CT139" s="43"/>
      <c r="CU139" s="42"/>
      <c r="CV139" s="59"/>
      <c r="CW139" s="64"/>
      <c r="CX139" s="46"/>
      <c r="CY139" s="46"/>
      <c r="CZ139" s="43"/>
      <c r="DA139" s="46"/>
      <c r="DB139" s="52"/>
      <c r="DC139" s="39"/>
      <c r="DD139" s="43"/>
      <c r="DE139" s="39"/>
      <c r="DF139" s="43"/>
      <c r="DG139" s="39"/>
      <c r="DH139" s="39"/>
      <c r="DI139" s="39"/>
      <c r="DJ139" s="39"/>
      <c r="DK139" s="39"/>
      <c r="DL139" s="39"/>
      <c r="DM139" s="64"/>
      <c r="DN139" s="39"/>
      <c r="DO139" s="39"/>
      <c r="DP139" s="39"/>
      <c r="DQ139" s="39"/>
      <c r="DR139" s="39"/>
      <c r="DS139" s="41"/>
    </row>
    <row r="140" spans="1:124" s="36" customFormat="1" ht="15" customHeight="1" x14ac:dyDescent="0.3">
      <c r="A140" s="39"/>
      <c r="B140" s="40"/>
      <c r="C140" s="40"/>
      <c r="D140" s="40"/>
      <c r="E140" s="40"/>
      <c r="F140" s="40"/>
      <c r="G140" s="40"/>
      <c r="H140" s="40"/>
      <c r="I140" s="40"/>
      <c r="J140" s="40"/>
      <c r="K140" s="40"/>
      <c r="L140" s="40"/>
      <c r="M140" s="68"/>
      <c r="N140" s="40"/>
      <c r="O140" s="39"/>
      <c r="P140" s="39"/>
      <c r="Q140" s="39"/>
      <c r="R140" s="39"/>
      <c r="S140" s="39"/>
      <c r="T140" s="39"/>
      <c r="U140" s="39"/>
      <c r="V140" s="39"/>
      <c r="W140" s="39"/>
      <c r="X140" s="39"/>
      <c r="Y140" s="39"/>
      <c r="Z140" s="39"/>
      <c r="AA140" s="39"/>
      <c r="AB140" s="39"/>
      <c r="AC140" s="39"/>
      <c r="AD140" s="39"/>
      <c r="AE140" s="40"/>
      <c r="AF140" s="40"/>
      <c r="AG140" s="39"/>
      <c r="AH140" s="39"/>
      <c r="AI140" s="39"/>
      <c r="AJ140" s="39"/>
      <c r="AK140" s="41"/>
      <c r="AL140" s="39"/>
      <c r="AM140" s="39"/>
      <c r="AN140" s="39"/>
      <c r="AO140" s="39"/>
      <c r="AP140" s="42"/>
      <c r="AQ140" s="42"/>
      <c r="AR140" s="42"/>
      <c r="AS140" s="42"/>
      <c r="AT140" s="42"/>
      <c r="AU140" s="42"/>
      <c r="AV140" s="42"/>
      <c r="AW140" s="42"/>
      <c r="AX140" s="39"/>
      <c r="AY140" s="63"/>
      <c r="AZ140" s="40"/>
      <c r="BA140" s="39"/>
      <c r="BB140" s="39"/>
      <c r="BC140" s="39"/>
      <c r="BD140" s="39"/>
      <c r="BE140" s="39"/>
      <c r="BF140" s="39"/>
      <c r="BG140" s="39"/>
      <c r="BH140" s="39"/>
      <c r="BI140" s="39"/>
      <c r="BJ140" s="52"/>
      <c r="BK140" s="39"/>
      <c r="BL140" s="39"/>
      <c r="BM140" s="39"/>
      <c r="BN140" s="39"/>
      <c r="BO140" s="39"/>
      <c r="BP140" s="52"/>
      <c r="BQ140" s="43"/>
      <c r="BR140" s="42"/>
      <c r="BS140" s="42"/>
      <c r="BT140" s="44"/>
      <c r="BU140" s="44"/>
      <c r="BV140" s="65"/>
      <c r="BW140" s="44"/>
      <c r="BX140" s="44"/>
      <c r="BY140" s="44"/>
      <c r="BZ140" s="44"/>
      <c r="CA140" s="45"/>
      <c r="CB140" s="45"/>
      <c r="CC140" s="45"/>
      <c r="CD140" s="45"/>
      <c r="CE140" s="45"/>
      <c r="CF140" s="45"/>
      <c r="CG140" s="45"/>
      <c r="CH140" s="44"/>
      <c r="CI140" s="44"/>
      <c r="CJ140" s="44"/>
      <c r="CK140" s="44"/>
      <c r="CL140" s="39"/>
      <c r="CM140" s="39"/>
      <c r="CN140" s="44"/>
      <c r="CO140" s="44"/>
      <c r="CP140" s="44"/>
      <c r="CQ140" s="44"/>
      <c r="CR140" s="45"/>
      <c r="CS140" s="43"/>
      <c r="CT140" s="43"/>
      <c r="CU140" s="42"/>
      <c r="CV140" s="59"/>
      <c r="CW140" s="64"/>
      <c r="CX140" s="46"/>
      <c r="CY140" s="46"/>
      <c r="CZ140" s="43"/>
      <c r="DA140" s="46"/>
      <c r="DB140" s="52"/>
      <c r="DC140" s="39"/>
      <c r="DD140" s="43"/>
      <c r="DE140" s="39"/>
      <c r="DF140" s="43"/>
      <c r="DG140" s="39"/>
      <c r="DH140" s="39"/>
      <c r="DI140" s="39"/>
      <c r="DJ140" s="39"/>
      <c r="DK140" s="39"/>
      <c r="DL140" s="39"/>
      <c r="DM140" s="64"/>
      <c r="DN140" s="39"/>
      <c r="DO140" s="39"/>
      <c r="DP140" s="39"/>
      <c r="DQ140" s="39"/>
      <c r="DR140" s="39"/>
      <c r="DS140" s="41"/>
    </row>
    <row r="141" spans="1:124" s="36" customFormat="1" ht="15" customHeight="1" x14ac:dyDescent="0.3">
      <c r="A141" s="39"/>
      <c r="B141" s="40"/>
      <c r="C141" s="40"/>
      <c r="D141" s="40"/>
      <c r="E141" s="40"/>
      <c r="F141" s="40"/>
      <c r="G141" s="40"/>
      <c r="H141" s="40"/>
      <c r="I141" s="40"/>
      <c r="J141" s="40"/>
      <c r="K141" s="40"/>
      <c r="L141" s="40"/>
      <c r="M141" s="68"/>
      <c r="N141" s="40"/>
      <c r="O141" s="39"/>
      <c r="P141" s="39"/>
      <c r="Q141" s="39"/>
      <c r="R141" s="39"/>
      <c r="S141" s="39"/>
      <c r="T141" s="39"/>
      <c r="U141" s="39"/>
      <c r="V141" s="39"/>
      <c r="W141" s="39"/>
      <c r="X141" s="39"/>
      <c r="Y141" s="39"/>
      <c r="Z141" s="39"/>
      <c r="AA141" s="39"/>
      <c r="AB141" s="39"/>
      <c r="AC141" s="39"/>
      <c r="AD141" s="39"/>
      <c r="AE141" s="40"/>
      <c r="AF141" s="40"/>
      <c r="AG141" s="39"/>
      <c r="AH141" s="39"/>
      <c r="AI141" s="39"/>
      <c r="AJ141" s="39"/>
      <c r="AK141" s="41"/>
      <c r="AL141" s="39"/>
      <c r="AM141" s="39"/>
      <c r="AN141" s="39"/>
      <c r="AO141" s="39"/>
      <c r="AP141" s="42"/>
      <c r="AQ141" s="42"/>
      <c r="AR141" s="42"/>
      <c r="AS141" s="42"/>
      <c r="AT141" s="42"/>
      <c r="AU141" s="42"/>
      <c r="AV141" s="42"/>
      <c r="AW141" s="42"/>
      <c r="AX141" s="39"/>
      <c r="AY141" s="63"/>
      <c r="AZ141" s="40"/>
      <c r="BA141" s="39"/>
      <c r="BB141" s="39"/>
      <c r="BC141" s="39"/>
      <c r="BD141" s="39"/>
      <c r="BE141" s="39"/>
      <c r="BF141" s="39"/>
      <c r="BG141" s="39"/>
      <c r="BH141" s="39"/>
      <c r="BI141" s="39"/>
      <c r="BJ141" s="52"/>
      <c r="BK141" s="39"/>
      <c r="BL141" s="39"/>
      <c r="BM141" s="39"/>
      <c r="BN141" s="39"/>
      <c r="BO141" s="39"/>
      <c r="BP141" s="52"/>
      <c r="BQ141" s="43"/>
      <c r="BR141" s="42"/>
      <c r="BS141" s="42"/>
      <c r="BT141" s="44"/>
      <c r="BU141" s="44"/>
      <c r="BV141" s="65"/>
      <c r="BW141" s="44"/>
      <c r="BX141" s="44"/>
      <c r="BY141" s="44"/>
      <c r="BZ141" s="44"/>
      <c r="CA141" s="45"/>
      <c r="CB141" s="45"/>
      <c r="CC141" s="45"/>
      <c r="CD141" s="45"/>
      <c r="CE141" s="45"/>
      <c r="CF141" s="45"/>
      <c r="CG141" s="45"/>
      <c r="CH141" s="44"/>
      <c r="CI141" s="44"/>
      <c r="CJ141" s="44"/>
      <c r="CK141" s="44"/>
      <c r="CL141" s="39"/>
      <c r="CM141" s="39"/>
      <c r="CN141" s="44"/>
      <c r="CO141" s="44"/>
      <c r="CP141" s="44"/>
      <c r="CQ141" s="44"/>
      <c r="CR141" s="45"/>
      <c r="CS141" s="43"/>
      <c r="CT141" s="43"/>
      <c r="CU141" s="42"/>
      <c r="CV141" s="59"/>
      <c r="CW141" s="64"/>
      <c r="CX141" s="46"/>
      <c r="CY141" s="46"/>
      <c r="CZ141" s="43"/>
      <c r="DA141" s="46"/>
      <c r="DB141" s="52"/>
      <c r="DC141" s="39"/>
      <c r="DD141" s="43"/>
      <c r="DE141" s="39"/>
      <c r="DF141" s="43"/>
      <c r="DG141" s="39"/>
      <c r="DH141" s="39"/>
      <c r="DI141" s="39"/>
      <c r="DJ141" s="39"/>
      <c r="DK141" s="39"/>
      <c r="DL141" s="39"/>
      <c r="DM141" s="64"/>
      <c r="DN141" s="39"/>
      <c r="DO141" s="39"/>
      <c r="DP141" s="39"/>
      <c r="DQ141" s="39"/>
      <c r="DR141" s="39"/>
      <c r="DS141" s="41"/>
    </row>
    <row r="142" spans="1:124" s="36" customFormat="1" ht="15" customHeight="1" x14ac:dyDescent="0.3">
      <c r="A142" s="39"/>
      <c r="B142" s="40"/>
      <c r="C142" s="40"/>
      <c r="D142" s="40"/>
      <c r="E142" s="40"/>
      <c r="F142" s="40"/>
      <c r="G142" s="40"/>
      <c r="H142" s="40"/>
      <c r="I142" s="40"/>
      <c r="J142" s="40"/>
      <c r="K142" s="40"/>
      <c r="L142" s="40"/>
      <c r="M142" s="68"/>
      <c r="N142" s="40"/>
      <c r="O142" s="39"/>
      <c r="P142" s="39"/>
      <c r="Q142" s="39"/>
      <c r="R142" s="39"/>
      <c r="S142" s="39"/>
      <c r="T142" s="39"/>
      <c r="U142" s="39"/>
      <c r="V142" s="39"/>
      <c r="W142" s="39"/>
      <c r="X142" s="39"/>
      <c r="Y142" s="39"/>
      <c r="Z142" s="39"/>
      <c r="AA142" s="39"/>
      <c r="AB142" s="39"/>
      <c r="AC142" s="39"/>
      <c r="AD142" s="39"/>
      <c r="AE142" s="40"/>
      <c r="AF142" s="40"/>
      <c r="AG142" s="39"/>
      <c r="AH142" s="39"/>
      <c r="AI142" s="39"/>
      <c r="AJ142" s="39"/>
      <c r="AK142" s="41"/>
      <c r="AL142" s="39"/>
      <c r="AM142" s="39"/>
      <c r="AN142" s="39"/>
      <c r="AO142" s="39"/>
      <c r="AP142" s="42"/>
      <c r="AQ142" s="42"/>
      <c r="AR142" s="42"/>
      <c r="AS142" s="42"/>
      <c r="AT142" s="42"/>
      <c r="AU142" s="42"/>
      <c r="AV142" s="42"/>
      <c r="AW142" s="42"/>
      <c r="AX142" s="39"/>
      <c r="AY142" s="63"/>
      <c r="AZ142" s="40"/>
      <c r="BA142" s="39"/>
      <c r="BB142" s="39"/>
      <c r="BC142" s="39"/>
      <c r="BD142" s="39"/>
      <c r="BE142" s="39"/>
      <c r="BF142" s="39"/>
      <c r="BG142" s="39"/>
      <c r="BH142" s="39"/>
      <c r="BI142" s="39"/>
      <c r="BJ142" s="52"/>
      <c r="BK142" s="39"/>
      <c r="BL142" s="39"/>
      <c r="BM142" s="39"/>
      <c r="BN142" s="39"/>
      <c r="BO142" s="39"/>
      <c r="BP142" s="52"/>
      <c r="BQ142" s="43"/>
      <c r="BR142" s="42"/>
      <c r="BS142" s="42"/>
      <c r="BT142" s="44"/>
      <c r="BU142" s="44"/>
      <c r="BV142" s="65"/>
      <c r="BW142" s="44"/>
      <c r="BX142" s="44"/>
      <c r="BY142" s="44"/>
      <c r="BZ142" s="44"/>
      <c r="CA142" s="45"/>
      <c r="CB142" s="45"/>
      <c r="CC142" s="45"/>
      <c r="CD142" s="45"/>
      <c r="CE142" s="45"/>
      <c r="CF142" s="45"/>
      <c r="CG142" s="45"/>
      <c r="CH142" s="44"/>
      <c r="CI142" s="44"/>
      <c r="CJ142" s="44"/>
      <c r="CK142" s="44"/>
      <c r="CL142" s="39"/>
      <c r="CM142" s="39"/>
      <c r="CN142" s="44"/>
      <c r="CO142" s="44"/>
      <c r="CP142" s="44"/>
      <c r="CQ142" s="44"/>
      <c r="CR142" s="45"/>
      <c r="CS142" s="43"/>
      <c r="CT142" s="43"/>
      <c r="CU142" s="42"/>
      <c r="CV142" s="59"/>
      <c r="CW142" s="64"/>
      <c r="CX142" s="46"/>
      <c r="CY142" s="46"/>
      <c r="CZ142" s="43"/>
      <c r="DA142" s="46"/>
      <c r="DB142" s="52"/>
      <c r="DC142" s="39"/>
      <c r="DD142" s="43"/>
      <c r="DE142" s="39"/>
      <c r="DF142" s="43"/>
      <c r="DG142" s="39"/>
      <c r="DH142" s="39"/>
      <c r="DI142" s="39"/>
      <c r="DJ142" s="39"/>
      <c r="DK142" s="39"/>
      <c r="DL142" s="39"/>
      <c r="DM142" s="64"/>
      <c r="DN142" s="39"/>
      <c r="DO142" s="39"/>
      <c r="DP142" s="39"/>
      <c r="DQ142" s="39"/>
      <c r="DR142" s="39"/>
      <c r="DS142" s="41"/>
      <c r="DT142" s="41"/>
    </row>
    <row r="143" spans="1:124" s="36" customFormat="1" ht="15" customHeight="1" x14ac:dyDescent="0.3">
      <c r="A143" s="39"/>
      <c r="B143" s="40"/>
      <c r="C143" s="40"/>
      <c r="D143" s="40"/>
      <c r="E143" s="40"/>
      <c r="F143" s="40"/>
      <c r="G143" s="40"/>
      <c r="H143" s="40"/>
      <c r="I143" s="40"/>
      <c r="J143" s="40"/>
      <c r="K143" s="40"/>
      <c r="L143" s="40"/>
      <c r="M143" s="68"/>
      <c r="N143" s="40"/>
      <c r="O143" s="39"/>
      <c r="P143" s="39"/>
      <c r="Q143" s="39"/>
      <c r="R143" s="39"/>
      <c r="S143" s="39"/>
      <c r="T143" s="39"/>
      <c r="U143" s="39"/>
      <c r="V143" s="39"/>
      <c r="W143" s="39"/>
      <c r="X143" s="39"/>
      <c r="Y143" s="39"/>
      <c r="Z143" s="39"/>
      <c r="AA143" s="39"/>
      <c r="AB143" s="39"/>
      <c r="AC143" s="39"/>
      <c r="AD143" s="39"/>
      <c r="AE143" s="40"/>
      <c r="AF143" s="40"/>
      <c r="AG143" s="39"/>
      <c r="AH143" s="39"/>
      <c r="AI143" s="39"/>
      <c r="AJ143" s="39"/>
      <c r="AK143" s="41"/>
      <c r="AL143" s="39"/>
      <c r="AM143" s="39"/>
      <c r="AN143" s="39"/>
      <c r="AO143" s="39"/>
      <c r="AP143" s="42"/>
      <c r="AQ143" s="42"/>
      <c r="AR143" s="42"/>
      <c r="AS143" s="42"/>
      <c r="AT143" s="42"/>
      <c r="AU143" s="42"/>
      <c r="AV143" s="42"/>
      <c r="AW143" s="42"/>
      <c r="AX143" s="39"/>
      <c r="AY143" s="63"/>
      <c r="AZ143" s="40"/>
      <c r="BA143" s="39"/>
      <c r="BB143" s="39"/>
      <c r="BC143" s="39"/>
      <c r="BD143" s="39"/>
      <c r="BE143" s="39"/>
      <c r="BF143" s="39"/>
      <c r="BG143" s="39"/>
      <c r="BH143" s="39"/>
      <c r="BI143" s="39"/>
      <c r="BJ143" s="52"/>
      <c r="BK143" s="39"/>
      <c r="BL143" s="39"/>
      <c r="BM143" s="39"/>
      <c r="BN143" s="39"/>
      <c r="BO143" s="39"/>
      <c r="BP143" s="52"/>
      <c r="BQ143" s="43"/>
      <c r="BR143" s="42"/>
      <c r="BS143" s="42"/>
      <c r="BT143" s="44"/>
      <c r="BU143" s="44"/>
      <c r="BV143" s="65"/>
      <c r="BW143" s="44"/>
      <c r="BX143" s="44"/>
      <c r="BY143" s="44"/>
      <c r="BZ143" s="44"/>
      <c r="CA143" s="45"/>
      <c r="CB143" s="45"/>
      <c r="CC143" s="45"/>
      <c r="CD143" s="45"/>
      <c r="CE143" s="45"/>
      <c r="CF143" s="45"/>
      <c r="CG143" s="45"/>
      <c r="CH143" s="44"/>
      <c r="CI143" s="44"/>
      <c r="CJ143" s="44"/>
      <c r="CK143" s="44"/>
      <c r="CL143" s="39"/>
      <c r="CM143" s="39"/>
      <c r="CN143" s="44"/>
      <c r="CO143" s="44"/>
      <c r="CP143" s="44"/>
      <c r="CQ143" s="44"/>
      <c r="CR143" s="45"/>
      <c r="CS143" s="43"/>
      <c r="CT143" s="43"/>
      <c r="CU143" s="42"/>
      <c r="CV143" s="59"/>
      <c r="CW143" s="64"/>
      <c r="CX143" s="46"/>
      <c r="CY143" s="46"/>
      <c r="CZ143" s="43"/>
      <c r="DA143" s="46"/>
      <c r="DB143" s="52"/>
      <c r="DC143" s="39"/>
      <c r="DD143" s="43"/>
      <c r="DE143" s="39"/>
      <c r="DF143" s="43"/>
      <c r="DG143" s="39"/>
      <c r="DH143" s="39"/>
      <c r="DI143" s="39"/>
      <c r="DJ143" s="39"/>
      <c r="DK143" s="39"/>
      <c r="DL143" s="39"/>
      <c r="DM143" s="64"/>
      <c r="DN143" s="39"/>
      <c r="DO143" s="39"/>
      <c r="DP143" s="39"/>
      <c r="DQ143" s="39"/>
      <c r="DR143" s="39"/>
      <c r="DS143" s="41"/>
    </row>
    <row r="144" spans="1:124" s="36" customFormat="1" ht="15" customHeight="1" x14ac:dyDescent="0.3">
      <c r="A144" s="39"/>
      <c r="B144" s="40"/>
      <c r="C144" s="40"/>
      <c r="D144" s="40"/>
      <c r="E144" s="40"/>
      <c r="F144" s="40"/>
      <c r="G144" s="40"/>
      <c r="H144" s="40"/>
      <c r="I144" s="40"/>
      <c r="J144" s="40"/>
      <c r="K144" s="40"/>
      <c r="L144" s="40"/>
      <c r="M144" s="68"/>
      <c r="N144" s="40"/>
      <c r="O144" s="39"/>
      <c r="P144" s="39"/>
      <c r="Q144" s="39"/>
      <c r="R144" s="39"/>
      <c r="S144" s="39"/>
      <c r="T144" s="39"/>
      <c r="U144" s="39"/>
      <c r="V144" s="39"/>
      <c r="W144" s="39"/>
      <c r="X144" s="39"/>
      <c r="Y144" s="39"/>
      <c r="Z144" s="39"/>
      <c r="AA144" s="39"/>
      <c r="AB144" s="39"/>
      <c r="AC144" s="39"/>
      <c r="AD144" s="39"/>
      <c r="AE144" s="40"/>
      <c r="AF144" s="40"/>
      <c r="AG144" s="39"/>
      <c r="AH144" s="39"/>
      <c r="AI144" s="39"/>
      <c r="AJ144" s="39"/>
      <c r="AK144" s="41"/>
      <c r="AL144" s="39"/>
      <c r="AM144" s="39"/>
      <c r="AN144" s="39"/>
      <c r="AO144" s="39"/>
      <c r="AP144" s="42"/>
      <c r="AQ144" s="42"/>
      <c r="AR144" s="42"/>
      <c r="AS144" s="42"/>
      <c r="AT144" s="42"/>
      <c r="AU144" s="42"/>
      <c r="AV144" s="42"/>
      <c r="AW144" s="42"/>
      <c r="AX144" s="39"/>
      <c r="AY144" s="63"/>
      <c r="AZ144" s="40"/>
      <c r="BA144" s="39"/>
      <c r="BB144" s="39"/>
      <c r="BC144" s="39"/>
      <c r="BD144" s="39"/>
      <c r="BE144" s="39"/>
      <c r="BF144" s="39"/>
      <c r="BG144" s="39"/>
      <c r="BH144" s="39"/>
      <c r="BI144" s="39"/>
      <c r="BJ144" s="52"/>
      <c r="BK144" s="39"/>
      <c r="BL144" s="39"/>
      <c r="BM144" s="39"/>
      <c r="BN144" s="39"/>
      <c r="BO144" s="39"/>
      <c r="BP144" s="52"/>
      <c r="BQ144" s="43"/>
      <c r="BR144" s="42"/>
      <c r="BS144" s="42"/>
      <c r="BT144" s="44"/>
      <c r="BU144" s="44"/>
      <c r="BV144" s="65"/>
      <c r="BW144" s="44"/>
      <c r="BX144" s="44"/>
      <c r="BY144" s="44"/>
      <c r="BZ144" s="44"/>
      <c r="CA144" s="45"/>
      <c r="CB144" s="45"/>
      <c r="CC144" s="45"/>
      <c r="CD144" s="45"/>
      <c r="CE144" s="45"/>
      <c r="CF144" s="45"/>
      <c r="CG144" s="45"/>
      <c r="CH144" s="44"/>
      <c r="CI144" s="44"/>
      <c r="CJ144" s="44"/>
      <c r="CK144" s="44"/>
      <c r="CL144" s="39"/>
      <c r="CM144" s="39"/>
      <c r="CN144" s="44"/>
      <c r="CO144" s="44"/>
      <c r="CP144" s="44"/>
      <c r="CQ144" s="44"/>
      <c r="CR144" s="45"/>
      <c r="CS144" s="43"/>
      <c r="CT144" s="43"/>
      <c r="CU144" s="42"/>
      <c r="CV144" s="59"/>
      <c r="CW144" s="64"/>
      <c r="CX144" s="46"/>
      <c r="CY144" s="46"/>
      <c r="CZ144" s="43"/>
      <c r="DA144" s="46"/>
      <c r="DB144" s="52"/>
      <c r="DC144" s="39"/>
      <c r="DD144" s="43"/>
      <c r="DE144" s="39"/>
      <c r="DF144" s="43"/>
      <c r="DG144" s="39"/>
      <c r="DH144" s="39"/>
      <c r="DI144" s="39"/>
      <c r="DJ144" s="39"/>
      <c r="DK144" s="39"/>
      <c r="DL144" s="39"/>
      <c r="DM144" s="64"/>
      <c r="DN144" s="39"/>
      <c r="DO144" s="39"/>
      <c r="DP144" s="39"/>
      <c r="DQ144" s="39"/>
      <c r="DR144" s="39"/>
      <c r="DS144" s="41"/>
    </row>
    <row r="145" spans="1:124" s="36" customFormat="1" ht="15" customHeight="1" x14ac:dyDescent="0.3">
      <c r="A145" s="39"/>
      <c r="B145" s="40"/>
      <c r="C145" s="40"/>
      <c r="D145" s="40"/>
      <c r="E145" s="40"/>
      <c r="F145" s="40"/>
      <c r="G145" s="40"/>
      <c r="H145" s="40"/>
      <c r="I145" s="40"/>
      <c r="J145" s="40"/>
      <c r="K145" s="40"/>
      <c r="L145" s="40"/>
      <c r="M145" s="68"/>
      <c r="N145" s="40"/>
      <c r="O145" s="39"/>
      <c r="P145" s="39"/>
      <c r="Q145" s="39"/>
      <c r="R145" s="39"/>
      <c r="S145" s="39"/>
      <c r="T145" s="39"/>
      <c r="U145" s="39"/>
      <c r="V145" s="39"/>
      <c r="W145" s="39"/>
      <c r="X145" s="39"/>
      <c r="Y145" s="39"/>
      <c r="Z145" s="39"/>
      <c r="AA145" s="39"/>
      <c r="AB145" s="39"/>
      <c r="AC145" s="39"/>
      <c r="AD145" s="39"/>
      <c r="AE145" s="40"/>
      <c r="AF145" s="40"/>
      <c r="AG145" s="39"/>
      <c r="AH145" s="39"/>
      <c r="AI145" s="39"/>
      <c r="AJ145" s="39"/>
      <c r="AK145" s="41"/>
      <c r="AL145" s="39"/>
      <c r="AM145" s="39"/>
      <c r="AN145" s="39"/>
      <c r="AO145" s="39"/>
      <c r="AP145" s="42"/>
      <c r="AQ145" s="42"/>
      <c r="AR145" s="42"/>
      <c r="AS145" s="42"/>
      <c r="AT145" s="42"/>
      <c r="AU145" s="42"/>
      <c r="AV145" s="42"/>
      <c r="AW145" s="42"/>
      <c r="AX145" s="39"/>
      <c r="AY145" s="63"/>
      <c r="AZ145" s="40"/>
      <c r="BA145" s="39"/>
      <c r="BB145" s="39"/>
      <c r="BC145" s="39"/>
      <c r="BD145" s="39"/>
      <c r="BE145" s="39"/>
      <c r="BF145" s="39"/>
      <c r="BG145" s="39"/>
      <c r="BH145" s="39"/>
      <c r="BI145" s="39"/>
      <c r="BJ145" s="52"/>
      <c r="BK145" s="39"/>
      <c r="BL145" s="39"/>
      <c r="BM145" s="39"/>
      <c r="BN145" s="39"/>
      <c r="BO145" s="39"/>
      <c r="BP145" s="52"/>
      <c r="BQ145" s="43"/>
      <c r="BR145" s="42"/>
      <c r="BS145" s="42"/>
      <c r="BT145" s="44"/>
      <c r="BU145" s="44"/>
      <c r="BV145" s="65"/>
      <c r="BW145" s="44"/>
      <c r="BX145" s="44"/>
      <c r="BY145" s="44"/>
      <c r="BZ145" s="44"/>
      <c r="CA145" s="45"/>
      <c r="CB145" s="45"/>
      <c r="CC145" s="45"/>
      <c r="CD145" s="45"/>
      <c r="CE145" s="45"/>
      <c r="CF145" s="45"/>
      <c r="CG145" s="45"/>
      <c r="CH145" s="44"/>
      <c r="CI145" s="44"/>
      <c r="CJ145" s="44"/>
      <c r="CK145" s="44"/>
      <c r="CL145" s="39"/>
      <c r="CM145" s="39"/>
      <c r="CN145" s="44"/>
      <c r="CO145" s="44"/>
      <c r="CP145" s="44"/>
      <c r="CQ145" s="44"/>
      <c r="CR145" s="45"/>
      <c r="CS145" s="43"/>
      <c r="CT145" s="43"/>
      <c r="CU145" s="42"/>
      <c r="CV145" s="59"/>
      <c r="CW145" s="64"/>
      <c r="CX145" s="46"/>
      <c r="CY145" s="46"/>
      <c r="CZ145" s="43"/>
      <c r="DA145" s="46"/>
      <c r="DB145" s="52"/>
      <c r="DC145" s="39"/>
      <c r="DD145" s="43"/>
      <c r="DE145" s="39"/>
      <c r="DF145" s="43"/>
      <c r="DG145" s="39"/>
      <c r="DH145" s="39"/>
      <c r="DI145" s="39"/>
      <c r="DJ145" s="39"/>
      <c r="DK145" s="39"/>
      <c r="DL145" s="39"/>
      <c r="DM145" s="64"/>
      <c r="DN145" s="39"/>
      <c r="DO145" s="39"/>
      <c r="DP145" s="39"/>
      <c r="DQ145" s="39"/>
      <c r="DR145" s="39"/>
      <c r="DS145" s="41"/>
    </row>
    <row r="146" spans="1:124" s="36" customFormat="1" ht="15" customHeight="1" x14ac:dyDescent="0.3">
      <c r="A146" s="39"/>
      <c r="B146" s="40"/>
      <c r="C146" s="40"/>
      <c r="D146" s="40"/>
      <c r="E146" s="40"/>
      <c r="F146" s="40"/>
      <c r="G146" s="40"/>
      <c r="H146" s="40"/>
      <c r="I146" s="40"/>
      <c r="J146" s="40"/>
      <c r="K146" s="40"/>
      <c r="L146" s="40"/>
      <c r="M146" s="68"/>
      <c r="N146" s="40"/>
      <c r="O146" s="39"/>
      <c r="P146" s="39"/>
      <c r="Q146" s="39"/>
      <c r="R146" s="39"/>
      <c r="S146" s="39"/>
      <c r="T146" s="39"/>
      <c r="U146" s="39"/>
      <c r="V146" s="39"/>
      <c r="W146" s="39"/>
      <c r="X146" s="39"/>
      <c r="Y146" s="39"/>
      <c r="Z146" s="39"/>
      <c r="AA146" s="39"/>
      <c r="AB146" s="39"/>
      <c r="AC146" s="39"/>
      <c r="AD146" s="39"/>
      <c r="AE146" s="40"/>
      <c r="AF146" s="40"/>
      <c r="AG146" s="39"/>
      <c r="AH146" s="39"/>
      <c r="AI146" s="39"/>
      <c r="AJ146" s="39"/>
      <c r="AK146" s="41"/>
      <c r="AL146" s="39"/>
      <c r="AM146" s="39"/>
      <c r="AN146" s="39"/>
      <c r="AO146" s="39"/>
      <c r="AP146" s="42"/>
      <c r="AQ146" s="42"/>
      <c r="AR146" s="42"/>
      <c r="AS146" s="42"/>
      <c r="AT146" s="42"/>
      <c r="AU146" s="42"/>
      <c r="AV146" s="42"/>
      <c r="AW146" s="42"/>
      <c r="AX146" s="39"/>
      <c r="AY146" s="63"/>
      <c r="AZ146" s="40"/>
      <c r="BA146" s="39"/>
      <c r="BB146" s="39"/>
      <c r="BC146" s="39"/>
      <c r="BD146" s="39"/>
      <c r="BE146" s="39"/>
      <c r="BF146" s="39"/>
      <c r="BG146" s="39"/>
      <c r="BH146" s="39"/>
      <c r="BI146" s="39"/>
      <c r="BJ146" s="52"/>
      <c r="BK146" s="39"/>
      <c r="BL146" s="39"/>
      <c r="BM146" s="39"/>
      <c r="BN146" s="39"/>
      <c r="BO146" s="39"/>
      <c r="BP146" s="52"/>
      <c r="BQ146" s="43"/>
      <c r="BR146" s="42"/>
      <c r="BS146" s="42"/>
      <c r="BT146" s="44"/>
      <c r="BU146" s="44"/>
      <c r="BV146" s="65"/>
      <c r="BW146" s="44"/>
      <c r="BX146" s="44"/>
      <c r="BY146" s="44"/>
      <c r="BZ146" s="44"/>
      <c r="CA146" s="45"/>
      <c r="CB146" s="45"/>
      <c r="CC146" s="45"/>
      <c r="CD146" s="45"/>
      <c r="CE146" s="45"/>
      <c r="CF146" s="45"/>
      <c r="CG146" s="45"/>
      <c r="CH146" s="44"/>
      <c r="CI146" s="44"/>
      <c r="CJ146" s="44"/>
      <c r="CK146" s="44"/>
      <c r="CL146" s="39"/>
      <c r="CM146" s="39"/>
      <c r="CN146" s="44"/>
      <c r="CO146" s="44"/>
      <c r="CP146" s="44"/>
      <c r="CQ146" s="44"/>
      <c r="CR146" s="45"/>
      <c r="CS146" s="43"/>
      <c r="CT146" s="43"/>
      <c r="CU146" s="42"/>
      <c r="CV146" s="59"/>
      <c r="CW146" s="64"/>
      <c r="CX146" s="46"/>
      <c r="CY146" s="46"/>
      <c r="CZ146" s="43"/>
      <c r="DA146" s="46"/>
      <c r="DB146" s="52"/>
      <c r="DC146" s="39"/>
      <c r="DD146" s="43"/>
      <c r="DE146" s="39"/>
      <c r="DF146" s="43"/>
      <c r="DG146" s="39"/>
      <c r="DH146" s="39"/>
      <c r="DI146" s="39"/>
      <c r="DJ146" s="39"/>
      <c r="DK146" s="39"/>
      <c r="DL146" s="39"/>
      <c r="DM146" s="64"/>
      <c r="DN146" s="39"/>
      <c r="DO146" s="39"/>
      <c r="DP146" s="39"/>
      <c r="DQ146" s="39"/>
      <c r="DR146" s="39"/>
      <c r="DS146" s="41"/>
      <c r="DT146" s="41"/>
    </row>
    <row r="147" spans="1:124" s="36" customFormat="1" ht="15" customHeight="1" x14ac:dyDescent="0.3">
      <c r="A147" s="39"/>
      <c r="B147" s="40"/>
      <c r="C147" s="40"/>
      <c r="D147" s="40"/>
      <c r="E147" s="40"/>
      <c r="F147" s="40"/>
      <c r="G147" s="40"/>
      <c r="H147" s="40"/>
      <c r="I147" s="40"/>
      <c r="J147" s="40"/>
      <c r="K147" s="40"/>
      <c r="L147" s="40"/>
      <c r="M147" s="68"/>
      <c r="N147" s="40"/>
      <c r="O147" s="39"/>
      <c r="P147" s="39"/>
      <c r="Q147" s="39"/>
      <c r="R147" s="39"/>
      <c r="S147" s="39"/>
      <c r="T147" s="39"/>
      <c r="U147" s="39"/>
      <c r="V147" s="39"/>
      <c r="W147" s="39"/>
      <c r="X147" s="39"/>
      <c r="Y147" s="39"/>
      <c r="Z147" s="39"/>
      <c r="AA147" s="39"/>
      <c r="AB147" s="39"/>
      <c r="AC147" s="39"/>
      <c r="AD147" s="39"/>
      <c r="AE147" s="40"/>
      <c r="AF147" s="40"/>
      <c r="AG147" s="39"/>
      <c r="AH147" s="39"/>
      <c r="AI147" s="39"/>
      <c r="AJ147" s="39"/>
      <c r="AK147" s="41"/>
      <c r="AL147" s="39"/>
      <c r="AM147" s="39"/>
      <c r="AN147" s="39"/>
      <c r="AO147" s="39"/>
      <c r="AP147" s="42"/>
      <c r="AQ147" s="42"/>
      <c r="AR147" s="42"/>
      <c r="AS147" s="42"/>
      <c r="AT147" s="42"/>
      <c r="AU147" s="42"/>
      <c r="AV147" s="42"/>
      <c r="AW147" s="42"/>
      <c r="AX147" s="39"/>
      <c r="AY147" s="63"/>
      <c r="AZ147" s="40"/>
      <c r="BA147" s="39"/>
      <c r="BB147" s="39"/>
      <c r="BC147" s="39"/>
      <c r="BD147" s="39"/>
      <c r="BE147" s="39"/>
      <c r="BF147" s="39"/>
      <c r="BG147" s="39"/>
      <c r="BH147" s="39"/>
      <c r="BI147" s="39"/>
      <c r="BJ147" s="52"/>
      <c r="BK147" s="39"/>
      <c r="BL147" s="39"/>
      <c r="BM147" s="39"/>
      <c r="BN147" s="39"/>
      <c r="BO147" s="39"/>
      <c r="BP147" s="52"/>
      <c r="BQ147" s="43"/>
      <c r="BR147" s="42"/>
      <c r="BS147" s="42"/>
      <c r="BT147" s="44"/>
      <c r="BU147" s="44"/>
      <c r="BV147" s="65"/>
      <c r="BW147" s="44"/>
      <c r="BX147" s="44"/>
      <c r="BY147" s="44"/>
      <c r="BZ147" s="44"/>
      <c r="CA147" s="45"/>
      <c r="CB147" s="45"/>
      <c r="CC147" s="45"/>
      <c r="CD147" s="45"/>
      <c r="CE147" s="45"/>
      <c r="CF147" s="45"/>
      <c r="CG147" s="45"/>
      <c r="CH147" s="44"/>
      <c r="CI147" s="44"/>
      <c r="CJ147" s="44"/>
      <c r="CK147" s="44"/>
      <c r="CL147" s="39"/>
      <c r="CM147" s="39"/>
      <c r="CN147" s="44"/>
      <c r="CO147" s="44"/>
      <c r="CP147" s="44"/>
      <c r="CQ147" s="44"/>
      <c r="CR147" s="45"/>
      <c r="CS147" s="43"/>
      <c r="CT147" s="43"/>
      <c r="CU147" s="42"/>
      <c r="CV147" s="59"/>
      <c r="CW147" s="64"/>
      <c r="CX147" s="46"/>
      <c r="CY147" s="46"/>
      <c r="CZ147" s="43"/>
      <c r="DA147" s="46"/>
      <c r="DB147" s="52"/>
      <c r="DC147" s="39"/>
      <c r="DD147" s="43"/>
      <c r="DE147" s="39"/>
      <c r="DF147" s="43"/>
      <c r="DG147" s="39"/>
      <c r="DH147" s="39"/>
      <c r="DI147" s="39"/>
      <c r="DJ147" s="39"/>
      <c r="DK147" s="39"/>
      <c r="DL147" s="39"/>
      <c r="DM147" s="64"/>
      <c r="DN147" s="39"/>
      <c r="DO147" s="39"/>
      <c r="DP147" s="39"/>
      <c r="DQ147" s="39"/>
      <c r="DR147" s="39"/>
      <c r="DS147" s="41"/>
      <c r="DT147" s="41"/>
    </row>
    <row r="148" spans="1:124" s="36" customFormat="1" ht="15" customHeight="1" x14ac:dyDescent="0.3">
      <c r="A148" s="39"/>
      <c r="B148" s="40"/>
      <c r="C148" s="40"/>
      <c r="D148" s="40"/>
      <c r="E148" s="40"/>
      <c r="F148" s="40"/>
      <c r="G148" s="40"/>
      <c r="H148" s="40"/>
      <c r="I148" s="40"/>
      <c r="J148" s="40"/>
      <c r="K148" s="40"/>
      <c r="L148" s="40"/>
      <c r="M148" s="68"/>
      <c r="N148" s="40"/>
      <c r="O148" s="39"/>
      <c r="P148" s="39"/>
      <c r="Q148" s="39"/>
      <c r="R148" s="39"/>
      <c r="S148" s="39"/>
      <c r="T148" s="39"/>
      <c r="U148" s="39"/>
      <c r="V148" s="39"/>
      <c r="W148" s="39"/>
      <c r="X148" s="39"/>
      <c r="Y148" s="39"/>
      <c r="Z148" s="39"/>
      <c r="AA148" s="39"/>
      <c r="AB148" s="39"/>
      <c r="AC148" s="39"/>
      <c r="AD148" s="39"/>
      <c r="AE148" s="40"/>
      <c r="AF148" s="40"/>
      <c r="AG148" s="39"/>
      <c r="AH148" s="39"/>
      <c r="AI148" s="39"/>
      <c r="AJ148" s="39"/>
      <c r="AK148" s="41"/>
      <c r="AL148" s="39"/>
      <c r="AM148" s="39"/>
      <c r="AN148" s="39"/>
      <c r="AO148" s="39"/>
      <c r="AP148" s="42"/>
      <c r="AQ148" s="42"/>
      <c r="AR148" s="42"/>
      <c r="AS148" s="42"/>
      <c r="AT148" s="42"/>
      <c r="AU148" s="42"/>
      <c r="AV148" s="42"/>
      <c r="AW148" s="42"/>
      <c r="AX148" s="39"/>
      <c r="AY148" s="63"/>
      <c r="AZ148" s="40"/>
      <c r="BA148" s="39"/>
      <c r="BB148" s="39"/>
      <c r="BC148" s="39"/>
      <c r="BD148" s="39"/>
      <c r="BE148" s="39"/>
      <c r="BF148" s="39"/>
      <c r="BG148" s="39"/>
      <c r="BH148" s="39"/>
      <c r="BI148" s="39"/>
      <c r="BJ148" s="52"/>
      <c r="BK148" s="39"/>
      <c r="BL148" s="39"/>
      <c r="BM148" s="39"/>
      <c r="BN148" s="39"/>
      <c r="BO148" s="39"/>
      <c r="BP148" s="52"/>
      <c r="BQ148" s="43"/>
      <c r="BR148" s="42"/>
      <c r="BS148" s="42"/>
      <c r="BT148" s="44"/>
      <c r="BU148" s="44"/>
      <c r="BV148" s="65"/>
      <c r="BW148" s="44"/>
      <c r="BX148" s="44"/>
      <c r="BY148" s="44"/>
      <c r="BZ148" s="44"/>
      <c r="CA148" s="45"/>
      <c r="CB148" s="45"/>
      <c r="CC148" s="45"/>
      <c r="CD148" s="45"/>
      <c r="CE148" s="45"/>
      <c r="CF148" s="45"/>
      <c r="CG148" s="45"/>
      <c r="CH148" s="44"/>
      <c r="CI148" s="44"/>
      <c r="CJ148" s="44"/>
      <c r="CK148" s="44"/>
      <c r="CL148" s="39"/>
      <c r="CM148" s="39"/>
      <c r="CN148" s="44"/>
      <c r="CO148" s="44"/>
      <c r="CP148" s="44"/>
      <c r="CQ148" s="44"/>
      <c r="CR148" s="45"/>
      <c r="CS148" s="43"/>
      <c r="CT148" s="43"/>
      <c r="CU148" s="42"/>
      <c r="CV148" s="59"/>
      <c r="CW148" s="64"/>
      <c r="CX148" s="46"/>
      <c r="CY148" s="46"/>
      <c r="CZ148" s="43"/>
      <c r="DA148" s="46"/>
      <c r="DB148" s="52"/>
      <c r="DC148" s="39"/>
      <c r="DD148" s="43"/>
      <c r="DE148" s="39"/>
      <c r="DF148" s="43"/>
      <c r="DG148" s="39"/>
      <c r="DH148" s="39"/>
      <c r="DI148" s="39"/>
      <c r="DJ148" s="39"/>
      <c r="DK148" s="39"/>
      <c r="DL148" s="39"/>
      <c r="DM148" s="64"/>
      <c r="DN148" s="39"/>
      <c r="DO148" s="39"/>
      <c r="DP148" s="39"/>
      <c r="DQ148" s="39"/>
      <c r="DR148" s="39"/>
      <c r="DS148" s="41"/>
    </row>
    <row r="149" spans="1:124" s="36" customFormat="1" ht="15" customHeight="1" x14ac:dyDescent="0.3">
      <c r="A149" s="39"/>
      <c r="B149" s="40"/>
      <c r="C149" s="40"/>
      <c r="D149" s="40"/>
      <c r="E149" s="40"/>
      <c r="F149" s="40"/>
      <c r="G149" s="40"/>
      <c r="H149" s="40"/>
      <c r="I149" s="40"/>
      <c r="J149" s="40"/>
      <c r="K149" s="40"/>
      <c r="L149" s="40"/>
      <c r="M149" s="68"/>
      <c r="N149" s="40"/>
      <c r="O149" s="39"/>
      <c r="P149" s="39"/>
      <c r="Q149" s="39"/>
      <c r="R149" s="39"/>
      <c r="S149" s="39"/>
      <c r="T149" s="39"/>
      <c r="U149" s="39"/>
      <c r="V149" s="39"/>
      <c r="W149" s="39"/>
      <c r="X149" s="39"/>
      <c r="Y149" s="39"/>
      <c r="Z149" s="39"/>
      <c r="AA149" s="39"/>
      <c r="AB149" s="39"/>
      <c r="AC149" s="39"/>
      <c r="AD149" s="39"/>
      <c r="AE149" s="40"/>
      <c r="AF149" s="40"/>
      <c r="AG149" s="39"/>
      <c r="AH149" s="39"/>
      <c r="AI149" s="39"/>
      <c r="AJ149" s="39"/>
      <c r="AK149" s="41"/>
      <c r="AL149" s="39"/>
      <c r="AM149" s="39"/>
      <c r="AN149" s="39"/>
      <c r="AO149" s="39"/>
      <c r="AP149" s="42"/>
      <c r="AQ149" s="42"/>
      <c r="AR149" s="42"/>
      <c r="AS149" s="42"/>
      <c r="AT149" s="42"/>
      <c r="AU149" s="42"/>
      <c r="AV149" s="42"/>
      <c r="AW149" s="42"/>
      <c r="AX149" s="39"/>
      <c r="AY149" s="63"/>
      <c r="AZ149" s="40"/>
      <c r="BA149" s="39"/>
      <c r="BB149" s="39"/>
      <c r="BC149" s="39"/>
      <c r="BD149" s="39"/>
      <c r="BE149" s="39"/>
      <c r="BF149" s="39"/>
      <c r="BG149" s="39"/>
      <c r="BH149" s="39"/>
      <c r="BI149" s="39"/>
      <c r="BJ149" s="52"/>
      <c r="BK149" s="39"/>
      <c r="BL149" s="39"/>
      <c r="BM149" s="39"/>
      <c r="BN149" s="39"/>
      <c r="BO149" s="39"/>
      <c r="BP149" s="52"/>
      <c r="BQ149" s="43"/>
      <c r="BR149" s="42"/>
      <c r="BS149" s="42"/>
      <c r="BT149" s="44"/>
      <c r="BU149" s="44"/>
      <c r="BV149" s="65"/>
      <c r="BW149" s="44"/>
      <c r="BX149" s="44"/>
      <c r="BY149" s="44"/>
      <c r="BZ149" s="44"/>
      <c r="CA149" s="45"/>
      <c r="CB149" s="45"/>
      <c r="CC149" s="45"/>
      <c r="CD149" s="45"/>
      <c r="CE149" s="45"/>
      <c r="CF149" s="45"/>
      <c r="CG149" s="45"/>
      <c r="CH149" s="44"/>
      <c r="CI149" s="44"/>
      <c r="CJ149" s="44"/>
      <c r="CK149" s="44"/>
      <c r="CL149" s="39"/>
      <c r="CM149" s="39"/>
      <c r="CN149" s="44"/>
      <c r="CO149" s="44"/>
      <c r="CP149" s="44"/>
      <c r="CQ149" s="44"/>
      <c r="CR149" s="45"/>
      <c r="CS149" s="43"/>
      <c r="CT149" s="43"/>
      <c r="CU149" s="42"/>
      <c r="CV149" s="59"/>
      <c r="CW149" s="64"/>
      <c r="CX149" s="46"/>
      <c r="CY149" s="46"/>
      <c r="CZ149" s="43"/>
      <c r="DA149" s="46"/>
      <c r="DB149" s="52"/>
      <c r="DC149" s="39"/>
      <c r="DD149" s="43"/>
      <c r="DE149" s="39"/>
      <c r="DF149" s="43"/>
      <c r="DG149" s="39"/>
      <c r="DH149" s="39"/>
      <c r="DI149" s="39"/>
      <c r="DJ149" s="39"/>
      <c r="DK149" s="39"/>
      <c r="DL149" s="39"/>
      <c r="DM149" s="64"/>
      <c r="DN149" s="39"/>
      <c r="DO149" s="39"/>
      <c r="DP149" s="39"/>
      <c r="DQ149" s="39"/>
      <c r="DR149" s="39"/>
      <c r="DS149" s="41"/>
    </row>
    <row r="150" spans="1:124" s="36" customFormat="1" ht="15" customHeight="1" x14ac:dyDescent="0.3">
      <c r="A150" s="39"/>
      <c r="B150" s="40"/>
      <c r="C150" s="40"/>
      <c r="D150" s="40"/>
      <c r="E150" s="40"/>
      <c r="F150" s="40"/>
      <c r="G150" s="40"/>
      <c r="H150" s="40"/>
      <c r="I150" s="40"/>
      <c r="J150" s="40"/>
      <c r="K150" s="40"/>
      <c r="L150" s="40"/>
      <c r="M150" s="68"/>
      <c r="N150" s="40"/>
      <c r="O150" s="39"/>
      <c r="P150" s="39"/>
      <c r="Q150" s="39"/>
      <c r="R150" s="39"/>
      <c r="S150" s="39"/>
      <c r="T150" s="39"/>
      <c r="U150" s="39"/>
      <c r="V150" s="39"/>
      <c r="W150" s="39"/>
      <c r="X150" s="39"/>
      <c r="Y150" s="39"/>
      <c r="Z150" s="39"/>
      <c r="AA150" s="39"/>
      <c r="AB150" s="39"/>
      <c r="AC150" s="39"/>
      <c r="AD150" s="39"/>
      <c r="AE150" s="40"/>
      <c r="AF150" s="40"/>
      <c r="AG150" s="39"/>
      <c r="AH150" s="39"/>
      <c r="AI150" s="39"/>
      <c r="AJ150" s="39"/>
      <c r="AK150" s="41"/>
      <c r="AL150" s="39"/>
      <c r="AM150" s="39"/>
      <c r="AN150" s="39"/>
      <c r="AO150" s="39"/>
      <c r="AP150" s="42"/>
      <c r="AQ150" s="42"/>
      <c r="AR150" s="42"/>
      <c r="AS150" s="42"/>
      <c r="AT150" s="42"/>
      <c r="AU150" s="42"/>
      <c r="AV150" s="42"/>
      <c r="AW150" s="42"/>
      <c r="AX150" s="39"/>
      <c r="AY150" s="63"/>
      <c r="AZ150" s="40"/>
      <c r="BA150" s="39"/>
      <c r="BB150" s="39"/>
      <c r="BC150" s="39"/>
      <c r="BD150" s="39"/>
      <c r="BE150" s="39"/>
      <c r="BF150" s="39"/>
      <c r="BG150" s="39"/>
      <c r="BH150" s="39"/>
      <c r="BI150" s="39"/>
      <c r="BJ150" s="52"/>
      <c r="BK150" s="39"/>
      <c r="BL150" s="39"/>
      <c r="BM150" s="39"/>
      <c r="BN150" s="39"/>
      <c r="BO150" s="39"/>
      <c r="BP150" s="52"/>
      <c r="BQ150" s="43"/>
      <c r="BR150" s="42"/>
      <c r="BS150" s="42"/>
      <c r="BT150" s="44"/>
      <c r="BU150" s="44"/>
      <c r="BV150" s="65"/>
      <c r="BW150" s="44"/>
      <c r="BX150" s="44"/>
      <c r="BY150" s="44"/>
      <c r="BZ150" s="44"/>
      <c r="CA150" s="45"/>
      <c r="CB150" s="45"/>
      <c r="CC150" s="45"/>
      <c r="CD150" s="45"/>
      <c r="CE150" s="45"/>
      <c r="CF150" s="45"/>
      <c r="CG150" s="45"/>
      <c r="CH150" s="44"/>
      <c r="CI150" s="44"/>
      <c r="CJ150" s="44"/>
      <c r="CK150" s="44"/>
      <c r="CL150" s="39"/>
      <c r="CM150" s="39"/>
      <c r="CN150" s="44"/>
      <c r="CO150" s="44"/>
      <c r="CP150" s="44"/>
      <c r="CQ150" s="44"/>
      <c r="CR150" s="45"/>
      <c r="CS150" s="43"/>
      <c r="CT150" s="43"/>
      <c r="CU150" s="42"/>
      <c r="CV150" s="59"/>
      <c r="CW150" s="64"/>
      <c r="CX150" s="46"/>
      <c r="CY150" s="46"/>
      <c r="CZ150" s="43"/>
      <c r="DA150" s="46"/>
      <c r="DB150" s="52"/>
      <c r="DC150" s="39"/>
      <c r="DD150" s="43"/>
      <c r="DE150" s="39"/>
      <c r="DF150" s="43"/>
      <c r="DG150" s="39"/>
      <c r="DH150" s="39"/>
      <c r="DI150" s="39"/>
      <c r="DJ150" s="39"/>
      <c r="DK150" s="39"/>
      <c r="DL150" s="39"/>
      <c r="DM150" s="64"/>
      <c r="DN150" s="39"/>
      <c r="DO150" s="39"/>
      <c r="DP150" s="39"/>
      <c r="DQ150" s="39"/>
      <c r="DR150" s="39"/>
      <c r="DS150" s="41"/>
    </row>
    <row r="151" spans="1:124" s="36" customFormat="1" ht="15" customHeight="1" x14ac:dyDescent="0.3">
      <c r="A151" s="39"/>
      <c r="B151" s="40"/>
      <c r="C151" s="40"/>
      <c r="D151" s="40"/>
      <c r="E151" s="40"/>
      <c r="F151" s="40"/>
      <c r="G151" s="40"/>
      <c r="H151" s="40"/>
      <c r="I151" s="40"/>
      <c r="J151" s="40"/>
      <c r="K151" s="40"/>
      <c r="L151" s="40"/>
      <c r="M151" s="68"/>
      <c r="N151" s="40"/>
      <c r="O151" s="39"/>
      <c r="P151" s="39"/>
      <c r="Q151" s="39"/>
      <c r="R151" s="39"/>
      <c r="S151" s="39"/>
      <c r="T151" s="39"/>
      <c r="U151" s="39"/>
      <c r="V151" s="39"/>
      <c r="W151" s="39"/>
      <c r="X151" s="39"/>
      <c r="Y151" s="39"/>
      <c r="Z151" s="39"/>
      <c r="AA151" s="39"/>
      <c r="AB151" s="39"/>
      <c r="AC151" s="39"/>
      <c r="AD151" s="39"/>
      <c r="AE151" s="40"/>
      <c r="AF151" s="40"/>
      <c r="AG151" s="39"/>
      <c r="AH151" s="39"/>
      <c r="AI151" s="39"/>
      <c r="AJ151" s="39"/>
      <c r="AK151" s="41"/>
      <c r="AL151" s="39"/>
      <c r="AM151" s="39"/>
      <c r="AN151" s="39"/>
      <c r="AO151" s="39"/>
      <c r="AP151" s="42"/>
      <c r="AQ151" s="42"/>
      <c r="AR151" s="42"/>
      <c r="AS151" s="42"/>
      <c r="AT151" s="42"/>
      <c r="AU151" s="42"/>
      <c r="AV151" s="42"/>
      <c r="AW151" s="42"/>
      <c r="AX151" s="39"/>
      <c r="AY151" s="63"/>
      <c r="AZ151" s="40"/>
      <c r="BA151" s="39"/>
      <c r="BB151" s="39"/>
      <c r="BC151" s="39"/>
      <c r="BD151" s="39"/>
      <c r="BE151" s="39"/>
      <c r="BF151" s="39"/>
      <c r="BG151" s="39"/>
      <c r="BH151" s="39"/>
      <c r="BI151" s="39"/>
      <c r="BJ151" s="52"/>
      <c r="BK151" s="39"/>
      <c r="BL151" s="39"/>
      <c r="BM151" s="39"/>
      <c r="BN151" s="39"/>
      <c r="BO151" s="39"/>
      <c r="BP151" s="52"/>
      <c r="BQ151" s="43"/>
      <c r="BR151" s="42"/>
      <c r="BS151" s="42"/>
      <c r="BT151" s="44"/>
      <c r="BU151" s="44"/>
      <c r="BV151" s="65"/>
      <c r="BW151" s="44"/>
      <c r="BX151" s="44"/>
      <c r="BY151" s="44"/>
      <c r="BZ151" s="44"/>
      <c r="CA151" s="45"/>
      <c r="CB151" s="45"/>
      <c r="CC151" s="45"/>
      <c r="CD151" s="45"/>
      <c r="CE151" s="45"/>
      <c r="CF151" s="45"/>
      <c r="CG151" s="45"/>
      <c r="CH151" s="44"/>
      <c r="CI151" s="44"/>
      <c r="CJ151" s="44"/>
      <c r="CK151" s="44"/>
      <c r="CL151" s="39"/>
      <c r="CM151" s="39"/>
      <c r="CN151" s="44"/>
      <c r="CO151" s="44"/>
      <c r="CP151" s="44"/>
      <c r="CQ151" s="44"/>
      <c r="CR151" s="45"/>
      <c r="CS151" s="43"/>
      <c r="CT151" s="43"/>
      <c r="CU151" s="42"/>
      <c r="CV151" s="59"/>
      <c r="CW151" s="64"/>
      <c r="CX151" s="46"/>
      <c r="CY151" s="46"/>
      <c r="CZ151" s="43"/>
      <c r="DA151" s="46"/>
      <c r="DB151" s="52"/>
      <c r="DC151" s="39"/>
      <c r="DD151" s="43"/>
      <c r="DE151" s="39"/>
      <c r="DF151" s="43"/>
      <c r="DG151" s="39"/>
      <c r="DH151" s="39"/>
      <c r="DI151" s="39"/>
      <c r="DJ151" s="39"/>
      <c r="DK151" s="39"/>
      <c r="DL151" s="39"/>
      <c r="DM151" s="64"/>
      <c r="DN151" s="39"/>
      <c r="DO151" s="39"/>
      <c r="DP151" s="39"/>
      <c r="DQ151" s="39"/>
      <c r="DR151" s="39"/>
      <c r="DS151" s="41"/>
    </row>
    <row r="152" spans="1:124" s="36" customFormat="1" ht="15" customHeight="1" x14ac:dyDescent="0.3">
      <c r="A152" s="39"/>
      <c r="B152" s="40"/>
      <c r="C152" s="40"/>
      <c r="D152" s="40"/>
      <c r="E152" s="40"/>
      <c r="F152" s="40"/>
      <c r="G152" s="40"/>
      <c r="H152" s="40"/>
      <c r="I152" s="40"/>
      <c r="J152" s="40"/>
      <c r="K152" s="40"/>
      <c r="L152" s="40"/>
      <c r="M152" s="68"/>
      <c r="N152" s="40"/>
      <c r="O152" s="39"/>
      <c r="P152" s="39"/>
      <c r="Q152" s="39"/>
      <c r="R152" s="39"/>
      <c r="S152" s="39"/>
      <c r="T152" s="39"/>
      <c r="U152" s="39"/>
      <c r="V152" s="39"/>
      <c r="W152" s="39"/>
      <c r="X152" s="39"/>
      <c r="Y152" s="39"/>
      <c r="Z152" s="39"/>
      <c r="AA152" s="39"/>
      <c r="AB152" s="39"/>
      <c r="AC152" s="39"/>
      <c r="AD152" s="39"/>
      <c r="AE152" s="40"/>
      <c r="AF152" s="40"/>
      <c r="AG152" s="39"/>
      <c r="AH152" s="39"/>
      <c r="AI152" s="39"/>
      <c r="AJ152" s="39"/>
      <c r="AK152" s="41"/>
      <c r="AL152" s="39"/>
      <c r="AM152" s="39"/>
      <c r="AN152" s="39"/>
      <c r="AO152" s="39"/>
      <c r="AP152" s="42"/>
      <c r="AQ152" s="42"/>
      <c r="AR152" s="42"/>
      <c r="AS152" s="42"/>
      <c r="AT152" s="42"/>
      <c r="AU152" s="42"/>
      <c r="AV152" s="42"/>
      <c r="AW152" s="42"/>
      <c r="AX152" s="39"/>
      <c r="AY152" s="63"/>
      <c r="AZ152" s="40"/>
      <c r="BA152" s="39"/>
      <c r="BB152" s="39"/>
      <c r="BC152" s="39"/>
      <c r="BD152" s="39"/>
      <c r="BE152" s="39"/>
      <c r="BF152" s="39"/>
      <c r="BG152" s="39"/>
      <c r="BH152" s="39"/>
      <c r="BI152" s="39"/>
      <c r="BJ152" s="52"/>
      <c r="BK152" s="39"/>
      <c r="BL152" s="39"/>
      <c r="BM152" s="39"/>
      <c r="BN152" s="39"/>
      <c r="BO152" s="39"/>
      <c r="BP152" s="52"/>
      <c r="BQ152" s="43"/>
      <c r="BR152" s="42"/>
      <c r="BS152" s="42"/>
      <c r="BT152" s="44"/>
      <c r="BU152" s="44"/>
      <c r="BV152" s="65"/>
      <c r="BW152" s="44"/>
      <c r="BX152" s="44"/>
      <c r="BY152" s="44"/>
      <c r="BZ152" s="44"/>
      <c r="CA152" s="45"/>
      <c r="CB152" s="45"/>
      <c r="CC152" s="45"/>
      <c r="CD152" s="45"/>
      <c r="CE152" s="45"/>
      <c r="CF152" s="45"/>
      <c r="CG152" s="45"/>
      <c r="CH152" s="44"/>
      <c r="CI152" s="44"/>
      <c r="CJ152" s="44"/>
      <c r="CK152" s="44"/>
      <c r="CL152" s="39"/>
      <c r="CM152" s="39"/>
      <c r="CN152" s="44"/>
      <c r="CO152" s="44"/>
      <c r="CP152" s="44"/>
      <c r="CQ152" s="44"/>
      <c r="CR152" s="45"/>
      <c r="CS152" s="43"/>
      <c r="CT152" s="43"/>
      <c r="CU152" s="42"/>
      <c r="CV152" s="59"/>
      <c r="CW152" s="64"/>
      <c r="CX152" s="46"/>
      <c r="CY152" s="46"/>
      <c r="CZ152" s="43"/>
      <c r="DA152" s="46"/>
      <c r="DB152" s="52"/>
      <c r="DC152" s="39"/>
      <c r="DD152" s="43"/>
      <c r="DE152" s="39"/>
      <c r="DF152" s="43"/>
      <c r="DG152" s="39"/>
      <c r="DH152" s="39"/>
      <c r="DI152" s="39"/>
      <c r="DJ152" s="39"/>
      <c r="DK152" s="39"/>
      <c r="DL152" s="39"/>
      <c r="DM152" s="64"/>
      <c r="DN152" s="39"/>
      <c r="DO152" s="39"/>
      <c r="DP152" s="39"/>
      <c r="DQ152" s="39"/>
      <c r="DR152" s="39"/>
      <c r="DS152" s="41"/>
    </row>
    <row r="153" spans="1:124" s="36" customFormat="1" ht="15" customHeight="1" x14ac:dyDescent="0.3">
      <c r="A153" s="39"/>
      <c r="B153" s="40"/>
      <c r="C153" s="40"/>
      <c r="D153" s="40"/>
      <c r="E153" s="40"/>
      <c r="F153" s="40"/>
      <c r="G153" s="40"/>
      <c r="H153" s="40"/>
      <c r="I153" s="40"/>
      <c r="J153" s="40"/>
      <c r="K153" s="40"/>
      <c r="L153" s="40"/>
      <c r="M153" s="68"/>
      <c r="N153" s="40"/>
      <c r="O153" s="39"/>
      <c r="P153" s="39"/>
      <c r="Q153" s="39"/>
      <c r="R153" s="39"/>
      <c r="S153" s="39"/>
      <c r="T153" s="39"/>
      <c r="U153" s="39"/>
      <c r="V153" s="39"/>
      <c r="W153" s="39"/>
      <c r="X153" s="39"/>
      <c r="Y153" s="39"/>
      <c r="Z153" s="39"/>
      <c r="AA153" s="39"/>
      <c r="AB153" s="39"/>
      <c r="AC153" s="39"/>
      <c r="AD153" s="39"/>
      <c r="AE153" s="40"/>
      <c r="AF153" s="40"/>
      <c r="AG153" s="39"/>
      <c r="AH153" s="39"/>
      <c r="AI153" s="39"/>
      <c r="AJ153" s="39"/>
      <c r="AK153" s="41"/>
      <c r="AL153" s="39"/>
      <c r="AM153" s="39"/>
      <c r="AN153" s="39"/>
      <c r="AO153" s="39"/>
      <c r="AP153" s="42"/>
      <c r="AQ153" s="42"/>
      <c r="AR153" s="42"/>
      <c r="AS153" s="42"/>
      <c r="AT153" s="42"/>
      <c r="AU153" s="42"/>
      <c r="AV153" s="42"/>
      <c r="AW153" s="42"/>
      <c r="AX153" s="39"/>
      <c r="AY153" s="63"/>
      <c r="AZ153" s="40"/>
      <c r="BA153" s="39"/>
      <c r="BB153" s="39"/>
      <c r="BC153" s="39"/>
      <c r="BD153" s="39"/>
      <c r="BE153" s="39"/>
      <c r="BF153" s="39"/>
      <c r="BG153" s="39"/>
      <c r="BH153" s="39"/>
      <c r="BI153" s="39"/>
      <c r="BJ153" s="52"/>
      <c r="BK153" s="39"/>
      <c r="BL153" s="39"/>
      <c r="BM153" s="39"/>
      <c r="BN153" s="39"/>
      <c r="BO153" s="39"/>
      <c r="BP153" s="52"/>
      <c r="BQ153" s="43"/>
      <c r="BR153" s="42"/>
      <c r="BS153" s="42"/>
      <c r="BT153" s="44"/>
      <c r="BU153" s="44"/>
      <c r="BV153" s="65"/>
      <c r="BW153" s="44"/>
      <c r="BX153" s="44"/>
      <c r="BY153" s="44"/>
      <c r="BZ153" s="44"/>
      <c r="CA153" s="45"/>
      <c r="CB153" s="45"/>
      <c r="CC153" s="45"/>
      <c r="CD153" s="45"/>
      <c r="CE153" s="45"/>
      <c r="CF153" s="45"/>
      <c r="CG153" s="45"/>
      <c r="CH153" s="44"/>
      <c r="CI153" s="44"/>
      <c r="CJ153" s="44"/>
      <c r="CK153" s="44"/>
      <c r="CL153" s="39"/>
      <c r="CM153" s="39"/>
      <c r="CN153" s="44"/>
      <c r="CO153" s="44"/>
      <c r="CP153" s="44"/>
      <c r="CQ153" s="44"/>
      <c r="CR153" s="45"/>
      <c r="CS153" s="43"/>
      <c r="CT153" s="43"/>
      <c r="CU153" s="42"/>
      <c r="CV153" s="59"/>
      <c r="CW153" s="64"/>
      <c r="CX153" s="46"/>
      <c r="CY153" s="46"/>
      <c r="CZ153" s="43"/>
      <c r="DA153" s="46"/>
      <c r="DB153" s="52"/>
      <c r="DC153" s="39"/>
      <c r="DD153" s="43"/>
      <c r="DE153" s="39"/>
      <c r="DF153" s="43"/>
      <c r="DG153" s="39"/>
      <c r="DH153" s="39"/>
      <c r="DI153" s="39"/>
      <c r="DJ153" s="39"/>
      <c r="DK153" s="39"/>
      <c r="DL153" s="39"/>
      <c r="DM153" s="64"/>
      <c r="DN153" s="39"/>
      <c r="DO153" s="39"/>
      <c r="DP153" s="39"/>
      <c r="DQ153" s="39"/>
      <c r="DR153" s="39"/>
      <c r="DS153" s="41"/>
      <c r="DT153" s="41"/>
    </row>
    <row r="154" spans="1:124" s="36" customFormat="1" ht="15" customHeight="1" x14ac:dyDescent="0.3">
      <c r="A154" s="39"/>
      <c r="B154" s="40"/>
      <c r="C154" s="40"/>
      <c r="D154" s="40"/>
      <c r="E154" s="40"/>
      <c r="F154" s="40"/>
      <c r="G154" s="40"/>
      <c r="H154" s="40"/>
      <c r="I154" s="40"/>
      <c r="J154" s="40"/>
      <c r="K154" s="40"/>
      <c r="L154" s="40"/>
      <c r="M154" s="68"/>
      <c r="N154" s="40"/>
      <c r="O154" s="39"/>
      <c r="P154" s="39"/>
      <c r="Q154" s="39"/>
      <c r="R154" s="39"/>
      <c r="S154" s="39"/>
      <c r="T154" s="39"/>
      <c r="U154" s="39"/>
      <c r="V154" s="39"/>
      <c r="W154" s="39"/>
      <c r="X154" s="39"/>
      <c r="Y154" s="39"/>
      <c r="Z154" s="39"/>
      <c r="AA154" s="39"/>
      <c r="AB154" s="39"/>
      <c r="AC154" s="39"/>
      <c r="AD154" s="39"/>
      <c r="AE154" s="40"/>
      <c r="AF154" s="40"/>
      <c r="AG154" s="39"/>
      <c r="AH154" s="39"/>
      <c r="AI154" s="39"/>
      <c r="AJ154" s="39"/>
      <c r="AK154" s="41"/>
      <c r="AL154" s="39"/>
      <c r="AM154" s="39"/>
      <c r="AN154" s="39"/>
      <c r="AO154" s="39"/>
      <c r="AP154" s="42"/>
      <c r="AQ154" s="42"/>
      <c r="AR154" s="42"/>
      <c r="AS154" s="42"/>
      <c r="AT154" s="42"/>
      <c r="AU154" s="42"/>
      <c r="AV154" s="42"/>
      <c r="AW154" s="42"/>
      <c r="AX154" s="39"/>
      <c r="AY154" s="63"/>
      <c r="AZ154" s="40"/>
      <c r="BA154" s="39"/>
      <c r="BB154" s="39"/>
      <c r="BC154" s="39"/>
      <c r="BD154" s="39"/>
      <c r="BE154" s="39"/>
      <c r="BF154" s="39"/>
      <c r="BG154" s="39"/>
      <c r="BH154" s="39"/>
      <c r="BI154" s="39"/>
      <c r="BJ154" s="52"/>
      <c r="BK154" s="39"/>
      <c r="BL154" s="39"/>
      <c r="BM154" s="39"/>
      <c r="BN154" s="39"/>
      <c r="BO154" s="39"/>
      <c r="BP154" s="52"/>
      <c r="BQ154" s="43"/>
      <c r="BR154" s="42"/>
      <c r="BS154" s="42"/>
      <c r="BT154" s="44"/>
      <c r="BU154" s="44"/>
      <c r="BV154" s="65"/>
      <c r="BW154" s="44"/>
      <c r="BX154" s="44"/>
      <c r="BY154" s="44"/>
      <c r="BZ154" s="44"/>
      <c r="CA154" s="45"/>
      <c r="CB154" s="45"/>
      <c r="CC154" s="45"/>
      <c r="CD154" s="45"/>
      <c r="CE154" s="45"/>
      <c r="CF154" s="45"/>
      <c r="CG154" s="45"/>
      <c r="CH154" s="44"/>
      <c r="CI154" s="44"/>
      <c r="CJ154" s="44"/>
      <c r="CK154" s="44"/>
      <c r="CL154" s="39"/>
      <c r="CM154" s="39"/>
      <c r="CN154" s="44"/>
      <c r="CO154" s="44"/>
      <c r="CP154" s="44"/>
      <c r="CQ154" s="44"/>
      <c r="CR154" s="45"/>
      <c r="CS154" s="43"/>
      <c r="CT154" s="43"/>
      <c r="CU154" s="42"/>
      <c r="CV154" s="59"/>
      <c r="CW154" s="64"/>
      <c r="CX154" s="46"/>
      <c r="CY154" s="46"/>
      <c r="CZ154" s="43"/>
      <c r="DA154" s="46"/>
      <c r="DB154" s="52"/>
      <c r="DC154" s="39"/>
      <c r="DD154" s="43"/>
      <c r="DE154" s="39"/>
      <c r="DF154" s="43"/>
      <c r="DG154" s="39"/>
      <c r="DH154" s="39"/>
      <c r="DI154" s="39"/>
      <c r="DJ154" s="39"/>
      <c r="DK154" s="39"/>
      <c r="DL154" s="39"/>
      <c r="DM154" s="64"/>
      <c r="DN154" s="39"/>
      <c r="DO154" s="39"/>
      <c r="DP154" s="39"/>
      <c r="DQ154" s="39"/>
      <c r="DR154" s="39"/>
      <c r="DS154" s="41"/>
      <c r="DT154" s="41"/>
    </row>
    <row r="155" spans="1:124" s="36" customFormat="1" ht="15" customHeight="1" x14ac:dyDescent="0.3">
      <c r="A155" s="39"/>
      <c r="B155" s="40"/>
      <c r="C155" s="40"/>
      <c r="D155" s="40"/>
      <c r="E155" s="40"/>
      <c r="F155" s="40"/>
      <c r="G155" s="40"/>
      <c r="H155" s="40"/>
      <c r="I155" s="40"/>
      <c r="J155" s="40"/>
      <c r="K155" s="40"/>
      <c r="L155" s="40"/>
      <c r="M155" s="68"/>
      <c r="N155" s="40"/>
      <c r="O155" s="39"/>
      <c r="P155" s="39"/>
      <c r="Q155" s="39"/>
      <c r="R155" s="39"/>
      <c r="S155" s="39"/>
      <c r="T155" s="39"/>
      <c r="U155" s="39"/>
      <c r="V155" s="39"/>
      <c r="W155" s="39"/>
      <c r="X155" s="39"/>
      <c r="Y155" s="39"/>
      <c r="Z155" s="39"/>
      <c r="AA155" s="39"/>
      <c r="AB155" s="39"/>
      <c r="AC155" s="39"/>
      <c r="AD155" s="39"/>
      <c r="AE155" s="40"/>
      <c r="AF155" s="40"/>
      <c r="AG155" s="39"/>
      <c r="AH155" s="39"/>
      <c r="AI155" s="39"/>
      <c r="AJ155" s="39"/>
      <c r="AK155" s="41"/>
      <c r="AL155" s="39"/>
      <c r="AM155" s="39"/>
      <c r="AN155" s="39"/>
      <c r="AO155" s="39"/>
      <c r="AP155" s="42"/>
      <c r="AQ155" s="42"/>
      <c r="AR155" s="42"/>
      <c r="AS155" s="42"/>
      <c r="AT155" s="42"/>
      <c r="AU155" s="42"/>
      <c r="AV155" s="42"/>
      <c r="AW155" s="42"/>
      <c r="AX155" s="39"/>
      <c r="AY155" s="63"/>
      <c r="AZ155" s="40"/>
      <c r="BA155" s="39"/>
      <c r="BB155" s="39"/>
      <c r="BC155" s="39"/>
      <c r="BD155" s="39"/>
      <c r="BE155" s="39"/>
      <c r="BF155" s="39"/>
      <c r="BG155" s="39"/>
      <c r="BH155" s="39"/>
      <c r="BI155" s="39"/>
      <c r="BJ155" s="52"/>
      <c r="BK155" s="39"/>
      <c r="BL155" s="39"/>
      <c r="BM155" s="39"/>
      <c r="BN155" s="39"/>
      <c r="BO155" s="39"/>
      <c r="BP155" s="52"/>
      <c r="BQ155" s="43"/>
      <c r="BR155" s="42"/>
      <c r="BS155" s="42"/>
      <c r="BT155" s="44"/>
      <c r="BU155" s="44"/>
      <c r="BV155" s="65"/>
      <c r="BW155" s="44"/>
      <c r="BX155" s="44"/>
      <c r="BY155" s="44"/>
      <c r="BZ155" s="44"/>
      <c r="CA155" s="45"/>
      <c r="CB155" s="45"/>
      <c r="CC155" s="45"/>
      <c r="CD155" s="45"/>
      <c r="CE155" s="45"/>
      <c r="CF155" s="45"/>
      <c r="CG155" s="45"/>
      <c r="CH155" s="44"/>
      <c r="CI155" s="44"/>
      <c r="CJ155" s="44"/>
      <c r="CK155" s="44"/>
      <c r="CL155" s="39"/>
      <c r="CM155" s="39"/>
      <c r="CN155" s="44"/>
      <c r="CO155" s="44"/>
      <c r="CP155" s="44"/>
      <c r="CQ155" s="44"/>
      <c r="CR155" s="45"/>
      <c r="CS155" s="43"/>
      <c r="CT155" s="43"/>
      <c r="CU155" s="42"/>
      <c r="CV155" s="59"/>
      <c r="CW155" s="64"/>
      <c r="CX155" s="46"/>
      <c r="CY155" s="46"/>
      <c r="CZ155" s="43"/>
      <c r="DA155" s="46"/>
      <c r="DB155" s="52"/>
      <c r="DC155" s="39"/>
      <c r="DD155" s="43"/>
      <c r="DE155" s="39"/>
      <c r="DF155" s="43"/>
      <c r="DG155" s="39"/>
      <c r="DH155" s="39"/>
      <c r="DI155" s="39"/>
      <c r="DJ155" s="39"/>
      <c r="DK155" s="39"/>
      <c r="DL155" s="39"/>
      <c r="DM155" s="64"/>
      <c r="DN155" s="39"/>
      <c r="DO155" s="39"/>
      <c r="DP155" s="39"/>
      <c r="DQ155" s="39"/>
      <c r="DR155" s="39"/>
      <c r="DS155" s="41"/>
    </row>
    <row r="156" spans="1:124" s="36" customFormat="1" ht="15" customHeight="1" x14ac:dyDescent="0.3">
      <c r="A156" s="39"/>
      <c r="B156" s="40"/>
      <c r="C156" s="40"/>
      <c r="D156" s="40"/>
      <c r="E156" s="40"/>
      <c r="F156" s="40"/>
      <c r="G156" s="40"/>
      <c r="H156" s="40"/>
      <c r="I156" s="40"/>
      <c r="J156" s="40"/>
      <c r="K156" s="40"/>
      <c r="L156" s="40"/>
      <c r="M156" s="68"/>
      <c r="N156" s="40"/>
      <c r="O156" s="39"/>
      <c r="P156" s="39"/>
      <c r="Q156" s="39"/>
      <c r="R156" s="39"/>
      <c r="S156" s="39"/>
      <c r="T156" s="39"/>
      <c r="U156" s="39"/>
      <c r="V156" s="39"/>
      <c r="W156" s="39"/>
      <c r="X156" s="39"/>
      <c r="Y156" s="39"/>
      <c r="Z156" s="39"/>
      <c r="AA156" s="39"/>
      <c r="AB156" s="39"/>
      <c r="AC156" s="39"/>
      <c r="AD156" s="39"/>
      <c r="AE156" s="40"/>
      <c r="AF156" s="40"/>
      <c r="AG156" s="39"/>
      <c r="AH156" s="39"/>
      <c r="AI156" s="39"/>
      <c r="AJ156" s="39"/>
      <c r="AK156" s="41"/>
      <c r="AL156" s="39"/>
      <c r="AM156" s="39"/>
      <c r="AN156" s="39"/>
      <c r="AO156" s="39"/>
      <c r="AP156" s="42"/>
      <c r="AQ156" s="42"/>
      <c r="AR156" s="42"/>
      <c r="AS156" s="42"/>
      <c r="AT156" s="42"/>
      <c r="AU156" s="42"/>
      <c r="AV156" s="42"/>
      <c r="AW156" s="42"/>
      <c r="AX156" s="39"/>
      <c r="AY156" s="63"/>
      <c r="AZ156" s="40"/>
      <c r="BA156" s="39"/>
      <c r="BB156" s="39"/>
      <c r="BC156" s="39"/>
      <c r="BD156" s="39"/>
      <c r="BE156" s="39"/>
      <c r="BF156" s="39"/>
      <c r="BG156" s="39"/>
      <c r="BH156" s="39"/>
      <c r="BI156" s="39"/>
      <c r="BJ156" s="52"/>
      <c r="BK156" s="39"/>
      <c r="BL156" s="39"/>
      <c r="BM156" s="39"/>
      <c r="BN156" s="39"/>
      <c r="BO156" s="39"/>
      <c r="BP156" s="52"/>
      <c r="BQ156" s="43"/>
      <c r="BR156" s="42"/>
      <c r="BS156" s="42"/>
      <c r="BT156" s="44"/>
      <c r="BU156" s="44"/>
      <c r="BV156" s="65"/>
      <c r="BW156" s="44"/>
      <c r="BX156" s="44"/>
      <c r="BY156" s="44"/>
      <c r="BZ156" s="44"/>
      <c r="CA156" s="45"/>
      <c r="CB156" s="45"/>
      <c r="CC156" s="45"/>
      <c r="CD156" s="45"/>
      <c r="CE156" s="45"/>
      <c r="CF156" s="45"/>
      <c r="CG156" s="45"/>
      <c r="CH156" s="44"/>
      <c r="CI156" s="44"/>
      <c r="CJ156" s="44"/>
      <c r="CK156" s="44"/>
      <c r="CL156" s="39"/>
      <c r="CM156" s="39"/>
      <c r="CN156" s="44"/>
      <c r="CO156" s="44"/>
      <c r="CP156" s="44"/>
      <c r="CQ156" s="44"/>
      <c r="CR156" s="45"/>
      <c r="CS156" s="43"/>
      <c r="CT156" s="43"/>
      <c r="CU156" s="42"/>
      <c r="CV156" s="59"/>
      <c r="CW156" s="64"/>
      <c r="CX156" s="46"/>
      <c r="CY156" s="46"/>
      <c r="CZ156" s="43"/>
      <c r="DA156" s="46"/>
      <c r="DB156" s="52"/>
      <c r="DC156" s="39"/>
      <c r="DD156" s="43"/>
      <c r="DE156" s="39"/>
      <c r="DF156" s="43"/>
      <c r="DG156" s="39"/>
      <c r="DH156" s="39"/>
      <c r="DI156" s="39"/>
      <c r="DJ156" s="39"/>
      <c r="DK156" s="39"/>
      <c r="DL156" s="39"/>
      <c r="DM156" s="64"/>
      <c r="DN156" s="39"/>
      <c r="DO156" s="39"/>
      <c r="DP156" s="39"/>
      <c r="DQ156" s="39"/>
      <c r="DR156" s="39"/>
      <c r="DS156" s="41"/>
    </row>
    <row r="157" spans="1:124" s="36" customFormat="1" ht="15" customHeight="1" x14ac:dyDescent="0.3">
      <c r="A157" s="39"/>
      <c r="B157" s="40"/>
      <c r="C157" s="40"/>
      <c r="D157" s="40"/>
      <c r="E157" s="40"/>
      <c r="F157" s="40"/>
      <c r="G157" s="40"/>
      <c r="H157" s="40"/>
      <c r="I157" s="40"/>
      <c r="J157" s="40"/>
      <c r="K157" s="40"/>
      <c r="L157" s="40"/>
      <c r="M157" s="68"/>
      <c r="N157" s="40"/>
      <c r="O157" s="39"/>
      <c r="P157" s="39"/>
      <c r="Q157" s="39"/>
      <c r="R157" s="39"/>
      <c r="S157" s="39"/>
      <c r="T157" s="39"/>
      <c r="U157" s="39"/>
      <c r="V157" s="39"/>
      <c r="W157" s="39"/>
      <c r="X157" s="39"/>
      <c r="Y157" s="39"/>
      <c r="Z157" s="39"/>
      <c r="AA157" s="39"/>
      <c r="AB157" s="39"/>
      <c r="AC157" s="39"/>
      <c r="AD157" s="39"/>
      <c r="AE157" s="40"/>
      <c r="AF157" s="40"/>
      <c r="AG157" s="39"/>
      <c r="AH157" s="39"/>
      <c r="AI157" s="39"/>
      <c r="AJ157" s="39"/>
      <c r="AK157" s="41"/>
      <c r="AL157" s="39"/>
      <c r="AM157" s="39"/>
      <c r="AN157" s="39"/>
      <c r="AO157" s="39"/>
      <c r="AP157" s="42"/>
      <c r="AQ157" s="42"/>
      <c r="AR157" s="42"/>
      <c r="AS157" s="42"/>
      <c r="AT157" s="42"/>
      <c r="AU157" s="42"/>
      <c r="AV157" s="42"/>
      <c r="AW157" s="42"/>
      <c r="AX157" s="39"/>
      <c r="AY157" s="63"/>
      <c r="AZ157" s="40"/>
      <c r="BA157" s="39"/>
      <c r="BB157" s="39"/>
      <c r="BC157" s="39"/>
      <c r="BD157" s="39"/>
      <c r="BE157" s="39"/>
      <c r="BF157" s="39"/>
      <c r="BG157" s="39"/>
      <c r="BH157" s="39"/>
      <c r="BI157" s="39"/>
      <c r="BJ157" s="52"/>
      <c r="BK157" s="39"/>
      <c r="BL157" s="39"/>
      <c r="BM157" s="39"/>
      <c r="BN157" s="39"/>
      <c r="BO157" s="39"/>
      <c r="BP157" s="52"/>
      <c r="BQ157" s="43"/>
      <c r="BR157" s="42"/>
      <c r="BS157" s="42"/>
      <c r="BT157" s="44"/>
      <c r="BU157" s="44"/>
      <c r="BV157" s="65"/>
      <c r="BW157" s="44"/>
      <c r="BX157" s="44"/>
      <c r="BY157" s="44"/>
      <c r="BZ157" s="44"/>
      <c r="CA157" s="45"/>
      <c r="CB157" s="45"/>
      <c r="CC157" s="45"/>
      <c r="CD157" s="45"/>
      <c r="CE157" s="45"/>
      <c r="CF157" s="45"/>
      <c r="CG157" s="45"/>
      <c r="CH157" s="44"/>
      <c r="CI157" s="44"/>
      <c r="CJ157" s="44"/>
      <c r="CK157" s="44"/>
      <c r="CL157" s="39"/>
      <c r="CM157" s="39"/>
      <c r="CN157" s="44"/>
      <c r="CO157" s="44"/>
      <c r="CP157" s="44"/>
      <c r="CQ157" s="44"/>
      <c r="CR157" s="45"/>
      <c r="CS157" s="43"/>
      <c r="CT157" s="43"/>
      <c r="CU157" s="42"/>
      <c r="CV157" s="59"/>
      <c r="CW157" s="64"/>
      <c r="CX157" s="46"/>
      <c r="CY157" s="46"/>
      <c r="CZ157" s="43"/>
      <c r="DA157" s="46"/>
      <c r="DB157" s="52"/>
      <c r="DC157" s="39"/>
      <c r="DD157" s="43"/>
      <c r="DE157" s="39"/>
      <c r="DF157" s="43"/>
      <c r="DG157" s="39"/>
      <c r="DH157" s="39"/>
      <c r="DI157" s="39"/>
      <c r="DJ157" s="39"/>
      <c r="DK157" s="39"/>
      <c r="DL157" s="39"/>
      <c r="DM157" s="64"/>
      <c r="DN157" s="39"/>
      <c r="DO157" s="39"/>
      <c r="DP157" s="39"/>
      <c r="DQ157" s="39"/>
      <c r="DR157" s="39"/>
      <c r="DS157" s="41"/>
    </row>
    <row r="158" spans="1:124" s="36" customFormat="1" ht="15" customHeight="1" x14ac:dyDescent="0.3">
      <c r="A158" s="39"/>
      <c r="B158" s="40"/>
      <c r="C158" s="40"/>
      <c r="D158" s="40"/>
      <c r="E158" s="40"/>
      <c r="F158" s="40"/>
      <c r="G158" s="40"/>
      <c r="H158" s="40"/>
      <c r="I158" s="40"/>
      <c r="J158" s="40"/>
      <c r="K158" s="40"/>
      <c r="L158" s="40"/>
      <c r="M158" s="68"/>
      <c r="N158" s="40"/>
      <c r="O158" s="39"/>
      <c r="P158" s="39"/>
      <c r="Q158" s="39"/>
      <c r="R158" s="39"/>
      <c r="S158" s="39"/>
      <c r="T158" s="39"/>
      <c r="U158" s="39"/>
      <c r="V158" s="39"/>
      <c r="W158" s="39"/>
      <c r="X158" s="39"/>
      <c r="Y158" s="39"/>
      <c r="Z158" s="39"/>
      <c r="AA158" s="39"/>
      <c r="AB158" s="39"/>
      <c r="AC158" s="39"/>
      <c r="AD158" s="39"/>
      <c r="AE158" s="40"/>
      <c r="AF158" s="40"/>
      <c r="AG158" s="39"/>
      <c r="AH158" s="39"/>
      <c r="AI158" s="39"/>
      <c r="AJ158" s="39"/>
      <c r="AK158" s="41"/>
      <c r="AL158" s="39"/>
      <c r="AM158" s="39"/>
      <c r="AN158" s="39"/>
      <c r="AO158" s="39"/>
      <c r="AP158" s="42"/>
      <c r="AQ158" s="42"/>
      <c r="AR158" s="42"/>
      <c r="AS158" s="42"/>
      <c r="AT158" s="42"/>
      <c r="AU158" s="42"/>
      <c r="AV158" s="42"/>
      <c r="AW158" s="42"/>
      <c r="AX158" s="39"/>
      <c r="AY158" s="63"/>
      <c r="AZ158" s="40"/>
      <c r="BA158" s="39"/>
      <c r="BB158" s="39"/>
      <c r="BC158" s="39"/>
      <c r="BD158" s="39"/>
      <c r="BE158" s="39"/>
      <c r="BF158" s="39"/>
      <c r="BG158" s="39"/>
      <c r="BH158" s="39"/>
      <c r="BI158" s="39"/>
      <c r="BJ158" s="52"/>
      <c r="BK158" s="39"/>
      <c r="BL158" s="39"/>
      <c r="BM158" s="39"/>
      <c r="BN158" s="39"/>
      <c r="BO158" s="39"/>
      <c r="BP158" s="52"/>
      <c r="BQ158" s="43"/>
      <c r="BR158" s="42"/>
      <c r="BS158" s="42"/>
      <c r="BT158" s="44"/>
      <c r="BU158" s="44"/>
      <c r="BV158" s="65"/>
      <c r="BW158" s="44"/>
      <c r="BX158" s="44"/>
      <c r="BY158" s="44"/>
      <c r="BZ158" s="44"/>
      <c r="CA158" s="45"/>
      <c r="CB158" s="45"/>
      <c r="CC158" s="45"/>
      <c r="CD158" s="45"/>
      <c r="CE158" s="45"/>
      <c r="CF158" s="45"/>
      <c r="CG158" s="45"/>
      <c r="CH158" s="44"/>
      <c r="CI158" s="44"/>
      <c r="CJ158" s="44"/>
      <c r="CK158" s="44"/>
      <c r="CL158" s="39"/>
      <c r="CM158" s="39"/>
      <c r="CN158" s="44"/>
      <c r="CO158" s="44"/>
      <c r="CP158" s="44"/>
      <c r="CQ158" s="44"/>
      <c r="CR158" s="45"/>
      <c r="CS158" s="43"/>
      <c r="CT158" s="43"/>
      <c r="CU158" s="42"/>
      <c r="CV158" s="59"/>
      <c r="CW158" s="64"/>
      <c r="CX158" s="46"/>
      <c r="CY158" s="46"/>
      <c r="CZ158" s="43"/>
      <c r="DA158" s="46"/>
      <c r="DB158" s="52"/>
      <c r="DC158" s="39"/>
      <c r="DD158" s="43"/>
      <c r="DE158" s="39"/>
      <c r="DF158" s="43"/>
      <c r="DG158" s="39"/>
      <c r="DH158" s="39"/>
      <c r="DI158" s="39"/>
      <c r="DJ158" s="39"/>
      <c r="DK158" s="39"/>
      <c r="DL158" s="39"/>
      <c r="DM158" s="64"/>
      <c r="DN158" s="39"/>
      <c r="DO158" s="39"/>
      <c r="DP158" s="39"/>
      <c r="DQ158" s="39"/>
      <c r="DR158" s="39"/>
      <c r="DS158" s="41"/>
      <c r="DT158" s="41"/>
    </row>
    <row r="159" spans="1:124" s="36" customFormat="1" ht="15" customHeight="1" x14ac:dyDescent="0.3">
      <c r="A159" s="39"/>
      <c r="B159" s="40"/>
      <c r="C159" s="40"/>
      <c r="D159" s="40"/>
      <c r="E159" s="40"/>
      <c r="F159" s="40"/>
      <c r="G159" s="40"/>
      <c r="H159" s="40"/>
      <c r="I159" s="40"/>
      <c r="J159" s="40"/>
      <c r="K159" s="40"/>
      <c r="L159" s="40"/>
      <c r="M159" s="68"/>
      <c r="N159" s="40"/>
      <c r="O159" s="39"/>
      <c r="P159" s="39"/>
      <c r="Q159" s="39"/>
      <c r="R159" s="39"/>
      <c r="S159" s="39"/>
      <c r="T159" s="39"/>
      <c r="U159" s="39"/>
      <c r="V159" s="39"/>
      <c r="W159" s="39"/>
      <c r="X159" s="39"/>
      <c r="Y159" s="39"/>
      <c r="Z159" s="39"/>
      <c r="AA159" s="39"/>
      <c r="AB159" s="39"/>
      <c r="AC159" s="39"/>
      <c r="AD159" s="39"/>
      <c r="AE159" s="40"/>
      <c r="AF159" s="40"/>
      <c r="AG159" s="39"/>
      <c r="AH159" s="39"/>
      <c r="AI159" s="39"/>
      <c r="AJ159" s="39"/>
      <c r="AK159" s="41"/>
      <c r="AL159" s="39"/>
      <c r="AM159" s="39"/>
      <c r="AN159" s="39"/>
      <c r="AO159" s="39"/>
      <c r="AP159" s="42"/>
      <c r="AQ159" s="42"/>
      <c r="AR159" s="42"/>
      <c r="AS159" s="42"/>
      <c r="AT159" s="42"/>
      <c r="AU159" s="42"/>
      <c r="AV159" s="42"/>
      <c r="AW159" s="42"/>
      <c r="AX159" s="39"/>
      <c r="AY159" s="63"/>
      <c r="AZ159" s="40"/>
      <c r="BA159" s="39"/>
      <c r="BB159" s="39"/>
      <c r="BC159" s="39"/>
      <c r="BD159" s="39"/>
      <c r="BE159" s="39"/>
      <c r="BF159" s="39"/>
      <c r="BG159" s="39"/>
      <c r="BH159" s="39"/>
      <c r="BI159" s="39"/>
      <c r="BJ159" s="52"/>
      <c r="BK159" s="39"/>
      <c r="BL159" s="39"/>
      <c r="BM159" s="39"/>
      <c r="BN159" s="39"/>
      <c r="BO159" s="39"/>
      <c r="BP159" s="52"/>
      <c r="BQ159" s="43"/>
      <c r="BR159" s="42"/>
      <c r="BS159" s="42"/>
      <c r="BT159" s="44"/>
      <c r="BU159" s="44"/>
      <c r="BV159" s="65"/>
      <c r="BW159" s="44"/>
      <c r="BX159" s="44"/>
      <c r="BY159" s="44"/>
      <c r="BZ159" s="44"/>
      <c r="CA159" s="45"/>
      <c r="CB159" s="45"/>
      <c r="CC159" s="45"/>
      <c r="CD159" s="45"/>
      <c r="CE159" s="45"/>
      <c r="CF159" s="45"/>
      <c r="CG159" s="45"/>
      <c r="CH159" s="44"/>
      <c r="CI159" s="44"/>
      <c r="CJ159" s="44"/>
      <c r="CK159" s="44"/>
      <c r="CL159" s="39"/>
      <c r="CM159" s="39"/>
      <c r="CN159" s="44"/>
      <c r="CO159" s="44"/>
      <c r="CP159" s="44"/>
      <c r="CQ159" s="44"/>
      <c r="CR159" s="45"/>
      <c r="CS159" s="43"/>
      <c r="CT159" s="43"/>
      <c r="CU159" s="42"/>
      <c r="CV159" s="59"/>
      <c r="CW159" s="64"/>
      <c r="CX159" s="46"/>
      <c r="CY159" s="46"/>
      <c r="CZ159" s="43"/>
      <c r="DA159" s="46"/>
      <c r="DB159" s="52"/>
      <c r="DC159" s="39"/>
      <c r="DD159" s="43"/>
      <c r="DE159" s="39"/>
      <c r="DF159" s="43"/>
      <c r="DG159" s="39"/>
      <c r="DH159" s="39"/>
      <c r="DI159" s="39"/>
      <c r="DJ159" s="39"/>
      <c r="DK159" s="39"/>
      <c r="DL159" s="39"/>
      <c r="DM159" s="64"/>
      <c r="DN159" s="39"/>
      <c r="DO159" s="39"/>
      <c r="DP159" s="39"/>
      <c r="DQ159" s="39"/>
      <c r="DR159" s="39"/>
      <c r="DS159" s="41"/>
    </row>
    <row r="160" spans="1:124" s="36" customFormat="1" ht="15" customHeight="1" x14ac:dyDescent="0.3">
      <c r="A160" s="39"/>
      <c r="B160" s="40"/>
      <c r="C160" s="40"/>
      <c r="D160" s="40"/>
      <c r="E160" s="40"/>
      <c r="F160" s="40"/>
      <c r="G160" s="40"/>
      <c r="H160" s="40"/>
      <c r="I160" s="40"/>
      <c r="J160" s="40"/>
      <c r="K160" s="40"/>
      <c r="L160" s="40"/>
      <c r="M160" s="68"/>
      <c r="N160" s="40"/>
      <c r="O160" s="39"/>
      <c r="P160" s="39"/>
      <c r="Q160" s="39"/>
      <c r="R160" s="39"/>
      <c r="S160" s="39"/>
      <c r="T160" s="39"/>
      <c r="U160" s="39"/>
      <c r="V160" s="39"/>
      <c r="W160" s="39"/>
      <c r="X160" s="39"/>
      <c r="Y160" s="39"/>
      <c r="Z160" s="39"/>
      <c r="AA160" s="39"/>
      <c r="AB160" s="39"/>
      <c r="AC160" s="39"/>
      <c r="AD160" s="39"/>
      <c r="AE160" s="40"/>
      <c r="AF160" s="40"/>
      <c r="AG160" s="39"/>
      <c r="AH160" s="39"/>
      <c r="AI160" s="39"/>
      <c r="AJ160" s="39"/>
      <c r="AK160" s="41"/>
      <c r="AL160" s="39"/>
      <c r="AM160" s="39"/>
      <c r="AN160" s="39"/>
      <c r="AO160" s="39"/>
      <c r="AP160" s="42"/>
      <c r="AQ160" s="42"/>
      <c r="AR160" s="42"/>
      <c r="AS160" s="42"/>
      <c r="AT160" s="42"/>
      <c r="AU160" s="42"/>
      <c r="AV160" s="42"/>
      <c r="AW160" s="42"/>
      <c r="AX160" s="39"/>
      <c r="AY160" s="63"/>
      <c r="AZ160" s="40"/>
      <c r="BA160" s="39"/>
      <c r="BB160" s="39"/>
      <c r="BC160" s="39"/>
      <c r="BD160" s="39"/>
      <c r="BE160" s="39"/>
      <c r="BF160" s="39"/>
      <c r="BG160" s="39"/>
      <c r="BH160" s="39"/>
      <c r="BI160" s="39"/>
      <c r="BJ160" s="52"/>
      <c r="BK160" s="39"/>
      <c r="BL160" s="39"/>
      <c r="BM160" s="39"/>
      <c r="BN160" s="39"/>
      <c r="BO160" s="39"/>
      <c r="BP160" s="52"/>
      <c r="BQ160" s="43"/>
      <c r="BR160" s="42"/>
      <c r="BS160" s="42"/>
      <c r="BT160" s="44"/>
      <c r="BU160" s="44"/>
      <c r="BV160" s="65"/>
      <c r="BW160" s="44"/>
      <c r="BX160" s="44"/>
      <c r="BY160" s="44"/>
      <c r="BZ160" s="44"/>
      <c r="CA160" s="45"/>
      <c r="CB160" s="45"/>
      <c r="CC160" s="45"/>
      <c r="CD160" s="45"/>
      <c r="CE160" s="45"/>
      <c r="CF160" s="45"/>
      <c r="CG160" s="45"/>
      <c r="CH160" s="44"/>
      <c r="CI160" s="44"/>
      <c r="CJ160" s="44"/>
      <c r="CK160" s="44"/>
      <c r="CL160" s="39"/>
      <c r="CM160" s="39"/>
      <c r="CN160" s="44"/>
      <c r="CO160" s="44"/>
      <c r="CP160" s="44"/>
      <c r="CQ160" s="44"/>
      <c r="CR160" s="45"/>
      <c r="CS160" s="43"/>
      <c r="CT160" s="43"/>
      <c r="CU160" s="42"/>
      <c r="CV160" s="59"/>
      <c r="CW160" s="64"/>
      <c r="CX160" s="46"/>
      <c r="CY160" s="46"/>
      <c r="CZ160" s="43"/>
      <c r="DA160" s="46"/>
      <c r="DB160" s="52"/>
      <c r="DC160" s="39"/>
      <c r="DD160" s="43"/>
      <c r="DE160" s="39"/>
      <c r="DF160" s="43"/>
      <c r="DG160" s="39"/>
      <c r="DH160" s="39"/>
      <c r="DI160" s="39"/>
      <c r="DJ160" s="39"/>
      <c r="DK160" s="39"/>
      <c r="DL160" s="39"/>
      <c r="DM160" s="64"/>
      <c r="DN160" s="39"/>
      <c r="DO160" s="39"/>
      <c r="DP160" s="39"/>
      <c r="DQ160" s="39"/>
      <c r="DR160" s="39"/>
      <c r="DS160" s="72"/>
    </row>
    <row r="161" spans="1:124" s="36" customFormat="1" ht="15" customHeight="1" x14ac:dyDescent="0.3">
      <c r="A161" s="39"/>
      <c r="B161" s="40"/>
      <c r="C161" s="40"/>
      <c r="D161" s="40"/>
      <c r="E161" s="40"/>
      <c r="F161" s="40"/>
      <c r="G161" s="40"/>
      <c r="H161" s="40"/>
      <c r="I161" s="40"/>
      <c r="J161" s="40"/>
      <c r="K161" s="40"/>
      <c r="L161" s="40"/>
      <c r="M161" s="68"/>
      <c r="N161" s="40"/>
      <c r="O161" s="39"/>
      <c r="P161" s="39"/>
      <c r="Q161" s="39"/>
      <c r="R161" s="39"/>
      <c r="S161" s="39"/>
      <c r="T161" s="39"/>
      <c r="U161" s="39"/>
      <c r="V161" s="39"/>
      <c r="W161" s="39"/>
      <c r="X161" s="39"/>
      <c r="Y161" s="39"/>
      <c r="Z161" s="39"/>
      <c r="AA161" s="39"/>
      <c r="AB161" s="39"/>
      <c r="AC161" s="39"/>
      <c r="AD161" s="39"/>
      <c r="AE161" s="40"/>
      <c r="AF161" s="40"/>
      <c r="AG161" s="39"/>
      <c r="AH161" s="39"/>
      <c r="AI161" s="39"/>
      <c r="AJ161" s="39"/>
      <c r="AK161" s="41"/>
      <c r="AL161" s="39"/>
      <c r="AM161" s="39"/>
      <c r="AN161" s="39"/>
      <c r="AO161" s="39"/>
      <c r="AP161" s="42"/>
      <c r="AQ161" s="42"/>
      <c r="AR161" s="42"/>
      <c r="AS161" s="42"/>
      <c r="AT161" s="42"/>
      <c r="AU161" s="42"/>
      <c r="AV161" s="42"/>
      <c r="AW161" s="42"/>
      <c r="AX161" s="39"/>
      <c r="AY161" s="63"/>
      <c r="AZ161" s="40"/>
      <c r="BA161" s="39"/>
      <c r="BB161" s="39"/>
      <c r="BC161" s="39"/>
      <c r="BD161" s="39"/>
      <c r="BE161" s="39"/>
      <c r="BF161" s="39"/>
      <c r="BG161" s="39"/>
      <c r="BH161" s="39"/>
      <c r="BI161" s="39"/>
      <c r="BJ161" s="52"/>
      <c r="BK161" s="39"/>
      <c r="BL161" s="39"/>
      <c r="BM161" s="39"/>
      <c r="BN161" s="39"/>
      <c r="BO161" s="39"/>
      <c r="BP161" s="52"/>
      <c r="BQ161" s="43"/>
      <c r="BR161" s="42"/>
      <c r="BS161" s="42"/>
      <c r="BT161" s="44"/>
      <c r="BU161" s="44"/>
      <c r="BV161" s="65"/>
      <c r="BW161" s="44"/>
      <c r="BX161" s="44"/>
      <c r="BY161" s="44"/>
      <c r="BZ161" s="44"/>
      <c r="CA161" s="45"/>
      <c r="CB161" s="45"/>
      <c r="CC161" s="45"/>
      <c r="CD161" s="45"/>
      <c r="CE161" s="45"/>
      <c r="CF161" s="45"/>
      <c r="CG161" s="45"/>
      <c r="CH161" s="44"/>
      <c r="CI161" s="44"/>
      <c r="CJ161" s="44"/>
      <c r="CK161" s="44"/>
      <c r="CL161" s="39"/>
      <c r="CM161" s="39"/>
      <c r="CN161" s="44"/>
      <c r="CO161" s="44"/>
      <c r="CP161" s="44"/>
      <c r="CQ161" s="44"/>
      <c r="CR161" s="45"/>
      <c r="CS161" s="43"/>
      <c r="CT161" s="43"/>
      <c r="CU161" s="42"/>
      <c r="CV161" s="59"/>
      <c r="CW161" s="64"/>
      <c r="CX161" s="46"/>
      <c r="CY161" s="46"/>
      <c r="CZ161" s="43"/>
      <c r="DA161" s="46"/>
      <c r="DB161" s="52"/>
      <c r="DC161" s="39"/>
      <c r="DD161" s="43"/>
      <c r="DE161" s="39"/>
      <c r="DF161" s="43"/>
      <c r="DG161" s="39"/>
      <c r="DH161" s="39"/>
      <c r="DI161" s="39"/>
      <c r="DJ161" s="39"/>
      <c r="DK161" s="39"/>
      <c r="DL161" s="39"/>
      <c r="DM161" s="64"/>
      <c r="DN161" s="39"/>
      <c r="DO161" s="39"/>
      <c r="DP161" s="39"/>
      <c r="DQ161" s="39"/>
      <c r="DR161" s="39"/>
      <c r="DS161" s="41"/>
    </row>
    <row r="162" spans="1:124" s="36" customFormat="1" ht="15" customHeight="1" x14ac:dyDescent="0.3">
      <c r="A162" s="39"/>
      <c r="B162" s="40"/>
      <c r="C162" s="40"/>
      <c r="D162" s="40"/>
      <c r="E162" s="40"/>
      <c r="F162" s="40"/>
      <c r="G162" s="40"/>
      <c r="H162" s="40"/>
      <c r="I162" s="40"/>
      <c r="J162" s="40"/>
      <c r="K162" s="40"/>
      <c r="L162" s="40"/>
      <c r="M162" s="68"/>
      <c r="N162" s="40"/>
      <c r="O162" s="39"/>
      <c r="P162" s="39"/>
      <c r="Q162" s="39"/>
      <c r="R162" s="39"/>
      <c r="S162" s="39"/>
      <c r="T162" s="39"/>
      <c r="U162" s="39"/>
      <c r="V162" s="39"/>
      <c r="W162" s="39"/>
      <c r="X162" s="39"/>
      <c r="Y162" s="39"/>
      <c r="Z162" s="39"/>
      <c r="AA162" s="39"/>
      <c r="AB162" s="39"/>
      <c r="AC162" s="39"/>
      <c r="AD162" s="39"/>
      <c r="AE162" s="40"/>
      <c r="AF162" s="40"/>
      <c r="AG162" s="39"/>
      <c r="AH162" s="39"/>
      <c r="AI162" s="39"/>
      <c r="AJ162" s="39"/>
      <c r="AK162" s="41"/>
      <c r="AL162" s="39"/>
      <c r="AM162" s="39"/>
      <c r="AN162" s="39"/>
      <c r="AO162" s="39"/>
      <c r="AP162" s="42"/>
      <c r="AQ162" s="42"/>
      <c r="AR162" s="42"/>
      <c r="AS162" s="42"/>
      <c r="AT162" s="42"/>
      <c r="AU162" s="42"/>
      <c r="AV162" s="42"/>
      <c r="AW162" s="42"/>
      <c r="AX162" s="39"/>
      <c r="AY162" s="63"/>
      <c r="AZ162" s="40"/>
      <c r="BA162" s="39"/>
      <c r="BB162" s="39"/>
      <c r="BC162" s="39"/>
      <c r="BD162" s="39"/>
      <c r="BE162" s="39"/>
      <c r="BF162" s="39"/>
      <c r="BG162" s="39"/>
      <c r="BH162" s="39"/>
      <c r="BI162" s="39"/>
      <c r="BJ162" s="52"/>
      <c r="BK162" s="39"/>
      <c r="BL162" s="39"/>
      <c r="BM162" s="39"/>
      <c r="BN162" s="39"/>
      <c r="BO162" s="39"/>
      <c r="BP162" s="52"/>
      <c r="BQ162" s="43"/>
      <c r="BR162" s="42"/>
      <c r="BS162" s="42"/>
      <c r="BT162" s="44"/>
      <c r="BU162" s="44"/>
      <c r="BV162" s="65"/>
      <c r="BW162" s="44"/>
      <c r="BX162" s="44"/>
      <c r="BY162" s="44"/>
      <c r="BZ162" s="44"/>
      <c r="CA162" s="45"/>
      <c r="CB162" s="45"/>
      <c r="CC162" s="45"/>
      <c r="CD162" s="45"/>
      <c r="CE162" s="45"/>
      <c r="CF162" s="45"/>
      <c r="CG162" s="45"/>
      <c r="CH162" s="44"/>
      <c r="CI162" s="44"/>
      <c r="CJ162" s="44"/>
      <c r="CK162" s="44"/>
      <c r="CL162" s="39"/>
      <c r="CM162" s="39"/>
      <c r="CN162" s="44"/>
      <c r="CO162" s="44"/>
      <c r="CP162" s="44"/>
      <c r="CQ162" s="44"/>
      <c r="CR162" s="45"/>
      <c r="CS162" s="43"/>
      <c r="CT162" s="43"/>
      <c r="CU162" s="42"/>
      <c r="CV162" s="59"/>
      <c r="CW162" s="64"/>
      <c r="CX162" s="46"/>
      <c r="CY162" s="46"/>
      <c r="CZ162" s="43"/>
      <c r="DA162" s="46"/>
      <c r="DB162" s="52"/>
      <c r="DC162" s="39"/>
      <c r="DD162" s="43"/>
      <c r="DE162" s="39"/>
      <c r="DF162" s="43"/>
      <c r="DG162" s="39"/>
      <c r="DH162" s="39"/>
      <c r="DI162" s="39"/>
      <c r="DJ162" s="39"/>
      <c r="DK162" s="39"/>
      <c r="DL162" s="39"/>
      <c r="DM162" s="64"/>
      <c r="DN162" s="39"/>
      <c r="DO162" s="39"/>
      <c r="DP162" s="39"/>
      <c r="DQ162" s="39"/>
      <c r="DR162" s="39"/>
      <c r="DS162" s="41"/>
    </row>
    <row r="163" spans="1:124" s="36" customFormat="1" ht="15" customHeight="1" x14ac:dyDescent="0.3">
      <c r="A163" s="39"/>
      <c r="B163" s="40"/>
      <c r="C163" s="40"/>
      <c r="D163" s="40"/>
      <c r="E163" s="40"/>
      <c r="F163" s="40"/>
      <c r="G163" s="40"/>
      <c r="H163" s="40"/>
      <c r="I163" s="40"/>
      <c r="J163" s="40"/>
      <c r="K163" s="40"/>
      <c r="L163" s="40"/>
      <c r="M163" s="68"/>
      <c r="N163" s="40"/>
      <c r="O163" s="39"/>
      <c r="P163" s="39"/>
      <c r="Q163" s="39"/>
      <c r="R163" s="39"/>
      <c r="S163" s="39"/>
      <c r="T163" s="39"/>
      <c r="U163" s="39"/>
      <c r="V163" s="39"/>
      <c r="W163" s="39"/>
      <c r="X163" s="39"/>
      <c r="Y163" s="39"/>
      <c r="Z163" s="39"/>
      <c r="AA163" s="39"/>
      <c r="AB163" s="39"/>
      <c r="AC163" s="39"/>
      <c r="AD163" s="39"/>
      <c r="AE163" s="40"/>
      <c r="AF163" s="40"/>
      <c r="AG163" s="39"/>
      <c r="AH163" s="39"/>
      <c r="AI163" s="39"/>
      <c r="AJ163" s="39"/>
      <c r="AK163" s="41"/>
      <c r="AL163" s="39"/>
      <c r="AM163" s="39"/>
      <c r="AN163" s="39"/>
      <c r="AO163" s="39"/>
      <c r="AP163" s="42"/>
      <c r="AQ163" s="42"/>
      <c r="AR163" s="42"/>
      <c r="AS163" s="42"/>
      <c r="AT163" s="42"/>
      <c r="AU163" s="42"/>
      <c r="AV163" s="42"/>
      <c r="AW163" s="42"/>
      <c r="AX163" s="39"/>
      <c r="AY163" s="63"/>
      <c r="AZ163" s="40"/>
      <c r="BA163" s="39"/>
      <c r="BB163" s="39"/>
      <c r="BC163" s="39"/>
      <c r="BD163" s="39"/>
      <c r="BE163" s="39"/>
      <c r="BF163" s="39"/>
      <c r="BG163" s="39"/>
      <c r="BH163" s="39"/>
      <c r="BI163" s="39"/>
      <c r="BJ163" s="52"/>
      <c r="BK163" s="39"/>
      <c r="BL163" s="39"/>
      <c r="BM163" s="39"/>
      <c r="BN163" s="39"/>
      <c r="BO163" s="39"/>
      <c r="BP163" s="52"/>
      <c r="BQ163" s="43"/>
      <c r="BR163" s="42"/>
      <c r="BS163" s="42"/>
      <c r="BT163" s="44"/>
      <c r="BU163" s="44"/>
      <c r="BV163" s="65"/>
      <c r="BW163" s="44"/>
      <c r="BX163" s="44"/>
      <c r="BY163" s="44"/>
      <c r="BZ163" s="44"/>
      <c r="CA163" s="45"/>
      <c r="CB163" s="45"/>
      <c r="CC163" s="45"/>
      <c r="CD163" s="45"/>
      <c r="CE163" s="45"/>
      <c r="CF163" s="45"/>
      <c r="CG163" s="45"/>
      <c r="CH163" s="44"/>
      <c r="CI163" s="44"/>
      <c r="CJ163" s="44"/>
      <c r="CK163" s="44"/>
      <c r="CL163" s="39"/>
      <c r="CM163" s="39"/>
      <c r="CN163" s="44"/>
      <c r="CO163" s="44"/>
      <c r="CP163" s="44"/>
      <c r="CQ163" s="44"/>
      <c r="CR163" s="45"/>
      <c r="CS163" s="43"/>
      <c r="CT163" s="43"/>
      <c r="CU163" s="42"/>
      <c r="CV163" s="59"/>
      <c r="CW163" s="64"/>
      <c r="CX163" s="46"/>
      <c r="CY163" s="46"/>
      <c r="CZ163" s="43"/>
      <c r="DA163" s="46"/>
      <c r="DB163" s="52"/>
      <c r="DC163" s="39"/>
      <c r="DD163" s="43"/>
      <c r="DE163" s="39"/>
      <c r="DF163" s="43"/>
      <c r="DG163" s="39"/>
      <c r="DH163" s="39"/>
      <c r="DI163" s="39"/>
      <c r="DJ163" s="39"/>
      <c r="DK163" s="39"/>
      <c r="DL163" s="39"/>
      <c r="DM163" s="64"/>
      <c r="DN163" s="39"/>
      <c r="DO163" s="39"/>
      <c r="DP163" s="39"/>
      <c r="DQ163" s="39"/>
      <c r="DR163" s="39"/>
      <c r="DS163" s="41"/>
    </row>
    <row r="164" spans="1:124" s="36" customFormat="1" ht="15" customHeight="1" x14ac:dyDescent="0.3">
      <c r="A164" s="39"/>
      <c r="B164" s="40"/>
      <c r="C164" s="40"/>
      <c r="D164" s="40"/>
      <c r="E164" s="40"/>
      <c r="F164" s="40"/>
      <c r="G164" s="40"/>
      <c r="H164" s="40"/>
      <c r="I164" s="40"/>
      <c r="J164" s="40"/>
      <c r="K164" s="40"/>
      <c r="L164" s="40"/>
      <c r="M164" s="68"/>
      <c r="N164" s="40"/>
      <c r="O164" s="39"/>
      <c r="P164" s="39"/>
      <c r="Q164" s="39"/>
      <c r="R164" s="39"/>
      <c r="S164" s="39"/>
      <c r="T164" s="39"/>
      <c r="U164" s="39"/>
      <c r="V164" s="39"/>
      <c r="W164" s="39"/>
      <c r="X164" s="39"/>
      <c r="Y164" s="39"/>
      <c r="Z164" s="39"/>
      <c r="AA164" s="39"/>
      <c r="AB164" s="39"/>
      <c r="AC164" s="39"/>
      <c r="AD164" s="39"/>
      <c r="AE164" s="40"/>
      <c r="AF164" s="40"/>
      <c r="AG164" s="39"/>
      <c r="AH164" s="39"/>
      <c r="AI164" s="39"/>
      <c r="AJ164" s="39"/>
      <c r="AK164" s="41"/>
      <c r="AL164" s="39"/>
      <c r="AM164" s="39"/>
      <c r="AN164" s="39"/>
      <c r="AO164" s="39"/>
      <c r="AP164" s="42"/>
      <c r="AQ164" s="42"/>
      <c r="AR164" s="42"/>
      <c r="AS164" s="42"/>
      <c r="AT164" s="42"/>
      <c r="AU164" s="42"/>
      <c r="AV164" s="42"/>
      <c r="AW164" s="42"/>
      <c r="AX164" s="39"/>
      <c r="AY164" s="63"/>
      <c r="AZ164" s="40"/>
      <c r="BA164" s="39"/>
      <c r="BB164" s="39"/>
      <c r="BC164" s="39"/>
      <c r="BD164" s="39"/>
      <c r="BE164" s="39"/>
      <c r="BF164" s="39"/>
      <c r="BG164" s="39"/>
      <c r="BH164" s="39"/>
      <c r="BI164" s="39"/>
      <c r="BJ164" s="52"/>
      <c r="BK164" s="39"/>
      <c r="BL164" s="39"/>
      <c r="BM164" s="39"/>
      <c r="BN164" s="39"/>
      <c r="BO164" s="39"/>
      <c r="BP164" s="52"/>
      <c r="BQ164" s="43"/>
      <c r="BR164" s="42"/>
      <c r="BS164" s="42"/>
      <c r="BT164" s="44"/>
      <c r="BU164" s="44"/>
      <c r="BV164" s="65"/>
      <c r="BW164" s="44"/>
      <c r="BX164" s="44"/>
      <c r="BY164" s="44"/>
      <c r="BZ164" s="44"/>
      <c r="CA164" s="45"/>
      <c r="CB164" s="45"/>
      <c r="CC164" s="45"/>
      <c r="CD164" s="45"/>
      <c r="CE164" s="45"/>
      <c r="CF164" s="45"/>
      <c r="CG164" s="45"/>
      <c r="CH164" s="44"/>
      <c r="CI164" s="44"/>
      <c r="CJ164" s="44"/>
      <c r="CK164" s="44"/>
      <c r="CL164" s="39"/>
      <c r="CM164" s="39"/>
      <c r="CN164" s="44"/>
      <c r="CO164" s="44"/>
      <c r="CP164" s="44"/>
      <c r="CQ164" s="44"/>
      <c r="CR164" s="45"/>
      <c r="CS164" s="43"/>
      <c r="CT164" s="43"/>
      <c r="CU164" s="42"/>
      <c r="CV164" s="59"/>
      <c r="CW164" s="64"/>
      <c r="CX164" s="46"/>
      <c r="CY164" s="46"/>
      <c r="CZ164" s="43"/>
      <c r="DA164" s="46"/>
      <c r="DB164" s="52"/>
      <c r="DC164" s="39"/>
      <c r="DD164" s="43"/>
      <c r="DE164" s="39"/>
      <c r="DF164" s="43"/>
      <c r="DG164" s="39"/>
      <c r="DH164" s="39"/>
      <c r="DI164" s="39"/>
      <c r="DJ164" s="39"/>
      <c r="DK164" s="39"/>
      <c r="DL164" s="39"/>
      <c r="DM164" s="64"/>
      <c r="DN164" s="39"/>
      <c r="DO164" s="39"/>
      <c r="DP164" s="39"/>
      <c r="DQ164" s="39"/>
      <c r="DR164" s="39"/>
      <c r="DS164" s="41"/>
    </row>
    <row r="165" spans="1:124" s="36" customFormat="1" ht="15" customHeight="1" x14ac:dyDescent="0.3">
      <c r="A165" s="39"/>
      <c r="B165" s="40"/>
      <c r="C165" s="40"/>
      <c r="D165" s="40"/>
      <c r="E165" s="40"/>
      <c r="F165" s="40"/>
      <c r="G165" s="40"/>
      <c r="H165" s="40"/>
      <c r="I165" s="40"/>
      <c r="J165" s="40"/>
      <c r="K165" s="40"/>
      <c r="L165" s="40"/>
      <c r="M165" s="68"/>
      <c r="N165" s="40"/>
      <c r="O165" s="39"/>
      <c r="P165" s="39"/>
      <c r="Q165" s="39"/>
      <c r="R165" s="39"/>
      <c r="S165" s="39"/>
      <c r="T165" s="39"/>
      <c r="U165" s="39"/>
      <c r="V165" s="39"/>
      <c r="W165" s="39"/>
      <c r="X165" s="39"/>
      <c r="Y165" s="39"/>
      <c r="Z165" s="39"/>
      <c r="AA165" s="39"/>
      <c r="AB165" s="39"/>
      <c r="AC165" s="39"/>
      <c r="AD165" s="39"/>
      <c r="AE165" s="40"/>
      <c r="AF165" s="40"/>
      <c r="AG165" s="39"/>
      <c r="AH165" s="39"/>
      <c r="AI165" s="39"/>
      <c r="AJ165" s="39"/>
      <c r="AK165" s="41"/>
      <c r="AL165" s="39"/>
      <c r="AM165" s="39"/>
      <c r="AN165" s="39"/>
      <c r="AO165" s="39"/>
      <c r="AP165" s="42"/>
      <c r="AQ165" s="42"/>
      <c r="AR165" s="42"/>
      <c r="AS165" s="42"/>
      <c r="AT165" s="42"/>
      <c r="AU165" s="42"/>
      <c r="AV165" s="42"/>
      <c r="AW165" s="42"/>
      <c r="AX165" s="39"/>
      <c r="AY165" s="63"/>
      <c r="AZ165" s="40"/>
      <c r="BA165" s="39"/>
      <c r="BB165" s="39"/>
      <c r="BC165" s="39"/>
      <c r="BD165" s="39"/>
      <c r="BE165" s="39"/>
      <c r="BF165" s="39"/>
      <c r="BG165" s="39"/>
      <c r="BH165" s="39"/>
      <c r="BI165" s="39"/>
      <c r="BJ165" s="52"/>
      <c r="BK165" s="39"/>
      <c r="BL165" s="39"/>
      <c r="BM165" s="39"/>
      <c r="BN165" s="39"/>
      <c r="BO165" s="39"/>
      <c r="BP165" s="52"/>
      <c r="BQ165" s="43"/>
      <c r="BR165" s="42"/>
      <c r="BS165" s="42"/>
      <c r="BT165" s="44"/>
      <c r="BU165" s="44"/>
      <c r="BV165" s="65"/>
      <c r="BW165" s="44"/>
      <c r="BX165" s="44"/>
      <c r="BY165" s="44"/>
      <c r="BZ165" s="44"/>
      <c r="CA165" s="45"/>
      <c r="CB165" s="45"/>
      <c r="CC165" s="45"/>
      <c r="CD165" s="45"/>
      <c r="CE165" s="45"/>
      <c r="CF165" s="45"/>
      <c r="CG165" s="45"/>
      <c r="CH165" s="44"/>
      <c r="CI165" s="44"/>
      <c r="CJ165" s="44"/>
      <c r="CK165" s="44"/>
      <c r="CL165" s="39"/>
      <c r="CM165" s="39"/>
      <c r="CN165" s="44"/>
      <c r="CO165" s="44"/>
      <c r="CP165" s="44"/>
      <c r="CQ165" s="44"/>
      <c r="CR165" s="45"/>
      <c r="CS165" s="43"/>
      <c r="CT165" s="43"/>
      <c r="CU165" s="42"/>
      <c r="CV165" s="59"/>
      <c r="CW165" s="64"/>
      <c r="CX165" s="46"/>
      <c r="CY165" s="46"/>
      <c r="CZ165" s="43"/>
      <c r="DA165" s="46"/>
      <c r="DB165" s="52"/>
      <c r="DC165" s="39"/>
      <c r="DD165" s="43"/>
      <c r="DE165" s="39"/>
      <c r="DF165" s="43"/>
      <c r="DG165" s="39"/>
      <c r="DH165" s="39"/>
      <c r="DI165" s="39"/>
      <c r="DJ165" s="39"/>
      <c r="DK165" s="39"/>
      <c r="DL165" s="39"/>
      <c r="DM165" s="64"/>
      <c r="DN165" s="39"/>
      <c r="DO165" s="39"/>
      <c r="DP165" s="39"/>
      <c r="DQ165" s="39"/>
      <c r="DR165" s="39"/>
      <c r="DS165" s="41"/>
    </row>
    <row r="166" spans="1:124" s="36" customFormat="1" ht="15" customHeight="1" x14ac:dyDescent="0.3">
      <c r="A166" s="39"/>
      <c r="B166" s="40"/>
      <c r="C166" s="40"/>
      <c r="D166" s="40"/>
      <c r="E166" s="40"/>
      <c r="F166" s="40"/>
      <c r="G166" s="40"/>
      <c r="H166" s="40"/>
      <c r="I166" s="40"/>
      <c r="J166" s="40"/>
      <c r="K166" s="40"/>
      <c r="L166" s="40"/>
      <c r="M166" s="68"/>
      <c r="N166" s="40"/>
      <c r="O166" s="39"/>
      <c r="P166" s="39"/>
      <c r="Q166" s="39"/>
      <c r="R166" s="39"/>
      <c r="S166" s="39"/>
      <c r="T166" s="39"/>
      <c r="U166" s="39"/>
      <c r="V166" s="39"/>
      <c r="W166" s="39"/>
      <c r="X166" s="39"/>
      <c r="Y166" s="39"/>
      <c r="Z166" s="39"/>
      <c r="AA166" s="39"/>
      <c r="AB166" s="39"/>
      <c r="AC166" s="39"/>
      <c r="AD166" s="39"/>
      <c r="AE166" s="40"/>
      <c r="AF166" s="40"/>
      <c r="AG166" s="39"/>
      <c r="AH166" s="39"/>
      <c r="AI166" s="39"/>
      <c r="AJ166" s="39"/>
      <c r="AK166" s="41"/>
      <c r="AL166" s="39"/>
      <c r="AM166" s="39"/>
      <c r="AN166" s="39"/>
      <c r="AO166" s="39"/>
      <c r="AP166" s="42"/>
      <c r="AQ166" s="42"/>
      <c r="AR166" s="42"/>
      <c r="AS166" s="42"/>
      <c r="AT166" s="42"/>
      <c r="AU166" s="42"/>
      <c r="AV166" s="42"/>
      <c r="AW166" s="42"/>
      <c r="AX166" s="39"/>
      <c r="AY166" s="63"/>
      <c r="AZ166" s="40"/>
      <c r="BA166" s="39"/>
      <c r="BB166" s="39"/>
      <c r="BC166" s="39"/>
      <c r="BD166" s="39"/>
      <c r="BE166" s="39"/>
      <c r="BF166" s="39"/>
      <c r="BG166" s="39"/>
      <c r="BH166" s="39"/>
      <c r="BI166" s="39"/>
      <c r="BJ166" s="52"/>
      <c r="BK166" s="39"/>
      <c r="BL166" s="39"/>
      <c r="BM166" s="39"/>
      <c r="BN166" s="39"/>
      <c r="BO166" s="39"/>
      <c r="BP166" s="52"/>
      <c r="BQ166" s="43"/>
      <c r="BR166" s="42"/>
      <c r="BS166" s="42"/>
      <c r="BT166" s="44"/>
      <c r="BU166" s="44"/>
      <c r="BV166" s="65"/>
      <c r="BW166" s="44"/>
      <c r="BX166" s="44"/>
      <c r="BY166" s="44"/>
      <c r="BZ166" s="44"/>
      <c r="CA166" s="45"/>
      <c r="CB166" s="45"/>
      <c r="CC166" s="45"/>
      <c r="CD166" s="45"/>
      <c r="CE166" s="45"/>
      <c r="CF166" s="45"/>
      <c r="CG166" s="45"/>
      <c r="CH166" s="44"/>
      <c r="CI166" s="44"/>
      <c r="CJ166" s="44"/>
      <c r="CK166" s="44"/>
      <c r="CL166" s="39"/>
      <c r="CM166" s="39"/>
      <c r="CN166" s="44"/>
      <c r="CO166" s="44"/>
      <c r="CP166" s="44"/>
      <c r="CQ166" s="44"/>
      <c r="CR166" s="45"/>
      <c r="CS166" s="43"/>
      <c r="CT166" s="43"/>
      <c r="CU166" s="42"/>
      <c r="CV166" s="59"/>
      <c r="CW166" s="64"/>
      <c r="CX166" s="46"/>
      <c r="CY166" s="46"/>
      <c r="CZ166" s="43"/>
      <c r="DA166" s="46"/>
      <c r="DB166" s="52"/>
      <c r="DC166" s="39"/>
      <c r="DD166" s="43"/>
      <c r="DE166" s="39"/>
      <c r="DF166" s="43"/>
      <c r="DG166" s="39"/>
      <c r="DH166" s="39"/>
      <c r="DI166" s="39"/>
      <c r="DJ166" s="39"/>
      <c r="DK166" s="39"/>
      <c r="DL166" s="39"/>
      <c r="DM166" s="64"/>
      <c r="DN166" s="39"/>
      <c r="DO166" s="39"/>
      <c r="DP166" s="39"/>
      <c r="DQ166" s="39"/>
      <c r="DR166" s="39"/>
      <c r="DS166" s="41"/>
    </row>
    <row r="167" spans="1:124" s="36" customFormat="1" ht="15" customHeight="1" x14ac:dyDescent="0.3">
      <c r="A167" s="39"/>
      <c r="B167" s="40"/>
      <c r="C167" s="40"/>
      <c r="D167" s="40"/>
      <c r="E167" s="40"/>
      <c r="F167" s="40"/>
      <c r="G167" s="40"/>
      <c r="H167" s="40"/>
      <c r="I167" s="40"/>
      <c r="J167" s="40"/>
      <c r="K167" s="40"/>
      <c r="L167" s="40"/>
      <c r="M167" s="68"/>
      <c r="N167" s="40"/>
      <c r="O167" s="39"/>
      <c r="P167" s="39"/>
      <c r="Q167" s="39"/>
      <c r="R167" s="39"/>
      <c r="S167" s="39"/>
      <c r="T167" s="39"/>
      <c r="U167" s="39"/>
      <c r="V167" s="39"/>
      <c r="W167" s="39"/>
      <c r="X167" s="39"/>
      <c r="Y167" s="39"/>
      <c r="Z167" s="39"/>
      <c r="AA167" s="39"/>
      <c r="AB167" s="39"/>
      <c r="AC167" s="39"/>
      <c r="AD167" s="39"/>
      <c r="AE167" s="40"/>
      <c r="AF167" s="40"/>
      <c r="AG167" s="39"/>
      <c r="AH167" s="39"/>
      <c r="AI167" s="39"/>
      <c r="AJ167" s="39"/>
      <c r="AK167" s="41"/>
      <c r="AL167" s="39"/>
      <c r="AM167" s="39"/>
      <c r="AN167" s="39"/>
      <c r="AO167" s="39"/>
      <c r="AP167" s="42"/>
      <c r="AQ167" s="42"/>
      <c r="AR167" s="42"/>
      <c r="AS167" s="42"/>
      <c r="AT167" s="42"/>
      <c r="AU167" s="42"/>
      <c r="AV167" s="42"/>
      <c r="AW167" s="42"/>
      <c r="AX167" s="39"/>
      <c r="AY167" s="63"/>
      <c r="AZ167" s="40"/>
      <c r="BA167" s="39"/>
      <c r="BB167" s="39"/>
      <c r="BC167" s="39"/>
      <c r="BD167" s="39"/>
      <c r="BE167" s="39"/>
      <c r="BF167" s="39"/>
      <c r="BG167" s="39"/>
      <c r="BH167" s="39"/>
      <c r="BI167" s="39"/>
      <c r="BJ167" s="52"/>
      <c r="BK167" s="39"/>
      <c r="BL167" s="39"/>
      <c r="BM167" s="39"/>
      <c r="BN167" s="39"/>
      <c r="BO167" s="39"/>
      <c r="BP167" s="52"/>
      <c r="BQ167" s="43"/>
      <c r="BR167" s="42"/>
      <c r="BS167" s="42"/>
      <c r="BT167" s="44"/>
      <c r="BU167" s="44"/>
      <c r="BV167" s="65"/>
      <c r="BW167" s="44"/>
      <c r="BX167" s="44"/>
      <c r="BY167" s="44"/>
      <c r="BZ167" s="44"/>
      <c r="CA167" s="45"/>
      <c r="CB167" s="45"/>
      <c r="CC167" s="45"/>
      <c r="CD167" s="45"/>
      <c r="CE167" s="45"/>
      <c r="CF167" s="45"/>
      <c r="CG167" s="45"/>
      <c r="CH167" s="44"/>
      <c r="CI167" s="44"/>
      <c r="CJ167" s="44"/>
      <c r="CK167" s="44"/>
      <c r="CL167" s="39"/>
      <c r="CM167" s="39"/>
      <c r="CN167" s="44"/>
      <c r="CO167" s="44"/>
      <c r="CP167" s="44"/>
      <c r="CQ167" s="44"/>
      <c r="CR167" s="45"/>
      <c r="CS167" s="43"/>
      <c r="CT167" s="43"/>
      <c r="CU167" s="42"/>
      <c r="CV167" s="59"/>
      <c r="CW167" s="64"/>
      <c r="CX167" s="46"/>
      <c r="CY167" s="46"/>
      <c r="CZ167" s="43"/>
      <c r="DA167" s="46"/>
      <c r="DB167" s="52"/>
      <c r="DC167" s="39"/>
      <c r="DD167" s="43"/>
      <c r="DE167" s="39"/>
      <c r="DF167" s="43"/>
      <c r="DG167" s="39"/>
      <c r="DH167" s="39"/>
      <c r="DI167" s="39"/>
      <c r="DJ167" s="39"/>
      <c r="DK167" s="39"/>
      <c r="DL167" s="39"/>
      <c r="DM167" s="64"/>
      <c r="DN167" s="39"/>
      <c r="DO167" s="39"/>
      <c r="DP167" s="39"/>
      <c r="DQ167" s="39"/>
      <c r="DR167" s="39"/>
      <c r="DS167" s="41"/>
    </row>
    <row r="168" spans="1:124" s="36" customFormat="1" ht="15" customHeight="1" x14ac:dyDescent="0.3">
      <c r="A168" s="39"/>
      <c r="B168" s="40"/>
      <c r="C168" s="40"/>
      <c r="D168" s="40"/>
      <c r="E168" s="40"/>
      <c r="F168" s="40"/>
      <c r="G168" s="40"/>
      <c r="H168" s="40"/>
      <c r="I168" s="40"/>
      <c r="J168" s="40"/>
      <c r="K168" s="40"/>
      <c r="L168" s="40"/>
      <c r="M168" s="68"/>
      <c r="N168" s="40"/>
      <c r="O168" s="39"/>
      <c r="P168" s="39"/>
      <c r="Q168" s="39"/>
      <c r="R168" s="39"/>
      <c r="S168" s="39"/>
      <c r="T168" s="39"/>
      <c r="U168" s="39"/>
      <c r="V168" s="39"/>
      <c r="W168" s="39"/>
      <c r="X168" s="39"/>
      <c r="Y168" s="39"/>
      <c r="Z168" s="39"/>
      <c r="AA168" s="39"/>
      <c r="AB168" s="39"/>
      <c r="AC168" s="39"/>
      <c r="AD168" s="39"/>
      <c r="AE168" s="40"/>
      <c r="AF168" s="40"/>
      <c r="AG168" s="39"/>
      <c r="AH168" s="39"/>
      <c r="AI168" s="39"/>
      <c r="AJ168" s="39"/>
      <c r="AK168" s="41"/>
      <c r="AL168" s="39"/>
      <c r="AM168" s="39"/>
      <c r="AN168" s="39"/>
      <c r="AO168" s="39"/>
      <c r="AP168" s="42"/>
      <c r="AQ168" s="42"/>
      <c r="AR168" s="42"/>
      <c r="AS168" s="42"/>
      <c r="AT168" s="42"/>
      <c r="AU168" s="42"/>
      <c r="AV168" s="42"/>
      <c r="AW168" s="42"/>
      <c r="AX168" s="39"/>
      <c r="AY168" s="63"/>
      <c r="AZ168" s="40"/>
      <c r="BA168" s="39"/>
      <c r="BB168" s="39"/>
      <c r="BC168" s="39"/>
      <c r="BD168" s="39"/>
      <c r="BE168" s="39"/>
      <c r="BF168" s="39"/>
      <c r="BG168" s="39"/>
      <c r="BH168" s="39"/>
      <c r="BI168" s="39"/>
      <c r="BJ168" s="52"/>
      <c r="BK168" s="39"/>
      <c r="BL168" s="39"/>
      <c r="BM168" s="39"/>
      <c r="BN168" s="39"/>
      <c r="BO168" s="39"/>
      <c r="BP168" s="52"/>
      <c r="BQ168" s="43"/>
      <c r="BR168" s="42"/>
      <c r="BS168" s="42"/>
      <c r="BT168" s="44"/>
      <c r="BU168" s="44"/>
      <c r="BV168" s="65"/>
      <c r="BW168" s="44"/>
      <c r="BX168" s="44"/>
      <c r="BY168" s="44"/>
      <c r="BZ168" s="44"/>
      <c r="CA168" s="45"/>
      <c r="CB168" s="45"/>
      <c r="CC168" s="45"/>
      <c r="CD168" s="45"/>
      <c r="CE168" s="45"/>
      <c r="CF168" s="45"/>
      <c r="CG168" s="45"/>
      <c r="CH168" s="44"/>
      <c r="CI168" s="44"/>
      <c r="CJ168" s="44"/>
      <c r="CK168" s="44"/>
      <c r="CL168" s="39"/>
      <c r="CM168" s="39"/>
      <c r="CN168" s="44"/>
      <c r="CO168" s="44"/>
      <c r="CP168" s="44"/>
      <c r="CQ168" s="44"/>
      <c r="CR168" s="45"/>
      <c r="CS168" s="43"/>
      <c r="CT168" s="43"/>
      <c r="CU168" s="42"/>
      <c r="CV168" s="59"/>
      <c r="CW168" s="64"/>
      <c r="CX168" s="46"/>
      <c r="CY168" s="46"/>
      <c r="CZ168" s="43"/>
      <c r="DA168" s="46"/>
      <c r="DB168" s="52"/>
      <c r="DC168" s="39"/>
      <c r="DD168" s="43"/>
      <c r="DE168" s="39"/>
      <c r="DF168" s="43"/>
      <c r="DG168" s="39"/>
      <c r="DH168" s="39"/>
      <c r="DI168" s="39"/>
      <c r="DJ168" s="39"/>
      <c r="DK168" s="39"/>
      <c r="DL168" s="39"/>
      <c r="DM168" s="64"/>
      <c r="DN168" s="39"/>
      <c r="DO168" s="39"/>
      <c r="DP168" s="39"/>
      <c r="DQ168" s="39"/>
      <c r="DR168" s="39"/>
      <c r="DS168" s="41"/>
    </row>
    <row r="169" spans="1:124" s="36" customFormat="1" ht="15" customHeight="1" x14ac:dyDescent="0.3">
      <c r="A169" s="39"/>
      <c r="B169" s="40"/>
      <c r="C169" s="40"/>
      <c r="D169" s="40"/>
      <c r="E169" s="40"/>
      <c r="F169" s="40"/>
      <c r="G169" s="40"/>
      <c r="H169" s="40"/>
      <c r="I169" s="40"/>
      <c r="J169" s="40"/>
      <c r="K169" s="40"/>
      <c r="L169" s="40"/>
      <c r="M169" s="68"/>
      <c r="N169" s="40"/>
      <c r="O169" s="39"/>
      <c r="P169" s="39"/>
      <c r="Q169" s="39"/>
      <c r="R169" s="39"/>
      <c r="S169" s="39"/>
      <c r="T169" s="39"/>
      <c r="U169" s="39"/>
      <c r="V169" s="39"/>
      <c r="W169" s="39"/>
      <c r="X169" s="39"/>
      <c r="Y169" s="39"/>
      <c r="Z169" s="39"/>
      <c r="AA169" s="39"/>
      <c r="AB169" s="39"/>
      <c r="AC169" s="39"/>
      <c r="AD169" s="39"/>
      <c r="AE169" s="40"/>
      <c r="AF169" s="40"/>
      <c r="AG169" s="39"/>
      <c r="AH169" s="39"/>
      <c r="AI169" s="39"/>
      <c r="AJ169" s="39"/>
      <c r="AK169" s="41"/>
      <c r="AL169" s="39"/>
      <c r="AM169" s="39"/>
      <c r="AN169" s="39"/>
      <c r="AO169" s="39"/>
      <c r="AP169" s="42"/>
      <c r="AQ169" s="42"/>
      <c r="AR169" s="42"/>
      <c r="AS169" s="42"/>
      <c r="AT169" s="42"/>
      <c r="AU169" s="42"/>
      <c r="AV169" s="42"/>
      <c r="AW169" s="42"/>
      <c r="AX169" s="39"/>
      <c r="AY169" s="63"/>
      <c r="AZ169" s="40"/>
      <c r="BA169" s="39"/>
      <c r="BB169" s="39"/>
      <c r="BC169" s="39"/>
      <c r="BD169" s="39"/>
      <c r="BE169" s="39"/>
      <c r="BF169" s="39"/>
      <c r="BG169" s="39"/>
      <c r="BH169" s="39"/>
      <c r="BI169" s="39"/>
      <c r="BJ169" s="52"/>
      <c r="BK169" s="39"/>
      <c r="BL169" s="39"/>
      <c r="BM169" s="39"/>
      <c r="BN169" s="39"/>
      <c r="BO169" s="39"/>
      <c r="BP169" s="52"/>
      <c r="BQ169" s="43"/>
      <c r="BR169" s="42"/>
      <c r="BS169" s="42"/>
      <c r="BT169" s="44"/>
      <c r="BU169" s="44"/>
      <c r="BV169" s="65"/>
      <c r="BW169" s="44"/>
      <c r="BX169" s="44"/>
      <c r="BY169" s="44"/>
      <c r="BZ169" s="44"/>
      <c r="CA169" s="45"/>
      <c r="CB169" s="45"/>
      <c r="CC169" s="45"/>
      <c r="CD169" s="45"/>
      <c r="CE169" s="45"/>
      <c r="CF169" s="45"/>
      <c r="CG169" s="45"/>
      <c r="CH169" s="44"/>
      <c r="CI169" s="44"/>
      <c r="CJ169" s="44"/>
      <c r="CK169" s="44"/>
      <c r="CL169" s="39"/>
      <c r="CM169" s="39"/>
      <c r="CN169" s="44"/>
      <c r="CO169" s="44"/>
      <c r="CP169" s="44"/>
      <c r="CQ169" s="44"/>
      <c r="CR169" s="45"/>
      <c r="CS169" s="43"/>
      <c r="CT169" s="43"/>
      <c r="CU169" s="42"/>
      <c r="CV169" s="59"/>
      <c r="CW169" s="64"/>
      <c r="CX169" s="46"/>
      <c r="CY169" s="46"/>
      <c r="CZ169" s="43"/>
      <c r="DA169" s="46"/>
      <c r="DB169" s="52"/>
      <c r="DC169" s="39"/>
      <c r="DD169" s="43"/>
      <c r="DE169" s="39"/>
      <c r="DF169" s="43"/>
      <c r="DG169" s="39"/>
      <c r="DH169" s="39"/>
      <c r="DI169" s="39"/>
      <c r="DJ169" s="39"/>
      <c r="DK169" s="39"/>
      <c r="DL169" s="39"/>
      <c r="DM169" s="64"/>
      <c r="DN169" s="39"/>
      <c r="DO169" s="39"/>
      <c r="DP169" s="39"/>
      <c r="DQ169" s="39"/>
      <c r="DR169" s="39"/>
      <c r="DS169" s="41"/>
    </row>
    <row r="170" spans="1:124" s="36" customFormat="1" ht="15" customHeight="1" x14ac:dyDescent="0.3">
      <c r="A170" s="39"/>
      <c r="B170" s="40"/>
      <c r="C170" s="40"/>
      <c r="D170" s="40"/>
      <c r="E170" s="40"/>
      <c r="F170" s="40"/>
      <c r="G170" s="40"/>
      <c r="H170" s="40"/>
      <c r="I170" s="40"/>
      <c r="J170" s="40"/>
      <c r="K170" s="40"/>
      <c r="L170" s="40"/>
      <c r="M170" s="68"/>
      <c r="N170" s="40"/>
      <c r="O170" s="39"/>
      <c r="P170" s="39"/>
      <c r="Q170" s="39"/>
      <c r="R170" s="39"/>
      <c r="S170" s="39"/>
      <c r="T170" s="39"/>
      <c r="U170" s="39"/>
      <c r="V170" s="39"/>
      <c r="W170" s="39"/>
      <c r="X170" s="39"/>
      <c r="Y170" s="39"/>
      <c r="Z170" s="39"/>
      <c r="AA170" s="39"/>
      <c r="AB170" s="39"/>
      <c r="AC170" s="39"/>
      <c r="AD170" s="39"/>
      <c r="AE170" s="40"/>
      <c r="AF170" s="40"/>
      <c r="AG170" s="39"/>
      <c r="AH170" s="39"/>
      <c r="AI170" s="39"/>
      <c r="AJ170" s="39"/>
      <c r="AK170" s="41"/>
      <c r="AL170" s="39"/>
      <c r="AM170" s="39"/>
      <c r="AN170" s="39"/>
      <c r="AO170" s="39"/>
      <c r="AP170" s="42"/>
      <c r="AQ170" s="42"/>
      <c r="AR170" s="42"/>
      <c r="AS170" s="42"/>
      <c r="AT170" s="42"/>
      <c r="AU170" s="42"/>
      <c r="AV170" s="42"/>
      <c r="AW170" s="42"/>
      <c r="AX170" s="39"/>
      <c r="AY170" s="63"/>
      <c r="AZ170" s="40"/>
      <c r="BA170" s="39"/>
      <c r="BB170" s="39"/>
      <c r="BC170" s="39"/>
      <c r="BD170" s="39"/>
      <c r="BE170" s="39"/>
      <c r="BF170" s="39"/>
      <c r="BG170" s="39"/>
      <c r="BH170" s="39"/>
      <c r="BI170" s="39"/>
      <c r="BJ170" s="52"/>
      <c r="BK170" s="39"/>
      <c r="BL170" s="39"/>
      <c r="BM170" s="39"/>
      <c r="BN170" s="39"/>
      <c r="BO170" s="39"/>
      <c r="BP170" s="52"/>
      <c r="BQ170" s="43"/>
      <c r="BR170" s="42"/>
      <c r="BS170" s="42"/>
      <c r="BT170" s="44"/>
      <c r="BU170" s="44"/>
      <c r="BV170" s="65"/>
      <c r="BW170" s="44"/>
      <c r="BX170" s="44"/>
      <c r="BY170" s="44"/>
      <c r="BZ170" s="44"/>
      <c r="CA170" s="45"/>
      <c r="CB170" s="45"/>
      <c r="CC170" s="45"/>
      <c r="CD170" s="45"/>
      <c r="CE170" s="45"/>
      <c r="CF170" s="45"/>
      <c r="CG170" s="45"/>
      <c r="CH170" s="44"/>
      <c r="CI170" s="44"/>
      <c r="CJ170" s="44"/>
      <c r="CK170" s="44"/>
      <c r="CL170" s="39"/>
      <c r="CM170" s="39"/>
      <c r="CN170" s="44"/>
      <c r="CO170" s="44"/>
      <c r="CP170" s="44"/>
      <c r="CQ170" s="44"/>
      <c r="CR170" s="45"/>
      <c r="CS170" s="43"/>
      <c r="CT170" s="43"/>
      <c r="CU170" s="42"/>
      <c r="CV170" s="59"/>
      <c r="CW170" s="64"/>
      <c r="CX170" s="46"/>
      <c r="CY170" s="46"/>
      <c r="CZ170" s="43"/>
      <c r="DA170" s="46"/>
      <c r="DB170" s="52"/>
      <c r="DC170" s="39"/>
      <c r="DD170" s="43"/>
      <c r="DE170" s="39"/>
      <c r="DF170" s="43"/>
      <c r="DG170" s="39"/>
      <c r="DH170" s="39"/>
      <c r="DI170" s="39"/>
      <c r="DJ170" s="39"/>
      <c r="DK170" s="39"/>
      <c r="DL170" s="39"/>
      <c r="DM170" s="64"/>
      <c r="DN170" s="39"/>
      <c r="DO170" s="39"/>
      <c r="DP170" s="39"/>
      <c r="DQ170" s="39"/>
      <c r="DR170" s="39"/>
      <c r="DS170" s="41"/>
      <c r="DT170" s="41"/>
    </row>
    <row r="171" spans="1:124" s="36" customFormat="1" ht="15" customHeight="1" x14ac:dyDescent="0.3">
      <c r="A171" s="39"/>
      <c r="B171" s="40"/>
      <c r="C171" s="40"/>
      <c r="D171" s="40"/>
      <c r="E171" s="40"/>
      <c r="F171" s="40"/>
      <c r="G171" s="40"/>
      <c r="H171" s="40"/>
      <c r="I171" s="40"/>
      <c r="J171" s="40"/>
      <c r="K171" s="40"/>
      <c r="L171" s="40"/>
      <c r="M171" s="68"/>
      <c r="N171" s="40"/>
      <c r="O171" s="39"/>
      <c r="P171" s="39"/>
      <c r="Q171" s="39"/>
      <c r="R171" s="39"/>
      <c r="S171" s="39"/>
      <c r="T171" s="39"/>
      <c r="U171" s="39"/>
      <c r="V171" s="39"/>
      <c r="W171" s="39"/>
      <c r="X171" s="39"/>
      <c r="Y171" s="39"/>
      <c r="Z171" s="39"/>
      <c r="AA171" s="39"/>
      <c r="AB171" s="39"/>
      <c r="AC171" s="39"/>
      <c r="AD171" s="39"/>
      <c r="AE171" s="40"/>
      <c r="AF171" s="40"/>
      <c r="AG171" s="39"/>
      <c r="AH171" s="39"/>
      <c r="AI171" s="39"/>
      <c r="AJ171" s="39"/>
      <c r="AK171" s="41"/>
      <c r="AL171" s="39"/>
      <c r="AM171" s="39"/>
      <c r="AN171" s="39"/>
      <c r="AO171" s="39"/>
      <c r="AP171" s="42"/>
      <c r="AQ171" s="42"/>
      <c r="AR171" s="42"/>
      <c r="AS171" s="42"/>
      <c r="AT171" s="42"/>
      <c r="AU171" s="42"/>
      <c r="AV171" s="42"/>
      <c r="AW171" s="42"/>
      <c r="AX171" s="39"/>
      <c r="AY171" s="63"/>
      <c r="AZ171" s="40"/>
      <c r="BA171" s="39"/>
      <c r="BB171" s="39"/>
      <c r="BC171" s="39"/>
      <c r="BD171" s="39"/>
      <c r="BE171" s="39"/>
      <c r="BF171" s="39"/>
      <c r="BG171" s="39"/>
      <c r="BH171" s="39"/>
      <c r="BI171" s="39"/>
      <c r="BJ171" s="52"/>
      <c r="BK171" s="39"/>
      <c r="BL171" s="39"/>
      <c r="BM171" s="39"/>
      <c r="BN171" s="39"/>
      <c r="BO171" s="39"/>
      <c r="BP171" s="52"/>
      <c r="BQ171" s="43"/>
      <c r="BR171" s="42"/>
      <c r="BS171" s="42"/>
      <c r="BT171" s="44"/>
      <c r="BU171" s="44"/>
      <c r="BV171" s="65"/>
      <c r="BW171" s="44"/>
      <c r="BX171" s="44"/>
      <c r="BY171" s="44"/>
      <c r="BZ171" s="44"/>
      <c r="CA171" s="45"/>
      <c r="CB171" s="45"/>
      <c r="CC171" s="45"/>
      <c r="CD171" s="45"/>
      <c r="CE171" s="45"/>
      <c r="CF171" s="45"/>
      <c r="CG171" s="45"/>
      <c r="CH171" s="44"/>
      <c r="CI171" s="44"/>
      <c r="CJ171" s="44"/>
      <c r="CK171" s="44"/>
      <c r="CL171" s="39"/>
      <c r="CM171" s="39"/>
      <c r="CN171" s="44"/>
      <c r="CO171" s="44"/>
      <c r="CP171" s="44"/>
      <c r="CQ171" s="44"/>
      <c r="CR171" s="45"/>
      <c r="CS171" s="43"/>
      <c r="CT171" s="43"/>
      <c r="CU171" s="42"/>
      <c r="CV171" s="59"/>
      <c r="CW171" s="64"/>
      <c r="CX171" s="46"/>
      <c r="CY171" s="46"/>
      <c r="CZ171" s="43"/>
      <c r="DA171" s="46"/>
      <c r="DB171" s="52"/>
      <c r="DC171" s="39"/>
      <c r="DD171" s="43"/>
      <c r="DE171" s="39"/>
      <c r="DF171" s="43"/>
      <c r="DG171" s="39"/>
      <c r="DH171" s="39"/>
      <c r="DI171" s="39"/>
      <c r="DJ171" s="39"/>
      <c r="DK171" s="39"/>
      <c r="DL171" s="39"/>
      <c r="DM171" s="64"/>
      <c r="DN171" s="39"/>
      <c r="DO171" s="39"/>
      <c r="DP171" s="39"/>
      <c r="DQ171" s="39"/>
      <c r="DR171" s="39"/>
      <c r="DS171" s="41"/>
    </row>
    <row r="172" spans="1:124" s="36" customFormat="1" ht="15" customHeight="1" x14ac:dyDescent="0.3">
      <c r="A172" s="39"/>
      <c r="B172" s="40"/>
      <c r="C172" s="40"/>
      <c r="D172" s="40"/>
      <c r="E172" s="40"/>
      <c r="F172" s="40"/>
      <c r="G172" s="40"/>
      <c r="H172" s="40"/>
      <c r="I172" s="40"/>
      <c r="J172" s="40"/>
      <c r="K172" s="40"/>
      <c r="L172" s="40"/>
      <c r="M172" s="68"/>
      <c r="N172" s="40"/>
      <c r="O172" s="39"/>
      <c r="P172" s="39"/>
      <c r="Q172" s="39"/>
      <c r="R172" s="39"/>
      <c r="S172" s="39"/>
      <c r="T172" s="39"/>
      <c r="U172" s="39"/>
      <c r="V172" s="39"/>
      <c r="W172" s="39"/>
      <c r="X172" s="39"/>
      <c r="Y172" s="39"/>
      <c r="Z172" s="39"/>
      <c r="AA172" s="39"/>
      <c r="AB172" s="39"/>
      <c r="AC172" s="39"/>
      <c r="AD172" s="39"/>
      <c r="AE172" s="40"/>
      <c r="AF172" s="40"/>
      <c r="AG172" s="39"/>
      <c r="AH172" s="39"/>
      <c r="AI172" s="39"/>
      <c r="AJ172" s="39"/>
      <c r="AK172" s="41"/>
      <c r="AL172" s="39"/>
      <c r="AM172" s="39"/>
      <c r="AN172" s="39"/>
      <c r="AO172" s="39"/>
      <c r="AP172" s="42"/>
      <c r="AQ172" s="42"/>
      <c r="AR172" s="42"/>
      <c r="AS172" s="42"/>
      <c r="AT172" s="42"/>
      <c r="AU172" s="42"/>
      <c r="AV172" s="42"/>
      <c r="AW172" s="42"/>
      <c r="AX172" s="39"/>
      <c r="AY172" s="63"/>
      <c r="AZ172" s="40"/>
      <c r="BA172" s="39"/>
      <c r="BB172" s="39"/>
      <c r="BC172" s="39"/>
      <c r="BD172" s="39"/>
      <c r="BE172" s="39"/>
      <c r="BF172" s="39"/>
      <c r="BG172" s="39"/>
      <c r="BH172" s="39"/>
      <c r="BI172" s="39"/>
      <c r="BJ172" s="52"/>
      <c r="BK172" s="39"/>
      <c r="BL172" s="39"/>
      <c r="BM172" s="39"/>
      <c r="BN172" s="39"/>
      <c r="BO172" s="39"/>
      <c r="BP172" s="52"/>
      <c r="BQ172" s="43"/>
      <c r="BR172" s="42"/>
      <c r="BS172" s="42"/>
      <c r="BT172" s="44"/>
      <c r="BU172" s="44"/>
      <c r="BV172" s="65"/>
      <c r="BW172" s="44"/>
      <c r="BX172" s="44"/>
      <c r="BY172" s="44"/>
      <c r="BZ172" s="44"/>
      <c r="CA172" s="45"/>
      <c r="CB172" s="45"/>
      <c r="CC172" s="45"/>
      <c r="CD172" s="45"/>
      <c r="CE172" s="45"/>
      <c r="CF172" s="45"/>
      <c r="CG172" s="45"/>
      <c r="CH172" s="44"/>
      <c r="CI172" s="44"/>
      <c r="CJ172" s="44"/>
      <c r="CK172" s="44"/>
      <c r="CL172" s="39"/>
      <c r="CM172" s="39"/>
      <c r="CN172" s="44"/>
      <c r="CO172" s="44"/>
      <c r="CP172" s="44"/>
      <c r="CQ172" s="44"/>
      <c r="CR172" s="45"/>
      <c r="CS172" s="43"/>
      <c r="CT172" s="43"/>
      <c r="CU172" s="42"/>
      <c r="CV172" s="59"/>
      <c r="CW172" s="64"/>
      <c r="CX172" s="46"/>
      <c r="CY172" s="46"/>
      <c r="CZ172" s="43"/>
      <c r="DA172" s="46"/>
      <c r="DB172" s="52"/>
      <c r="DC172" s="39"/>
      <c r="DD172" s="43"/>
      <c r="DE172" s="39"/>
      <c r="DF172" s="43"/>
      <c r="DG172" s="39"/>
      <c r="DH172" s="39"/>
      <c r="DI172" s="39"/>
      <c r="DJ172" s="39"/>
      <c r="DK172" s="39"/>
      <c r="DL172" s="39"/>
      <c r="DM172" s="64"/>
      <c r="DN172" s="39"/>
      <c r="DO172" s="39"/>
      <c r="DP172" s="39"/>
      <c r="DQ172" s="39"/>
      <c r="DR172" s="39"/>
      <c r="DS172" s="41"/>
    </row>
    <row r="173" spans="1:124" s="36" customFormat="1" ht="15" customHeight="1" x14ac:dyDescent="0.3">
      <c r="A173" s="39"/>
      <c r="B173" s="40"/>
      <c r="C173" s="40"/>
      <c r="D173" s="40"/>
      <c r="E173" s="40"/>
      <c r="F173" s="40"/>
      <c r="G173" s="40"/>
      <c r="H173" s="40"/>
      <c r="I173" s="40"/>
      <c r="J173" s="40"/>
      <c r="K173" s="40"/>
      <c r="L173" s="40"/>
      <c r="M173" s="68"/>
      <c r="N173" s="40"/>
      <c r="O173" s="39"/>
      <c r="P173" s="39"/>
      <c r="Q173" s="39"/>
      <c r="R173" s="39"/>
      <c r="S173" s="39"/>
      <c r="T173" s="39"/>
      <c r="U173" s="39"/>
      <c r="V173" s="39"/>
      <c r="W173" s="39"/>
      <c r="X173" s="39"/>
      <c r="Y173" s="39"/>
      <c r="Z173" s="39"/>
      <c r="AA173" s="39"/>
      <c r="AB173" s="39"/>
      <c r="AC173" s="39"/>
      <c r="AD173" s="39"/>
      <c r="AE173" s="40"/>
      <c r="AF173" s="40"/>
      <c r="AG173" s="39"/>
      <c r="AH173" s="39"/>
      <c r="AI173" s="39"/>
      <c r="AJ173" s="39"/>
      <c r="AK173" s="41"/>
      <c r="AL173" s="39"/>
      <c r="AM173" s="39"/>
      <c r="AN173" s="39"/>
      <c r="AO173" s="39"/>
      <c r="AP173" s="42"/>
      <c r="AQ173" s="42"/>
      <c r="AR173" s="42"/>
      <c r="AS173" s="42"/>
      <c r="AT173" s="42"/>
      <c r="AU173" s="42"/>
      <c r="AV173" s="42"/>
      <c r="AW173" s="42"/>
      <c r="AX173" s="39"/>
      <c r="AY173" s="63"/>
      <c r="AZ173" s="40"/>
      <c r="BA173" s="39"/>
      <c r="BB173" s="39"/>
      <c r="BC173" s="39"/>
      <c r="BD173" s="39"/>
      <c r="BE173" s="39"/>
      <c r="BF173" s="39"/>
      <c r="BG173" s="39"/>
      <c r="BH173" s="39"/>
      <c r="BI173" s="39"/>
      <c r="BJ173" s="52"/>
      <c r="BK173" s="39"/>
      <c r="BL173" s="39"/>
      <c r="BM173" s="39"/>
      <c r="BN173" s="39"/>
      <c r="BO173" s="39"/>
      <c r="BP173" s="52"/>
      <c r="BQ173" s="43"/>
      <c r="BR173" s="42"/>
      <c r="BS173" s="42"/>
      <c r="BT173" s="44"/>
      <c r="BU173" s="44"/>
      <c r="BV173" s="65"/>
      <c r="BW173" s="44"/>
      <c r="BX173" s="44"/>
      <c r="BY173" s="44"/>
      <c r="BZ173" s="44"/>
      <c r="CA173" s="45"/>
      <c r="CB173" s="45"/>
      <c r="CC173" s="45"/>
      <c r="CD173" s="45"/>
      <c r="CE173" s="45"/>
      <c r="CF173" s="45"/>
      <c r="CG173" s="45"/>
      <c r="CH173" s="44"/>
      <c r="CI173" s="44"/>
      <c r="CJ173" s="44"/>
      <c r="CK173" s="44"/>
      <c r="CL173" s="39"/>
      <c r="CM173" s="39"/>
      <c r="CN173" s="44"/>
      <c r="CO173" s="44"/>
      <c r="CP173" s="44"/>
      <c r="CQ173" s="44"/>
      <c r="CR173" s="45"/>
      <c r="CS173" s="43"/>
      <c r="CT173" s="43"/>
      <c r="CU173" s="42"/>
      <c r="CV173" s="59"/>
      <c r="CW173" s="64"/>
      <c r="CX173" s="46"/>
      <c r="CY173" s="46"/>
      <c r="CZ173" s="43"/>
      <c r="DA173" s="46"/>
      <c r="DB173" s="52"/>
      <c r="DC173" s="39"/>
      <c r="DD173" s="43"/>
      <c r="DE173" s="39"/>
      <c r="DF173" s="43"/>
      <c r="DG173" s="39"/>
      <c r="DH173" s="39"/>
      <c r="DI173" s="39"/>
      <c r="DJ173" s="39"/>
      <c r="DK173" s="39"/>
      <c r="DL173" s="39"/>
      <c r="DM173" s="64"/>
      <c r="DN173" s="39"/>
      <c r="DO173" s="39"/>
      <c r="DP173" s="39"/>
      <c r="DQ173" s="39"/>
      <c r="DR173" s="39"/>
      <c r="DS173" s="41"/>
    </row>
    <row r="174" spans="1:124" s="36" customFormat="1" ht="15" customHeight="1" x14ac:dyDescent="0.3">
      <c r="A174" s="39"/>
      <c r="B174" s="40"/>
      <c r="C174" s="40"/>
      <c r="D174" s="40"/>
      <c r="E174" s="40"/>
      <c r="F174" s="40"/>
      <c r="G174" s="40"/>
      <c r="H174" s="40"/>
      <c r="I174" s="40"/>
      <c r="J174" s="40"/>
      <c r="K174" s="40"/>
      <c r="L174" s="40"/>
      <c r="M174" s="68"/>
      <c r="N174" s="40"/>
      <c r="O174" s="39"/>
      <c r="P174" s="39"/>
      <c r="Q174" s="39"/>
      <c r="R174" s="39"/>
      <c r="S174" s="39"/>
      <c r="T174" s="39"/>
      <c r="U174" s="39"/>
      <c r="V174" s="39"/>
      <c r="W174" s="39"/>
      <c r="X174" s="39"/>
      <c r="Y174" s="39"/>
      <c r="Z174" s="39"/>
      <c r="AA174" s="39"/>
      <c r="AB174" s="39"/>
      <c r="AC174" s="39"/>
      <c r="AD174" s="39"/>
      <c r="AE174" s="40"/>
      <c r="AF174" s="40"/>
      <c r="AG174" s="39"/>
      <c r="AH174" s="39"/>
      <c r="AI174" s="39"/>
      <c r="AJ174" s="39"/>
      <c r="AK174" s="41"/>
      <c r="AL174" s="39"/>
      <c r="AM174" s="39"/>
      <c r="AN174" s="39"/>
      <c r="AO174" s="39"/>
      <c r="AP174" s="42"/>
      <c r="AQ174" s="42"/>
      <c r="AR174" s="42"/>
      <c r="AS174" s="42"/>
      <c r="AT174" s="42"/>
      <c r="AU174" s="42"/>
      <c r="AV174" s="42"/>
      <c r="AW174" s="42"/>
      <c r="AX174" s="39"/>
      <c r="AY174" s="63"/>
      <c r="AZ174" s="40"/>
      <c r="BA174" s="39"/>
      <c r="BB174" s="39"/>
      <c r="BC174" s="39"/>
      <c r="BD174" s="39"/>
      <c r="BE174" s="39"/>
      <c r="BF174" s="39"/>
      <c r="BG174" s="39"/>
      <c r="BH174" s="39"/>
      <c r="BI174" s="39"/>
      <c r="BJ174" s="52"/>
      <c r="BK174" s="39"/>
      <c r="BL174" s="39"/>
      <c r="BM174" s="39"/>
      <c r="BN174" s="39"/>
      <c r="BO174" s="39"/>
      <c r="BP174" s="52"/>
      <c r="BQ174" s="43"/>
      <c r="BR174" s="42"/>
      <c r="BS174" s="42"/>
      <c r="BT174" s="44"/>
      <c r="BU174" s="44"/>
      <c r="BV174" s="65"/>
      <c r="BW174" s="44"/>
      <c r="BX174" s="44"/>
      <c r="BY174" s="44"/>
      <c r="BZ174" s="44"/>
      <c r="CA174" s="45"/>
      <c r="CB174" s="45"/>
      <c r="CC174" s="45"/>
      <c r="CD174" s="45"/>
      <c r="CE174" s="45"/>
      <c r="CF174" s="45"/>
      <c r="CG174" s="45"/>
      <c r="CH174" s="44"/>
      <c r="CI174" s="44"/>
      <c r="CJ174" s="44"/>
      <c r="CK174" s="44"/>
      <c r="CL174" s="39"/>
      <c r="CM174" s="39"/>
      <c r="CN174" s="44"/>
      <c r="CO174" s="44"/>
      <c r="CP174" s="44"/>
      <c r="CQ174" s="44"/>
      <c r="CR174" s="45"/>
      <c r="CS174" s="43"/>
      <c r="CT174" s="43"/>
      <c r="CU174" s="42"/>
      <c r="CV174" s="59"/>
      <c r="CW174" s="64"/>
      <c r="CX174" s="46"/>
      <c r="CY174" s="46"/>
      <c r="CZ174" s="43"/>
      <c r="DA174" s="46"/>
      <c r="DB174" s="52"/>
      <c r="DC174" s="39"/>
      <c r="DD174" s="43"/>
      <c r="DE174" s="39"/>
      <c r="DF174" s="43"/>
      <c r="DG174" s="39"/>
      <c r="DH174" s="39"/>
      <c r="DI174" s="39"/>
      <c r="DJ174" s="39"/>
      <c r="DK174" s="39"/>
      <c r="DL174" s="39"/>
      <c r="DM174" s="64"/>
      <c r="DN174" s="39"/>
      <c r="DO174" s="39"/>
      <c r="DP174" s="39"/>
      <c r="DQ174" s="39"/>
      <c r="DR174" s="39"/>
      <c r="DS174" s="41"/>
    </row>
    <row r="175" spans="1:124" s="36" customFormat="1" ht="15" customHeight="1" x14ac:dyDescent="0.3">
      <c r="A175" s="39"/>
      <c r="B175" s="40"/>
      <c r="C175" s="40"/>
      <c r="D175" s="40"/>
      <c r="E175" s="40"/>
      <c r="F175" s="40"/>
      <c r="G175" s="40"/>
      <c r="H175" s="40"/>
      <c r="I175" s="40"/>
      <c r="J175" s="40"/>
      <c r="K175" s="40"/>
      <c r="L175" s="40"/>
      <c r="M175" s="68"/>
      <c r="N175" s="40"/>
      <c r="O175" s="39"/>
      <c r="P175" s="39"/>
      <c r="Q175" s="39"/>
      <c r="R175" s="39"/>
      <c r="S175" s="39"/>
      <c r="T175" s="39"/>
      <c r="U175" s="39"/>
      <c r="V175" s="39"/>
      <c r="W175" s="39"/>
      <c r="X175" s="39"/>
      <c r="Y175" s="39"/>
      <c r="Z175" s="39"/>
      <c r="AA175" s="39"/>
      <c r="AB175" s="39"/>
      <c r="AC175" s="39"/>
      <c r="AD175" s="39"/>
      <c r="AE175" s="40"/>
      <c r="AF175" s="40"/>
      <c r="AG175" s="39"/>
      <c r="AH175" s="39"/>
      <c r="AI175" s="39"/>
      <c r="AJ175" s="39"/>
      <c r="AK175" s="41"/>
      <c r="AL175" s="39"/>
      <c r="AM175" s="39"/>
      <c r="AN175" s="39"/>
      <c r="AO175" s="39"/>
      <c r="AP175" s="42"/>
      <c r="AQ175" s="42"/>
      <c r="AR175" s="42"/>
      <c r="AS175" s="42"/>
      <c r="AT175" s="42"/>
      <c r="AU175" s="42"/>
      <c r="AV175" s="42"/>
      <c r="AW175" s="42"/>
      <c r="AX175" s="39"/>
      <c r="AY175" s="63"/>
      <c r="AZ175" s="40"/>
      <c r="BA175" s="39"/>
      <c r="BB175" s="39"/>
      <c r="BC175" s="39"/>
      <c r="BD175" s="39"/>
      <c r="BE175" s="39"/>
      <c r="BF175" s="39"/>
      <c r="BG175" s="39"/>
      <c r="BH175" s="39"/>
      <c r="BI175" s="39"/>
      <c r="BJ175" s="52"/>
      <c r="BK175" s="39"/>
      <c r="BL175" s="39"/>
      <c r="BM175" s="39"/>
      <c r="BN175" s="39"/>
      <c r="BO175" s="39"/>
      <c r="BP175" s="52"/>
      <c r="BQ175" s="43"/>
      <c r="BR175" s="42"/>
      <c r="BS175" s="42"/>
      <c r="BT175" s="44"/>
      <c r="BU175" s="44"/>
      <c r="BV175" s="65"/>
      <c r="BW175" s="44"/>
      <c r="BX175" s="44"/>
      <c r="BY175" s="44"/>
      <c r="BZ175" s="44"/>
      <c r="CA175" s="45"/>
      <c r="CB175" s="45"/>
      <c r="CC175" s="45"/>
      <c r="CD175" s="45"/>
      <c r="CE175" s="45"/>
      <c r="CF175" s="45"/>
      <c r="CG175" s="45"/>
      <c r="CH175" s="44"/>
      <c r="CI175" s="44"/>
      <c r="CJ175" s="44"/>
      <c r="CK175" s="44"/>
      <c r="CL175" s="39"/>
      <c r="CM175" s="39"/>
      <c r="CN175" s="44"/>
      <c r="CO175" s="44"/>
      <c r="CP175" s="44"/>
      <c r="CQ175" s="44"/>
      <c r="CR175" s="45"/>
      <c r="CS175" s="43"/>
      <c r="CT175" s="43"/>
      <c r="CU175" s="42"/>
      <c r="CV175" s="59"/>
      <c r="CW175" s="64"/>
      <c r="CX175" s="46"/>
      <c r="CY175" s="46"/>
      <c r="CZ175" s="43"/>
      <c r="DA175" s="46"/>
      <c r="DB175" s="52"/>
      <c r="DC175" s="39"/>
      <c r="DD175" s="43"/>
      <c r="DE175" s="39"/>
      <c r="DF175" s="43"/>
      <c r="DG175" s="39"/>
      <c r="DH175" s="39"/>
      <c r="DI175" s="39"/>
      <c r="DJ175" s="39"/>
      <c r="DK175" s="39"/>
      <c r="DL175" s="39"/>
      <c r="DM175" s="64"/>
      <c r="DN175" s="39"/>
      <c r="DO175" s="39"/>
      <c r="DP175" s="39"/>
      <c r="DQ175" s="39"/>
      <c r="DR175" s="39"/>
      <c r="DS175" s="41"/>
    </row>
    <row r="176" spans="1:124" s="36" customFormat="1" ht="15" customHeight="1" x14ac:dyDescent="0.3">
      <c r="A176" s="39"/>
      <c r="B176" s="40"/>
      <c r="C176" s="40"/>
      <c r="D176" s="40"/>
      <c r="E176" s="40"/>
      <c r="F176" s="40"/>
      <c r="G176" s="40"/>
      <c r="H176" s="40"/>
      <c r="I176" s="40"/>
      <c r="J176" s="40"/>
      <c r="K176" s="40"/>
      <c r="L176" s="40"/>
      <c r="M176" s="68"/>
      <c r="N176" s="40"/>
      <c r="O176" s="39"/>
      <c r="P176" s="39"/>
      <c r="Q176" s="39"/>
      <c r="R176" s="39"/>
      <c r="S176" s="39"/>
      <c r="T176" s="39"/>
      <c r="U176" s="39"/>
      <c r="V176" s="39"/>
      <c r="W176" s="39"/>
      <c r="X176" s="39"/>
      <c r="Y176" s="39"/>
      <c r="Z176" s="39"/>
      <c r="AA176" s="39"/>
      <c r="AB176" s="39"/>
      <c r="AC176" s="39"/>
      <c r="AD176" s="39"/>
      <c r="AE176" s="40"/>
      <c r="AF176" s="40"/>
      <c r="AG176" s="39"/>
      <c r="AH176" s="39"/>
      <c r="AI176" s="39"/>
      <c r="AJ176" s="39"/>
      <c r="AK176" s="41"/>
      <c r="AL176" s="39"/>
      <c r="AM176" s="39"/>
      <c r="AN176" s="39"/>
      <c r="AO176" s="39"/>
      <c r="AP176" s="42"/>
      <c r="AQ176" s="42"/>
      <c r="AR176" s="42"/>
      <c r="AS176" s="42"/>
      <c r="AT176" s="42"/>
      <c r="AU176" s="42"/>
      <c r="AV176" s="42"/>
      <c r="AW176" s="42"/>
      <c r="AX176" s="39"/>
      <c r="AY176" s="63"/>
      <c r="AZ176" s="40"/>
      <c r="BA176" s="39"/>
      <c r="BB176" s="39"/>
      <c r="BC176" s="39"/>
      <c r="BD176" s="39"/>
      <c r="BE176" s="39"/>
      <c r="BF176" s="39"/>
      <c r="BG176" s="39"/>
      <c r="BH176" s="39"/>
      <c r="BI176" s="39"/>
      <c r="BJ176" s="52"/>
      <c r="BK176" s="39"/>
      <c r="BL176" s="39"/>
      <c r="BM176" s="39"/>
      <c r="BN176" s="39"/>
      <c r="BO176" s="39"/>
      <c r="BP176" s="52"/>
      <c r="BQ176" s="43"/>
      <c r="BR176" s="42"/>
      <c r="BS176" s="42"/>
      <c r="BT176" s="44"/>
      <c r="BU176" s="44"/>
      <c r="BV176" s="65"/>
      <c r="BW176" s="44"/>
      <c r="BX176" s="44"/>
      <c r="BY176" s="44"/>
      <c r="BZ176" s="44"/>
      <c r="CA176" s="45"/>
      <c r="CB176" s="45"/>
      <c r="CC176" s="45"/>
      <c r="CD176" s="45"/>
      <c r="CE176" s="45"/>
      <c r="CF176" s="45"/>
      <c r="CG176" s="45"/>
      <c r="CH176" s="44"/>
      <c r="CI176" s="44"/>
      <c r="CJ176" s="44"/>
      <c r="CK176" s="44"/>
      <c r="CL176" s="39"/>
      <c r="CM176" s="39"/>
      <c r="CN176" s="44"/>
      <c r="CO176" s="44"/>
      <c r="CP176" s="44"/>
      <c r="CQ176" s="44"/>
      <c r="CR176" s="45"/>
      <c r="CS176" s="43"/>
      <c r="CT176" s="43"/>
      <c r="CU176" s="42"/>
      <c r="CV176" s="59"/>
      <c r="CW176" s="64"/>
      <c r="CX176" s="46"/>
      <c r="CY176" s="46"/>
      <c r="CZ176" s="43"/>
      <c r="DA176" s="46"/>
      <c r="DB176" s="52"/>
      <c r="DC176" s="39"/>
      <c r="DD176" s="43"/>
      <c r="DE176" s="39"/>
      <c r="DF176" s="43"/>
      <c r="DG176" s="39"/>
      <c r="DH176" s="39"/>
      <c r="DI176" s="39"/>
      <c r="DJ176" s="39"/>
      <c r="DK176" s="39"/>
      <c r="DL176" s="39"/>
      <c r="DM176" s="64"/>
      <c r="DN176" s="39"/>
      <c r="DO176" s="39"/>
      <c r="DP176" s="39"/>
      <c r="DQ176" s="39"/>
      <c r="DR176" s="39"/>
      <c r="DS176" s="41"/>
    </row>
    <row r="177" spans="1:124" s="36" customFormat="1" ht="15" customHeight="1" x14ac:dyDescent="0.3">
      <c r="A177" s="39"/>
      <c r="B177" s="40"/>
      <c r="C177" s="40"/>
      <c r="D177" s="40"/>
      <c r="E177" s="40"/>
      <c r="F177" s="40"/>
      <c r="G177" s="40"/>
      <c r="H177" s="40"/>
      <c r="I177" s="40"/>
      <c r="J177" s="40"/>
      <c r="K177" s="40"/>
      <c r="L177" s="40"/>
      <c r="M177" s="68"/>
      <c r="N177" s="40"/>
      <c r="O177" s="39"/>
      <c r="P177" s="39"/>
      <c r="Q177" s="39"/>
      <c r="R177" s="39"/>
      <c r="S177" s="39"/>
      <c r="T177" s="39"/>
      <c r="U177" s="39"/>
      <c r="V177" s="39"/>
      <c r="W177" s="39"/>
      <c r="X177" s="39"/>
      <c r="Y177" s="39"/>
      <c r="Z177" s="39"/>
      <c r="AA177" s="39"/>
      <c r="AB177" s="39"/>
      <c r="AC177" s="39"/>
      <c r="AD177" s="39"/>
      <c r="AE177" s="40"/>
      <c r="AF177" s="40"/>
      <c r="AG177" s="39"/>
      <c r="AH177" s="39"/>
      <c r="AI177" s="39"/>
      <c r="AJ177" s="39"/>
      <c r="AK177" s="41"/>
      <c r="AL177" s="39"/>
      <c r="AM177" s="39"/>
      <c r="AN177" s="39"/>
      <c r="AO177" s="39"/>
      <c r="AP177" s="42"/>
      <c r="AQ177" s="42"/>
      <c r="AR177" s="42"/>
      <c r="AS177" s="42"/>
      <c r="AT177" s="42"/>
      <c r="AU177" s="42"/>
      <c r="AV177" s="42"/>
      <c r="AW177" s="42"/>
      <c r="AX177" s="39"/>
      <c r="AY177" s="63"/>
      <c r="AZ177" s="40"/>
      <c r="BA177" s="39"/>
      <c r="BB177" s="39"/>
      <c r="BC177" s="39"/>
      <c r="BD177" s="39"/>
      <c r="BE177" s="39"/>
      <c r="BF177" s="39"/>
      <c r="BG177" s="39"/>
      <c r="BH177" s="39"/>
      <c r="BI177" s="39"/>
      <c r="BJ177" s="52"/>
      <c r="BK177" s="39"/>
      <c r="BL177" s="39"/>
      <c r="BM177" s="39"/>
      <c r="BN177" s="39"/>
      <c r="BO177" s="39"/>
      <c r="BP177" s="52"/>
      <c r="BQ177" s="43"/>
      <c r="BR177" s="42"/>
      <c r="BS177" s="42"/>
      <c r="BT177" s="44"/>
      <c r="BU177" s="44"/>
      <c r="BV177" s="65"/>
      <c r="BW177" s="44"/>
      <c r="BX177" s="44"/>
      <c r="BY177" s="44"/>
      <c r="BZ177" s="44"/>
      <c r="CA177" s="45"/>
      <c r="CB177" s="45"/>
      <c r="CC177" s="45"/>
      <c r="CD177" s="45"/>
      <c r="CE177" s="45"/>
      <c r="CF177" s="45"/>
      <c r="CG177" s="45"/>
      <c r="CH177" s="44"/>
      <c r="CI177" s="44"/>
      <c r="CJ177" s="44"/>
      <c r="CK177" s="44"/>
      <c r="CL177" s="39"/>
      <c r="CM177" s="39"/>
      <c r="CN177" s="44"/>
      <c r="CO177" s="44"/>
      <c r="CP177" s="44"/>
      <c r="CQ177" s="44"/>
      <c r="CR177" s="45"/>
      <c r="CS177" s="43"/>
      <c r="CT177" s="43"/>
      <c r="CU177" s="42"/>
      <c r="CV177" s="59"/>
      <c r="CW177" s="64"/>
      <c r="CX177" s="46"/>
      <c r="CY177" s="46"/>
      <c r="CZ177" s="43"/>
      <c r="DA177" s="46"/>
      <c r="DB177" s="52"/>
      <c r="DC177" s="39"/>
      <c r="DD177" s="43"/>
      <c r="DE177" s="39"/>
      <c r="DF177" s="43"/>
      <c r="DG177" s="39"/>
      <c r="DH177" s="39"/>
      <c r="DI177" s="39"/>
      <c r="DJ177" s="39"/>
      <c r="DK177" s="39"/>
      <c r="DL177" s="39"/>
      <c r="DM177" s="64"/>
      <c r="DN177" s="39"/>
      <c r="DO177" s="39"/>
      <c r="DP177" s="39"/>
      <c r="DQ177" s="39"/>
      <c r="DR177" s="39"/>
      <c r="DS177" s="41"/>
    </row>
    <row r="178" spans="1:124" s="36" customFormat="1" ht="15" customHeight="1" x14ac:dyDescent="0.3">
      <c r="A178" s="39"/>
      <c r="B178" s="40"/>
      <c r="C178" s="40"/>
      <c r="D178" s="40"/>
      <c r="E178" s="40"/>
      <c r="F178" s="40"/>
      <c r="G178" s="40"/>
      <c r="H178" s="40"/>
      <c r="I178" s="40"/>
      <c r="J178" s="40"/>
      <c r="K178" s="40"/>
      <c r="L178" s="40"/>
      <c r="M178" s="68"/>
      <c r="N178" s="40"/>
      <c r="O178" s="39"/>
      <c r="P178" s="39"/>
      <c r="Q178" s="39"/>
      <c r="R178" s="39"/>
      <c r="S178" s="39"/>
      <c r="T178" s="39"/>
      <c r="U178" s="39"/>
      <c r="V178" s="39"/>
      <c r="W178" s="39"/>
      <c r="X178" s="39"/>
      <c r="Y178" s="39"/>
      <c r="Z178" s="39"/>
      <c r="AA178" s="39"/>
      <c r="AB178" s="39"/>
      <c r="AC178" s="39"/>
      <c r="AD178" s="39"/>
      <c r="AE178" s="40"/>
      <c r="AF178" s="40"/>
      <c r="AG178" s="39"/>
      <c r="AH178" s="39"/>
      <c r="AI178" s="39"/>
      <c r="AJ178" s="39"/>
      <c r="AK178" s="41"/>
      <c r="AL178" s="39"/>
      <c r="AM178" s="39"/>
      <c r="AN178" s="39"/>
      <c r="AO178" s="39"/>
      <c r="AP178" s="42"/>
      <c r="AQ178" s="42"/>
      <c r="AR178" s="42"/>
      <c r="AS178" s="42"/>
      <c r="AT178" s="42"/>
      <c r="AU178" s="42"/>
      <c r="AV178" s="42"/>
      <c r="AW178" s="42"/>
      <c r="AX178" s="39"/>
      <c r="AY178" s="63"/>
      <c r="AZ178" s="40"/>
      <c r="BA178" s="39"/>
      <c r="BB178" s="39"/>
      <c r="BC178" s="39"/>
      <c r="BD178" s="39"/>
      <c r="BE178" s="39"/>
      <c r="BF178" s="39"/>
      <c r="BG178" s="39"/>
      <c r="BH178" s="39"/>
      <c r="BI178" s="39"/>
      <c r="BJ178" s="52"/>
      <c r="BK178" s="39"/>
      <c r="BL178" s="39"/>
      <c r="BM178" s="39"/>
      <c r="BN178" s="39"/>
      <c r="BO178" s="39"/>
      <c r="BP178" s="52"/>
      <c r="BQ178" s="43"/>
      <c r="BR178" s="42"/>
      <c r="BS178" s="42"/>
      <c r="BT178" s="44"/>
      <c r="BU178" s="44"/>
      <c r="BV178" s="65"/>
      <c r="BW178" s="44"/>
      <c r="BX178" s="44"/>
      <c r="BY178" s="44"/>
      <c r="BZ178" s="44"/>
      <c r="CA178" s="45"/>
      <c r="CB178" s="45"/>
      <c r="CC178" s="45"/>
      <c r="CD178" s="45"/>
      <c r="CE178" s="45"/>
      <c r="CF178" s="45"/>
      <c r="CG178" s="45"/>
      <c r="CH178" s="44"/>
      <c r="CI178" s="44"/>
      <c r="CJ178" s="44"/>
      <c r="CK178" s="44"/>
      <c r="CL178" s="39"/>
      <c r="CM178" s="39"/>
      <c r="CN178" s="44"/>
      <c r="CO178" s="44"/>
      <c r="CP178" s="44"/>
      <c r="CQ178" s="44"/>
      <c r="CR178" s="45"/>
      <c r="CS178" s="43"/>
      <c r="CT178" s="43"/>
      <c r="CU178" s="42"/>
      <c r="CV178" s="59"/>
      <c r="CW178" s="64"/>
      <c r="CX178" s="46"/>
      <c r="CY178" s="46"/>
      <c r="CZ178" s="43"/>
      <c r="DA178" s="46"/>
      <c r="DB178" s="52"/>
      <c r="DC178" s="39"/>
      <c r="DD178" s="43"/>
      <c r="DE178" s="39"/>
      <c r="DF178" s="43"/>
      <c r="DG178" s="39"/>
      <c r="DH178" s="39"/>
      <c r="DI178" s="39"/>
      <c r="DJ178" s="39"/>
      <c r="DK178" s="39"/>
      <c r="DL178" s="39"/>
      <c r="DM178" s="64"/>
      <c r="DN178" s="39"/>
      <c r="DO178" s="39"/>
      <c r="DP178" s="39"/>
      <c r="DQ178" s="39"/>
      <c r="DR178" s="39"/>
      <c r="DS178" s="41"/>
    </row>
    <row r="179" spans="1:124" s="36" customFormat="1" ht="15" customHeight="1" x14ac:dyDescent="0.3">
      <c r="A179" s="39"/>
      <c r="B179" s="40"/>
      <c r="C179" s="40"/>
      <c r="D179" s="40"/>
      <c r="E179" s="40"/>
      <c r="F179" s="40"/>
      <c r="G179" s="40"/>
      <c r="H179" s="40"/>
      <c r="I179" s="40"/>
      <c r="J179" s="40"/>
      <c r="K179" s="40"/>
      <c r="L179" s="40"/>
      <c r="M179" s="68"/>
      <c r="N179" s="40"/>
      <c r="O179" s="39"/>
      <c r="P179" s="39"/>
      <c r="Q179" s="39"/>
      <c r="R179" s="39"/>
      <c r="S179" s="39"/>
      <c r="T179" s="39"/>
      <c r="U179" s="39"/>
      <c r="V179" s="39"/>
      <c r="W179" s="39"/>
      <c r="X179" s="39"/>
      <c r="Y179" s="39"/>
      <c r="Z179" s="39"/>
      <c r="AA179" s="39"/>
      <c r="AB179" s="39"/>
      <c r="AC179" s="39"/>
      <c r="AD179" s="39"/>
      <c r="AE179" s="40"/>
      <c r="AF179" s="40"/>
      <c r="AG179" s="39"/>
      <c r="AH179" s="39"/>
      <c r="AI179" s="39"/>
      <c r="AJ179" s="39"/>
      <c r="AK179" s="41"/>
      <c r="AL179" s="39"/>
      <c r="AM179" s="39"/>
      <c r="AN179" s="39"/>
      <c r="AO179" s="39"/>
      <c r="AP179" s="42"/>
      <c r="AQ179" s="42"/>
      <c r="AR179" s="42"/>
      <c r="AS179" s="42"/>
      <c r="AT179" s="42"/>
      <c r="AU179" s="42"/>
      <c r="AV179" s="42"/>
      <c r="AW179" s="42"/>
      <c r="AX179" s="39"/>
      <c r="AY179" s="63"/>
      <c r="AZ179" s="40"/>
      <c r="BA179" s="39"/>
      <c r="BB179" s="39"/>
      <c r="BC179" s="39"/>
      <c r="BD179" s="39"/>
      <c r="BE179" s="39"/>
      <c r="BF179" s="39"/>
      <c r="BG179" s="39"/>
      <c r="BH179" s="39"/>
      <c r="BI179" s="39"/>
      <c r="BJ179" s="52"/>
      <c r="BK179" s="39"/>
      <c r="BL179" s="39"/>
      <c r="BM179" s="39"/>
      <c r="BN179" s="39"/>
      <c r="BO179" s="39"/>
      <c r="BP179" s="52"/>
      <c r="BQ179" s="43"/>
      <c r="BR179" s="42"/>
      <c r="BS179" s="42"/>
      <c r="BT179" s="44"/>
      <c r="BU179" s="44"/>
      <c r="BV179" s="65"/>
      <c r="BW179" s="44"/>
      <c r="BX179" s="44"/>
      <c r="BY179" s="44"/>
      <c r="BZ179" s="44"/>
      <c r="CA179" s="45"/>
      <c r="CB179" s="45"/>
      <c r="CC179" s="45"/>
      <c r="CD179" s="45"/>
      <c r="CE179" s="45"/>
      <c r="CF179" s="45"/>
      <c r="CG179" s="45"/>
      <c r="CH179" s="44"/>
      <c r="CI179" s="44"/>
      <c r="CJ179" s="44"/>
      <c r="CK179" s="44"/>
      <c r="CL179" s="39"/>
      <c r="CM179" s="39"/>
      <c r="CN179" s="44"/>
      <c r="CO179" s="44"/>
      <c r="CP179" s="44"/>
      <c r="CQ179" s="44"/>
      <c r="CR179" s="45"/>
      <c r="CS179" s="43"/>
      <c r="CT179" s="43"/>
      <c r="CU179" s="42"/>
      <c r="CV179" s="59"/>
      <c r="CW179" s="64"/>
      <c r="CX179" s="46"/>
      <c r="CY179" s="46"/>
      <c r="CZ179" s="43"/>
      <c r="DA179" s="46"/>
      <c r="DB179" s="52"/>
      <c r="DC179" s="39"/>
      <c r="DD179" s="43"/>
      <c r="DE179" s="39"/>
      <c r="DF179" s="43"/>
      <c r="DG179" s="39"/>
      <c r="DH179" s="39"/>
      <c r="DI179" s="39"/>
      <c r="DJ179" s="39"/>
      <c r="DK179" s="39"/>
      <c r="DL179" s="39"/>
      <c r="DM179" s="64"/>
      <c r="DN179" s="39"/>
      <c r="DO179" s="39"/>
      <c r="DP179" s="39"/>
      <c r="DQ179" s="39"/>
      <c r="DR179" s="39"/>
      <c r="DS179" s="41"/>
    </row>
    <row r="180" spans="1:124" s="36" customFormat="1" ht="15" customHeight="1" x14ac:dyDescent="0.3">
      <c r="A180" s="39"/>
      <c r="B180" s="40"/>
      <c r="C180" s="40"/>
      <c r="D180" s="40"/>
      <c r="E180" s="40"/>
      <c r="F180" s="40"/>
      <c r="G180" s="40"/>
      <c r="H180" s="40"/>
      <c r="I180" s="40"/>
      <c r="J180" s="40"/>
      <c r="K180" s="40"/>
      <c r="L180" s="40"/>
      <c r="M180" s="68"/>
      <c r="N180" s="40"/>
      <c r="O180" s="39"/>
      <c r="P180" s="39"/>
      <c r="Q180" s="39"/>
      <c r="R180" s="39"/>
      <c r="S180" s="39"/>
      <c r="T180" s="39"/>
      <c r="U180" s="39"/>
      <c r="V180" s="39"/>
      <c r="W180" s="39"/>
      <c r="X180" s="39"/>
      <c r="Y180" s="39"/>
      <c r="Z180" s="39"/>
      <c r="AA180" s="39"/>
      <c r="AB180" s="39"/>
      <c r="AC180" s="39"/>
      <c r="AD180" s="39"/>
      <c r="AE180" s="40"/>
      <c r="AF180" s="40"/>
      <c r="AG180" s="39"/>
      <c r="AH180" s="39"/>
      <c r="AI180" s="39"/>
      <c r="AJ180" s="39"/>
      <c r="AK180" s="41"/>
      <c r="AL180" s="39"/>
      <c r="AM180" s="39"/>
      <c r="AN180" s="39"/>
      <c r="AO180" s="39"/>
      <c r="AP180" s="42"/>
      <c r="AQ180" s="42"/>
      <c r="AR180" s="42"/>
      <c r="AS180" s="42"/>
      <c r="AT180" s="42"/>
      <c r="AU180" s="42"/>
      <c r="AV180" s="42"/>
      <c r="AW180" s="42"/>
      <c r="AX180" s="39"/>
      <c r="AY180" s="63"/>
      <c r="AZ180" s="40"/>
      <c r="BA180" s="39"/>
      <c r="BB180" s="39"/>
      <c r="BC180" s="39"/>
      <c r="BD180" s="39"/>
      <c r="BE180" s="39"/>
      <c r="BF180" s="39"/>
      <c r="BG180" s="39"/>
      <c r="BH180" s="39"/>
      <c r="BI180" s="39"/>
      <c r="BJ180" s="52"/>
      <c r="BK180" s="39"/>
      <c r="BL180" s="39"/>
      <c r="BM180" s="39"/>
      <c r="BN180" s="39"/>
      <c r="BO180" s="39"/>
      <c r="BP180" s="52"/>
      <c r="BQ180" s="43"/>
      <c r="BR180" s="42"/>
      <c r="BS180" s="42"/>
      <c r="BT180" s="44"/>
      <c r="BU180" s="44"/>
      <c r="BV180" s="65"/>
      <c r="BW180" s="44"/>
      <c r="BX180" s="44"/>
      <c r="BY180" s="44"/>
      <c r="BZ180" s="44"/>
      <c r="CA180" s="45"/>
      <c r="CB180" s="45"/>
      <c r="CC180" s="45"/>
      <c r="CD180" s="45"/>
      <c r="CE180" s="45"/>
      <c r="CF180" s="45"/>
      <c r="CG180" s="45"/>
      <c r="CH180" s="44"/>
      <c r="CI180" s="44"/>
      <c r="CJ180" s="44"/>
      <c r="CK180" s="44"/>
      <c r="CL180" s="39"/>
      <c r="CM180" s="39"/>
      <c r="CN180" s="44"/>
      <c r="CO180" s="44"/>
      <c r="CP180" s="44"/>
      <c r="CQ180" s="44"/>
      <c r="CR180" s="45"/>
      <c r="CS180" s="43"/>
      <c r="CT180" s="43"/>
      <c r="CU180" s="42"/>
      <c r="CV180" s="59"/>
      <c r="CW180" s="64"/>
      <c r="CX180" s="46"/>
      <c r="CY180" s="46"/>
      <c r="CZ180" s="43"/>
      <c r="DA180" s="46"/>
      <c r="DB180" s="52"/>
      <c r="DC180" s="39"/>
      <c r="DD180" s="43"/>
      <c r="DE180" s="39"/>
      <c r="DF180" s="43"/>
      <c r="DG180" s="39"/>
      <c r="DH180" s="39"/>
      <c r="DI180" s="39"/>
      <c r="DJ180" s="39"/>
      <c r="DK180" s="39"/>
      <c r="DL180" s="39"/>
      <c r="DM180" s="64"/>
      <c r="DN180" s="39"/>
      <c r="DO180" s="39"/>
      <c r="DP180" s="39"/>
      <c r="DQ180" s="39"/>
      <c r="DR180" s="39"/>
      <c r="DS180" s="41"/>
    </row>
    <row r="181" spans="1:124" s="36" customFormat="1" ht="15" customHeight="1" x14ac:dyDescent="0.3">
      <c r="A181" s="39"/>
      <c r="B181" s="40"/>
      <c r="C181" s="40"/>
      <c r="D181" s="40"/>
      <c r="E181" s="40"/>
      <c r="F181" s="40"/>
      <c r="G181" s="40"/>
      <c r="H181" s="40"/>
      <c r="I181" s="40"/>
      <c r="J181" s="40"/>
      <c r="K181" s="40"/>
      <c r="L181" s="40"/>
      <c r="M181" s="68"/>
      <c r="N181" s="40"/>
      <c r="O181" s="39"/>
      <c r="P181" s="39"/>
      <c r="Q181" s="39"/>
      <c r="R181" s="39"/>
      <c r="S181" s="39"/>
      <c r="T181" s="39"/>
      <c r="U181" s="39"/>
      <c r="V181" s="39"/>
      <c r="W181" s="39"/>
      <c r="X181" s="39"/>
      <c r="Y181" s="39"/>
      <c r="Z181" s="39"/>
      <c r="AA181" s="39"/>
      <c r="AB181" s="39"/>
      <c r="AC181" s="39"/>
      <c r="AD181" s="39"/>
      <c r="AE181" s="40"/>
      <c r="AF181" s="40"/>
      <c r="AG181" s="39"/>
      <c r="AH181" s="39"/>
      <c r="AI181" s="39"/>
      <c r="AJ181" s="39"/>
      <c r="AK181" s="41"/>
      <c r="AL181" s="39"/>
      <c r="AM181" s="39"/>
      <c r="AN181" s="39"/>
      <c r="AO181" s="39"/>
      <c r="AP181" s="42"/>
      <c r="AQ181" s="42"/>
      <c r="AR181" s="42"/>
      <c r="AS181" s="42"/>
      <c r="AT181" s="42"/>
      <c r="AU181" s="42"/>
      <c r="AV181" s="42"/>
      <c r="AW181" s="42"/>
      <c r="AX181" s="39"/>
      <c r="AY181" s="63"/>
      <c r="AZ181" s="40"/>
      <c r="BA181" s="39"/>
      <c r="BB181" s="39"/>
      <c r="BC181" s="39"/>
      <c r="BD181" s="39"/>
      <c r="BE181" s="39"/>
      <c r="BF181" s="39"/>
      <c r="BG181" s="39"/>
      <c r="BH181" s="39"/>
      <c r="BI181" s="39"/>
      <c r="BJ181" s="52"/>
      <c r="BK181" s="39"/>
      <c r="BL181" s="39"/>
      <c r="BM181" s="39"/>
      <c r="BN181" s="39"/>
      <c r="BO181" s="39"/>
      <c r="BP181" s="52"/>
      <c r="BQ181" s="43"/>
      <c r="BR181" s="42"/>
      <c r="BS181" s="42"/>
      <c r="BT181" s="44"/>
      <c r="BU181" s="44"/>
      <c r="BV181" s="65"/>
      <c r="BW181" s="44"/>
      <c r="BX181" s="44"/>
      <c r="BY181" s="44"/>
      <c r="BZ181" s="44"/>
      <c r="CA181" s="45"/>
      <c r="CB181" s="45"/>
      <c r="CC181" s="45"/>
      <c r="CD181" s="45"/>
      <c r="CE181" s="45"/>
      <c r="CF181" s="45"/>
      <c r="CG181" s="45"/>
      <c r="CH181" s="44"/>
      <c r="CI181" s="44"/>
      <c r="CJ181" s="44"/>
      <c r="CK181" s="44"/>
      <c r="CL181" s="39"/>
      <c r="CM181" s="39"/>
      <c r="CN181" s="44"/>
      <c r="CO181" s="44"/>
      <c r="CP181" s="44"/>
      <c r="CQ181" s="44"/>
      <c r="CR181" s="45"/>
      <c r="CS181" s="43"/>
      <c r="CT181" s="43"/>
      <c r="CU181" s="42"/>
      <c r="CV181" s="59"/>
      <c r="CW181" s="64"/>
      <c r="CX181" s="46"/>
      <c r="CY181" s="46"/>
      <c r="CZ181" s="43"/>
      <c r="DA181" s="46"/>
      <c r="DB181" s="52"/>
      <c r="DC181" s="39"/>
      <c r="DD181" s="43"/>
      <c r="DE181" s="39"/>
      <c r="DF181" s="43"/>
      <c r="DG181" s="39"/>
      <c r="DH181" s="39"/>
      <c r="DI181" s="39"/>
      <c r="DJ181" s="39"/>
      <c r="DK181" s="39"/>
      <c r="DL181" s="39"/>
      <c r="DM181" s="64"/>
      <c r="DN181" s="39"/>
      <c r="DO181" s="39"/>
      <c r="DP181" s="39"/>
      <c r="DQ181" s="39"/>
      <c r="DR181" s="39"/>
      <c r="DS181" s="41"/>
    </row>
    <row r="182" spans="1:124" s="36" customFormat="1" ht="15" customHeight="1" x14ac:dyDescent="0.3">
      <c r="A182" s="39"/>
      <c r="B182" s="40"/>
      <c r="C182" s="40"/>
      <c r="D182" s="40"/>
      <c r="E182" s="40"/>
      <c r="F182" s="40"/>
      <c r="G182" s="40"/>
      <c r="H182" s="40"/>
      <c r="I182" s="40"/>
      <c r="J182" s="40"/>
      <c r="K182" s="40"/>
      <c r="L182" s="40"/>
      <c r="M182" s="68"/>
      <c r="N182" s="40"/>
      <c r="O182" s="39"/>
      <c r="P182" s="39"/>
      <c r="Q182" s="39"/>
      <c r="R182" s="39"/>
      <c r="S182" s="39"/>
      <c r="T182" s="39"/>
      <c r="U182" s="39"/>
      <c r="V182" s="39"/>
      <c r="W182" s="39"/>
      <c r="X182" s="39"/>
      <c r="Y182" s="39"/>
      <c r="Z182" s="39"/>
      <c r="AA182" s="39"/>
      <c r="AB182" s="39"/>
      <c r="AC182" s="39"/>
      <c r="AD182" s="39"/>
      <c r="AE182" s="40"/>
      <c r="AF182" s="40"/>
      <c r="AG182" s="39"/>
      <c r="AH182" s="39"/>
      <c r="AI182" s="39"/>
      <c r="AJ182" s="39"/>
      <c r="AK182" s="41"/>
      <c r="AL182" s="39"/>
      <c r="AM182" s="39"/>
      <c r="AN182" s="39"/>
      <c r="AO182" s="39"/>
      <c r="AP182" s="42"/>
      <c r="AQ182" s="42"/>
      <c r="AR182" s="42"/>
      <c r="AS182" s="42"/>
      <c r="AT182" s="42"/>
      <c r="AU182" s="42"/>
      <c r="AV182" s="42"/>
      <c r="AW182" s="42"/>
      <c r="AX182" s="39"/>
      <c r="AY182" s="63"/>
      <c r="AZ182" s="40"/>
      <c r="BA182" s="39"/>
      <c r="BB182" s="39"/>
      <c r="BC182" s="39"/>
      <c r="BD182" s="39"/>
      <c r="BE182" s="39"/>
      <c r="BF182" s="39"/>
      <c r="BG182" s="39"/>
      <c r="BH182" s="39"/>
      <c r="BI182" s="39"/>
      <c r="BJ182" s="52"/>
      <c r="BK182" s="39"/>
      <c r="BL182" s="39"/>
      <c r="BM182" s="39"/>
      <c r="BN182" s="39"/>
      <c r="BO182" s="39"/>
      <c r="BP182" s="52"/>
      <c r="BQ182" s="43"/>
      <c r="BR182" s="42"/>
      <c r="BS182" s="42"/>
      <c r="BT182" s="44"/>
      <c r="BU182" s="44"/>
      <c r="BV182" s="65"/>
      <c r="BW182" s="44"/>
      <c r="BX182" s="44"/>
      <c r="BY182" s="44"/>
      <c r="BZ182" s="44"/>
      <c r="CA182" s="45"/>
      <c r="CB182" s="45"/>
      <c r="CC182" s="45"/>
      <c r="CD182" s="45"/>
      <c r="CE182" s="45"/>
      <c r="CF182" s="45"/>
      <c r="CG182" s="45"/>
      <c r="CH182" s="44"/>
      <c r="CI182" s="44"/>
      <c r="CJ182" s="44"/>
      <c r="CK182" s="44"/>
      <c r="CL182" s="39"/>
      <c r="CM182" s="39"/>
      <c r="CN182" s="44"/>
      <c r="CO182" s="44"/>
      <c r="CP182" s="44"/>
      <c r="CQ182" s="44"/>
      <c r="CR182" s="45"/>
      <c r="CS182" s="43"/>
      <c r="CT182" s="43"/>
      <c r="CU182" s="42"/>
      <c r="CV182" s="59"/>
      <c r="CW182" s="64"/>
      <c r="CX182" s="46"/>
      <c r="CY182" s="46"/>
      <c r="CZ182" s="43"/>
      <c r="DA182" s="46"/>
      <c r="DB182" s="52"/>
      <c r="DC182" s="39"/>
      <c r="DD182" s="43"/>
      <c r="DE182" s="39"/>
      <c r="DF182" s="43"/>
      <c r="DG182" s="39"/>
      <c r="DH182" s="39"/>
      <c r="DI182" s="39"/>
      <c r="DJ182" s="39"/>
      <c r="DK182" s="39"/>
      <c r="DL182" s="39"/>
      <c r="DM182" s="64"/>
      <c r="DN182" s="39"/>
      <c r="DO182" s="39"/>
      <c r="DP182" s="39"/>
      <c r="DQ182" s="39"/>
      <c r="DR182" s="39"/>
      <c r="DS182" s="41"/>
      <c r="DT182" s="41"/>
    </row>
    <row r="183" spans="1:124" x14ac:dyDescent="0.3">
      <c r="A183" s="39"/>
      <c r="B183" s="40"/>
      <c r="C183" s="40"/>
      <c r="D183" s="40"/>
      <c r="E183" s="40"/>
      <c r="F183" s="40"/>
      <c r="G183" s="40"/>
      <c r="H183" s="40"/>
      <c r="I183" s="40"/>
      <c r="J183" s="40"/>
      <c r="K183" s="40"/>
      <c r="L183" s="40"/>
      <c r="M183" s="68"/>
      <c r="N183" s="40"/>
      <c r="O183" s="39"/>
      <c r="P183" s="39"/>
      <c r="Q183" s="39"/>
      <c r="R183" s="39"/>
      <c r="S183" s="39"/>
      <c r="T183" s="39"/>
      <c r="U183" s="39"/>
      <c r="V183" s="39"/>
      <c r="W183" s="39"/>
      <c r="X183" s="39"/>
      <c r="Y183" s="39"/>
      <c r="Z183" s="39"/>
      <c r="AA183" s="39"/>
      <c r="AB183" s="39"/>
      <c r="AC183" s="39"/>
      <c r="AD183" s="39"/>
      <c r="AE183" s="40"/>
      <c r="AF183" s="40"/>
      <c r="AG183" s="39"/>
      <c r="AH183" s="39"/>
      <c r="AI183" s="39"/>
      <c r="AJ183" s="39"/>
      <c r="AK183" s="41"/>
      <c r="AL183" s="39"/>
      <c r="AM183" s="39"/>
      <c r="AN183" s="39"/>
      <c r="AO183" s="39"/>
      <c r="AP183" s="42"/>
      <c r="AQ183" s="42"/>
      <c r="AR183" s="42"/>
      <c r="AS183" s="42"/>
      <c r="AT183" s="42"/>
      <c r="AU183" s="42"/>
      <c r="AV183" s="42"/>
      <c r="AW183" s="42"/>
      <c r="AX183" s="39"/>
      <c r="AY183" s="63"/>
      <c r="AZ183" s="40"/>
      <c r="BA183" s="39"/>
      <c r="BB183" s="39"/>
      <c r="BC183" s="39"/>
      <c r="BD183" s="39"/>
      <c r="BE183" s="39"/>
      <c r="BF183" s="39"/>
      <c r="BG183" s="39"/>
      <c r="BH183" s="39"/>
      <c r="BI183" s="39"/>
      <c r="BJ183" s="52"/>
      <c r="BK183" s="39"/>
      <c r="BL183" s="39"/>
      <c r="BM183" s="39"/>
      <c r="BN183" s="39"/>
      <c r="BO183" s="39"/>
      <c r="BP183" s="52"/>
      <c r="BQ183" s="43"/>
      <c r="BR183" s="42"/>
      <c r="BS183" s="42"/>
      <c r="BT183" s="44"/>
      <c r="BU183" s="44"/>
      <c r="BV183" s="65"/>
      <c r="BW183" s="44"/>
      <c r="BX183" s="44"/>
      <c r="BY183" s="44"/>
      <c r="BZ183" s="44"/>
      <c r="CA183" s="45"/>
      <c r="CB183" s="45"/>
      <c r="CC183" s="45"/>
      <c r="CD183" s="45"/>
      <c r="CE183" s="45"/>
      <c r="CF183" s="45"/>
      <c r="CG183" s="45"/>
      <c r="CH183" s="44"/>
      <c r="CI183" s="44"/>
      <c r="CJ183" s="44"/>
      <c r="CK183" s="44"/>
      <c r="CL183" s="39"/>
      <c r="CM183" s="39"/>
      <c r="CN183" s="44"/>
      <c r="CO183" s="44"/>
      <c r="CP183" s="44"/>
      <c r="CQ183" s="44"/>
      <c r="CR183" s="45"/>
      <c r="CS183" s="43"/>
      <c r="CT183" s="43"/>
      <c r="CU183" s="42"/>
      <c r="CV183" s="59"/>
      <c r="CW183" s="64"/>
      <c r="CX183" s="46"/>
      <c r="CY183" s="46"/>
      <c r="CZ183" s="43"/>
      <c r="DA183" s="46"/>
      <c r="DB183" s="52"/>
      <c r="DC183" s="39"/>
      <c r="DD183" s="43"/>
      <c r="DE183" s="39"/>
      <c r="DF183" s="43"/>
      <c r="DG183" s="39"/>
      <c r="DH183" s="39"/>
      <c r="DI183" s="39"/>
      <c r="DJ183" s="39"/>
      <c r="DK183" s="39"/>
      <c r="DL183" s="39"/>
      <c r="DM183" s="64"/>
      <c r="DN183" s="39"/>
      <c r="DO183" s="39"/>
      <c r="DP183" s="39"/>
      <c r="DQ183" s="39"/>
      <c r="DR183" s="39"/>
      <c r="DS183" s="41"/>
      <c r="DT183" s="36"/>
    </row>
    <row r="184" spans="1:124" x14ac:dyDescent="0.3">
      <c r="A184" s="39"/>
      <c r="B184" s="40"/>
      <c r="C184" s="40"/>
      <c r="D184" s="40"/>
      <c r="E184" s="40"/>
      <c r="F184" s="40"/>
      <c r="G184" s="40"/>
      <c r="H184" s="40"/>
      <c r="I184" s="40"/>
      <c r="J184" s="40"/>
      <c r="K184" s="40"/>
      <c r="L184" s="40"/>
      <c r="M184" s="68"/>
      <c r="N184" s="40"/>
      <c r="O184" s="39"/>
      <c r="P184" s="39"/>
      <c r="Q184" s="39"/>
      <c r="R184" s="39"/>
      <c r="S184" s="39"/>
      <c r="T184" s="39"/>
      <c r="U184" s="39"/>
      <c r="V184" s="39"/>
      <c r="W184" s="39"/>
      <c r="X184" s="39"/>
      <c r="Y184" s="39"/>
      <c r="Z184" s="39"/>
      <c r="AA184" s="39"/>
      <c r="AB184" s="39"/>
      <c r="AC184" s="39"/>
      <c r="AD184" s="39"/>
      <c r="AE184" s="40"/>
      <c r="AF184" s="40"/>
      <c r="AG184" s="39"/>
      <c r="AH184" s="39"/>
      <c r="AI184" s="39"/>
      <c r="AJ184" s="39"/>
      <c r="AK184" s="41"/>
      <c r="AL184" s="39"/>
      <c r="AM184" s="39"/>
      <c r="AN184" s="39"/>
      <c r="AO184" s="39"/>
      <c r="AP184" s="42"/>
      <c r="AQ184" s="42"/>
      <c r="AR184" s="42"/>
      <c r="AS184" s="42"/>
      <c r="AT184" s="42"/>
      <c r="AU184" s="42"/>
      <c r="AV184" s="42"/>
      <c r="AW184" s="42"/>
      <c r="AX184" s="39"/>
      <c r="AY184" s="63"/>
      <c r="AZ184" s="40"/>
      <c r="BA184" s="39"/>
      <c r="BB184" s="39"/>
      <c r="BC184" s="39"/>
      <c r="BD184" s="39"/>
      <c r="BE184" s="39"/>
      <c r="BF184" s="39"/>
      <c r="BG184" s="39"/>
      <c r="BH184" s="39"/>
      <c r="BI184" s="39"/>
      <c r="BJ184" s="52"/>
      <c r="BK184" s="39"/>
      <c r="BL184" s="39"/>
      <c r="BM184" s="39"/>
      <c r="BN184" s="39"/>
      <c r="BO184" s="39"/>
      <c r="BP184" s="52"/>
      <c r="BQ184" s="43"/>
      <c r="BR184" s="42"/>
      <c r="BS184" s="42"/>
      <c r="BT184" s="44"/>
      <c r="BU184" s="44"/>
      <c r="BV184" s="65"/>
      <c r="BW184" s="44"/>
      <c r="BX184" s="44"/>
      <c r="BY184" s="44"/>
      <c r="BZ184" s="44"/>
      <c r="CA184" s="45"/>
      <c r="CB184" s="45"/>
      <c r="CC184" s="45"/>
      <c r="CD184" s="45"/>
      <c r="CE184" s="45"/>
      <c r="CF184" s="45"/>
      <c r="CG184" s="45"/>
      <c r="CH184" s="44"/>
      <c r="CI184" s="44"/>
      <c r="CJ184" s="44"/>
      <c r="CK184" s="44"/>
      <c r="CL184" s="39"/>
      <c r="CM184" s="39"/>
      <c r="CN184" s="44"/>
      <c r="CO184" s="44"/>
      <c r="CP184" s="44"/>
      <c r="CQ184" s="44"/>
      <c r="CR184" s="45"/>
      <c r="CS184" s="43"/>
      <c r="CT184" s="43"/>
      <c r="CU184" s="42"/>
      <c r="CV184" s="59"/>
      <c r="CW184" s="64"/>
      <c r="CX184" s="46"/>
      <c r="CY184" s="46"/>
      <c r="CZ184" s="43"/>
      <c r="DA184" s="46"/>
      <c r="DB184" s="52"/>
      <c r="DC184" s="39"/>
      <c r="DD184" s="43"/>
      <c r="DE184" s="39"/>
      <c r="DF184" s="43"/>
      <c r="DG184" s="39"/>
      <c r="DH184" s="39"/>
      <c r="DI184" s="39"/>
      <c r="DJ184" s="39"/>
      <c r="DK184" s="39"/>
      <c r="DL184" s="39"/>
      <c r="DM184" s="64"/>
      <c r="DN184" s="39"/>
      <c r="DO184" s="39"/>
      <c r="DP184" s="39"/>
      <c r="DQ184" s="39"/>
      <c r="DR184" s="39"/>
      <c r="DS184" s="41"/>
      <c r="DT184" s="41"/>
    </row>
    <row r="185" spans="1:124" x14ac:dyDescent="0.3">
      <c r="A185" s="39"/>
      <c r="B185" s="40"/>
      <c r="C185" s="40"/>
      <c r="D185" s="40"/>
      <c r="E185" s="40"/>
      <c r="F185" s="40"/>
      <c r="G185" s="40"/>
      <c r="H185" s="40"/>
      <c r="I185" s="40"/>
      <c r="J185" s="40"/>
      <c r="K185" s="40"/>
      <c r="L185" s="40"/>
      <c r="M185" s="68"/>
      <c r="N185" s="40"/>
      <c r="O185" s="39"/>
      <c r="P185" s="39"/>
      <c r="Q185" s="39"/>
      <c r="R185" s="39"/>
      <c r="S185" s="39"/>
      <c r="T185" s="39"/>
      <c r="U185" s="39"/>
      <c r="V185" s="39"/>
      <c r="W185" s="39"/>
      <c r="X185" s="39"/>
      <c r="Y185" s="39"/>
      <c r="Z185" s="39"/>
      <c r="AA185" s="39"/>
      <c r="AB185" s="39"/>
      <c r="AC185" s="39"/>
      <c r="AD185" s="39"/>
      <c r="AE185" s="40"/>
      <c r="AF185" s="40"/>
      <c r="AG185" s="39"/>
      <c r="AH185" s="39"/>
      <c r="AI185" s="39"/>
      <c r="AJ185" s="39"/>
      <c r="AK185" s="41"/>
      <c r="AL185" s="39"/>
      <c r="AM185" s="39"/>
      <c r="AN185" s="39"/>
      <c r="AO185" s="39"/>
      <c r="AP185" s="42"/>
      <c r="AQ185" s="42"/>
      <c r="AR185" s="42"/>
      <c r="AS185" s="42"/>
      <c r="AT185" s="42"/>
      <c r="AU185" s="42"/>
      <c r="AV185" s="42"/>
      <c r="AW185" s="42"/>
      <c r="AX185" s="39"/>
      <c r="AY185" s="63"/>
      <c r="AZ185" s="40"/>
      <c r="BA185" s="39"/>
      <c r="BB185" s="39"/>
      <c r="BC185" s="39"/>
      <c r="BD185" s="39"/>
      <c r="BE185" s="39"/>
      <c r="BF185" s="39"/>
      <c r="BG185" s="39"/>
      <c r="BH185" s="39"/>
      <c r="BI185" s="39"/>
      <c r="BJ185" s="52"/>
      <c r="BK185" s="39"/>
      <c r="BL185" s="39"/>
      <c r="BM185" s="39"/>
      <c r="BN185" s="39"/>
      <c r="BO185" s="39"/>
      <c r="BP185" s="52"/>
      <c r="BQ185" s="43"/>
      <c r="BR185" s="42"/>
      <c r="BS185" s="42"/>
      <c r="BT185" s="44"/>
      <c r="BU185" s="44"/>
      <c r="BV185" s="65"/>
      <c r="BW185" s="44"/>
      <c r="BX185" s="44"/>
      <c r="BY185" s="44"/>
      <c r="BZ185" s="44"/>
      <c r="CA185" s="45"/>
      <c r="CB185" s="45"/>
      <c r="CC185" s="45"/>
      <c r="CD185" s="45"/>
      <c r="CE185" s="45"/>
      <c r="CF185" s="45"/>
      <c r="CG185" s="45"/>
      <c r="CH185" s="44"/>
      <c r="CI185" s="44"/>
      <c r="CJ185" s="44"/>
      <c r="CK185" s="44"/>
      <c r="CL185" s="39"/>
      <c r="CM185" s="39"/>
      <c r="CN185" s="44"/>
      <c r="CO185" s="44"/>
      <c r="CP185" s="44"/>
      <c r="CQ185" s="44"/>
      <c r="CR185" s="45"/>
      <c r="CS185" s="43"/>
      <c r="CT185" s="43"/>
      <c r="CU185" s="42"/>
      <c r="CV185" s="59"/>
      <c r="CW185" s="64"/>
      <c r="CX185" s="46"/>
      <c r="CY185" s="46"/>
      <c r="CZ185" s="43"/>
      <c r="DA185" s="46"/>
      <c r="DB185" s="52"/>
      <c r="DC185" s="39"/>
      <c r="DD185" s="43"/>
      <c r="DE185" s="39"/>
      <c r="DF185" s="43"/>
      <c r="DG185" s="39"/>
      <c r="DH185" s="39"/>
      <c r="DI185" s="39"/>
      <c r="DJ185" s="39"/>
      <c r="DK185" s="39"/>
      <c r="DL185" s="39"/>
      <c r="DM185" s="64"/>
      <c r="DN185" s="39"/>
      <c r="DO185" s="39"/>
      <c r="DP185" s="39"/>
      <c r="DQ185" s="39"/>
      <c r="DR185" s="39"/>
      <c r="DS185" s="41"/>
      <c r="DT185" s="36"/>
    </row>
    <row r="186" spans="1:124" x14ac:dyDescent="0.3">
      <c r="A186" s="39"/>
      <c r="B186" s="40"/>
      <c r="C186" s="40"/>
      <c r="D186" s="40"/>
      <c r="E186" s="40"/>
      <c r="F186" s="40"/>
      <c r="G186" s="40"/>
      <c r="H186" s="40"/>
      <c r="I186" s="40"/>
      <c r="J186" s="40"/>
      <c r="K186" s="40"/>
      <c r="L186" s="40"/>
      <c r="M186" s="68"/>
      <c r="N186" s="40"/>
      <c r="O186" s="39"/>
      <c r="P186" s="39"/>
      <c r="Q186" s="39"/>
      <c r="R186" s="39"/>
      <c r="S186" s="39"/>
      <c r="T186" s="39"/>
      <c r="U186" s="39"/>
      <c r="V186" s="39"/>
      <c r="W186" s="39"/>
      <c r="X186" s="39"/>
      <c r="Y186" s="39"/>
      <c r="Z186" s="39"/>
      <c r="AA186" s="39"/>
      <c r="AB186" s="39"/>
      <c r="AC186" s="39"/>
      <c r="AD186" s="39"/>
      <c r="AE186" s="40"/>
      <c r="AF186" s="40"/>
      <c r="AG186" s="39"/>
      <c r="AH186" s="39"/>
      <c r="AI186" s="39"/>
      <c r="AJ186" s="39"/>
      <c r="AK186" s="41"/>
      <c r="AL186" s="39"/>
      <c r="AM186" s="39"/>
      <c r="AN186" s="39"/>
      <c r="AO186" s="39"/>
      <c r="AP186" s="42"/>
      <c r="AQ186" s="42"/>
      <c r="AR186" s="42"/>
      <c r="AS186" s="42"/>
      <c r="AT186" s="42"/>
      <c r="AU186" s="42"/>
      <c r="AV186" s="42"/>
      <c r="AW186" s="42"/>
      <c r="AX186" s="39"/>
      <c r="AY186" s="63"/>
      <c r="AZ186" s="40"/>
      <c r="BA186" s="39"/>
      <c r="BB186" s="39"/>
      <c r="BC186" s="39"/>
      <c r="BD186" s="39"/>
      <c r="BE186" s="39"/>
      <c r="BF186" s="39"/>
      <c r="BG186" s="39"/>
      <c r="BH186" s="39"/>
      <c r="BI186" s="39"/>
      <c r="BJ186" s="52"/>
      <c r="BK186" s="39"/>
      <c r="BL186" s="39"/>
      <c r="BM186" s="39"/>
      <c r="BN186" s="39"/>
      <c r="BO186" s="39"/>
      <c r="BP186" s="52"/>
      <c r="BQ186" s="43"/>
      <c r="BR186" s="42"/>
      <c r="BS186" s="42"/>
      <c r="BT186" s="44"/>
      <c r="BU186" s="44"/>
      <c r="BV186" s="65"/>
      <c r="BW186" s="44"/>
      <c r="BX186" s="44"/>
      <c r="BY186" s="44"/>
      <c r="BZ186" s="44"/>
      <c r="CA186" s="45"/>
      <c r="CB186" s="45"/>
      <c r="CC186" s="45"/>
      <c r="CD186" s="45"/>
      <c r="CE186" s="45"/>
      <c r="CF186" s="45"/>
      <c r="CG186" s="45"/>
      <c r="CH186" s="44"/>
      <c r="CI186" s="44"/>
      <c r="CJ186" s="44"/>
      <c r="CK186" s="44"/>
      <c r="CL186" s="39"/>
      <c r="CM186" s="39"/>
      <c r="CN186" s="44"/>
      <c r="CO186" s="44"/>
      <c r="CP186" s="44"/>
      <c r="CQ186" s="44"/>
      <c r="CR186" s="45"/>
      <c r="CS186" s="43"/>
      <c r="CT186" s="43"/>
      <c r="CU186" s="42"/>
      <c r="CV186" s="59"/>
      <c r="CW186" s="64"/>
      <c r="CX186" s="46"/>
      <c r="CY186" s="46"/>
      <c r="CZ186" s="43"/>
      <c r="DA186" s="46"/>
      <c r="DB186" s="52"/>
      <c r="DC186" s="39"/>
      <c r="DD186" s="43"/>
      <c r="DE186" s="39"/>
      <c r="DF186" s="43"/>
      <c r="DG186" s="39"/>
      <c r="DH186" s="39"/>
      <c r="DI186" s="39"/>
      <c r="DJ186" s="39"/>
      <c r="DK186" s="39"/>
      <c r="DL186" s="39"/>
      <c r="DM186" s="64"/>
      <c r="DN186" s="39"/>
      <c r="DO186" s="39"/>
      <c r="DP186" s="39"/>
      <c r="DQ186" s="39"/>
      <c r="DR186" s="39"/>
      <c r="DS186" s="41"/>
      <c r="DT186" s="36"/>
    </row>
    <row r="187" spans="1:124" x14ac:dyDescent="0.3">
      <c r="A187" s="39"/>
      <c r="B187" s="40"/>
      <c r="C187" s="40"/>
      <c r="D187" s="40"/>
      <c r="E187" s="40"/>
      <c r="F187" s="40"/>
      <c r="G187" s="40"/>
      <c r="H187" s="40"/>
      <c r="I187" s="40"/>
      <c r="J187" s="40"/>
      <c r="K187" s="40"/>
      <c r="L187" s="40"/>
      <c r="M187" s="68"/>
      <c r="N187" s="40"/>
      <c r="O187" s="39"/>
      <c r="P187" s="39"/>
      <c r="Q187" s="39"/>
      <c r="R187" s="39"/>
      <c r="S187" s="39"/>
      <c r="T187" s="39"/>
      <c r="U187" s="39"/>
      <c r="V187" s="39"/>
      <c r="W187" s="39"/>
      <c r="X187" s="39"/>
      <c r="Y187" s="39"/>
      <c r="Z187" s="39"/>
      <c r="AA187" s="39"/>
      <c r="AB187" s="39"/>
      <c r="AC187" s="39"/>
      <c r="AD187" s="39"/>
      <c r="AE187" s="40"/>
      <c r="AF187" s="40"/>
      <c r="AG187" s="39"/>
      <c r="AH187" s="39"/>
      <c r="AI187" s="39"/>
      <c r="AJ187" s="39"/>
      <c r="AK187" s="41"/>
      <c r="AL187" s="39"/>
      <c r="AM187" s="39"/>
      <c r="AN187" s="39"/>
      <c r="AO187" s="39"/>
      <c r="AP187" s="42"/>
      <c r="AQ187" s="42"/>
      <c r="AR187" s="42"/>
      <c r="AS187" s="42"/>
      <c r="AT187" s="42"/>
      <c r="AU187" s="42"/>
      <c r="AV187" s="42"/>
      <c r="AW187" s="42"/>
      <c r="AX187" s="39"/>
      <c r="AY187" s="63"/>
      <c r="AZ187" s="40"/>
      <c r="BA187" s="39"/>
      <c r="BB187" s="39"/>
      <c r="BC187" s="39"/>
      <c r="BD187" s="39"/>
      <c r="BE187" s="39"/>
      <c r="BF187" s="39"/>
      <c r="BG187" s="39"/>
      <c r="BH187" s="39"/>
      <c r="BI187" s="39"/>
      <c r="BJ187" s="52"/>
      <c r="BK187" s="39"/>
      <c r="BL187" s="39"/>
      <c r="BM187" s="39"/>
      <c r="BN187" s="39"/>
      <c r="BO187" s="39"/>
      <c r="BP187" s="52"/>
      <c r="BQ187" s="43"/>
      <c r="BR187" s="42"/>
      <c r="BS187" s="42"/>
      <c r="BT187" s="44"/>
      <c r="BU187" s="44"/>
      <c r="BV187" s="65"/>
      <c r="BW187" s="44"/>
      <c r="BX187" s="44"/>
      <c r="BY187" s="44"/>
      <c r="BZ187" s="44"/>
      <c r="CA187" s="45"/>
      <c r="CB187" s="45"/>
      <c r="CC187" s="45"/>
      <c r="CD187" s="45"/>
      <c r="CE187" s="45"/>
      <c r="CF187" s="45"/>
      <c r="CG187" s="45"/>
      <c r="CH187" s="44"/>
      <c r="CI187" s="44"/>
      <c r="CJ187" s="44"/>
      <c r="CK187" s="44"/>
      <c r="CL187" s="39"/>
      <c r="CM187" s="39"/>
      <c r="CN187" s="44"/>
      <c r="CO187" s="44"/>
      <c r="CP187" s="44"/>
      <c r="CQ187" s="44"/>
      <c r="CR187" s="45"/>
      <c r="CS187" s="43"/>
      <c r="CT187" s="43"/>
      <c r="CU187" s="42"/>
      <c r="CV187" s="59"/>
      <c r="CW187" s="64"/>
      <c r="CX187" s="46"/>
      <c r="CY187" s="46"/>
      <c r="CZ187" s="43"/>
      <c r="DA187" s="46"/>
      <c r="DB187" s="52"/>
      <c r="DC187" s="39"/>
      <c r="DD187" s="43"/>
      <c r="DE187" s="39"/>
      <c r="DF187" s="43"/>
      <c r="DG187" s="39"/>
      <c r="DH187" s="39"/>
      <c r="DI187" s="39"/>
      <c r="DJ187" s="39"/>
      <c r="DK187" s="39"/>
      <c r="DL187" s="39"/>
      <c r="DM187" s="64"/>
      <c r="DN187" s="39"/>
      <c r="DO187" s="39"/>
      <c r="DP187" s="39"/>
      <c r="DQ187" s="39"/>
      <c r="DR187" s="39"/>
      <c r="DS187" s="41"/>
      <c r="DT187" s="36"/>
    </row>
    <row r="188" spans="1:124" x14ac:dyDescent="0.3">
      <c r="A188" s="39"/>
      <c r="B188" s="40"/>
      <c r="C188" s="40"/>
      <c r="D188" s="40"/>
      <c r="E188" s="40"/>
      <c r="F188" s="40"/>
      <c r="G188" s="40"/>
      <c r="H188" s="40"/>
      <c r="I188" s="40"/>
      <c r="J188" s="40"/>
      <c r="K188" s="40"/>
      <c r="L188" s="40"/>
      <c r="M188" s="68"/>
      <c r="N188" s="40"/>
      <c r="O188" s="39"/>
      <c r="P188" s="39"/>
      <c r="Q188" s="39"/>
      <c r="R188" s="39"/>
      <c r="S188" s="39"/>
      <c r="T188" s="39"/>
      <c r="U188" s="39"/>
      <c r="V188" s="39"/>
      <c r="W188" s="39"/>
      <c r="X188" s="39"/>
      <c r="Y188" s="39"/>
      <c r="Z188" s="39"/>
      <c r="AA188" s="39"/>
      <c r="AB188" s="39"/>
      <c r="AC188" s="39"/>
      <c r="AD188" s="39"/>
      <c r="AE188" s="40"/>
      <c r="AF188" s="40"/>
      <c r="AG188" s="39"/>
      <c r="AH188" s="39"/>
      <c r="AI188" s="39"/>
      <c r="AJ188" s="39"/>
      <c r="AK188" s="41"/>
      <c r="AL188" s="39"/>
      <c r="AM188" s="39"/>
      <c r="AN188" s="39"/>
      <c r="AO188" s="39"/>
      <c r="AP188" s="42"/>
      <c r="AQ188" s="42"/>
      <c r="AR188" s="42"/>
      <c r="AS188" s="42"/>
      <c r="AT188" s="42"/>
      <c r="AU188" s="42"/>
      <c r="AV188" s="42"/>
      <c r="AW188" s="42"/>
      <c r="AX188" s="39"/>
      <c r="AY188" s="63"/>
      <c r="AZ188" s="40"/>
      <c r="BA188" s="39"/>
      <c r="BB188" s="39"/>
      <c r="BC188" s="39"/>
      <c r="BD188" s="39"/>
      <c r="BE188" s="39"/>
      <c r="BF188" s="39"/>
      <c r="BG188" s="39"/>
      <c r="BH188" s="39"/>
      <c r="BI188" s="39"/>
      <c r="BJ188" s="52"/>
      <c r="BK188" s="39"/>
      <c r="BL188" s="39"/>
      <c r="BM188" s="39"/>
      <c r="BN188" s="39"/>
      <c r="BO188" s="39"/>
      <c r="BP188" s="52"/>
      <c r="BQ188" s="43"/>
      <c r="BR188" s="42"/>
      <c r="BS188" s="42"/>
      <c r="BT188" s="44"/>
      <c r="BU188" s="44"/>
      <c r="BV188" s="65"/>
      <c r="BW188" s="44"/>
      <c r="BX188" s="44"/>
      <c r="BY188" s="44"/>
      <c r="BZ188" s="44"/>
      <c r="CA188" s="45"/>
      <c r="CB188" s="45"/>
      <c r="CC188" s="45"/>
      <c r="CD188" s="45"/>
      <c r="CE188" s="45"/>
      <c r="CF188" s="45"/>
      <c r="CG188" s="45"/>
      <c r="CH188" s="44"/>
      <c r="CI188" s="44"/>
      <c r="CJ188" s="44"/>
      <c r="CK188" s="44"/>
      <c r="CL188" s="39"/>
      <c r="CM188" s="39"/>
      <c r="CN188" s="44"/>
      <c r="CO188" s="44"/>
      <c r="CP188" s="44"/>
      <c r="CQ188" s="44"/>
      <c r="CR188" s="45"/>
      <c r="CS188" s="43"/>
      <c r="CT188" s="43"/>
      <c r="CU188" s="42"/>
      <c r="CV188" s="59"/>
      <c r="CW188" s="64"/>
      <c r="CX188" s="46"/>
      <c r="CY188" s="46"/>
      <c r="CZ188" s="43"/>
      <c r="DA188" s="46"/>
      <c r="DB188" s="52"/>
      <c r="DC188" s="39"/>
      <c r="DD188" s="43"/>
      <c r="DE188" s="39"/>
      <c r="DF188" s="43"/>
      <c r="DG188" s="39"/>
      <c r="DH188" s="39"/>
      <c r="DI188" s="39"/>
      <c r="DJ188" s="39"/>
      <c r="DK188" s="39"/>
      <c r="DL188" s="39"/>
      <c r="DM188" s="64"/>
      <c r="DN188" s="39"/>
      <c r="DO188" s="39"/>
      <c r="DP188" s="39"/>
      <c r="DQ188" s="39"/>
      <c r="DR188" s="39"/>
      <c r="DS188" s="41"/>
      <c r="DT188" s="36"/>
    </row>
    <row r="189" spans="1:124" x14ac:dyDescent="0.3">
      <c r="A189" s="39"/>
      <c r="B189" s="40"/>
      <c r="C189" s="40"/>
      <c r="D189" s="40"/>
      <c r="E189" s="40"/>
      <c r="F189" s="40"/>
      <c r="G189" s="40"/>
      <c r="H189" s="40"/>
      <c r="I189" s="40"/>
      <c r="J189" s="40"/>
      <c r="K189" s="40"/>
      <c r="L189" s="40"/>
      <c r="M189" s="68"/>
      <c r="N189" s="40"/>
      <c r="O189" s="39"/>
      <c r="P189" s="39"/>
      <c r="Q189" s="39"/>
      <c r="R189" s="39"/>
      <c r="S189" s="39"/>
      <c r="T189" s="39"/>
      <c r="U189" s="39"/>
      <c r="V189" s="39"/>
      <c r="W189" s="39"/>
      <c r="X189" s="39"/>
      <c r="Y189" s="39"/>
      <c r="Z189" s="39"/>
      <c r="AA189" s="39"/>
      <c r="AB189" s="39"/>
      <c r="AC189" s="39"/>
      <c r="AD189" s="39"/>
      <c r="AE189" s="40"/>
      <c r="AF189" s="40"/>
      <c r="AG189" s="39"/>
      <c r="AH189" s="39"/>
      <c r="AI189" s="39"/>
      <c r="AJ189" s="39"/>
      <c r="AK189" s="41"/>
      <c r="AL189" s="39"/>
      <c r="AM189" s="39"/>
      <c r="AN189" s="39"/>
      <c r="AO189" s="39"/>
      <c r="AP189" s="42"/>
      <c r="AQ189" s="42"/>
      <c r="AR189" s="42"/>
      <c r="AS189" s="42"/>
      <c r="AT189" s="42"/>
      <c r="AU189" s="42"/>
      <c r="AV189" s="42"/>
      <c r="AW189" s="42"/>
      <c r="AX189" s="39"/>
      <c r="AY189" s="63"/>
      <c r="AZ189" s="40"/>
      <c r="BA189" s="39"/>
      <c r="BB189" s="39"/>
      <c r="BC189" s="39"/>
      <c r="BD189" s="39"/>
      <c r="BE189" s="39"/>
      <c r="BF189" s="39"/>
      <c r="BG189" s="39"/>
      <c r="BH189" s="39"/>
      <c r="BI189" s="39"/>
      <c r="BJ189" s="52"/>
      <c r="BK189" s="39"/>
      <c r="BL189" s="39"/>
      <c r="BM189" s="39"/>
      <c r="BN189" s="39"/>
      <c r="BO189" s="39"/>
      <c r="BP189" s="52"/>
      <c r="BQ189" s="43"/>
      <c r="BR189" s="42"/>
      <c r="BS189" s="42"/>
      <c r="BT189" s="44"/>
      <c r="BU189" s="44"/>
      <c r="BV189" s="65"/>
      <c r="BW189" s="44"/>
      <c r="BX189" s="44"/>
      <c r="BY189" s="44"/>
      <c r="BZ189" s="44"/>
      <c r="CA189" s="45"/>
      <c r="CB189" s="45"/>
      <c r="CC189" s="45"/>
      <c r="CD189" s="45"/>
      <c r="CE189" s="45"/>
      <c r="CF189" s="45"/>
      <c r="CG189" s="45"/>
      <c r="CH189" s="44"/>
      <c r="CI189" s="44"/>
      <c r="CJ189" s="44"/>
      <c r="CK189" s="44"/>
      <c r="CL189" s="39"/>
      <c r="CM189" s="39"/>
      <c r="CN189" s="44"/>
      <c r="CO189" s="44"/>
      <c r="CP189" s="44"/>
      <c r="CQ189" s="44"/>
      <c r="CR189" s="45"/>
      <c r="CS189" s="43"/>
      <c r="CT189" s="43"/>
      <c r="CU189" s="42"/>
      <c r="CV189" s="59"/>
      <c r="CW189" s="64"/>
      <c r="CX189" s="46"/>
      <c r="CY189" s="46"/>
      <c r="CZ189" s="43"/>
      <c r="DA189" s="46"/>
      <c r="DB189" s="52"/>
      <c r="DC189" s="39"/>
      <c r="DD189" s="43"/>
      <c r="DE189" s="39"/>
      <c r="DF189" s="43"/>
      <c r="DG189" s="39"/>
      <c r="DH189" s="39"/>
      <c r="DI189" s="39"/>
      <c r="DJ189" s="39"/>
      <c r="DK189" s="39"/>
      <c r="DL189" s="39"/>
      <c r="DM189" s="64"/>
      <c r="DN189" s="39"/>
      <c r="DO189" s="39"/>
      <c r="DP189" s="39"/>
      <c r="DQ189" s="39"/>
      <c r="DR189" s="39"/>
      <c r="DS189" s="41"/>
      <c r="DT189" s="36"/>
    </row>
    <row r="190" spans="1:124" x14ac:dyDescent="0.3">
      <c r="A190" s="39"/>
      <c r="B190" s="40"/>
      <c r="C190" s="40"/>
      <c r="D190" s="40"/>
      <c r="E190" s="40"/>
      <c r="F190" s="40"/>
      <c r="G190" s="40"/>
      <c r="H190" s="40"/>
      <c r="I190" s="40"/>
      <c r="J190" s="40"/>
      <c r="K190" s="40"/>
      <c r="L190" s="40"/>
      <c r="M190" s="68"/>
      <c r="N190" s="40"/>
      <c r="O190" s="39"/>
      <c r="P190" s="39"/>
      <c r="Q190" s="39"/>
      <c r="R190" s="39"/>
      <c r="S190" s="39"/>
      <c r="T190" s="39"/>
      <c r="U190" s="39"/>
      <c r="V190" s="39"/>
      <c r="W190" s="39"/>
      <c r="X190" s="39"/>
      <c r="Y190" s="39"/>
      <c r="Z190" s="39"/>
      <c r="AA190" s="39"/>
      <c r="AB190" s="39"/>
      <c r="AC190" s="39"/>
      <c r="AD190" s="39"/>
      <c r="AE190" s="40"/>
      <c r="AF190" s="40"/>
      <c r="AG190" s="39"/>
      <c r="AH190" s="39"/>
      <c r="AI190" s="39"/>
      <c r="AJ190" s="39"/>
      <c r="AK190" s="41"/>
      <c r="AL190" s="39"/>
      <c r="AM190" s="39"/>
      <c r="AN190" s="39"/>
      <c r="AO190" s="39"/>
      <c r="AP190" s="42"/>
      <c r="AQ190" s="42"/>
      <c r="AR190" s="42"/>
      <c r="AS190" s="42"/>
      <c r="AT190" s="42"/>
      <c r="AU190" s="42"/>
      <c r="AV190" s="42"/>
      <c r="AW190" s="42"/>
      <c r="AX190" s="39"/>
      <c r="AY190" s="63"/>
      <c r="AZ190" s="40"/>
      <c r="BA190" s="39"/>
      <c r="BB190" s="39"/>
      <c r="BC190" s="39"/>
      <c r="BD190" s="39"/>
      <c r="BE190" s="39"/>
      <c r="BF190" s="39"/>
      <c r="BG190" s="39"/>
      <c r="BH190" s="39"/>
      <c r="BI190" s="39"/>
      <c r="BJ190" s="52"/>
      <c r="BK190" s="39"/>
      <c r="BL190" s="39"/>
      <c r="BM190" s="39"/>
      <c r="BN190" s="39"/>
      <c r="BO190" s="39"/>
      <c r="BP190" s="52"/>
      <c r="BQ190" s="43"/>
      <c r="BR190" s="42"/>
      <c r="BS190" s="42"/>
      <c r="BT190" s="44"/>
      <c r="BU190" s="44"/>
      <c r="BV190" s="65"/>
      <c r="BW190" s="44"/>
      <c r="BX190" s="44"/>
      <c r="BY190" s="44"/>
      <c r="BZ190" s="44"/>
      <c r="CA190" s="45"/>
      <c r="CB190" s="45"/>
      <c r="CC190" s="45"/>
      <c r="CD190" s="45"/>
      <c r="CE190" s="45"/>
      <c r="CF190" s="45"/>
      <c r="CG190" s="45"/>
      <c r="CH190" s="44"/>
      <c r="CI190" s="44"/>
      <c r="CJ190" s="44"/>
      <c r="CK190" s="44"/>
      <c r="CL190" s="39"/>
      <c r="CM190" s="39"/>
      <c r="CN190" s="44"/>
      <c r="CO190" s="44"/>
      <c r="CP190" s="44"/>
      <c r="CQ190" s="44"/>
      <c r="CR190" s="45"/>
      <c r="CS190" s="43"/>
      <c r="CT190" s="43"/>
      <c r="CU190" s="42"/>
      <c r="CV190" s="59"/>
      <c r="CW190" s="64"/>
      <c r="CX190" s="46"/>
      <c r="CY190" s="46"/>
      <c r="CZ190" s="43"/>
      <c r="DA190" s="46"/>
      <c r="DB190" s="52"/>
      <c r="DC190" s="39"/>
      <c r="DD190" s="43"/>
      <c r="DE190" s="39"/>
      <c r="DF190" s="43"/>
      <c r="DG190" s="39"/>
      <c r="DH190" s="39"/>
      <c r="DI190" s="39"/>
      <c r="DJ190" s="39"/>
      <c r="DK190" s="39"/>
      <c r="DL190" s="39"/>
      <c r="DM190" s="64"/>
      <c r="DN190" s="39"/>
      <c r="DO190" s="39"/>
      <c r="DP190" s="39"/>
      <c r="DQ190" s="39"/>
      <c r="DR190" s="39"/>
      <c r="DS190" s="77"/>
      <c r="DT190" s="36"/>
    </row>
    <row r="191" spans="1:124" x14ac:dyDescent="0.3">
      <c r="A191" s="39"/>
      <c r="B191" s="40"/>
      <c r="C191" s="40"/>
      <c r="D191" s="40"/>
      <c r="E191" s="40"/>
      <c r="F191" s="40"/>
      <c r="G191" s="40"/>
      <c r="H191" s="40"/>
      <c r="I191" s="40"/>
      <c r="J191" s="40"/>
      <c r="K191" s="40"/>
      <c r="L191" s="40"/>
      <c r="M191" s="68"/>
      <c r="N191" s="40"/>
      <c r="O191" s="39"/>
      <c r="P191" s="39"/>
      <c r="Q191" s="39"/>
      <c r="R191" s="39"/>
      <c r="S191" s="39"/>
      <c r="T191" s="39"/>
      <c r="U191" s="39"/>
      <c r="V191" s="39"/>
      <c r="W191" s="39"/>
      <c r="X191" s="39"/>
      <c r="Y191" s="39"/>
      <c r="Z191" s="39"/>
      <c r="AA191" s="39"/>
      <c r="AB191" s="39"/>
      <c r="AC191" s="39"/>
      <c r="AD191" s="39"/>
      <c r="AE191" s="40"/>
      <c r="AF191" s="40"/>
      <c r="AG191" s="39"/>
      <c r="AH191" s="39"/>
      <c r="AI191" s="39"/>
      <c r="AJ191" s="39"/>
      <c r="AK191" s="41"/>
      <c r="AL191" s="39"/>
      <c r="AM191" s="39"/>
      <c r="AN191" s="39"/>
      <c r="AO191" s="39"/>
      <c r="AP191" s="42"/>
      <c r="AQ191" s="42"/>
      <c r="AR191" s="42"/>
      <c r="AS191" s="42"/>
      <c r="AT191" s="42"/>
      <c r="AU191" s="42"/>
      <c r="AV191" s="42"/>
      <c r="AW191" s="42"/>
      <c r="AX191" s="39"/>
      <c r="AY191" s="63"/>
      <c r="AZ191" s="40"/>
      <c r="BA191" s="39"/>
      <c r="BB191" s="39"/>
      <c r="BC191" s="39"/>
      <c r="BD191" s="39"/>
      <c r="BE191" s="39"/>
      <c r="BF191" s="39"/>
      <c r="BG191" s="39"/>
      <c r="BH191" s="39"/>
      <c r="BI191" s="39"/>
      <c r="BJ191" s="52"/>
      <c r="BK191" s="39"/>
      <c r="BL191" s="39"/>
      <c r="BM191" s="39"/>
      <c r="BN191" s="39"/>
      <c r="BO191" s="39"/>
      <c r="BP191" s="52"/>
      <c r="BQ191" s="43"/>
      <c r="BR191" s="42"/>
      <c r="BS191" s="42"/>
      <c r="BT191" s="44"/>
      <c r="BU191" s="44"/>
      <c r="BV191" s="65"/>
      <c r="BW191" s="44"/>
      <c r="BX191" s="44"/>
      <c r="BY191" s="44"/>
      <c r="BZ191" s="44"/>
      <c r="CA191" s="45"/>
      <c r="CB191" s="45"/>
      <c r="CC191" s="45"/>
      <c r="CD191" s="45"/>
      <c r="CE191" s="45"/>
      <c r="CF191" s="45"/>
      <c r="CG191" s="45"/>
      <c r="CH191" s="44"/>
      <c r="CI191" s="44"/>
      <c r="CJ191" s="44"/>
      <c r="CK191" s="44"/>
      <c r="CL191" s="39"/>
      <c r="CM191" s="39"/>
      <c r="CN191" s="44"/>
      <c r="CO191" s="44"/>
      <c r="CP191" s="44"/>
      <c r="CQ191" s="44"/>
      <c r="CR191" s="45"/>
      <c r="CS191" s="43"/>
      <c r="CT191" s="43"/>
      <c r="CU191" s="42"/>
      <c r="CV191" s="59"/>
      <c r="CW191" s="64"/>
      <c r="CX191" s="46"/>
      <c r="CY191" s="46"/>
      <c r="CZ191" s="43"/>
      <c r="DA191" s="46"/>
      <c r="DB191" s="52"/>
      <c r="DC191" s="39"/>
      <c r="DD191" s="43"/>
      <c r="DE191" s="39"/>
      <c r="DF191" s="43"/>
      <c r="DG191" s="39"/>
      <c r="DH191" s="39"/>
      <c r="DI191" s="39"/>
      <c r="DJ191" s="39"/>
      <c r="DK191" s="39"/>
      <c r="DL191" s="39"/>
      <c r="DM191" s="64"/>
      <c r="DN191" s="39"/>
      <c r="DO191" s="39"/>
      <c r="DP191" s="39"/>
      <c r="DQ191" s="39"/>
      <c r="DR191" s="39"/>
      <c r="DS191" s="41"/>
      <c r="DT191" s="36"/>
    </row>
    <row r="192" spans="1:124" x14ac:dyDescent="0.3">
      <c r="A192" s="39"/>
      <c r="B192" s="40"/>
      <c r="C192" s="40"/>
      <c r="D192" s="40"/>
      <c r="E192" s="40"/>
      <c r="F192" s="40"/>
      <c r="G192" s="40"/>
      <c r="H192" s="40"/>
      <c r="I192" s="40"/>
      <c r="J192" s="40"/>
      <c r="K192" s="40"/>
      <c r="L192" s="40"/>
      <c r="M192" s="68"/>
      <c r="N192" s="40"/>
      <c r="O192" s="39"/>
      <c r="P192" s="39"/>
      <c r="Q192" s="39"/>
      <c r="R192" s="39"/>
      <c r="S192" s="39"/>
      <c r="T192" s="39"/>
      <c r="U192" s="39"/>
      <c r="V192" s="39"/>
      <c r="W192" s="39"/>
      <c r="X192" s="39"/>
      <c r="Y192" s="39"/>
      <c r="Z192" s="39"/>
      <c r="AA192" s="39"/>
      <c r="AB192" s="39"/>
      <c r="AC192" s="39"/>
      <c r="AD192" s="39"/>
      <c r="AE192" s="40"/>
      <c r="AF192" s="40"/>
      <c r="AG192" s="39"/>
      <c r="AH192" s="39"/>
      <c r="AI192" s="39"/>
      <c r="AJ192" s="39"/>
      <c r="AK192" s="41"/>
      <c r="AL192" s="39"/>
      <c r="AM192" s="39"/>
      <c r="AN192" s="39"/>
      <c r="AO192" s="39"/>
      <c r="AP192" s="42"/>
      <c r="AQ192" s="42"/>
      <c r="AR192" s="42"/>
      <c r="AS192" s="42"/>
      <c r="AT192" s="42"/>
      <c r="AU192" s="42"/>
      <c r="AV192" s="42"/>
      <c r="AW192" s="42"/>
      <c r="AX192" s="39"/>
      <c r="AY192" s="63"/>
      <c r="AZ192" s="40"/>
      <c r="BA192" s="39"/>
      <c r="BB192" s="39"/>
      <c r="BC192" s="39"/>
      <c r="BD192" s="39"/>
      <c r="BE192" s="39"/>
      <c r="BF192" s="39"/>
      <c r="BG192" s="39"/>
      <c r="BH192" s="39"/>
      <c r="BI192" s="39"/>
      <c r="BJ192" s="52"/>
      <c r="BK192" s="39"/>
      <c r="BL192" s="39"/>
      <c r="BM192" s="39"/>
      <c r="BN192" s="39"/>
      <c r="BO192" s="39"/>
      <c r="BP192" s="52"/>
      <c r="BQ192" s="43"/>
      <c r="BR192" s="42"/>
      <c r="BS192" s="42"/>
      <c r="BT192" s="44"/>
      <c r="BU192" s="44"/>
      <c r="BV192" s="65"/>
      <c r="BW192" s="44"/>
      <c r="BX192" s="44"/>
      <c r="BY192" s="44"/>
      <c r="BZ192" s="44"/>
      <c r="CA192" s="45"/>
      <c r="CB192" s="45"/>
      <c r="CC192" s="45"/>
      <c r="CD192" s="45"/>
      <c r="CE192" s="45"/>
      <c r="CF192" s="45"/>
      <c r="CG192" s="45"/>
      <c r="CH192" s="44"/>
      <c r="CI192" s="44"/>
      <c r="CJ192" s="44"/>
      <c r="CK192" s="44"/>
      <c r="CL192" s="39"/>
      <c r="CM192" s="39"/>
      <c r="CN192" s="44"/>
      <c r="CO192" s="44"/>
      <c r="CP192" s="44"/>
      <c r="CQ192" s="44"/>
      <c r="CR192" s="45"/>
      <c r="CS192" s="43"/>
      <c r="CT192" s="43"/>
      <c r="CU192" s="42"/>
      <c r="CV192" s="59"/>
      <c r="CW192" s="64"/>
      <c r="CX192" s="46"/>
      <c r="CY192" s="46"/>
      <c r="CZ192" s="43"/>
      <c r="DA192" s="46"/>
      <c r="DB192" s="52"/>
      <c r="DC192" s="39"/>
      <c r="DD192" s="43"/>
      <c r="DE192" s="39"/>
      <c r="DF192" s="43"/>
      <c r="DG192" s="39"/>
      <c r="DH192" s="39"/>
      <c r="DI192" s="39"/>
      <c r="DJ192" s="39"/>
      <c r="DK192" s="39"/>
      <c r="DL192" s="39"/>
      <c r="DM192" s="64"/>
      <c r="DN192" s="39"/>
      <c r="DO192" s="39"/>
      <c r="DP192" s="39"/>
      <c r="DQ192" s="39"/>
      <c r="DR192" s="39"/>
      <c r="DS192" s="41"/>
      <c r="DT192" s="36"/>
    </row>
    <row r="193" spans="1:124" x14ac:dyDescent="0.3">
      <c r="A193" s="39"/>
      <c r="B193" s="40"/>
      <c r="C193" s="40"/>
      <c r="D193" s="40"/>
      <c r="E193" s="40"/>
      <c r="F193" s="40"/>
      <c r="G193" s="40"/>
      <c r="H193" s="40"/>
      <c r="I193" s="40"/>
      <c r="J193" s="40"/>
      <c r="K193" s="40"/>
      <c r="L193" s="40"/>
      <c r="M193" s="68"/>
      <c r="N193" s="40"/>
      <c r="O193" s="39"/>
      <c r="P193" s="39"/>
      <c r="Q193" s="39"/>
      <c r="R193" s="39"/>
      <c r="S193" s="39"/>
      <c r="T193" s="39"/>
      <c r="U193" s="39"/>
      <c r="V193" s="39"/>
      <c r="W193" s="39"/>
      <c r="X193" s="39"/>
      <c r="Y193" s="39"/>
      <c r="Z193" s="39"/>
      <c r="AA193" s="39"/>
      <c r="AB193" s="39"/>
      <c r="AC193" s="39"/>
      <c r="AD193" s="39"/>
      <c r="AE193" s="40"/>
      <c r="AF193" s="40"/>
      <c r="AG193" s="39"/>
      <c r="AH193" s="39"/>
      <c r="AI193" s="39"/>
      <c r="AJ193" s="39"/>
      <c r="AK193" s="41"/>
      <c r="AL193" s="39"/>
      <c r="AM193" s="39"/>
      <c r="AN193" s="39"/>
      <c r="AO193" s="39"/>
      <c r="AP193" s="42"/>
      <c r="AQ193" s="42"/>
      <c r="AR193" s="42"/>
      <c r="AS193" s="42"/>
      <c r="AT193" s="42"/>
      <c r="AU193" s="42"/>
      <c r="AV193" s="42"/>
      <c r="AW193" s="42"/>
      <c r="AX193" s="39"/>
      <c r="AY193" s="63"/>
      <c r="AZ193" s="40"/>
      <c r="BA193" s="39"/>
      <c r="BB193" s="39"/>
      <c r="BC193" s="39"/>
      <c r="BD193" s="39"/>
      <c r="BE193" s="39"/>
      <c r="BF193" s="39"/>
      <c r="BG193" s="39"/>
      <c r="BH193" s="39"/>
      <c r="BI193" s="39"/>
      <c r="BJ193" s="52"/>
      <c r="BK193" s="39"/>
      <c r="BL193" s="39"/>
      <c r="BM193" s="39"/>
      <c r="BN193" s="39"/>
      <c r="BO193" s="39"/>
      <c r="BP193" s="52"/>
      <c r="BQ193" s="43"/>
      <c r="BR193" s="42"/>
      <c r="BS193" s="42"/>
      <c r="BT193" s="44"/>
      <c r="BU193" s="44"/>
      <c r="BV193" s="65"/>
      <c r="BW193" s="44"/>
      <c r="BX193" s="44"/>
      <c r="BY193" s="44"/>
      <c r="BZ193" s="44"/>
      <c r="CA193" s="45"/>
      <c r="CB193" s="45"/>
      <c r="CC193" s="45"/>
      <c r="CD193" s="45"/>
      <c r="CE193" s="45"/>
      <c r="CF193" s="45"/>
      <c r="CG193" s="45"/>
      <c r="CH193" s="44"/>
      <c r="CI193" s="44"/>
      <c r="CJ193" s="44"/>
      <c r="CK193" s="44"/>
      <c r="CL193" s="39"/>
      <c r="CM193" s="39"/>
      <c r="CN193" s="44"/>
      <c r="CO193" s="44"/>
      <c r="CP193" s="44"/>
      <c r="CQ193" s="44"/>
      <c r="CR193" s="45"/>
      <c r="CS193" s="43"/>
      <c r="CT193" s="43"/>
      <c r="CU193" s="42"/>
      <c r="CV193" s="59"/>
      <c r="CW193" s="64"/>
      <c r="CX193" s="46"/>
      <c r="CY193" s="46"/>
      <c r="CZ193" s="43"/>
      <c r="DA193" s="46"/>
      <c r="DB193" s="52"/>
      <c r="DC193" s="39"/>
      <c r="DD193" s="43"/>
      <c r="DE193" s="39"/>
      <c r="DF193" s="43"/>
      <c r="DG193" s="39"/>
      <c r="DH193" s="39"/>
      <c r="DI193" s="39"/>
      <c r="DJ193" s="39"/>
      <c r="DK193" s="39"/>
      <c r="DL193" s="39"/>
      <c r="DM193" s="64"/>
      <c r="DN193" s="39"/>
      <c r="DO193" s="39"/>
      <c r="DP193" s="39"/>
      <c r="DQ193" s="39"/>
      <c r="DR193" s="39"/>
      <c r="DS193" s="41"/>
      <c r="DT193" s="36"/>
    </row>
    <row r="194" spans="1:124" x14ac:dyDescent="0.3">
      <c r="A194" s="39"/>
      <c r="B194" s="40"/>
      <c r="C194" s="40"/>
      <c r="D194" s="40"/>
      <c r="E194" s="40"/>
      <c r="F194" s="40"/>
      <c r="G194" s="40"/>
      <c r="H194" s="40"/>
      <c r="I194" s="40"/>
      <c r="J194" s="40"/>
      <c r="K194" s="40"/>
      <c r="L194" s="40"/>
      <c r="M194" s="68"/>
      <c r="N194" s="40"/>
      <c r="O194" s="39"/>
      <c r="P194" s="39"/>
      <c r="Q194" s="39"/>
      <c r="R194" s="39"/>
      <c r="S194" s="39"/>
      <c r="T194" s="39"/>
      <c r="U194" s="39"/>
      <c r="V194" s="39"/>
      <c r="W194" s="39"/>
      <c r="X194" s="39"/>
      <c r="Y194" s="39"/>
      <c r="Z194" s="39"/>
      <c r="AA194" s="39"/>
      <c r="AB194" s="39"/>
      <c r="AC194" s="39"/>
      <c r="AD194" s="39"/>
      <c r="AE194" s="40"/>
      <c r="AF194" s="40"/>
      <c r="AG194" s="39"/>
      <c r="AH194" s="39"/>
      <c r="AI194" s="39"/>
      <c r="AJ194" s="39"/>
      <c r="AK194" s="41"/>
      <c r="AL194" s="39"/>
      <c r="AM194" s="39"/>
      <c r="AN194" s="39"/>
      <c r="AO194" s="39"/>
      <c r="AP194" s="42"/>
      <c r="AQ194" s="42"/>
      <c r="AR194" s="42"/>
      <c r="AS194" s="42"/>
      <c r="AT194" s="42"/>
      <c r="AU194" s="42"/>
      <c r="AV194" s="42"/>
      <c r="AW194" s="42"/>
      <c r="AX194" s="39"/>
      <c r="AY194" s="63"/>
      <c r="AZ194" s="40"/>
      <c r="BA194" s="39"/>
      <c r="BB194" s="39"/>
      <c r="BC194" s="39"/>
      <c r="BD194" s="39"/>
      <c r="BE194" s="39"/>
      <c r="BF194" s="39"/>
      <c r="BG194" s="39"/>
      <c r="BH194" s="39"/>
      <c r="BI194" s="39"/>
      <c r="BJ194" s="52"/>
      <c r="BK194" s="39"/>
      <c r="BL194" s="39"/>
      <c r="BM194" s="39"/>
      <c r="BN194" s="39"/>
      <c r="BO194" s="39"/>
      <c r="BP194" s="52"/>
      <c r="BQ194" s="43"/>
      <c r="BR194" s="42"/>
      <c r="BS194" s="42"/>
      <c r="BT194" s="44"/>
      <c r="BU194" s="44"/>
      <c r="BV194" s="65"/>
      <c r="BW194" s="44"/>
      <c r="BX194" s="44"/>
      <c r="BY194" s="44"/>
      <c r="BZ194" s="44"/>
      <c r="CA194" s="45"/>
      <c r="CB194" s="45"/>
      <c r="CC194" s="45"/>
      <c r="CD194" s="45"/>
      <c r="CE194" s="45"/>
      <c r="CF194" s="45"/>
      <c r="CG194" s="45"/>
      <c r="CH194" s="44"/>
      <c r="CI194" s="44"/>
      <c r="CJ194" s="44"/>
      <c r="CK194" s="44"/>
      <c r="CL194" s="39"/>
      <c r="CM194" s="39"/>
      <c r="CN194" s="44"/>
      <c r="CO194" s="44"/>
      <c r="CP194" s="44"/>
      <c r="CQ194" s="44"/>
      <c r="CR194" s="45"/>
      <c r="CS194" s="43"/>
      <c r="CT194" s="43"/>
      <c r="CU194" s="42"/>
      <c r="CV194" s="59"/>
      <c r="CW194" s="64"/>
      <c r="CX194" s="46"/>
      <c r="CY194" s="46"/>
      <c r="CZ194" s="43"/>
      <c r="DA194" s="46"/>
      <c r="DB194" s="52"/>
      <c r="DC194" s="39"/>
      <c r="DD194" s="43"/>
      <c r="DE194" s="39"/>
      <c r="DF194" s="43"/>
      <c r="DG194" s="39"/>
      <c r="DH194" s="39"/>
      <c r="DI194" s="39"/>
      <c r="DJ194" s="39"/>
      <c r="DK194" s="39"/>
      <c r="DL194" s="39"/>
      <c r="DM194" s="64"/>
      <c r="DN194" s="39"/>
      <c r="DO194" s="39"/>
      <c r="DP194" s="39"/>
      <c r="DQ194" s="39"/>
      <c r="DR194" s="39"/>
      <c r="DS194" s="41"/>
      <c r="DT194" s="36"/>
    </row>
    <row r="195" spans="1:124" x14ac:dyDescent="0.3">
      <c r="A195" s="39"/>
      <c r="B195" s="40"/>
      <c r="C195" s="40"/>
      <c r="D195" s="40"/>
      <c r="E195" s="40"/>
      <c r="F195" s="40"/>
      <c r="G195" s="40"/>
      <c r="H195" s="40"/>
      <c r="I195" s="40"/>
      <c r="J195" s="40"/>
      <c r="K195" s="40"/>
      <c r="L195" s="40"/>
      <c r="M195" s="68"/>
      <c r="N195" s="40"/>
      <c r="O195" s="39"/>
      <c r="P195" s="39"/>
      <c r="Q195" s="39"/>
      <c r="R195" s="39"/>
      <c r="S195" s="39"/>
      <c r="T195" s="39"/>
      <c r="U195" s="39"/>
      <c r="V195" s="39"/>
      <c r="W195" s="39"/>
      <c r="X195" s="39"/>
      <c r="Y195" s="39"/>
      <c r="Z195" s="39"/>
      <c r="AA195" s="39"/>
      <c r="AB195" s="39"/>
      <c r="AC195" s="39"/>
      <c r="AD195" s="39"/>
      <c r="AE195" s="40"/>
      <c r="AF195" s="40"/>
      <c r="AG195" s="39"/>
      <c r="AH195" s="39"/>
      <c r="AI195" s="39"/>
      <c r="AJ195" s="39"/>
      <c r="AK195" s="41"/>
      <c r="AL195" s="39"/>
      <c r="AM195" s="39"/>
      <c r="AN195" s="39"/>
      <c r="AO195" s="39"/>
      <c r="AP195" s="42"/>
      <c r="AQ195" s="42"/>
      <c r="AR195" s="42"/>
      <c r="AS195" s="42"/>
      <c r="AT195" s="42"/>
      <c r="AU195" s="42"/>
      <c r="AV195" s="42"/>
      <c r="AW195" s="42"/>
      <c r="AX195" s="39"/>
      <c r="AY195" s="63"/>
      <c r="AZ195" s="40"/>
      <c r="BA195" s="39"/>
      <c r="BB195" s="39"/>
      <c r="BC195" s="39"/>
      <c r="BD195" s="39"/>
      <c r="BE195" s="39"/>
      <c r="BF195" s="39"/>
      <c r="BG195" s="39"/>
      <c r="BH195" s="39"/>
      <c r="BI195" s="39"/>
      <c r="BJ195" s="52"/>
      <c r="BK195" s="39"/>
      <c r="BL195" s="39"/>
      <c r="BM195" s="39"/>
      <c r="BN195" s="39"/>
      <c r="BO195" s="39"/>
      <c r="BP195" s="52"/>
      <c r="BQ195" s="43"/>
      <c r="BR195" s="42"/>
      <c r="BS195" s="42"/>
      <c r="BT195" s="44"/>
      <c r="BU195" s="44"/>
      <c r="BV195" s="65"/>
      <c r="BW195" s="44"/>
      <c r="BX195" s="44"/>
      <c r="BY195" s="44"/>
      <c r="BZ195" s="44"/>
      <c r="CA195" s="45"/>
      <c r="CB195" s="45"/>
      <c r="CC195" s="45"/>
      <c r="CD195" s="45"/>
      <c r="CE195" s="45"/>
      <c r="CF195" s="45"/>
      <c r="CG195" s="45"/>
      <c r="CH195" s="44"/>
      <c r="CI195" s="44"/>
      <c r="CJ195" s="44"/>
      <c r="CK195" s="44"/>
      <c r="CL195" s="39"/>
      <c r="CM195" s="39"/>
      <c r="CN195" s="44"/>
      <c r="CO195" s="44"/>
      <c r="CP195" s="44"/>
      <c r="CQ195" s="44"/>
      <c r="CR195" s="45"/>
      <c r="CS195" s="43"/>
      <c r="CT195" s="43"/>
      <c r="CU195" s="42"/>
      <c r="CV195" s="59"/>
      <c r="CW195" s="64"/>
      <c r="CX195" s="46"/>
      <c r="CY195" s="46"/>
      <c r="CZ195" s="43"/>
      <c r="DA195" s="46"/>
      <c r="DB195" s="52"/>
      <c r="DC195" s="39"/>
      <c r="DD195" s="43"/>
      <c r="DE195" s="39"/>
      <c r="DF195" s="43"/>
      <c r="DG195" s="39"/>
      <c r="DH195" s="39"/>
      <c r="DI195" s="39"/>
      <c r="DJ195" s="39"/>
      <c r="DK195" s="39"/>
      <c r="DL195" s="39"/>
      <c r="DM195" s="64"/>
      <c r="DN195" s="39"/>
      <c r="DO195" s="39"/>
      <c r="DP195" s="39"/>
      <c r="DQ195" s="39"/>
      <c r="DR195" s="39"/>
      <c r="DS195" s="41"/>
      <c r="DT195" s="36"/>
    </row>
    <row r="196" spans="1:124" x14ac:dyDescent="0.3">
      <c r="A196" s="39"/>
      <c r="B196" s="40"/>
      <c r="C196" s="40"/>
      <c r="D196" s="40"/>
      <c r="E196" s="40"/>
      <c r="F196" s="40"/>
      <c r="G196" s="40"/>
      <c r="H196" s="40"/>
      <c r="I196" s="40"/>
      <c r="J196" s="40"/>
      <c r="K196" s="40"/>
      <c r="L196" s="40"/>
      <c r="M196" s="68"/>
      <c r="N196" s="40"/>
      <c r="O196" s="39"/>
      <c r="P196" s="39"/>
      <c r="Q196" s="39"/>
      <c r="R196" s="39"/>
      <c r="S196" s="39"/>
      <c r="T196" s="39"/>
      <c r="U196" s="39"/>
      <c r="V196" s="39"/>
      <c r="W196" s="39"/>
      <c r="X196" s="39"/>
      <c r="Y196" s="39"/>
      <c r="Z196" s="39"/>
      <c r="AA196" s="39"/>
      <c r="AB196" s="39"/>
      <c r="AC196" s="39"/>
      <c r="AD196" s="39"/>
      <c r="AE196" s="40"/>
      <c r="AF196" s="40"/>
      <c r="AG196" s="39"/>
      <c r="AH196" s="39"/>
      <c r="AI196" s="39"/>
      <c r="AJ196" s="39"/>
      <c r="AK196" s="41"/>
      <c r="AL196" s="39"/>
      <c r="AM196" s="39"/>
      <c r="AN196" s="39"/>
      <c r="AO196" s="39"/>
      <c r="AP196" s="42"/>
      <c r="AQ196" s="42"/>
      <c r="AR196" s="42"/>
      <c r="AS196" s="42"/>
      <c r="AT196" s="42"/>
      <c r="AU196" s="42"/>
      <c r="AV196" s="42"/>
      <c r="AW196" s="42"/>
      <c r="AX196" s="39"/>
      <c r="AY196" s="63"/>
      <c r="AZ196" s="40"/>
      <c r="BA196" s="39"/>
      <c r="BB196" s="39"/>
      <c r="BC196" s="39"/>
      <c r="BD196" s="39"/>
      <c r="BE196" s="39"/>
      <c r="BF196" s="39"/>
      <c r="BG196" s="39"/>
      <c r="BH196" s="39"/>
      <c r="BI196" s="39"/>
      <c r="BJ196" s="52"/>
      <c r="BK196" s="39"/>
      <c r="BL196" s="39"/>
      <c r="BM196" s="39"/>
      <c r="BN196" s="39"/>
      <c r="BO196" s="39"/>
      <c r="BP196" s="52"/>
      <c r="BQ196" s="43"/>
      <c r="BR196" s="42"/>
      <c r="BS196" s="42"/>
      <c r="BT196" s="44"/>
      <c r="BU196" s="44"/>
      <c r="BV196" s="65"/>
      <c r="BW196" s="44"/>
      <c r="BX196" s="44"/>
      <c r="BY196" s="44"/>
      <c r="BZ196" s="44"/>
      <c r="CA196" s="45"/>
      <c r="CB196" s="45"/>
      <c r="CC196" s="45"/>
      <c r="CD196" s="45"/>
      <c r="CE196" s="45"/>
      <c r="CF196" s="45"/>
      <c r="CG196" s="45"/>
      <c r="CH196" s="44"/>
      <c r="CI196" s="44"/>
      <c r="CJ196" s="44"/>
      <c r="CK196" s="44"/>
      <c r="CL196" s="39"/>
      <c r="CM196" s="39"/>
      <c r="CN196" s="44"/>
      <c r="CO196" s="44"/>
      <c r="CP196" s="44"/>
      <c r="CQ196" s="44"/>
      <c r="CR196" s="45"/>
      <c r="CS196" s="43"/>
      <c r="CT196" s="43"/>
      <c r="CU196" s="42"/>
      <c r="CV196" s="59"/>
      <c r="CW196" s="64"/>
      <c r="CX196" s="46"/>
      <c r="CY196" s="46"/>
      <c r="CZ196" s="43"/>
      <c r="DA196" s="46"/>
      <c r="DB196" s="52"/>
      <c r="DC196" s="39"/>
      <c r="DD196" s="43"/>
      <c r="DE196" s="39"/>
      <c r="DF196" s="43"/>
      <c r="DG196" s="39"/>
      <c r="DH196" s="39"/>
      <c r="DI196" s="39"/>
      <c r="DJ196" s="39"/>
      <c r="DK196" s="39"/>
      <c r="DL196" s="39"/>
      <c r="DM196" s="64"/>
      <c r="DN196" s="39"/>
      <c r="DO196" s="39"/>
      <c r="DP196" s="39"/>
      <c r="DQ196" s="39"/>
      <c r="DR196" s="39"/>
      <c r="DS196" s="41"/>
      <c r="DT196" s="36"/>
    </row>
    <row r="197" spans="1:124" x14ac:dyDescent="0.3">
      <c r="A197" s="39"/>
      <c r="B197" s="40"/>
      <c r="C197" s="40"/>
      <c r="D197" s="40"/>
      <c r="E197" s="40"/>
      <c r="F197" s="40"/>
      <c r="G197" s="40"/>
      <c r="H197" s="40"/>
      <c r="I197" s="40"/>
      <c r="J197" s="40"/>
      <c r="K197" s="40"/>
      <c r="L197" s="40"/>
      <c r="M197" s="68"/>
      <c r="N197" s="40"/>
      <c r="O197" s="39"/>
      <c r="P197" s="39"/>
      <c r="Q197" s="39"/>
      <c r="R197" s="39"/>
      <c r="S197" s="39"/>
      <c r="T197" s="39"/>
      <c r="U197" s="39"/>
      <c r="V197" s="39"/>
      <c r="W197" s="39"/>
      <c r="X197" s="39"/>
      <c r="Y197" s="39"/>
      <c r="Z197" s="39"/>
      <c r="AA197" s="39"/>
      <c r="AB197" s="39"/>
      <c r="AC197" s="39"/>
      <c r="AD197" s="39"/>
      <c r="AE197" s="40"/>
      <c r="AF197" s="40"/>
      <c r="AG197" s="39"/>
      <c r="AH197" s="39"/>
      <c r="AI197" s="39"/>
      <c r="AJ197" s="39"/>
      <c r="AK197" s="41"/>
      <c r="AL197" s="39"/>
      <c r="AM197" s="39"/>
      <c r="AN197" s="39"/>
      <c r="AO197" s="39"/>
      <c r="AP197" s="42"/>
      <c r="AQ197" s="42"/>
      <c r="AR197" s="42"/>
      <c r="AS197" s="42"/>
      <c r="AT197" s="42"/>
      <c r="AU197" s="42"/>
      <c r="AV197" s="42"/>
      <c r="AW197" s="42"/>
      <c r="AX197" s="39"/>
      <c r="AY197" s="63"/>
      <c r="AZ197" s="40"/>
      <c r="BA197" s="39"/>
      <c r="BB197" s="39"/>
      <c r="BC197" s="39"/>
      <c r="BD197" s="39"/>
      <c r="BE197" s="39"/>
      <c r="BF197" s="39"/>
      <c r="BG197" s="39"/>
      <c r="BH197" s="39"/>
      <c r="BI197" s="39"/>
      <c r="BJ197" s="52"/>
      <c r="BK197" s="39"/>
      <c r="BL197" s="39"/>
      <c r="BM197" s="39"/>
      <c r="BN197" s="39"/>
      <c r="BO197" s="39"/>
      <c r="BP197" s="52"/>
      <c r="BQ197" s="43"/>
      <c r="BR197" s="42"/>
      <c r="BS197" s="42"/>
      <c r="BT197" s="44"/>
      <c r="BU197" s="44"/>
      <c r="BV197" s="65"/>
      <c r="BW197" s="44"/>
      <c r="BX197" s="44"/>
      <c r="BY197" s="44"/>
      <c r="BZ197" s="44"/>
      <c r="CA197" s="45"/>
      <c r="CB197" s="45"/>
      <c r="CC197" s="45"/>
      <c r="CD197" s="45"/>
      <c r="CE197" s="45"/>
      <c r="CF197" s="45"/>
      <c r="CG197" s="45"/>
      <c r="CH197" s="44"/>
      <c r="CI197" s="44"/>
      <c r="CJ197" s="44"/>
      <c r="CK197" s="44"/>
      <c r="CL197" s="39"/>
      <c r="CM197" s="39"/>
      <c r="CN197" s="44"/>
      <c r="CO197" s="44"/>
      <c r="CP197" s="44"/>
      <c r="CQ197" s="44"/>
      <c r="CR197" s="45"/>
      <c r="CS197" s="43"/>
      <c r="CT197" s="43"/>
      <c r="CU197" s="42"/>
      <c r="CV197" s="59"/>
      <c r="CW197" s="64"/>
      <c r="CX197" s="46"/>
      <c r="CY197" s="46"/>
      <c r="CZ197" s="43"/>
      <c r="DA197" s="46"/>
      <c r="DB197" s="52"/>
      <c r="DC197" s="39"/>
      <c r="DD197" s="43"/>
      <c r="DE197" s="39"/>
      <c r="DF197" s="43"/>
      <c r="DG197" s="39"/>
      <c r="DH197" s="39"/>
      <c r="DI197" s="39"/>
      <c r="DJ197" s="39"/>
      <c r="DK197" s="39"/>
      <c r="DL197" s="39"/>
      <c r="DM197" s="64"/>
      <c r="DN197" s="39"/>
      <c r="DO197" s="39"/>
      <c r="DP197" s="39"/>
      <c r="DQ197" s="39"/>
      <c r="DR197" s="39"/>
      <c r="DS197" s="41"/>
      <c r="DT197" s="36"/>
    </row>
    <row r="198" spans="1:124" x14ac:dyDescent="0.3">
      <c r="A198" s="39"/>
      <c r="B198" s="40"/>
      <c r="C198" s="40"/>
      <c r="D198" s="40"/>
      <c r="E198" s="40"/>
      <c r="F198" s="40"/>
      <c r="G198" s="40"/>
      <c r="H198" s="40"/>
      <c r="I198" s="40"/>
      <c r="J198" s="40"/>
      <c r="K198" s="40"/>
      <c r="L198" s="40"/>
      <c r="M198" s="68"/>
      <c r="N198" s="40"/>
      <c r="O198" s="39"/>
      <c r="P198" s="39"/>
      <c r="Q198" s="39"/>
      <c r="R198" s="39"/>
      <c r="S198" s="39"/>
      <c r="T198" s="39"/>
      <c r="U198" s="39"/>
      <c r="V198" s="39"/>
      <c r="W198" s="39"/>
      <c r="X198" s="39"/>
      <c r="Y198" s="39"/>
      <c r="Z198" s="39"/>
      <c r="AA198" s="39"/>
      <c r="AB198" s="39"/>
      <c r="AC198" s="39"/>
      <c r="AD198" s="39"/>
      <c r="AE198" s="40"/>
      <c r="AF198" s="40"/>
      <c r="AG198" s="39"/>
      <c r="AH198" s="39"/>
      <c r="AI198" s="39"/>
      <c r="AJ198" s="39"/>
      <c r="AK198" s="41"/>
      <c r="AL198" s="39"/>
      <c r="AM198" s="39"/>
      <c r="AN198" s="39"/>
      <c r="AO198" s="39"/>
      <c r="AP198" s="42"/>
      <c r="AQ198" s="42"/>
      <c r="AR198" s="42"/>
      <c r="AS198" s="42"/>
      <c r="AT198" s="42"/>
      <c r="AU198" s="42"/>
      <c r="AV198" s="42"/>
      <c r="AW198" s="42"/>
      <c r="AX198" s="39"/>
      <c r="AY198" s="63"/>
      <c r="AZ198" s="40"/>
      <c r="BA198" s="39"/>
      <c r="BB198" s="39"/>
      <c r="BC198" s="39"/>
      <c r="BD198" s="39"/>
      <c r="BE198" s="39"/>
      <c r="BF198" s="39"/>
      <c r="BG198" s="39"/>
      <c r="BH198" s="39"/>
      <c r="BI198" s="39"/>
      <c r="BJ198" s="52"/>
      <c r="BK198" s="39"/>
      <c r="BL198" s="39"/>
      <c r="BM198" s="39"/>
      <c r="BN198" s="39"/>
      <c r="BO198" s="39"/>
      <c r="BP198" s="52"/>
      <c r="BQ198" s="43"/>
      <c r="BR198" s="42"/>
      <c r="BS198" s="42"/>
      <c r="BT198" s="44"/>
      <c r="BU198" s="44"/>
      <c r="BV198" s="65"/>
      <c r="BW198" s="44"/>
      <c r="BX198" s="44"/>
      <c r="BY198" s="44"/>
      <c r="BZ198" s="44"/>
      <c r="CA198" s="45"/>
      <c r="CB198" s="45"/>
      <c r="CC198" s="45"/>
      <c r="CD198" s="45"/>
      <c r="CE198" s="45"/>
      <c r="CF198" s="45"/>
      <c r="CG198" s="45"/>
      <c r="CH198" s="44"/>
      <c r="CI198" s="44"/>
      <c r="CJ198" s="44"/>
      <c r="CK198" s="44"/>
      <c r="CL198" s="39"/>
      <c r="CM198" s="39"/>
      <c r="CN198" s="44"/>
      <c r="CO198" s="44"/>
      <c r="CP198" s="44"/>
      <c r="CQ198" s="44"/>
      <c r="CR198" s="45"/>
      <c r="CS198" s="43"/>
      <c r="CT198" s="43"/>
      <c r="CU198" s="42"/>
      <c r="CV198" s="59"/>
      <c r="CW198" s="64"/>
      <c r="CX198" s="46"/>
      <c r="CY198" s="46"/>
      <c r="CZ198" s="43"/>
      <c r="DA198" s="46"/>
      <c r="DB198" s="52"/>
      <c r="DC198" s="39"/>
      <c r="DD198" s="43"/>
      <c r="DE198" s="39"/>
      <c r="DF198" s="43"/>
      <c r="DG198" s="39"/>
      <c r="DH198" s="39"/>
      <c r="DI198" s="39"/>
      <c r="DJ198" s="39"/>
      <c r="DK198" s="39"/>
      <c r="DL198" s="39"/>
      <c r="DM198" s="64"/>
      <c r="DN198" s="39"/>
      <c r="DO198" s="39"/>
      <c r="DP198" s="39"/>
      <c r="DQ198" s="39"/>
      <c r="DR198" s="39"/>
      <c r="DS198" s="41"/>
      <c r="DT198" s="36"/>
    </row>
    <row r="199" spans="1:124" x14ac:dyDescent="0.3">
      <c r="A199" s="39"/>
      <c r="B199" s="40"/>
      <c r="C199" s="40"/>
      <c r="D199" s="40"/>
      <c r="E199" s="40"/>
      <c r="F199" s="40"/>
      <c r="G199" s="40"/>
      <c r="H199" s="40"/>
      <c r="I199" s="40"/>
      <c r="J199" s="40"/>
      <c r="K199" s="40"/>
      <c r="L199" s="40"/>
      <c r="M199" s="68"/>
      <c r="N199" s="40"/>
      <c r="O199" s="39"/>
      <c r="P199" s="39"/>
      <c r="Q199" s="39"/>
      <c r="R199" s="39"/>
      <c r="S199" s="39"/>
      <c r="T199" s="39"/>
      <c r="U199" s="39"/>
      <c r="V199" s="39"/>
      <c r="W199" s="39"/>
      <c r="X199" s="39"/>
      <c r="Y199" s="39"/>
      <c r="Z199" s="39"/>
      <c r="AA199" s="39"/>
      <c r="AB199" s="39"/>
      <c r="AC199" s="39"/>
      <c r="AD199" s="39"/>
      <c r="AE199" s="40"/>
      <c r="AF199" s="40"/>
      <c r="AG199" s="39"/>
      <c r="AH199" s="39"/>
      <c r="AI199" s="39"/>
      <c r="AJ199" s="39"/>
      <c r="AK199" s="41"/>
      <c r="AL199" s="39"/>
      <c r="AM199" s="39"/>
      <c r="AN199" s="39"/>
      <c r="AO199" s="39"/>
      <c r="AP199" s="42"/>
      <c r="AQ199" s="42"/>
      <c r="AR199" s="42"/>
      <c r="AS199" s="42"/>
      <c r="AT199" s="42"/>
      <c r="AU199" s="42"/>
      <c r="AV199" s="42"/>
      <c r="AW199" s="42"/>
      <c r="AX199" s="39"/>
      <c r="AY199" s="63"/>
      <c r="AZ199" s="40"/>
      <c r="BA199" s="39"/>
      <c r="BB199" s="39"/>
      <c r="BC199" s="39"/>
      <c r="BD199" s="39"/>
      <c r="BE199" s="39"/>
      <c r="BF199" s="39"/>
      <c r="BG199" s="39"/>
      <c r="BH199" s="39"/>
      <c r="BI199" s="39"/>
      <c r="BJ199" s="52"/>
      <c r="BK199" s="39"/>
      <c r="BL199" s="39"/>
      <c r="BM199" s="39"/>
      <c r="BN199" s="39"/>
      <c r="BO199" s="39"/>
      <c r="BP199" s="52"/>
      <c r="BQ199" s="43"/>
      <c r="BR199" s="42"/>
      <c r="BS199" s="42"/>
      <c r="BT199" s="44"/>
      <c r="BU199" s="44"/>
      <c r="BV199" s="65"/>
      <c r="BW199" s="44"/>
      <c r="BX199" s="44"/>
      <c r="BY199" s="44"/>
      <c r="BZ199" s="44"/>
      <c r="CA199" s="45"/>
      <c r="CB199" s="45"/>
      <c r="CC199" s="45"/>
      <c r="CD199" s="45"/>
      <c r="CE199" s="45"/>
      <c r="CF199" s="45"/>
      <c r="CG199" s="45"/>
      <c r="CH199" s="44"/>
      <c r="CI199" s="44"/>
      <c r="CJ199" s="44"/>
      <c r="CK199" s="44"/>
      <c r="CL199" s="39"/>
      <c r="CM199" s="39"/>
      <c r="CN199" s="44"/>
      <c r="CO199" s="44"/>
      <c r="CP199" s="44"/>
      <c r="CQ199" s="44"/>
      <c r="CR199" s="45"/>
      <c r="CS199" s="43"/>
      <c r="CT199" s="43"/>
      <c r="CU199" s="42"/>
      <c r="CV199" s="59"/>
      <c r="CW199" s="64"/>
      <c r="CX199" s="46"/>
      <c r="CY199" s="46"/>
      <c r="CZ199" s="43"/>
      <c r="DA199" s="46"/>
      <c r="DB199" s="52"/>
      <c r="DC199" s="39"/>
      <c r="DD199" s="43"/>
      <c r="DE199" s="39"/>
      <c r="DF199" s="43"/>
      <c r="DG199" s="39"/>
      <c r="DH199" s="39"/>
      <c r="DI199" s="39"/>
      <c r="DJ199" s="39"/>
      <c r="DK199" s="39"/>
      <c r="DL199" s="39"/>
      <c r="DM199" s="64"/>
      <c r="DN199" s="39"/>
      <c r="DO199" s="39"/>
      <c r="DP199" s="39"/>
      <c r="DQ199" s="39"/>
      <c r="DR199" s="39"/>
      <c r="DS199" s="41"/>
      <c r="DT199" s="36"/>
    </row>
    <row r="200" spans="1:124" x14ac:dyDescent="0.3">
      <c r="A200" s="39"/>
      <c r="B200" s="40"/>
      <c r="C200" s="40"/>
      <c r="D200" s="40"/>
      <c r="E200" s="40"/>
      <c r="F200" s="40"/>
      <c r="G200" s="40"/>
      <c r="H200" s="40"/>
      <c r="I200" s="40"/>
      <c r="J200" s="40"/>
      <c r="K200" s="40"/>
      <c r="L200" s="40"/>
      <c r="M200" s="68"/>
      <c r="N200" s="40"/>
      <c r="O200" s="39"/>
      <c r="P200" s="39"/>
      <c r="Q200" s="39"/>
      <c r="R200" s="39"/>
      <c r="S200" s="39"/>
      <c r="T200" s="39"/>
      <c r="U200" s="39"/>
      <c r="V200" s="39"/>
      <c r="W200" s="39"/>
      <c r="X200" s="39"/>
      <c r="Y200" s="39"/>
      <c r="Z200" s="39"/>
      <c r="AA200" s="39"/>
      <c r="AB200" s="39"/>
      <c r="AC200" s="39"/>
      <c r="AD200" s="39"/>
      <c r="AE200" s="40"/>
      <c r="AF200" s="40"/>
      <c r="AG200" s="39"/>
      <c r="AH200" s="39"/>
      <c r="AI200" s="39"/>
      <c r="AJ200" s="39"/>
      <c r="AK200" s="41"/>
      <c r="AL200" s="39"/>
      <c r="AM200" s="39"/>
      <c r="AN200" s="39"/>
      <c r="AO200" s="39"/>
      <c r="AP200" s="42"/>
      <c r="AQ200" s="42"/>
      <c r="AR200" s="42"/>
      <c r="AS200" s="42"/>
      <c r="AT200" s="42"/>
      <c r="AU200" s="42"/>
      <c r="AV200" s="42"/>
      <c r="AW200" s="42"/>
      <c r="AX200" s="39"/>
      <c r="AY200" s="63"/>
      <c r="AZ200" s="40"/>
      <c r="BA200" s="39"/>
      <c r="BB200" s="39"/>
      <c r="BC200" s="39"/>
      <c r="BD200" s="39"/>
      <c r="BE200" s="39"/>
      <c r="BF200" s="39"/>
      <c r="BG200" s="39"/>
      <c r="BH200" s="39"/>
      <c r="BI200" s="39"/>
      <c r="BJ200" s="52"/>
      <c r="BK200" s="39"/>
      <c r="BL200" s="39"/>
      <c r="BM200" s="39"/>
      <c r="BN200" s="39"/>
      <c r="BO200" s="39"/>
      <c r="BP200" s="52"/>
      <c r="BQ200" s="43"/>
      <c r="BR200" s="42"/>
      <c r="BS200" s="42"/>
      <c r="BT200" s="44"/>
      <c r="BU200" s="44"/>
      <c r="BV200" s="65"/>
      <c r="BW200" s="44"/>
      <c r="BX200" s="44"/>
      <c r="BY200" s="44"/>
      <c r="BZ200" s="44"/>
      <c r="CA200" s="45"/>
      <c r="CB200" s="45"/>
      <c r="CC200" s="45"/>
      <c r="CD200" s="45"/>
      <c r="CE200" s="45"/>
      <c r="CF200" s="45"/>
      <c r="CG200" s="45"/>
      <c r="CH200" s="44"/>
      <c r="CI200" s="44"/>
      <c r="CJ200" s="44"/>
      <c r="CK200" s="44"/>
      <c r="CL200" s="39"/>
      <c r="CM200" s="39"/>
      <c r="CN200" s="44"/>
      <c r="CO200" s="44"/>
      <c r="CP200" s="44"/>
      <c r="CQ200" s="44"/>
      <c r="CR200" s="45"/>
      <c r="CS200" s="43"/>
      <c r="CT200" s="43"/>
      <c r="CU200" s="42"/>
      <c r="CV200" s="59"/>
      <c r="CW200" s="64"/>
      <c r="CX200" s="46"/>
      <c r="CY200" s="46"/>
      <c r="CZ200" s="43"/>
      <c r="DA200" s="46"/>
      <c r="DB200" s="52"/>
      <c r="DC200" s="39"/>
      <c r="DD200" s="43"/>
      <c r="DE200" s="39"/>
      <c r="DF200" s="43"/>
      <c r="DG200" s="39"/>
      <c r="DH200" s="39"/>
      <c r="DI200" s="39"/>
      <c r="DJ200" s="39"/>
      <c r="DK200" s="39"/>
      <c r="DL200" s="39"/>
      <c r="DM200" s="64"/>
      <c r="DN200" s="39"/>
      <c r="DO200" s="39"/>
      <c r="DP200" s="39"/>
      <c r="DQ200" s="39"/>
      <c r="DR200" s="39"/>
      <c r="DS200" s="41"/>
      <c r="DT200" s="36"/>
    </row>
    <row r="201" spans="1:124" x14ac:dyDescent="0.3">
      <c r="A201" s="39"/>
      <c r="B201" s="40"/>
      <c r="C201" s="40"/>
      <c r="D201" s="40"/>
      <c r="E201" s="40"/>
      <c r="F201" s="40"/>
      <c r="G201" s="40"/>
      <c r="H201" s="40"/>
      <c r="I201" s="40"/>
      <c r="J201" s="40"/>
      <c r="K201" s="40"/>
      <c r="L201" s="40"/>
      <c r="M201" s="68"/>
      <c r="N201" s="40"/>
      <c r="O201" s="39"/>
      <c r="P201" s="39"/>
      <c r="Q201" s="39"/>
      <c r="R201" s="39"/>
      <c r="S201" s="39"/>
      <c r="T201" s="39"/>
      <c r="U201" s="39"/>
      <c r="V201" s="39"/>
      <c r="W201" s="39"/>
      <c r="X201" s="39"/>
      <c r="Y201" s="39"/>
      <c r="Z201" s="39"/>
      <c r="AA201" s="39"/>
      <c r="AB201" s="39"/>
      <c r="AC201" s="39"/>
      <c r="AD201" s="39"/>
      <c r="AE201" s="40"/>
      <c r="AF201" s="40"/>
      <c r="AG201" s="39"/>
      <c r="AH201" s="39"/>
      <c r="AI201" s="39"/>
      <c r="AJ201" s="39"/>
      <c r="AK201" s="41"/>
      <c r="AL201" s="39"/>
      <c r="AM201" s="39"/>
      <c r="AN201" s="39"/>
      <c r="AO201" s="39"/>
      <c r="AP201" s="42"/>
      <c r="AQ201" s="42"/>
      <c r="AR201" s="42"/>
      <c r="AS201" s="42"/>
      <c r="AT201" s="42"/>
      <c r="AU201" s="42"/>
      <c r="AV201" s="42"/>
      <c r="AW201" s="42"/>
      <c r="AX201" s="39"/>
      <c r="AY201" s="63"/>
      <c r="AZ201" s="40"/>
      <c r="BA201" s="39"/>
      <c r="BB201" s="39"/>
      <c r="BC201" s="39"/>
      <c r="BD201" s="39"/>
      <c r="BE201" s="39"/>
      <c r="BF201" s="39"/>
      <c r="BG201" s="39"/>
      <c r="BH201" s="39"/>
      <c r="BI201" s="39"/>
      <c r="BJ201" s="52"/>
      <c r="BK201" s="39"/>
      <c r="BL201" s="39"/>
      <c r="BM201" s="39"/>
      <c r="BN201" s="39"/>
      <c r="BO201" s="39"/>
      <c r="BP201" s="52"/>
      <c r="BQ201" s="43"/>
      <c r="BR201" s="42"/>
      <c r="BS201" s="42"/>
      <c r="BT201" s="44"/>
      <c r="BU201" s="44"/>
      <c r="BV201" s="65"/>
      <c r="BW201" s="44"/>
      <c r="BX201" s="44"/>
      <c r="BY201" s="44"/>
      <c r="BZ201" s="44"/>
      <c r="CA201" s="45"/>
      <c r="CB201" s="45"/>
      <c r="CC201" s="45"/>
      <c r="CD201" s="45"/>
      <c r="CE201" s="45"/>
      <c r="CF201" s="45"/>
      <c r="CG201" s="45"/>
      <c r="CH201" s="44"/>
      <c r="CI201" s="44"/>
      <c r="CJ201" s="44"/>
      <c r="CK201" s="44"/>
      <c r="CL201" s="39"/>
      <c r="CM201" s="39"/>
      <c r="CN201" s="44"/>
      <c r="CO201" s="44"/>
      <c r="CP201" s="44"/>
      <c r="CQ201" s="44"/>
      <c r="CR201" s="45"/>
      <c r="CS201" s="43"/>
      <c r="CT201" s="43"/>
      <c r="CU201" s="42"/>
      <c r="CV201" s="59"/>
      <c r="CW201" s="64"/>
      <c r="CX201" s="46"/>
      <c r="CY201" s="46"/>
      <c r="CZ201" s="43"/>
      <c r="DA201" s="46"/>
      <c r="DB201" s="52"/>
      <c r="DC201" s="39"/>
      <c r="DD201" s="43"/>
      <c r="DE201" s="39"/>
      <c r="DF201" s="43"/>
      <c r="DG201" s="39"/>
      <c r="DH201" s="39"/>
      <c r="DI201" s="39"/>
      <c r="DJ201" s="39"/>
      <c r="DK201" s="39"/>
      <c r="DL201" s="39"/>
      <c r="DM201" s="64"/>
      <c r="DN201" s="39"/>
      <c r="DO201" s="39"/>
      <c r="DP201" s="39"/>
      <c r="DQ201" s="39"/>
      <c r="DR201" s="39"/>
      <c r="DS201" s="41"/>
      <c r="DT201" s="36"/>
    </row>
    <row r="202" spans="1:124" x14ac:dyDescent="0.3">
      <c r="A202" s="39"/>
      <c r="B202" s="40"/>
      <c r="C202" s="40"/>
      <c r="D202" s="40"/>
      <c r="E202" s="40"/>
      <c r="F202" s="40"/>
      <c r="G202" s="40"/>
      <c r="H202" s="40"/>
      <c r="I202" s="40"/>
      <c r="J202" s="40"/>
      <c r="K202" s="40"/>
      <c r="L202" s="40"/>
      <c r="M202" s="68"/>
      <c r="N202" s="40"/>
      <c r="O202" s="39"/>
      <c r="P202" s="39"/>
      <c r="Q202" s="39"/>
      <c r="R202" s="39"/>
      <c r="S202" s="39"/>
      <c r="T202" s="39"/>
      <c r="U202" s="39"/>
      <c r="V202" s="39"/>
      <c r="W202" s="39"/>
      <c r="X202" s="39"/>
      <c r="Y202" s="39"/>
      <c r="Z202" s="39"/>
      <c r="AA202" s="39"/>
      <c r="AB202" s="39"/>
      <c r="AC202" s="39"/>
      <c r="AD202" s="39"/>
      <c r="AE202" s="40"/>
      <c r="AF202" s="40"/>
      <c r="AG202" s="39"/>
      <c r="AH202" s="39"/>
      <c r="AI202" s="39"/>
      <c r="AJ202" s="39"/>
      <c r="AK202" s="41"/>
      <c r="AL202" s="39"/>
      <c r="AM202" s="39"/>
      <c r="AN202" s="39"/>
      <c r="AO202" s="39"/>
      <c r="AP202" s="42"/>
      <c r="AQ202" s="42"/>
      <c r="AR202" s="42"/>
      <c r="AS202" s="42"/>
      <c r="AT202" s="42"/>
      <c r="AU202" s="42"/>
      <c r="AV202" s="42"/>
      <c r="AW202" s="42"/>
      <c r="AX202" s="39"/>
      <c r="AY202" s="63"/>
      <c r="AZ202" s="40"/>
      <c r="BA202" s="39"/>
      <c r="BB202" s="39"/>
      <c r="BC202" s="39"/>
      <c r="BD202" s="39"/>
      <c r="BE202" s="39"/>
      <c r="BF202" s="39"/>
      <c r="BG202" s="39"/>
      <c r="BH202" s="39"/>
      <c r="BI202" s="39"/>
      <c r="BJ202" s="52"/>
      <c r="BK202" s="39"/>
      <c r="BL202" s="39"/>
      <c r="BM202" s="39"/>
      <c r="BN202" s="39"/>
      <c r="BO202" s="39"/>
      <c r="BP202" s="52"/>
      <c r="BQ202" s="43"/>
      <c r="BR202" s="42"/>
      <c r="BS202" s="42"/>
      <c r="BT202" s="44"/>
      <c r="BU202" s="44"/>
      <c r="BV202" s="65"/>
      <c r="BW202" s="44"/>
      <c r="BX202" s="44"/>
      <c r="BY202" s="44"/>
      <c r="BZ202" s="44"/>
      <c r="CA202" s="45"/>
      <c r="CB202" s="45"/>
      <c r="CC202" s="45"/>
      <c r="CD202" s="45"/>
      <c r="CE202" s="45"/>
      <c r="CF202" s="45"/>
      <c r="CG202" s="45"/>
      <c r="CH202" s="44"/>
      <c r="CI202" s="44"/>
      <c r="CJ202" s="44"/>
      <c r="CK202" s="44"/>
      <c r="CL202" s="39"/>
      <c r="CM202" s="39"/>
      <c r="CN202" s="44"/>
      <c r="CO202" s="44"/>
      <c r="CP202" s="44"/>
      <c r="CQ202" s="44"/>
      <c r="CR202" s="45"/>
      <c r="CS202" s="43"/>
      <c r="CT202" s="43"/>
      <c r="CU202" s="42"/>
      <c r="CV202" s="59"/>
      <c r="CW202" s="64"/>
      <c r="CX202" s="46"/>
      <c r="CY202" s="46"/>
      <c r="CZ202" s="43"/>
      <c r="DA202" s="46"/>
      <c r="DB202" s="52"/>
      <c r="DC202" s="39"/>
      <c r="DD202" s="43"/>
      <c r="DE202" s="39"/>
      <c r="DF202" s="43"/>
      <c r="DG202" s="39"/>
      <c r="DH202" s="39"/>
      <c r="DI202" s="39"/>
      <c r="DJ202" s="39"/>
      <c r="DK202" s="39"/>
      <c r="DL202" s="39"/>
      <c r="DM202" s="64"/>
      <c r="DN202" s="39"/>
      <c r="DO202" s="39"/>
      <c r="DP202" s="39"/>
      <c r="DQ202" s="39"/>
      <c r="DR202" s="39"/>
      <c r="DS202" s="41"/>
      <c r="DT202" s="36"/>
    </row>
    <row r="203" spans="1:124" x14ac:dyDescent="0.3">
      <c r="A203" s="39"/>
      <c r="B203" s="40"/>
      <c r="C203" s="40"/>
      <c r="D203" s="40"/>
      <c r="E203" s="40"/>
      <c r="F203" s="40"/>
      <c r="G203" s="40"/>
      <c r="H203" s="40"/>
      <c r="I203" s="40"/>
      <c r="J203" s="40"/>
      <c r="K203" s="40"/>
      <c r="L203" s="40"/>
      <c r="M203" s="68"/>
      <c r="N203" s="40"/>
      <c r="O203" s="39"/>
      <c r="P203" s="39"/>
      <c r="Q203" s="39"/>
      <c r="R203" s="39"/>
      <c r="S203" s="39"/>
      <c r="T203" s="39"/>
      <c r="U203" s="39"/>
      <c r="V203" s="39"/>
      <c r="W203" s="39"/>
      <c r="X203" s="39"/>
      <c r="Y203" s="39"/>
      <c r="Z203" s="39"/>
      <c r="AA203" s="39"/>
      <c r="AB203" s="39"/>
      <c r="AC203" s="39"/>
      <c r="AD203" s="39"/>
      <c r="AE203" s="40"/>
      <c r="AF203" s="40"/>
      <c r="AG203" s="39"/>
      <c r="AH203" s="39"/>
      <c r="AI203" s="39"/>
      <c r="AJ203" s="39"/>
      <c r="AK203" s="41"/>
      <c r="AL203" s="39"/>
      <c r="AM203" s="39"/>
      <c r="AN203" s="39"/>
      <c r="AO203" s="39"/>
      <c r="AP203" s="42"/>
      <c r="AQ203" s="42"/>
      <c r="AR203" s="42"/>
      <c r="AS203" s="42"/>
      <c r="AT203" s="42"/>
      <c r="AU203" s="42"/>
      <c r="AV203" s="42"/>
      <c r="AW203" s="42"/>
      <c r="AX203" s="39"/>
      <c r="AY203" s="63"/>
      <c r="AZ203" s="40"/>
      <c r="BA203" s="39"/>
      <c r="BB203" s="39"/>
      <c r="BC203" s="39"/>
      <c r="BD203" s="39"/>
      <c r="BE203" s="39"/>
      <c r="BF203" s="39"/>
      <c r="BG203" s="39"/>
      <c r="BH203" s="39"/>
      <c r="BI203" s="39"/>
      <c r="BJ203" s="52"/>
      <c r="BK203" s="39"/>
      <c r="BL203" s="39"/>
      <c r="BM203" s="39"/>
      <c r="BN203" s="39"/>
      <c r="BO203" s="39"/>
      <c r="BP203" s="52"/>
      <c r="BQ203" s="43"/>
      <c r="BR203" s="42"/>
      <c r="BS203" s="42"/>
      <c r="BT203" s="44"/>
      <c r="BU203" s="44"/>
      <c r="BV203" s="65"/>
      <c r="BW203" s="44"/>
      <c r="BX203" s="44"/>
      <c r="BY203" s="44"/>
      <c r="BZ203" s="44"/>
      <c r="CA203" s="45"/>
      <c r="CB203" s="45"/>
      <c r="CC203" s="45"/>
      <c r="CD203" s="45"/>
      <c r="CE203" s="45"/>
      <c r="CF203" s="45"/>
      <c r="CG203" s="45"/>
      <c r="CH203" s="44"/>
      <c r="CI203" s="44"/>
      <c r="CJ203" s="44"/>
      <c r="CK203" s="44"/>
      <c r="CL203" s="39"/>
      <c r="CM203" s="39"/>
      <c r="CN203" s="44"/>
      <c r="CO203" s="44"/>
      <c r="CP203" s="44"/>
      <c r="CQ203" s="44"/>
      <c r="CR203" s="45"/>
      <c r="CS203" s="43"/>
      <c r="CT203" s="43"/>
      <c r="CU203" s="42"/>
      <c r="CV203" s="59"/>
      <c r="CW203" s="64"/>
      <c r="CX203" s="46"/>
      <c r="CY203" s="46"/>
      <c r="CZ203" s="43"/>
      <c r="DA203" s="46"/>
      <c r="DB203" s="52"/>
      <c r="DC203" s="39"/>
      <c r="DD203" s="43"/>
      <c r="DE203" s="39"/>
      <c r="DF203" s="43"/>
      <c r="DG203" s="39"/>
      <c r="DH203" s="39"/>
      <c r="DI203" s="39"/>
      <c r="DJ203" s="39"/>
      <c r="DK203" s="39"/>
      <c r="DL203" s="39"/>
      <c r="DM203" s="64"/>
      <c r="DN203" s="39"/>
      <c r="DO203" s="39"/>
      <c r="DP203" s="39"/>
      <c r="DQ203" s="39"/>
      <c r="DR203" s="39"/>
      <c r="DS203" s="41"/>
      <c r="DT203" s="36"/>
    </row>
    <row r="204" spans="1:124" x14ac:dyDescent="0.3">
      <c r="A204" s="39"/>
      <c r="B204" s="40"/>
      <c r="C204" s="40"/>
      <c r="D204" s="40"/>
      <c r="E204" s="40"/>
      <c r="F204" s="40"/>
      <c r="G204" s="40"/>
      <c r="H204" s="40"/>
      <c r="I204" s="40"/>
      <c r="J204" s="40"/>
      <c r="K204" s="40"/>
      <c r="L204" s="40"/>
      <c r="M204" s="68"/>
      <c r="N204" s="40"/>
      <c r="O204" s="39"/>
      <c r="P204" s="39"/>
      <c r="Q204" s="39"/>
      <c r="R204" s="39"/>
      <c r="S204" s="39"/>
      <c r="T204" s="39"/>
      <c r="U204" s="39"/>
      <c r="V204" s="39"/>
      <c r="W204" s="39"/>
      <c r="X204" s="39"/>
      <c r="Y204" s="39"/>
      <c r="Z204" s="39"/>
      <c r="AA204" s="39"/>
      <c r="AB204" s="39"/>
      <c r="AC204" s="39"/>
      <c r="AD204" s="39"/>
      <c r="AE204" s="40"/>
      <c r="AF204" s="40"/>
      <c r="AG204" s="39"/>
      <c r="AH204" s="39"/>
      <c r="AI204" s="39"/>
      <c r="AJ204" s="39"/>
      <c r="AK204" s="41"/>
      <c r="AL204" s="39"/>
      <c r="AM204" s="39"/>
      <c r="AN204" s="39"/>
      <c r="AO204" s="39"/>
      <c r="AP204" s="42"/>
      <c r="AQ204" s="42"/>
      <c r="AR204" s="42"/>
      <c r="AS204" s="42"/>
      <c r="AT204" s="42"/>
      <c r="AU204" s="42"/>
      <c r="AV204" s="42"/>
      <c r="AW204" s="42"/>
      <c r="AX204" s="39"/>
      <c r="AY204" s="63"/>
      <c r="AZ204" s="40"/>
      <c r="BA204" s="39"/>
      <c r="BB204" s="39"/>
      <c r="BC204" s="39"/>
      <c r="BD204" s="39"/>
      <c r="BE204" s="39"/>
      <c r="BF204" s="39"/>
      <c r="BG204" s="39"/>
      <c r="BH204" s="39"/>
      <c r="BI204" s="39"/>
      <c r="BJ204" s="52"/>
      <c r="BK204" s="39"/>
      <c r="BL204" s="39"/>
      <c r="BM204" s="39"/>
      <c r="BN204" s="39"/>
      <c r="BO204" s="39"/>
      <c r="BP204" s="52"/>
      <c r="BQ204" s="43"/>
      <c r="BR204" s="42"/>
      <c r="BS204" s="42"/>
      <c r="BT204" s="44"/>
      <c r="BU204" s="44"/>
      <c r="BV204" s="65"/>
      <c r="BW204" s="44"/>
      <c r="BX204" s="44"/>
      <c r="BY204" s="44"/>
      <c r="BZ204" s="44"/>
      <c r="CA204" s="45"/>
      <c r="CB204" s="45"/>
      <c r="CC204" s="45"/>
      <c r="CD204" s="45"/>
      <c r="CE204" s="45"/>
      <c r="CF204" s="45"/>
      <c r="CG204" s="45"/>
      <c r="CH204" s="44"/>
      <c r="CI204" s="44"/>
      <c r="CJ204" s="44"/>
      <c r="CK204" s="44"/>
      <c r="CL204" s="39"/>
      <c r="CM204" s="39"/>
      <c r="CN204" s="44"/>
      <c r="CO204" s="44"/>
      <c r="CP204" s="44"/>
      <c r="CQ204" s="44"/>
      <c r="CR204" s="45"/>
      <c r="CS204" s="43"/>
      <c r="CT204" s="43"/>
      <c r="CU204" s="42"/>
      <c r="CV204" s="59"/>
      <c r="CW204" s="64"/>
      <c r="CX204" s="46"/>
      <c r="CY204" s="46"/>
      <c r="CZ204" s="43"/>
      <c r="DA204" s="46"/>
      <c r="DB204" s="52"/>
      <c r="DC204" s="39"/>
      <c r="DD204" s="43"/>
      <c r="DE204" s="39"/>
      <c r="DF204" s="43"/>
      <c r="DG204" s="39"/>
      <c r="DH204" s="39"/>
      <c r="DI204" s="39"/>
      <c r="DJ204" s="39"/>
      <c r="DK204" s="39"/>
      <c r="DL204" s="39"/>
      <c r="DM204" s="64"/>
      <c r="DN204" s="39"/>
      <c r="DO204" s="39"/>
      <c r="DP204" s="39"/>
      <c r="DQ204" s="39"/>
      <c r="DR204" s="39"/>
      <c r="DS204" s="41"/>
      <c r="DT204" s="36"/>
    </row>
    <row r="205" spans="1:124" x14ac:dyDescent="0.3">
      <c r="A205" s="39"/>
      <c r="B205" s="40"/>
      <c r="C205" s="40"/>
      <c r="D205" s="40"/>
      <c r="E205" s="40"/>
      <c r="F205" s="40"/>
      <c r="G205" s="40"/>
      <c r="H205" s="40"/>
      <c r="I205" s="40"/>
      <c r="J205" s="40"/>
      <c r="K205" s="40"/>
      <c r="L205" s="40"/>
      <c r="M205" s="68"/>
      <c r="N205" s="40"/>
      <c r="O205" s="39"/>
      <c r="P205" s="39"/>
      <c r="Q205" s="39"/>
      <c r="R205" s="39"/>
      <c r="S205" s="39"/>
      <c r="T205" s="39"/>
      <c r="U205" s="39"/>
      <c r="V205" s="39"/>
      <c r="W205" s="39"/>
      <c r="X205" s="39"/>
      <c r="Y205" s="39"/>
      <c r="Z205" s="39"/>
      <c r="AA205" s="39"/>
      <c r="AB205" s="39"/>
      <c r="AC205" s="39"/>
      <c r="AD205" s="39"/>
      <c r="AE205" s="40"/>
      <c r="AF205" s="40"/>
      <c r="AG205" s="39"/>
      <c r="AH205" s="39"/>
      <c r="AI205" s="39"/>
      <c r="AJ205" s="39"/>
      <c r="AK205" s="41"/>
      <c r="AL205" s="39"/>
      <c r="AM205" s="39"/>
      <c r="AN205" s="39"/>
      <c r="AO205" s="39"/>
      <c r="AP205" s="42"/>
      <c r="AQ205" s="42"/>
      <c r="AR205" s="42"/>
      <c r="AS205" s="42"/>
      <c r="AT205" s="42"/>
      <c r="AU205" s="42"/>
      <c r="AV205" s="42"/>
      <c r="AW205" s="42"/>
      <c r="AX205" s="39"/>
      <c r="AY205" s="63"/>
      <c r="AZ205" s="40"/>
      <c r="BA205" s="39"/>
      <c r="BB205" s="39"/>
      <c r="BC205" s="39"/>
      <c r="BD205" s="39"/>
      <c r="BE205" s="39"/>
      <c r="BF205" s="39"/>
      <c r="BG205" s="39"/>
      <c r="BH205" s="39"/>
      <c r="BI205" s="39"/>
      <c r="BJ205" s="52"/>
      <c r="BK205" s="39"/>
      <c r="BL205" s="39"/>
      <c r="BM205" s="39"/>
      <c r="BN205" s="39"/>
      <c r="BO205" s="39"/>
      <c r="BP205" s="52"/>
      <c r="BQ205" s="43"/>
      <c r="BR205" s="42"/>
      <c r="BS205" s="42"/>
      <c r="BT205" s="44"/>
      <c r="BU205" s="44"/>
      <c r="BV205" s="65"/>
      <c r="BW205" s="44"/>
      <c r="BX205" s="44"/>
      <c r="BY205" s="44"/>
      <c r="BZ205" s="44"/>
      <c r="CA205" s="45"/>
      <c r="CB205" s="45"/>
      <c r="CC205" s="45"/>
      <c r="CD205" s="45"/>
      <c r="CE205" s="45"/>
      <c r="CF205" s="45"/>
      <c r="CG205" s="45"/>
      <c r="CH205" s="44"/>
      <c r="CI205" s="44"/>
      <c r="CJ205" s="44"/>
      <c r="CK205" s="44"/>
      <c r="CL205" s="39"/>
      <c r="CM205" s="39"/>
      <c r="CN205" s="44"/>
      <c r="CO205" s="44"/>
      <c r="CP205" s="44"/>
      <c r="CQ205" s="44"/>
      <c r="CR205" s="45"/>
      <c r="CS205" s="43"/>
      <c r="CT205" s="43"/>
      <c r="CU205" s="42"/>
      <c r="CV205" s="59"/>
      <c r="CW205" s="64"/>
      <c r="CX205" s="46"/>
      <c r="CY205" s="46"/>
      <c r="CZ205" s="43"/>
      <c r="DA205" s="46"/>
      <c r="DB205" s="52"/>
      <c r="DC205" s="39"/>
      <c r="DD205" s="43"/>
      <c r="DE205" s="39"/>
      <c r="DF205" s="43"/>
      <c r="DG205" s="39"/>
      <c r="DH205" s="39"/>
      <c r="DI205" s="39"/>
      <c r="DJ205" s="39"/>
      <c r="DK205" s="39"/>
      <c r="DL205" s="39"/>
      <c r="DM205" s="64"/>
      <c r="DN205" s="39"/>
      <c r="DO205" s="39"/>
      <c r="DP205" s="39"/>
      <c r="DQ205" s="39"/>
      <c r="DR205" s="39"/>
      <c r="DS205" s="41"/>
      <c r="DT205" s="36"/>
    </row>
    <row r="206" spans="1:124" x14ac:dyDescent="0.3">
      <c r="A206" s="39"/>
      <c r="B206" s="40"/>
      <c r="C206" s="40"/>
      <c r="D206" s="40"/>
      <c r="E206" s="40"/>
      <c r="F206" s="40"/>
      <c r="G206" s="40"/>
      <c r="H206" s="40"/>
      <c r="I206" s="40"/>
      <c r="J206" s="40"/>
      <c r="K206" s="40"/>
      <c r="L206" s="40"/>
      <c r="M206" s="68"/>
      <c r="N206" s="40"/>
      <c r="O206" s="39"/>
      <c r="P206" s="39"/>
      <c r="Q206" s="39"/>
      <c r="R206" s="39"/>
      <c r="S206" s="39"/>
      <c r="T206" s="39"/>
      <c r="U206" s="39"/>
      <c r="V206" s="39"/>
      <c r="W206" s="39"/>
      <c r="X206" s="39"/>
      <c r="Y206" s="39"/>
      <c r="Z206" s="39"/>
      <c r="AA206" s="39"/>
      <c r="AB206" s="39"/>
      <c r="AC206" s="39"/>
      <c r="AD206" s="39"/>
      <c r="AE206" s="40"/>
      <c r="AF206" s="40"/>
      <c r="AG206" s="39"/>
      <c r="AH206" s="39"/>
      <c r="AI206" s="39"/>
      <c r="AJ206" s="39"/>
      <c r="AK206" s="41"/>
      <c r="AL206" s="39"/>
      <c r="AM206" s="39"/>
      <c r="AN206" s="39"/>
      <c r="AO206" s="39"/>
      <c r="AP206" s="42"/>
      <c r="AQ206" s="42"/>
      <c r="AR206" s="42"/>
      <c r="AS206" s="42"/>
      <c r="AT206" s="42"/>
      <c r="AU206" s="42"/>
      <c r="AV206" s="42"/>
      <c r="AW206" s="42"/>
      <c r="AX206" s="39"/>
      <c r="AY206" s="63"/>
      <c r="AZ206" s="40"/>
      <c r="BA206" s="39"/>
      <c r="BB206" s="39"/>
      <c r="BC206" s="39"/>
      <c r="BD206" s="39"/>
      <c r="BE206" s="39"/>
      <c r="BF206" s="39"/>
      <c r="BG206" s="39"/>
      <c r="BH206" s="39"/>
      <c r="BI206" s="39"/>
      <c r="BJ206" s="52"/>
      <c r="BK206" s="39"/>
      <c r="BL206" s="39"/>
      <c r="BM206" s="39"/>
      <c r="BN206" s="39"/>
      <c r="BO206" s="39"/>
      <c r="BP206" s="52"/>
      <c r="BQ206" s="43"/>
      <c r="BR206" s="42"/>
      <c r="BS206" s="42"/>
      <c r="BT206" s="44"/>
      <c r="BU206" s="44"/>
      <c r="BV206" s="65"/>
      <c r="BW206" s="44"/>
      <c r="BX206" s="44"/>
      <c r="BY206" s="44"/>
      <c r="BZ206" s="44"/>
      <c r="CA206" s="45"/>
      <c r="CB206" s="45"/>
      <c r="CC206" s="45"/>
      <c r="CD206" s="45"/>
      <c r="CE206" s="45"/>
      <c r="CF206" s="45"/>
      <c r="CG206" s="45"/>
      <c r="CH206" s="44"/>
      <c r="CI206" s="44"/>
      <c r="CJ206" s="44"/>
      <c r="CK206" s="44"/>
      <c r="CL206" s="39"/>
      <c r="CM206" s="39"/>
      <c r="CN206" s="44"/>
      <c r="CO206" s="44"/>
      <c r="CP206" s="44"/>
      <c r="CQ206" s="44"/>
      <c r="CR206" s="45"/>
      <c r="CS206" s="43"/>
      <c r="CT206" s="43"/>
      <c r="CU206" s="42"/>
      <c r="CV206" s="59"/>
      <c r="CW206" s="64"/>
      <c r="CX206" s="46"/>
      <c r="CY206" s="46"/>
      <c r="CZ206" s="43"/>
      <c r="DA206" s="46"/>
      <c r="DB206" s="52"/>
      <c r="DC206" s="39"/>
      <c r="DD206" s="43"/>
      <c r="DE206" s="39"/>
      <c r="DF206" s="43"/>
      <c r="DG206" s="39"/>
      <c r="DH206" s="39"/>
      <c r="DI206" s="39"/>
      <c r="DJ206" s="39"/>
      <c r="DK206" s="39"/>
      <c r="DL206" s="39"/>
      <c r="DM206" s="64"/>
      <c r="DN206" s="39"/>
      <c r="DO206" s="39"/>
      <c r="DP206" s="39"/>
      <c r="DQ206" s="39"/>
      <c r="DR206" s="39"/>
      <c r="DS206" s="41"/>
      <c r="DT206" s="36"/>
    </row>
    <row r="207" spans="1:124" x14ac:dyDescent="0.3">
      <c r="A207" s="39"/>
      <c r="B207" s="40"/>
      <c r="C207" s="40"/>
      <c r="D207" s="40"/>
      <c r="E207" s="40"/>
      <c r="F207" s="40"/>
      <c r="G207" s="40"/>
      <c r="H207" s="40"/>
      <c r="I207" s="40"/>
      <c r="J207" s="40"/>
      <c r="K207" s="40"/>
      <c r="L207" s="40"/>
      <c r="M207" s="68"/>
      <c r="N207" s="40"/>
      <c r="O207" s="39"/>
      <c r="P207" s="39"/>
      <c r="Q207" s="39"/>
      <c r="R207" s="39"/>
      <c r="S207" s="39"/>
      <c r="T207" s="39"/>
      <c r="U207" s="39"/>
      <c r="V207" s="39"/>
      <c r="W207" s="39"/>
      <c r="X207" s="39"/>
      <c r="Y207" s="39"/>
      <c r="Z207" s="39"/>
      <c r="AA207" s="39"/>
      <c r="AB207" s="39"/>
      <c r="AC207" s="39"/>
      <c r="AD207" s="39"/>
      <c r="AE207" s="40"/>
      <c r="AF207" s="40"/>
      <c r="AG207" s="39"/>
      <c r="AH207" s="39"/>
      <c r="AI207" s="39"/>
      <c r="AJ207" s="39"/>
      <c r="AK207" s="41"/>
      <c r="AL207" s="39"/>
      <c r="AM207" s="39"/>
      <c r="AN207" s="39"/>
      <c r="AO207" s="39"/>
      <c r="AP207" s="42"/>
      <c r="AQ207" s="42"/>
      <c r="AR207" s="42"/>
      <c r="AS207" s="42"/>
      <c r="AT207" s="42"/>
      <c r="AU207" s="42"/>
      <c r="AV207" s="42"/>
      <c r="AW207" s="42"/>
      <c r="AX207" s="39"/>
      <c r="AY207" s="63"/>
      <c r="AZ207" s="40"/>
      <c r="BA207" s="39"/>
      <c r="BB207" s="39"/>
      <c r="BC207" s="39"/>
      <c r="BD207" s="39"/>
      <c r="BE207" s="39"/>
      <c r="BF207" s="39"/>
      <c r="BG207" s="39"/>
      <c r="BH207" s="39"/>
      <c r="BI207" s="39"/>
      <c r="BJ207" s="52"/>
      <c r="BK207" s="39"/>
      <c r="BL207" s="39"/>
      <c r="BM207" s="39"/>
      <c r="BN207" s="39"/>
      <c r="BO207" s="39"/>
      <c r="BP207" s="52"/>
      <c r="BQ207" s="43"/>
      <c r="BR207" s="42"/>
      <c r="BS207" s="42"/>
      <c r="BT207" s="44"/>
      <c r="BU207" s="44"/>
      <c r="BV207" s="65"/>
      <c r="BW207" s="44"/>
      <c r="BX207" s="44"/>
      <c r="BY207" s="44"/>
      <c r="BZ207" s="44"/>
      <c r="CA207" s="45"/>
      <c r="CB207" s="45"/>
      <c r="CC207" s="45"/>
      <c r="CD207" s="45"/>
      <c r="CE207" s="45"/>
      <c r="CF207" s="45"/>
      <c r="CG207" s="45"/>
      <c r="CH207" s="44"/>
      <c r="CI207" s="44"/>
      <c r="CJ207" s="44"/>
      <c r="CK207" s="44"/>
      <c r="CL207" s="39"/>
      <c r="CM207" s="39"/>
      <c r="CN207" s="44"/>
      <c r="CO207" s="44"/>
      <c r="CP207" s="44"/>
      <c r="CQ207" s="44"/>
      <c r="CR207" s="45"/>
      <c r="CS207" s="43"/>
      <c r="CT207" s="43"/>
      <c r="CU207" s="42"/>
      <c r="CV207" s="59"/>
      <c r="CW207" s="64"/>
      <c r="CX207" s="46"/>
      <c r="CY207" s="46"/>
      <c r="CZ207" s="43"/>
      <c r="DA207" s="46"/>
      <c r="DB207" s="52"/>
      <c r="DC207" s="39"/>
      <c r="DD207" s="43"/>
      <c r="DE207" s="39"/>
      <c r="DF207" s="43"/>
      <c r="DG207" s="39"/>
      <c r="DH207" s="39"/>
      <c r="DI207" s="39"/>
      <c r="DJ207" s="39"/>
      <c r="DK207" s="39"/>
      <c r="DL207" s="39"/>
      <c r="DM207" s="64"/>
      <c r="DN207" s="39"/>
      <c r="DO207" s="39"/>
      <c r="DP207" s="39"/>
      <c r="DQ207" s="39"/>
      <c r="DR207" s="39"/>
      <c r="DS207" s="41"/>
      <c r="DT207" s="36"/>
    </row>
    <row r="208" spans="1:124" x14ac:dyDescent="0.3">
      <c r="A208" s="39"/>
      <c r="B208" s="40"/>
      <c r="C208" s="40"/>
      <c r="D208" s="40"/>
      <c r="E208" s="40"/>
      <c r="F208" s="40"/>
      <c r="G208" s="40"/>
      <c r="H208" s="40"/>
      <c r="I208" s="40"/>
      <c r="J208" s="40"/>
      <c r="K208" s="40"/>
      <c r="L208" s="40"/>
      <c r="M208" s="68"/>
      <c r="N208" s="40"/>
      <c r="O208" s="39"/>
      <c r="P208" s="39"/>
      <c r="Q208" s="39"/>
      <c r="R208" s="39"/>
      <c r="S208" s="39"/>
      <c r="T208" s="39"/>
      <c r="U208" s="39"/>
      <c r="V208" s="39"/>
      <c r="W208" s="39"/>
      <c r="X208" s="39"/>
      <c r="Y208" s="39"/>
      <c r="Z208" s="39"/>
      <c r="AA208" s="39"/>
      <c r="AB208" s="39"/>
      <c r="AC208" s="39"/>
      <c r="AD208" s="39"/>
      <c r="AE208" s="40"/>
      <c r="AF208" s="40"/>
      <c r="AG208" s="39"/>
      <c r="AH208" s="39"/>
      <c r="AI208" s="39"/>
      <c r="AJ208" s="39"/>
      <c r="AK208" s="41"/>
      <c r="AL208" s="39"/>
      <c r="AM208" s="39"/>
      <c r="AN208" s="39"/>
      <c r="AO208" s="39"/>
      <c r="AP208" s="42"/>
      <c r="AQ208" s="42"/>
      <c r="AR208" s="42"/>
      <c r="AS208" s="42"/>
      <c r="AT208" s="42"/>
      <c r="AU208" s="42"/>
      <c r="AV208" s="42"/>
      <c r="AW208" s="42"/>
      <c r="AX208" s="39"/>
      <c r="AY208" s="63"/>
      <c r="AZ208" s="40"/>
      <c r="BA208" s="39"/>
      <c r="BB208" s="39"/>
      <c r="BC208" s="39"/>
      <c r="BD208" s="39"/>
      <c r="BE208" s="39"/>
      <c r="BF208" s="39"/>
      <c r="BG208" s="39"/>
      <c r="BH208" s="39"/>
      <c r="BI208" s="39"/>
      <c r="BJ208" s="52"/>
      <c r="BK208" s="39"/>
      <c r="BL208" s="39"/>
      <c r="BM208" s="39"/>
      <c r="BN208" s="39"/>
      <c r="BO208" s="39"/>
      <c r="BP208" s="52"/>
      <c r="BQ208" s="43"/>
      <c r="BR208" s="42"/>
      <c r="BS208" s="42"/>
      <c r="BT208" s="44"/>
      <c r="BU208" s="44"/>
      <c r="BV208" s="65"/>
      <c r="BW208" s="44"/>
      <c r="BX208" s="44"/>
      <c r="BY208" s="44"/>
      <c r="BZ208" s="44"/>
      <c r="CA208" s="45"/>
      <c r="CB208" s="45"/>
      <c r="CC208" s="45"/>
      <c r="CD208" s="45"/>
      <c r="CE208" s="45"/>
      <c r="CF208" s="45"/>
      <c r="CG208" s="45"/>
      <c r="CH208" s="44"/>
      <c r="CI208" s="44"/>
      <c r="CJ208" s="44"/>
      <c r="CK208" s="44"/>
      <c r="CL208" s="39"/>
      <c r="CM208" s="39"/>
      <c r="CN208" s="44"/>
      <c r="CO208" s="44"/>
      <c r="CP208" s="44"/>
      <c r="CQ208" s="44"/>
      <c r="CR208" s="45"/>
      <c r="CS208" s="43"/>
      <c r="CT208" s="43"/>
      <c r="CU208" s="42"/>
      <c r="CV208" s="59"/>
      <c r="CW208" s="64"/>
      <c r="CX208" s="46"/>
      <c r="CY208" s="46"/>
      <c r="CZ208" s="43"/>
      <c r="DA208" s="46"/>
      <c r="DB208" s="52"/>
      <c r="DC208" s="39"/>
      <c r="DD208" s="43"/>
      <c r="DE208" s="39"/>
      <c r="DF208" s="43"/>
      <c r="DG208" s="39"/>
      <c r="DH208" s="39"/>
      <c r="DI208" s="39"/>
      <c r="DJ208" s="39"/>
      <c r="DK208" s="39"/>
      <c r="DL208" s="39"/>
      <c r="DM208" s="64"/>
      <c r="DN208" s="39"/>
      <c r="DO208" s="39"/>
      <c r="DP208" s="39"/>
      <c r="DQ208" s="39"/>
      <c r="DR208" s="39"/>
      <c r="DS208" s="41"/>
      <c r="DT208" s="36"/>
    </row>
    <row r="209" spans="1:124" x14ac:dyDescent="0.3">
      <c r="A209" s="39"/>
      <c r="B209" s="40"/>
      <c r="C209" s="40"/>
      <c r="D209" s="40"/>
      <c r="E209" s="40"/>
      <c r="F209" s="40"/>
      <c r="G209" s="40"/>
      <c r="H209" s="40"/>
      <c r="I209" s="40"/>
      <c r="J209" s="40"/>
      <c r="K209" s="40"/>
      <c r="L209" s="40"/>
      <c r="M209" s="68"/>
      <c r="N209" s="40"/>
      <c r="O209" s="39"/>
      <c r="P209" s="39"/>
      <c r="Q209" s="39"/>
      <c r="R209" s="39"/>
      <c r="S209" s="39"/>
      <c r="T209" s="39"/>
      <c r="U209" s="39"/>
      <c r="V209" s="39"/>
      <c r="W209" s="39"/>
      <c r="X209" s="39"/>
      <c r="Y209" s="39"/>
      <c r="Z209" s="39"/>
      <c r="AA209" s="39"/>
      <c r="AB209" s="39"/>
      <c r="AC209" s="39"/>
      <c r="AD209" s="39"/>
      <c r="AE209" s="40"/>
      <c r="AF209" s="40"/>
      <c r="AG209" s="39"/>
      <c r="AH209" s="39"/>
      <c r="AI209" s="39"/>
      <c r="AJ209" s="39"/>
      <c r="AK209" s="41"/>
      <c r="AL209" s="39"/>
      <c r="AM209" s="39"/>
      <c r="AN209" s="39"/>
      <c r="AO209" s="39"/>
      <c r="AP209" s="42"/>
      <c r="AQ209" s="42"/>
      <c r="AR209" s="42"/>
      <c r="AS209" s="42"/>
      <c r="AT209" s="42"/>
      <c r="AU209" s="42"/>
      <c r="AV209" s="42"/>
      <c r="AW209" s="42"/>
      <c r="AX209" s="39"/>
      <c r="AY209" s="63"/>
      <c r="AZ209" s="40"/>
      <c r="BA209" s="39"/>
      <c r="BB209" s="39"/>
      <c r="BC209" s="39"/>
      <c r="BD209" s="39"/>
      <c r="BE209" s="39"/>
      <c r="BF209" s="39"/>
      <c r="BG209" s="39"/>
      <c r="BH209" s="39"/>
      <c r="BI209" s="39"/>
      <c r="BJ209" s="52"/>
      <c r="BK209" s="39"/>
      <c r="BL209" s="39"/>
      <c r="BM209" s="39"/>
      <c r="BN209" s="39"/>
      <c r="BO209" s="39"/>
      <c r="BP209" s="52"/>
      <c r="BQ209" s="43"/>
      <c r="BR209" s="42"/>
      <c r="BS209" s="42"/>
      <c r="BT209" s="44"/>
      <c r="BU209" s="44"/>
      <c r="BV209" s="65"/>
      <c r="BW209" s="44"/>
      <c r="BX209" s="44"/>
      <c r="BY209" s="44"/>
      <c r="BZ209" s="44"/>
      <c r="CA209" s="45"/>
      <c r="CB209" s="45"/>
      <c r="CC209" s="45"/>
      <c r="CD209" s="45"/>
      <c r="CE209" s="45"/>
      <c r="CF209" s="45"/>
      <c r="CG209" s="45"/>
      <c r="CH209" s="44"/>
      <c r="CI209" s="44"/>
      <c r="CJ209" s="44"/>
      <c r="CK209" s="44"/>
      <c r="CL209" s="39"/>
      <c r="CM209" s="39"/>
      <c r="CN209" s="44"/>
      <c r="CO209" s="44"/>
      <c r="CP209" s="44"/>
      <c r="CQ209" s="44"/>
      <c r="CR209" s="45"/>
      <c r="CS209" s="43"/>
      <c r="CT209" s="43"/>
      <c r="CU209" s="42"/>
      <c r="CV209" s="59"/>
      <c r="CW209" s="64"/>
      <c r="CX209" s="46"/>
      <c r="CY209" s="46"/>
      <c r="CZ209" s="43"/>
      <c r="DA209" s="46"/>
      <c r="DB209" s="52"/>
      <c r="DC209" s="39"/>
      <c r="DD209" s="43"/>
      <c r="DE209" s="39"/>
      <c r="DF209" s="43"/>
      <c r="DG209" s="39"/>
      <c r="DH209" s="39"/>
      <c r="DI209" s="39"/>
      <c r="DJ209" s="39"/>
      <c r="DK209" s="39"/>
      <c r="DL209" s="39"/>
      <c r="DM209" s="64"/>
      <c r="DN209" s="39"/>
      <c r="DO209" s="39"/>
      <c r="DP209" s="39"/>
      <c r="DQ209" s="39"/>
      <c r="DR209" s="39"/>
      <c r="DS209" s="41"/>
      <c r="DT209" s="36"/>
    </row>
    <row r="210" spans="1:124" x14ac:dyDescent="0.3">
      <c r="A210" s="39"/>
      <c r="B210" s="40"/>
      <c r="C210" s="40"/>
      <c r="D210" s="40"/>
      <c r="E210" s="40"/>
      <c r="F210" s="40"/>
      <c r="G210" s="40"/>
      <c r="H210" s="40"/>
      <c r="I210" s="40"/>
      <c r="J210" s="40"/>
      <c r="K210" s="40"/>
      <c r="L210" s="40"/>
      <c r="M210" s="68"/>
      <c r="N210" s="40"/>
      <c r="O210" s="39"/>
      <c r="P210" s="39"/>
      <c r="Q210" s="39"/>
      <c r="R210" s="39"/>
      <c r="S210" s="39"/>
      <c r="T210" s="39"/>
      <c r="U210" s="39"/>
      <c r="V210" s="39"/>
      <c r="W210" s="39"/>
      <c r="X210" s="39"/>
      <c r="Y210" s="39"/>
      <c r="Z210" s="39"/>
      <c r="AA210" s="39"/>
      <c r="AB210" s="39"/>
      <c r="AC210" s="39"/>
      <c r="AD210" s="39"/>
      <c r="AE210" s="40"/>
      <c r="AF210" s="40"/>
      <c r="AG210" s="39"/>
      <c r="AH210" s="39"/>
      <c r="AI210" s="39"/>
      <c r="AJ210" s="39"/>
      <c r="AK210" s="41"/>
      <c r="AL210" s="39"/>
      <c r="AM210" s="39"/>
      <c r="AN210" s="39"/>
      <c r="AO210" s="39"/>
      <c r="AP210" s="42"/>
      <c r="AQ210" s="42"/>
      <c r="AR210" s="42"/>
      <c r="AS210" s="42"/>
      <c r="AT210" s="42"/>
      <c r="AU210" s="42"/>
      <c r="AV210" s="42"/>
      <c r="AW210" s="42"/>
      <c r="AX210" s="39"/>
      <c r="AY210" s="63"/>
      <c r="AZ210" s="40"/>
      <c r="BA210" s="39"/>
      <c r="BB210" s="39"/>
      <c r="BC210" s="39"/>
      <c r="BD210" s="39"/>
      <c r="BE210" s="39"/>
      <c r="BF210" s="39"/>
      <c r="BG210" s="39"/>
      <c r="BH210" s="39"/>
      <c r="BI210" s="39"/>
      <c r="BJ210" s="52"/>
      <c r="BK210" s="39"/>
      <c r="BL210" s="39"/>
      <c r="BM210" s="39"/>
      <c r="BN210" s="39"/>
      <c r="BO210" s="39"/>
      <c r="BP210" s="52"/>
      <c r="BQ210" s="43"/>
      <c r="BR210" s="42"/>
      <c r="BS210" s="42"/>
      <c r="BT210" s="44"/>
      <c r="BU210" s="44"/>
      <c r="BV210" s="65"/>
      <c r="BW210" s="44"/>
      <c r="BX210" s="44"/>
      <c r="BY210" s="44"/>
      <c r="BZ210" s="44"/>
      <c r="CA210" s="45"/>
      <c r="CB210" s="45"/>
      <c r="CC210" s="45"/>
      <c r="CD210" s="45"/>
      <c r="CE210" s="45"/>
      <c r="CF210" s="45"/>
      <c r="CG210" s="45"/>
      <c r="CH210" s="44"/>
      <c r="CI210" s="44"/>
      <c r="CJ210" s="44"/>
      <c r="CK210" s="44"/>
      <c r="CL210" s="39"/>
      <c r="CM210" s="39"/>
      <c r="CN210" s="44"/>
      <c r="CO210" s="44"/>
      <c r="CP210" s="44"/>
      <c r="CQ210" s="44"/>
      <c r="CR210" s="45"/>
      <c r="CS210" s="43"/>
      <c r="CT210" s="43"/>
      <c r="CU210" s="42"/>
      <c r="CV210" s="59"/>
      <c r="CW210" s="64"/>
      <c r="CX210" s="46"/>
      <c r="CY210" s="46"/>
      <c r="CZ210" s="43"/>
      <c r="DA210" s="46"/>
      <c r="DB210" s="52"/>
      <c r="DC210" s="39"/>
      <c r="DD210" s="43"/>
      <c r="DE210" s="39"/>
      <c r="DF210" s="43"/>
      <c r="DG210" s="39"/>
      <c r="DH210" s="39"/>
      <c r="DI210" s="39"/>
      <c r="DJ210" s="39"/>
      <c r="DK210" s="39"/>
      <c r="DL210" s="39"/>
      <c r="DM210" s="64"/>
      <c r="DN210" s="39"/>
      <c r="DO210" s="39"/>
      <c r="DP210" s="39"/>
      <c r="DQ210" s="39"/>
      <c r="DR210" s="39"/>
      <c r="DS210" s="41"/>
      <c r="DT210" s="36"/>
    </row>
    <row r="211" spans="1:124" x14ac:dyDescent="0.3">
      <c r="A211" s="39"/>
      <c r="B211" s="40"/>
      <c r="C211" s="40"/>
      <c r="D211" s="40"/>
      <c r="E211" s="40"/>
      <c r="F211" s="40"/>
      <c r="G211" s="40"/>
      <c r="H211" s="40"/>
      <c r="I211" s="40"/>
      <c r="J211" s="40"/>
      <c r="K211" s="40"/>
      <c r="L211" s="40"/>
      <c r="M211" s="68"/>
      <c r="N211" s="40"/>
      <c r="O211" s="39"/>
      <c r="P211" s="39"/>
      <c r="Q211" s="39"/>
      <c r="R211" s="39"/>
      <c r="S211" s="39"/>
      <c r="T211" s="39"/>
      <c r="U211" s="39"/>
      <c r="V211" s="39"/>
      <c r="W211" s="39"/>
      <c r="X211" s="39"/>
      <c r="Y211" s="39"/>
      <c r="Z211" s="39"/>
      <c r="AA211" s="39"/>
      <c r="AB211" s="39"/>
      <c r="AC211" s="39"/>
      <c r="AD211" s="39"/>
      <c r="AE211" s="40"/>
      <c r="AF211" s="40"/>
      <c r="AG211" s="39"/>
      <c r="AH211" s="39"/>
      <c r="AI211" s="39"/>
      <c r="AJ211" s="39"/>
      <c r="AK211" s="41"/>
      <c r="AL211" s="39"/>
      <c r="AM211" s="39"/>
      <c r="AN211" s="39"/>
      <c r="AO211" s="39"/>
      <c r="AP211" s="42"/>
      <c r="AQ211" s="42"/>
      <c r="AR211" s="42"/>
      <c r="AS211" s="42"/>
      <c r="AT211" s="42"/>
      <c r="AU211" s="42"/>
      <c r="AV211" s="42"/>
      <c r="AW211" s="42"/>
      <c r="AX211" s="39"/>
      <c r="AY211" s="63"/>
      <c r="AZ211" s="40"/>
      <c r="BA211" s="39"/>
      <c r="BB211" s="39"/>
      <c r="BC211" s="39"/>
      <c r="BD211" s="39"/>
      <c r="BE211" s="39"/>
      <c r="BF211" s="39"/>
      <c r="BG211" s="39"/>
      <c r="BH211" s="39"/>
      <c r="BI211" s="39"/>
      <c r="BJ211" s="52"/>
      <c r="BK211" s="39"/>
      <c r="BL211" s="39"/>
      <c r="BM211" s="39"/>
      <c r="BN211" s="39"/>
      <c r="BO211" s="39"/>
      <c r="BP211" s="52"/>
      <c r="BQ211" s="43"/>
      <c r="BR211" s="42"/>
      <c r="BS211" s="42"/>
      <c r="BT211" s="44"/>
      <c r="BU211" s="44"/>
      <c r="BV211" s="65"/>
      <c r="BW211" s="44"/>
      <c r="BX211" s="44"/>
      <c r="BY211" s="44"/>
      <c r="BZ211" s="44"/>
      <c r="CA211" s="45"/>
      <c r="CB211" s="45"/>
      <c r="CC211" s="45"/>
      <c r="CD211" s="45"/>
      <c r="CE211" s="45"/>
      <c r="CF211" s="45"/>
      <c r="CG211" s="45"/>
      <c r="CH211" s="44"/>
      <c r="CI211" s="44"/>
      <c r="CJ211" s="44"/>
      <c r="CK211" s="44"/>
      <c r="CL211" s="39"/>
      <c r="CM211" s="39"/>
      <c r="CN211" s="44"/>
      <c r="CO211" s="44"/>
      <c r="CP211" s="44"/>
      <c r="CQ211" s="44"/>
      <c r="CR211" s="45"/>
      <c r="CS211" s="43"/>
      <c r="CT211" s="43"/>
      <c r="CU211" s="42"/>
      <c r="CV211" s="59"/>
      <c r="CW211" s="64"/>
      <c r="CX211" s="46"/>
      <c r="CY211" s="46"/>
      <c r="CZ211" s="43"/>
      <c r="DA211" s="46"/>
      <c r="DB211" s="52"/>
      <c r="DC211" s="39"/>
      <c r="DD211" s="43"/>
      <c r="DE211" s="39"/>
      <c r="DF211" s="43"/>
      <c r="DG211" s="39"/>
      <c r="DH211" s="39"/>
      <c r="DI211" s="39"/>
      <c r="DJ211" s="39"/>
      <c r="DK211" s="39"/>
      <c r="DL211" s="39"/>
      <c r="DM211" s="64"/>
      <c r="DN211" s="39"/>
      <c r="DO211" s="39"/>
      <c r="DP211" s="39"/>
      <c r="DQ211" s="39"/>
      <c r="DR211" s="39"/>
      <c r="DS211" s="41"/>
      <c r="DT211" s="41"/>
    </row>
    <row r="212" spans="1:124" x14ac:dyDescent="0.3">
      <c r="A212" s="39"/>
      <c r="B212" s="40"/>
      <c r="C212" s="40"/>
      <c r="D212" s="40"/>
      <c r="E212" s="40"/>
      <c r="F212" s="40"/>
      <c r="G212" s="40"/>
      <c r="H212" s="40"/>
      <c r="I212" s="40"/>
      <c r="J212" s="40"/>
      <c r="K212" s="40"/>
      <c r="L212" s="40"/>
      <c r="M212" s="68"/>
      <c r="N212" s="40"/>
      <c r="O212" s="39"/>
      <c r="P212" s="39"/>
      <c r="Q212" s="39"/>
      <c r="R212" s="39"/>
      <c r="S212" s="39"/>
      <c r="T212" s="39"/>
      <c r="U212" s="39"/>
      <c r="V212" s="39"/>
      <c r="W212" s="39"/>
      <c r="X212" s="39"/>
      <c r="Y212" s="39"/>
      <c r="Z212" s="39"/>
      <c r="AA212" s="39"/>
      <c r="AB212" s="39"/>
      <c r="AC212" s="39"/>
      <c r="AD212" s="39"/>
      <c r="AE212" s="40"/>
      <c r="AF212" s="40"/>
      <c r="AG212" s="39"/>
      <c r="AH212" s="39"/>
      <c r="AI212" s="39"/>
      <c r="AJ212" s="39"/>
      <c r="AK212" s="41"/>
      <c r="AL212" s="39"/>
      <c r="AM212" s="39"/>
      <c r="AN212" s="39"/>
      <c r="AO212" s="39"/>
      <c r="AP212" s="42"/>
      <c r="AQ212" s="42"/>
      <c r="AR212" s="42"/>
      <c r="AS212" s="42"/>
      <c r="AT212" s="42"/>
      <c r="AU212" s="42"/>
      <c r="AV212" s="42"/>
      <c r="AW212" s="42"/>
      <c r="AX212" s="39"/>
      <c r="AY212" s="63"/>
      <c r="AZ212" s="40"/>
      <c r="BA212" s="39"/>
      <c r="BB212" s="39"/>
      <c r="BC212" s="39"/>
      <c r="BD212" s="39"/>
      <c r="BE212" s="39"/>
      <c r="BF212" s="39"/>
      <c r="BG212" s="39"/>
      <c r="BH212" s="39"/>
      <c r="BI212" s="39"/>
      <c r="BJ212" s="52"/>
      <c r="BK212" s="39"/>
      <c r="BL212" s="39"/>
      <c r="BM212" s="39"/>
      <c r="BN212" s="39"/>
      <c r="BO212" s="39"/>
      <c r="BP212" s="52"/>
      <c r="BQ212" s="43"/>
      <c r="BR212" s="42"/>
      <c r="BS212" s="42"/>
      <c r="BT212" s="44"/>
      <c r="BU212" s="44"/>
      <c r="BV212" s="65"/>
      <c r="BW212" s="44"/>
      <c r="BX212" s="44"/>
      <c r="BY212" s="44"/>
      <c r="BZ212" s="44"/>
      <c r="CA212" s="45"/>
      <c r="CB212" s="45"/>
      <c r="CC212" s="45"/>
      <c r="CD212" s="45"/>
      <c r="CE212" s="45"/>
      <c r="CF212" s="45"/>
      <c r="CG212" s="45"/>
      <c r="CH212" s="44"/>
      <c r="CI212" s="44"/>
      <c r="CJ212" s="44"/>
      <c r="CK212" s="44"/>
      <c r="CL212" s="39"/>
      <c r="CM212" s="39"/>
      <c r="CN212" s="44"/>
      <c r="CO212" s="44"/>
      <c r="CP212" s="44"/>
      <c r="CQ212" s="44"/>
      <c r="CR212" s="45"/>
      <c r="CS212" s="43"/>
      <c r="CT212" s="43"/>
      <c r="CU212" s="42"/>
      <c r="CV212" s="59"/>
      <c r="CW212" s="64"/>
      <c r="CX212" s="46"/>
      <c r="CY212" s="46"/>
      <c r="CZ212" s="43"/>
      <c r="DA212" s="46"/>
      <c r="DB212" s="52"/>
      <c r="DC212" s="39"/>
      <c r="DD212" s="43"/>
      <c r="DE212" s="39"/>
      <c r="DF212" s="43"/>
      <c r="DG212" s="39"/>
      <c r="DH212" s="39"/>
      <c r="DI212" s="39"/>
      <c r="DJ212" s="39"/>
      <c r="DK212" s="39"/>
      <c r="DL212" s="39"/>
      <c r="DM212" s="64"/>
      <c r="DN212" s="39"/>
      <c r="DO212" s="39"/>
      <c r="DP212" s="39"/>
      <c r="DQ212" s="39"/>
      <c r="DR212" s="39"/>
      <c r="DS212" s="41"/>
      <c r="DT212" s="36"/>
    </row>
    <row r="213" spans="1:124" x14ac:dyDescent="0.3">
      <c r="A213" s="39"/>
      <c r="B213" s="40"/>
      <c r="C213" s="40"/>
      <c r="D213" s="40"/>
      <c r="E213" s="40"/>
      <c r="F213" s="40"/>
      <c r="G213" s="40"/>
      <c r="H213" s="40"/>
      <c r="I213" s="40"/>
      <c r="J213" s="40"/>
      <c r="K213" s="40"/>
      <c r="L213" s="40"/>
      <c r="M213" s="68"/>
      <c r="N213" s="40"/>
      <c r="O213" s="39"/>
      <c r="P213" s="39"/>
      <c r="Q213" s="39"/>
      <c r="R213" s="39"/>
      <c r="S213" s="39"/>
      <c r="T213" s="39"/>
      <c r="U213" s="39"/>
      <c r="V213" s="39"/>
      <c r="W213" s="39"/>
      <c r="X213" s="39"/>
      <c r="Y213" s="39"/>
      <c r="Z213" s="39"/>
      <c r="AA213" s="39"/>
      <c r="AB213" s="39"/>
      <c r="AC213" s="39"/>
      <c r="AD213" s="39"/>
      <c r="AE213" s="40"/>
      <c r="AF213" s="40"/>
      <c r="AG213" s="39"/>
      <c r="AH213" s="39"/>
      <c r="AI213" s="39"/>
      <c r="AJ213" s="39"/>
      <c r="AK213" s="41"/>
      <c r="AL213" s="39"/>
      <c r="AM213" s="39"/>
      <c r="AN213" s="39"/>
      <c r="AO213" s="39"/>
      <c r="AP213" s="42"/>
      <c r="AQ213" s="42"/>
      <c r="AR213" s="42"/>
      <c r="AS213" s="42"/>
      <c r="AT213" s="42"/>
      <c r="AU213" s="42"/>
      <c r="AV213" s="42"/>
      <c r="AW213" s="42"/>
      <c r="AX213" s="39"/>
      <c r="AY213" s="63"/>
      <c r="AZ213" s="40"/>
      <c r="BA213" s="39"/>
      <c r="BB213" s="39"/>
      <c r="BC213" s="39"/>
      <c r="BD213" s="39"/>
      <c r="BE213" s="39"/>
      <c r="BF213" s="39"/>
      <c r="BG213" s="39"/>
      <c r="BH213" s="39"/>
      <c r="BI213" s="39"/>
      <c r="BJ213" s="52"/>
      <c r="BK213" s="39"/>
      <c r="BL213" s="39"/>
      <c r="BM213" s="39"/>
      <c r="BN213" s="39"/>
      <c r="BO213" s="39"/>
      <c r="BP213" s="52"/>
      <c r="BQ213" s="43"/>
      <c r="BR213" s="42"/>
      <c r="BS213" s="42"/>
      <c r="BT213" s="44"/>
      <c r="BU213" s="44"/>
      <c r="BV213" s="65"/>
      <c r="BW213" s="44"/>
      <c r="BX213" s="44"/>
      <c r="BY213" s="44"/>
      <c r="BZ213" s="44"/>
      <c r="CA213" s="45"/>
      <c r="CB213" s="45"/>
      <c r="CC213" s="45"/>
      <c r="CD213" s="45"/>
      <c r="CE213" s="45"/>
      <c r="CF213" s="45"/>
      <c r="CG213" s="45"/>
      <c r="CH213" s="44"/>
      <c r="CI213" s="44"/>
      <c r="CJ213" s="44"/>
      <c r="CK213" s="44"/>
      <c r="CL213" s="39"/>
      <c r="CM213" s="39"/>
      <c r="CN213" s="44"/>
      <c r="CO213" s="44"/>
      <c r="CP213" s="44"/>
      <c r="CQ213" s="44"/>
      <c r="CR213" s="45"/>
      <c r="CS213" s="43"/>
      <c r="CT213" s="43"/>
      <c r="CU213" s="42"/>
      <c r="CV213" s="59"/>
      <c r="CW213" s="64"/>
      <c r="CX213" s="46"/>
      <c r="CY213" s="46"/>
      <c r="CZ213" s="43"/>
      <c r="DA213" s="46"/>
      <c r="DB213" s="52"/>
      <c r="DC213" s="39"/>
      <c r="DD213" s="43"/>
      <c r="DE213" s="39"/>
      <c r="DF213" s="43"/>
      <c r="DG213" s="39"/>
      <c r="DH213" s="39"/>
      <c r="DI213" s="39"/>
      <c r="DJ213" s="39"/>
      <c r="DK213" s="39"/>
      <c r="DL213" s="39"/>
      <c r="DM213" s="64"/>
      <c r="DN213" s="39"/>
      <c r="DO213" s="39"/>
      <c r="DP213" s="39"/>
      <c r="DQ213" s="39"/>
      <c r="DR213" s="39"/>
      <c r="DS213" s="41"/>
      <c r="DT213" s="36"/>
    </row>
    <row r="214" spans="1:124" x14ac:dyDescent="0.3">
      <c r="A214" s="39"/>
      <c r="B214" s="40"/>
      <c r="C214" s="40"/>
      <c r="D214" s="40"/>
      <c r="E214" s="40"/>
      <c r="F214" s="40"/>
      <c r="G214" s="40"/>
      <c r="H214" s="40"/>
      <c r="I214" s="40"/>
      <c r="J214" s="40"/>
      <c r="K214" s="40"/>
      <c r="L214" s="40"/>
      <c r="M214" s="68"/>
      <c r="N214" s="40"/>
      <c r="O214" s="39"/>
      <c r="P214" s="39"/>
      <c r="Q214" s="39"/>
      <c r="R214" s="39"/>
      <c r="S214" s="39"/>
      <c r="T214" s="39"/>
      <c r="U214" s="39"/>
      <c r="V214" s="39"/>
      <c r="W214" s="39"/>
      <c r="X214" s="39"/>
      <c r="Y214" s="39"/>
      <c r="Z214" s="39"/>
      <c r="AA214" s="39"/>
      <c r="AB214" s="39"/>
      <c r="AC214" s="39"/>
      <c r="AD214" s="39"/>
      <c r="AE214" s="40"/>
      <c r="AF214" s="40"/>
      <c r="AG214" s="39"/>
      <c r="AH214" s="39"/>
      <c r="AI214" s="39"/>
      <c r="AJ214" s="39"/>
      <c r="AK214" s="41"/>
      <c r="AL214" s="39"/>
      <c r="AM214" s="39"/>
      <c r="AN214" s="39"/>
      <c r="AO214" s="39"/>
      <c r="AP214" s="42"/>
      <c r="AQ214" s="42"/>
      <c r="AR214" s="42"/>
      <c r="AS214" s="42"/>
      <c r="AT214" s="42"/>
      <c r="AU214" s="42"/>
      <c r="AV214" s="42"/>
      <c r="AW214" s="42"/>
      <c r="AX214" s="39"/>
      <c r="AY214" s="63"/>
      <c r="AZ214" s="40"/>
      <c r="BA214" s="39"/>
      <c r="BB214" s="39"/>
      <c r="BC214" s="39"/>
      <c r="BD214" s="39"/>
      <c r="BE214" s="39"/>
      <c r="BF214" s="39"/>
      <c r="BG214" s="39"/>
      <c r="BH214" s="39"/>
      <c r="BI214" s="39"/>
      <c r="BJ214" s="52"/>
      <c r="BK214" s="39"/>
      <c r="BL214" s="39"/>
      <c r="BM214" s="39"/>
      <c r="BN214" s="39"/>
      <c r="BO214" s="39"/>
      <c r="BP214" s="52"/>
      <c r="BQ214" s="43"/>
      <c r="BR214" s="42"/>
      <c r="BS214" s="42"/>
      <c r="BT214" s="44"/>
      <c r="BU214" s="44"/>
      <c r="BV214" s="65"/>
      <c r="BW214" s="44"/>
      <c r="BX214" s="44"/>
      <c r="BY214" s="44"/>
      <c r="BZ214" s="44"/>
      <c r="CA214" s="45"/>
      <c r="CB214" s="45"/>
      <c r="CC214" s="45"/>
      <c r="CD214" s="45"/>
      <c r="CE214" s="45"/>
      <c r="CF214" s="45"/>
      <c r="CG214" s="45"/>
      <c r="CH214" s="44"/>
      <c r="CI214" s="44"/>
      <c r="CJ214" s="44"/>
      <c r="CK214" s="44"/>
      <c r="CL214" s="39"/>
      <c r="CM214" s="39"/>
      <c r="CN214" s="44"/>
      <c r="CO214" s="44"/>
      <c r="CP214" s="44"/>
      <c r="CQ214" s="44"/>
      <c r="CR214" s="45"/>
      <c r="CS214" s="43"/>
      <c r="CT214" s="43"/>
      <c r="CU214" s="42"/>
      <c r="CV214" s="59"/>
      <c r="CW214" s="64"/>
      <c r="CX214" s="46"/>
      <c r="CY214" s="46"/>
      <c r="CZ214" s="43"/>
      <c r="DA214" s="46"/>
      <c r="DB214" s="52"/>
      <c r="DC214" s="39"/>
      <c r="DD214" s="43"/>
      <c r="DE214" s="39"/>
      <c r="DF214" s="43"/>
      <c r="DG214" s="39"/>
      <c r="DH214" s="39"/>
      <c r="DI214" s="39"/>
      <c r="DJ214" s="39"/>
      <c r="DK214" s="39"/>
      <c r="DL214" s="39"/>
      <c r="DM214" s="64"/>
      <c r="DN214" s="39"/>
      <c r="DO214" s="39"/>
      <c r="DP214" s="39"/>
      <c r="DQ214" s="39"/>
      <c r="DR214" s="39"/>
      <c r="DS214" s="41"/>
      <c r="DT214" s="36"/>
    </row>
    <row r="215" spans="1:124" x14ac:dyDescent="0.3">
      <c r="A215" s="39"/>
      <c r="B215" s="40"/>
      <c r="C215" s="40"/>
      <c r="D215" s="40"/>
      <c r="E215" s="40"/>
      <c r="F215" s="40"/>
      <c r="G215" s="40"/>
      <c r="H215" s="40"/>
      <c r="I215" s="40"/>
      <c r="J215" s="40"/>
      <c r="K215" s="40"/>
      <c r="L215" s="40"/>
      <c r="M215" s="68"/>
      <c r="N215" s="40"/>
      <c r="O215" s="39"/>
      <c r="P215" s="39"/>
      <c r="Q215" s="39"/>
      <c r="R215" s="39"/>
      <c r="S215" s="39"/>
      <c r="T215" s="39"/>
      <c r="U215" s="39"/>
      <c r="V215" s="39"/>
      <c r="W215" s="39"/>
      <c r="X215" s="39"/>
      <c r="Y215" s="39"/>
      <c r="Z215" s="39"/>
      <c r="AA215" s="39"/>
      <c r="AB215" s="39"/>
      <c r="AC215" s="39"/>
      <c r="AD215" s="39"/>
      <c r="AE215" s="40"/>
      <c r="AF215" s="40"/>
      <c r="AG215" s="39"/>
      <c r="AH215" s="39"/>
      <c r="AI215" s="39"/>
      <c r="AJ215" s="39"/>
      <c r="AK215" s="41"/>
      <c r="AL215" s="39"/>
      <c r="AM215" s="39"/>
      <c r="AN215" s="39"/>
      <c r="AO215" s="39"/>
      <c r="AP215" s="42"/>
      <c r="AQ215" s="42"/>
      <c r="AR215" s="42"/>
      <c r="AS215" s="42"/>
      <c r="AT215" s="42"/>
      <c r="AU215" s="42"/>
      <c r="AV215" s="42"/>
      <c r="AW215" s="42"/>
      <c r="AX215" s="39"/>
      <c r="AY215" s="63"/>
      <c r="AZ215" s="40"/>
      <c r="BA215" s="39"/>
      <c r="BB215" s="39"/>
      <c r="BC215" s="39"/>
      <c r="BD215" s="39"/>
      <c r="BE215" s="39"/>
      <c r="BF215" s="39"/>
      <c r="BG215" s="39"/>
      <c r="BH215" s="39"/>
      <c r="BI215" s="39"/>
      <c r="BJ215" s="52"/>
      <c r="BK215" s="39"/>
      <c r="BL215" s="39"/>
      <c r="BM215" s="39"/>
      <c r="BN215" s="39"/>
      <c r="BO215" s="39"/>
      <c r="BP215" s="52"/>
      <c r="BQ215" s="43"/>
      <c r="BR215" s="42"/>
      <c r="BS215" s="42"/>
      <c r="BT215" s="44"/>
      <c r="BU215" s="44"/>
      <c r="BV215" s="65"/>
      <c r="BW215" s="44"/>
      <c r="BX215" s="44"/>
      <c r="BY215" s="44"/>
      <c r="BZ215" s="44"/>
      <c r="CA215" s="45"/>
      <c r="CB215" s="45"/>
      <c r="CC215" s="45"/>
      <c r="CD215" s="45"/>
      <c r="CE215" s="45"/>
      <c r="CF215" s="45"/>
      <c r="CG215" s="45"/>
      <c r="CH215" s="44"/>
      <c r="CI215" s="44"/>
      <c r="CJ215" s="44"/>
      <c r="CK215" s="44"/>
      <c r="CL215" s="39"/>
      <c r="CM215" s="39"/>
      <c r="CN215" s="44"/>
      <c r="CO215" s="44"/>
      <c r="CP215" s="44"/>
      <c r="CQ215" s="44"/>
      <c r="CR215" s="45"/>
      <c r="CS215" s="43"/>
      <c r="CT215" s="43"/>
      <c r="CU215" s="42"/>
      <c r="CV215" s="59"/>
      <c r="CW215" s="64"/>
      <c r="CX215" s="46"/>
      <c r="CY215" s="46"/>
      <c r="CZ215" s="43"/>
      <c r="DA215" s="46"/>
      <c r="DB215" s="52"/>
      <c r="DC215" s="39"/>
      <c r="DD215" s="43"/>
      <c r="DE215" s="39"/>
      <c r="DF215" s="43"/>
      <c r="DG215" s="39"/>
      <c r="DH215" s="39"/>
      <c r="DI215" s="39"/>
      <c r="DJ215" s="39"/>
      <c r="DK215" s="39"/>
      <c r="DL215" s="39"/>
      <c r="DM215" s="64"/>
      <c r="DN215" s="39"/>
      <c r="DO215" s="39"/>
      <c r="DP215" s="39"/>
      <c r="DQ215" s="39"/>
      <c r="DR215" s="39"/>
      <c r="DS215" s="41"/>
      <c r="DT215" s="36"/>
    </row>
    <row r="216" spans="1:124" x14ac:dyDescent="0.3">
      <c r="A216" s="39"/>
      <c r="B216" s="40"/>
      <c r="C216" s="40"/>
      <c r="D216" s="40"/>
      <c r="E216" s="40"/>
      <c r="F216" s="40"/>
      <c r="G216" s="40"/>
      <c r="H216" s="40"/>
      <c r="I216" s="40"/>
      <c r="J216" s="40"/>
      <c r="K216" s="40"/>
      <c r="L216" s="40"/>
      <c r="M216" s="68"/>
      <c r="N216" s="40"/>
      <c r="O216" s="39"/>
      <c r="P216" s="39"/>
      <c r="Q216" s="39"/>
      <c r="R216" s="39"/>
      <c r="S216" s="39"/>
      <c r="T216" s="39"/>
      <c r="U216" s="39"/>
      <c r="V216" s="39"/>
      <c r="W216" s="39"/>
      <c r="X216" s="39"/>
      <c r="Y216" s="39"/>
      <c r="Z216" s="39"/>
      <c r="AA216" s="39"/>
      <c r="AB216" s="39"/>
      <c r="AC216" s="39"/>
      <c r="AD216" s="39"/>
      <c r="AE216" s="40"/>
      <c r="AF216" s="40"/>
      <c r="AG216" s="39"/>
      <c r="AH216" s="39"/>
      <c r="AI216" s="39"/>
      <c r="AJ216" s="39"/>
      <c r="AK216" s="41"/>
      <c r="AL216" s="39"/>
      <c r="AM216" s="39"/>
      <c r="AN216" s="39"/>
      <c r="AO216" s="39"/>
      <c r="AP216" s="42"/>
      <c r="AQ216" s="42"/>
      <c r="AR216" s="42"/>
      <c r="AS216" s="42"/>
      <c r="AT216" s="42"/>
      <c r="AU216" s="42"/>
      <c r="AV216" s="42"/>
      <c r="AW216" s="42"/>
      <c r="AX216" s="39"/>
      <c r="AY216" s="63"/>
      <c r="AZ216" s="40"/>
      <c r="BA216" s="39"/>
      <c r="BB216" s="39"/>
      <c r="BC216" s="39"/>
      <c r="BD216" s="39"/>
      <c r="BE216" s="39"/>
      <c r="BF216" s="39"/>
      <c r="BG216" s="39"/>
      <c r="BH216" s="39"/>
      <c r="BI216" s="39"/>
      <c r="BJ216" s="52"/>
      <c r="BK216" s="39"/>
      <c r="BL216" s="39"/>
      <c r="BM216" s="39"/>
      <c r="BN216" s="39"/>
      <c r="BO216" s="39"/>
      <c r="BP216" s="52"/>
      <c r="BQ216" s="43"/>
      <c r="BR216" s="42"/>
      <c r="BS216" s="42"/>
      <c r="BT216" s="44"/>
      <c r="BU216" s="44"/>
      <c r="BV216" s="65"/>
      <c r="BW216" s="44"/>
      <c r="BX216" s="44"/>
      <c r="BY216" s="44"/>
      <c r="BZ216" s="44"/>
      <c r="CA216" s="45"/>
      <c r="CB216" s="45"/>
      <c r="CC216" s="45"/>
      <c r="CD216" s="45"/>
      <c r="CE216" s="45"/>
      <c r="CF216" s="45"/>
      <c r="CG216" s="45"/>
      <c r="CH216" s="44"/>
      <c r="CI216" s="44"/>
      <c r="CJ216" s="44"/>
      <c r="CK216" s="44"/>
      <c r="CL216" s="39"/>
      <c r="CM216" s="39"/>
      <c r="CN216" s="44"/>
      <c r="CO216" s="44"/>
      <c r="CP216" s="44"/>
      <c r="CQ216" s="44"/>
      <c r="CR216" s="45"/>
      <c r="CS216" s="43"/>
      <c r="CT216" s="43"/>
      <c r="CU216" s="42"/>
      <c r="CV216" s="59"/>
      <c r="CW216" s="64"/>
      <c r="CX216" s="46"/>
      <c r="CY216" s="46"/>
      <c r="CZ216" s="43"/>
      <c r="DA216" s="46"/>
      <c r="DB216" s="52"/>
      <c r="DC216" s="39"/>
      <c r="DD216" s="43"/>
      <c r="DE216" s="39"/>
      <c r="DF216" s="43"/>
      <c r="DG216" s="39"/>
      <c r="DH216" s="39"/>
      <c r="DI216" s="39"/>
      <c r="DJ216" s="39"/>
      <c r="DK216" s="39"/>
      <c r="DL216" s="39"/>
      <c r="DM216" s="64"/>
      <c r="DN216" s="39"/>
      <c r="DO216" s="39"/>
      <c r="DP216" s="39"/>
      <c r="DQ216" s="39"/>
      <c r="DR216" s="39"/>
      <c r="DS216" s="41"/>
      <c r="DT216" s="36"/>
    </row>
    <row r="217" spans="1:124" x14ac:dyDescent="0.3">
      <c r="A217" s="39"/>
      <c r="B217" s="40"/>
      <c r="C217" s="40"/>
      <c r="D217" s="40"/>
      <c r="E217" s="40"/>
      <c r="F217" s="40"/>
      <c r="G217" s="40"/>
      <c r="H217" s="40"/>
      <c r="I217" s="40"/>
      <c r="J217" s="40"/>
      <c r="K217" s="40"/>
      <c r="L217" s="40"/>
      <c r="M217" s="68"/>
      <c r="N217" s="40"/>
      <c r="O217" s="39"/>
      <c r="P217" s="39"/>
      <c r="Q217" s="39"/>
      <c r="R217" s="39"/>
      <c r="S217" s="39"/>
      <c r="T217" s="39"/>
      <c r="U217" s="39"/>
      <c r="V217" s="39"/>
      <c r="W217" s="39"/>
      <c r="X217" s="39"/>
      <c r="Y217" s="39"/>
      <c r="Z217" s="39"/>
      <c r="AA217" s="39"/>
      <c r="AB217" s="39"/>
      <c r="AC217" s="39"/>
      <c r="AD217" s="39"/>
      <c r="AE217" s="40"/>
      <c r="AF217" s="40"/>
      <c r="AG217" s="39"/>
      <c r="AH217" s="39"/>
      <c r="AI217" s="39"/>
      <c r="AJ217" s="39"/>
      <c r="AK217" s="41"/>
      <c r="AL217" s="39"/>
      <c r="AM217" s="39"/>
      <c r="AN217" s="39"/>
      <c r="AO217" s="39"/>
      <c r="AP217" s="42"/>
      <c r="AQ217" s="42"/>
      <c r="AR217" s="42"/>
      <c r="AS217" s="42"/>
      <c r="AT217" s="42"/>
      <c r="AU217" s="42"/>
      <c r="AV217" s="42"/>
      <c r="AW217" s="42"/>
      <c r="AX217" s="39"/>
      <c r="AY217" s="63"/>
      <c r="AZ217" s="40"/>
      <c r="BA217" s="39"/>
      <c r="BB217" s="39"/>
      <c r="BC217" s="39"/>
      <c r="BD217" s="39"/>
      <c r="BE217" s="39"/>
      <c r="BF217" s="39"/>
      <c r="BG217" s="39"/>
      <c r="BH217" s="39"/>
      <c r="BI217" s="39"/>
      <c r="BJ217" s="52"/>
      <c r="BK217" s="39"/>
      <c r="BL217" s="39"/>
      <c r="BM217" s="39"/>
      <c r="BN217" s="39"/>
      <c r="BO217" s="39"/>
      <c r="BP217" s="52"/>
      <c r="BQ217" s="43"/>
      <c r="BR217" s="42"/>
      <c r="BS217" s="42"/>
      <c r="BT217" s="44"/>
      <c r="BU217" s="44"/>
      <c r="BV217" s="65"/>
      <c r="BW217" s="44"/>
      <c r="BX217" s="44"/>
      <c r="BY217" s="44"/>
      <c r="BZ217" s="44"/>
      <c r="CA217" s="45"/>
      <c r="CB217" s="45"/>
      <c r="CC217" s="45"/>
      <c r="CD217" s="45"/>
      <c r="CE217" s="45"/>
      <c r="CF217" s="45"/>
      <c r="CG217" s="45"/>
      <c r="CH217" s="44"/>
      <c r="CI217" s="44"/>
      <c r="CJ217" s="44"/>
      <c r="CK217" s="44"/>
      <c r="CL217" s="39"/>
      <c r="CM217" s="39"/>
      <c r="CN217" s="44"/>
      <c r="CO217" s="44"/>
      <c r="CP217" s="44"/>
      <c r="CQ217" s="44"/>
      <c r="CR217" s="45"/>
      <c r="CS217" s="43"/>
      <c r="CT217" s="43"/>
      <c r="CU217" s="42"/>
      <c r="CV217" s="59"/>
      <c r="CW217" s="64"/>
      <c r="CX217" s="46"/>
      <c r="CY217" s="46"/>
      <c r="CZ217" s="43"/>
      <c r="DA217" s="46"/>
      <c r="DB217" s="52"/>
      <c r="DC217" s="39"/>
      <c r="DD217" s="43"/>
      <c r="DE217" s="39"/>
      <c r="DF217" s="43"/>
      <c r="DG217" s="39"/>
      <c r="DH217" s="39"/>
      <c r="DI217" s="39"/>
      <c r="DJ217" s="39"/>
      <c r="DK217" s="39"/>
      <c r="DL217" s="39"/>
      <c r="DM217" s="64"/>
      <c r="DN217" s="39"/>
      <c r="DO217" s="39"/>
      <c r="DP217" s="39"/>
      <c r="DQ217" s="39"/>
      <c r="DR217" s="39"/>
      <c r="DS217" s="41"/>
      <c r="DT217" s="36"/>
    </row>
    <row r="218" spans="1:124" x14ac:dyDescent="0.3">
      <c r="A218" s="39"/>
      <c r="B218" s="40"/>
      <c r="C218" s="40"/>
      <c r="D218" s="40"/>
      <c r="E218" s="40"/>
      <c r="F218" s="40"/>
      <c r="G218" s="40"/>
      <c r="H218" s="40"/>
      <c r="I218" s="40"/>
      <c r="J218" s="40"/>
      <c r="K218" s="40"/>
      <c r="L218" s="40"/>
      <c r="M218" s="68"/>
      <c r="N218" s="40"/>
      <c r="O218" s="39"/>
      <c r="P218" s="39"/>
      <c r="Q218" s="39"/>
      <c r="R218" s="39"/>
      <c r="S218" s="39"/>
      <c r="T218" s="39"/>
      <c r="U218" s="39"/>
      <c r="V218" s="39"/>
      <c r="W218" s="39"/>
      <c r="X218" s="39"/>
      <c r="Y218" s="39"/>
      <c r="Z218" s="39"/>
      <c r="AA218" s="39"/>
      <c r="AB218" s="39"/>
      <c r="AC218" s="39"/>
      <c r="AD218" s="39"/>
      <c r="AE218" s="40"/>
      <c r="AF218" s="40"/>
      <c r="AG218" s="39"/>
      <c r="AH218" s="39"/>
      <c r="AI218" s="39"/>
      <c r="AJ218" s="39"/>
      <c r="AK218" s="41"/>
      <c r="AL218" s="39"/>
      <c r="AM218" s="39"/>
      <c r="AN218" s="39"/>
      <c r="AO218" s="39"/>
      <c r="AP218" s="42"/>
      <c r="AQ218" s="42"/>
      <c r="AR218" s="42"/>
      <c r="AS218" s="42"/>
      <c r="AT218" s="42"/>
      <c r="AU218" s="42"/>
      <c r="AV218" s="42"/>
      <c r="AW218" s="42"/>
      <c r="AX218" s="39"/>
      <c r="AY218" s="63"/>
      <c r="AZ218" s="40"/>
      <c r="BA218" s="39"/>
      <c r="BB218" s="39"/>
      <c r="BC218" s="39"/>
      <c r="BD218" s="39"/>
      <c r="BE218" s="39"/>
      <c r="BF218" s="39"/>
      <c r="BG218" s="39"/>
      <c r="BH218" s="39"/>
      <c r="BI218" s="39"/>
      <c r="BJ218" s="52"/>
      <c r="BK218" s="39"/>
      <c r="BL218" s="39"/>
      <c r="BM218" s="39"/>
      <c r="BN218" s="39"/>
      <c r="BO218" s="39"/>
      <c r="BP218" s="52"/>
      <c r="BQ218" s="43"/>
      <c r="BR218" s="42"/>
      <c r="BS218" s="42"/>
      <c r="BT218" s="44"/>
      <c r="BU218" s="44"/>
      <c r="BV218" s="65"/>
      <c r="BW218" s="44"/>
      <c r="BX218" s="44"/>
      <c r="BY218" s="44"/>
      <c r="BZ218" s="44"/>
      <c r="CA218" s="45"/>
      <c r="CB218" s="45"/>
      <c r="CC218" s="45"/>
      <c r="CD218" s="45"/>
      <c r="CE218" s="45"/>
      <c r="CF218" s="45"/>
      <c r="CG218" s="45"/>
      <c r="CH218" s="44"/>
      <c r="CI218" s="44"/>
      <c r="CJ218" s="44"/>
      <c r="CK218" s="44"/>
      <c r="CL218" s="39"/>
      <c r="CM218" s="39"/>
      <c r="CN218" s="44"/>
      <c r="CO218" s="44"/>
      <c r="CP218" s="44"/>
      <c r="CQ218" s="44"/>
      <c r="CR218" s="45"/>
      <c r="CS218" s="43"/>
      <c r="CT218" s="43"/>
      <c r="CU218" s="42"/>
      <c r="CV218" s="59"/>
      <c r="CW218" s="64"/>
      <c r="CX218" s="46"/>
      <c r="CY218" s="46"/>
      <c r="CZ218" s="43"/>
      <c r="DA218" s="46"/>
      <c r="DB218" s="52"/>
      <c r="DC218" s="39"/>
      <c r="DD218" s="43"/>
      <c r="DE218" s="39"/>
      <c r="DF218" s="43"/>
      <c r="DG218" s="39"/>
      <c r="DH218" s="39"/>
      <c r="DI218" s="39"/>
      <c r="DJ218" s="39"/>
      <c r="DK218" s="39"/>
      <c r="DL218" s="39"/>
      <c r="DM218" s="64"/>
      <c r="DN218" s="39"/>
      <c r="DO218" s="39"/>
      <c r="DP218" s="39"/>
      <c r="DQ218" s="39"/>
      <c r="DR218" s="39"/>
      <c r="DS218" s="41"/>
      <c r="DT218" s="36"/>
    </row>
    <row r="219" spans="1:124" x14ac:dyDescent="0.3">
      <c r="A219" s="39"/>
      <c r="B219" s="40"/>
      <c r="C219" s="40"/>
      <c r="D219" s="40"/>
      <c r="E219" s="40"/>
      <c r="F219" s="40"/>
      <c r="G219" s="40"/>
      <c r="H219" s="40"/>
      <c r="I219" s="40"/>
      <c r="J219" s="40"/>
      <c r="K219" s="40"/>
      <c r="L219" s="40"/>
      <c r="M219" s="68"/>
      <c r="N219" s="40"/>
      <c r="O219" s="39"/>
      <c r="P219" s="39"/>
      <c r="Q219" s="39"/>
      <c r="R219" s="39"/>
      <c r="S219" s="39"/>
      <c r="T219" s="39"/>
      <c r="U219" s="39"/>
      <c r="V219" s="39"/>
      <c r="W219" s="39"/>
      <c r="X219" s="39"/>
      <c r="Y219" s="39"/>
      <c r="Z219" s="39"/>
      <c r="AA219" s="39"/>
      <c r="AB219" s="39"/>
      <c r="AC219" s="39"/>
      <c r="AD219" s="39"/>
      <c r="AE219" s="40"/>
      <c r="AF219" s="40"/>
      <c r="AG219" s="39"/>
      <c r="AH219" s="39"/>
      <c r="AI219" s="39"/>
      <c r="AJ219" s="39"/>
      <c r="AK219" s="41"/>
      <c r="AL219" s="39"/>
      <c r="AM219" s="39"/>
      <c r="AN219" s="39"/>
      <c r="AO219" s="39"/>
      <c r="AP219" s="42"/>
      <c r="AQ219" s="42"/>
      <c r="AR219" s="42"/>
      <c r="AS219" s="42"/>
      <c r="AT219" s="42"/>
      <c r="AU219" s="42"/>
      <c r="AV219" s="42"/>
      <c r="AW219" s="42"/>
      <c r="AX219" s="39"/>
      <c r="AY219" s="63"/>
      <c r="AZ219" s="40"/>
      <c r="BA219" s="39"/>
      <c r="BB219" s="39"/>
      <c r="BC219" s="39"/>
      <c r="BD219" s="39"/>
      <c r="BE219" s="39"/>
      <c r="BF219" s="39"/>
      <c r="BG219" s="39"/>
      <c r="BH219" s="39"/>
      <c r="BI219" s="39"/>
      <c r="BJ219" s="52"/>
      <c r="BK219" s="39"/>
      <c r="BL219" s="39"/>
      <c r="BM219" s="39"/>
      <c r="BN219" s="39"/>
      <c r="BO219" s="39"/>
      <c r="BP219" s="52"/>
      <c r="BQ219" s="43"/>
      <c r="BR219" s="42"/>
      <c r="BS219" s="42"/>
      <c r="BT219" s="44"/>
      <c r="BU219" s="44"/>
      <c r="BV219" s="65"/>
      <c r="BW219" s="44"/>
      <c r="BX219" s="44"/>
      <c r="BY219" s="44"/>
      <c r="BZ219" s="44"/>
      <c r="CA219" s="45"/>
      <c r="CB219" s="45"/>
      <c r="CC219" s="45"/>
      <c r="CD219" s="45"/>
      <c r="CE219" s="45"/>
      <c r="CF219" s="45"/>
      <c r="CG219" s="45"/>
      <c r="CH219" s="44"/>
      <c r="CI219" s="44"/>
      <c r="CJ219" s="44"/>
      <c r="CK219" s="44"/>
      <c r="CL219" s="39"/>
      <c r="CM219" s="39"/>
      <c r="CN219" s="44"/>
      <c r="CO219" s="44"/>
      <c r="CP219" s="44"/>
      <c r="CQ219" s="44"/>
      <c r="CR219" s="45"/>
      <c r="CS219" s="43"/>
      <c r="CT219" s="43"/>
      <c r="CU219" s="42"/>
      <c r="CV219" s="59"/>
      <c r="CW219" s="64"/>
      <c r="CX219" s="46"/>
      <c r="CY219" s="46"/>
      <c r="CZ219" s="43"/>
      <c r="DA219" s="46"/>
      <c r="DB219" s="52"/>
      <c r="DC219" s="39"/>
      <c r="DD219" s="43"/>
      <c r="DE219" s="39"/>
      <c r="DF219" s="43"/>
      <c r="DG219" s="39"/>
      <c r="DH219" s="39"/>
      <c r="DI219" s="39"/>
      <c r="DJ219" s="39"/>
      <c r="DK219" s="39"/>
      <c r="DL219" s="39"/>
      <c r="DM219" s="64"/>
      <c r="DN219" s="39"/>
      <c r="DO219" s="39"/>
      <c r="DP219" s="39"/>
      <c r="DQ219" s="39"/>
      <c r="DR219" s="39"/>
      <c r="DS219" s="41"/>
      <c r="DT219" s="36"/>
    </row>
    <row r="220" spans="1:124" x14ac:dyDescent="0.3">
      <c r="A220" s="39"/>
      <c r="B220" s="40"/>
      <c r="C220" s="40"/>
      <c r="D220" s="40"/>
      <c r="E220" s="40"/>
      <c r="F220" s="40"/>
      <c r="G220" s="40"/>
      <c r="H220" s="40"/>
      <c r="I220" s="40"/>
      <c r="J220" s="40"/>
      <c r="K220" s="40"/>
      <c r="L220" s="40"/>
      <c r="M220" s="68"/>
      <c r="N220" s="40"/>
      <c r="O220" s="39"/>
      <c r="P220" s="39"/>
      <c r="Q220" s="39"/>
      <c r="R220" s="39"/>
      <c r="S220" s="39"/>
      <c r="T220" s="39"/>
      <c r="U220" s="39"/>
      <c r="V220" s="39"/>
      <c r="W220" s="39"/>
      <c r="X220" s="39"/>
      <c r="Y220" s="39"/>
      <c r="Z220" s="39"/>
      <c r="AA220" s="39"/>
      <c r="AB220" s="39"/>
      <c r="AC220" s="39"/>
      <c r="AD220" s="39"/>
      <c r="AE220" s="40"/>
      <c r="AF220" s="40"/>
      <c r="AG220" s="39"/>
      <c r="AH220" s="39"/>
      <c r="AI220" s="39"/>
      <c r="AJ220" s="39"/>
      <c r="AK220" s="41"/>
      <c r="AL220" s="39"/>
      <c r="AM220" s="39"/>
      <c r="AN220" s="39"/>
      <c r="AO220" s="39"/>
      <c r="AP220" s="42"/>
      <c r="AQ220" s="42"/>
      <c r="AR220" s="42"/>
      <c r="AS220" s="42"/>
      <c r="AT220" s="42"/>
      <c r="AU220" s="42"/>
      <c r="AV220" s="42"/>
      <c r="AW220" s="42"/>
      <c r="AX220" s="39"/>
      <c r="AY220" s="63"/>
      <c r="AZ220" s="40"/>
      <c r="BA220" s="39"/>
      <c r="BB220" s="39"/>
      <c r="BC220" s="39"/>
      <c r="BD220" s="39"/>
      <c r="BE220" s="39"/>
      <c r="BF220" s="39"/>
      <c r="BG220" s="39"/>
      <c r="BH220" s="39"/>
      <c r="BI220" s="39"/>
      <c r="BJ220" s="52"/>
      <c r="BK220" s="39"/>
      <c r="BL220" s="39"/>
      <c r="BM220" s="39"/>
      <c r="BN220" s="39"/>
      <c r="BO220" s="39"/>
      <c r="BP220" s="52"/>
      <c r="BQ220" s="43"/>
      <c r="BR220" s="42"/>
      <c r="BS220" s="42"/>
      <c r="BT220" s="44"/>
      <c r="BU220" s="44"/>
      <c r="BV220" s="65"/>
      <c r="BW220" s="44"/>
      <c r="BX220" s="44"/>
      <c r="BY220" s="44"/>
      <c r="BZ220" s="44"/>
      <c r="CA220" s="45"/>
      <c r="CB220" s="45"/>
      <c r="CC220" s="45"/>
      <c r="CD220" s="45"/>
      <c r="CE220" s="45"/>
      <c r="CF220" s="45"/>
      <c r="CG220" s="45"/>
      <c r="CH220" s="44"/>
      <c r="CI220" s="44"/>
      <c r="CJ220" s="44"/>
      <c r="CK220" s="44"/>
      <c r="CL220" s="39"/>
      <c r="CM220" s="39"/>
      <c r="CN220" s="44"/>
      <c r="CO220" s="44"/>
      <c r="CP220" s="44"/>
      <c r="CQ220" s="44"/>
      <c r="CR220" s="45"/>
      <c r="CS220" s="43"/>
      <c r="CT220" s="43"/>
      <c r="CU220" s="42"/>
      <c r="CV220" s="59"/>
      <c r="CW220" s="64"/>
      <c r="CX220" s="46"/>
      <c r="CY220" s="46"/>
      <c r="CZ220" s="43"/>
      <c r="DA220" s="46"/>
      <c r="DB220" s="52"/>
      <c r="DC220" s="39"/>
      <c r="DD220" s="43"/>
      <c r="DE220" s="39"/>
      <c r="DF220" s="43"/>
      <c r="DG220" s="39"/>
      <c r="DH220" s="39"/>
      <c r="DI220" s="39"/>
      <c r="DJ220" s="39"/>
      <c r="DK220" s="39"/>
      <c r="DL220" s="39"/>
      <c r="DM220" s="64"/>
      <c r="DN220" s="39"/>
      <c r="DO220" s="39"/>
      <c r="DP220" s="39"/>
      <c r="DQ220" s="39"/>
      <c r="DR220" s="39"/>
      <c r="DS220" s="41"/>
      <c r="DT220" s="36"/>
    </row>
    <row r="221" spans="1:124" x14ac:dyDescent="0.3">
      <c r="A221" s="39"/>
      <c r="B221" s="40"/>
      <c r="C221" s="40"/>
      <c r="D221" s="40"/>
      <c r="E221" s="40"/>
      <c r="F221" s="40"/>
      <c r="G221" s="40"/>
      <c r="H221" s="40"/>
      <c r="I221" s="40"/>
      <c r="J221" s="40"/>
      <c r="K221" s="40"/>
      <c r="L221" s="40"/>
      <c r="M221" s="68"/>
      <c r="N221" s="40"/>
      <c r="O221" s="39"/>
      <c r="P221" s="39"/>
      <c r="Q221" s="39"/>
      <c r="R221" s="39"/>
      <c r="S221" s="39"/>
      <c r="T221" s="39"/>
      <c r="U221" s="39"/>
      <c r="V221" s="39"/>
      <c r="W221" s="39"/>
      <c r="X221" s="39"/>
      <c r="Y221" s="39"/>
      <c r="Z221" s="39"/>
      <c r="AA221" s="39"/>
      <c r="AB221" s="39"/>
      <c r="AC221" s="39"/>
      <c r="AD221" s="39"/>
      <c r="AE221" s="40"/>
      <c r="AF221" s="40"/>
      <c r="AG221" s="39"/>
      <c r="AH221" s="39"/>
      <c r="AI221" s="39"/>
      <c r="AJ221" s="39"/>
      <c r="AK221" s="41"/>
      <c r="AL221" s="39"/>
      <c r="AM221" s="39"/>
      <c r="AN221" s="39"/>
      <c r="AO221" s="39"/>
      <c r="AP221" s="42"/>
      <c r="AQ221" s="42"/>
      <c r="AR221" s="42"/>
      <c r="AS221" s="42"/>
      <c r="AT221" s="42"/>
      <c r="AU221" s="42"/>
      <c r="AV221" s="42"/>
      <c r="AW221" s="42"/>
      <c r="AX221" s="39"/>
      <c r="AY221" s="63"/>
      <c r="AZ221" s="40"/>
      <c r="BA221" s="39"/>
      <c r="BB221" s="39"/>
      <c r="BC221" s="39"/>
      <c r="BD221" s="39"/>
      <c r="BE221" s="39"/>
      <c r="BF221" s="39"/>
      <c r="BG221" s="39"/>
      <c r="BH221" s="39"/>
      <c r="BI221" s="39"/>
      <c r="BJ221" s="52"/>
      <c r="BK221" s="39"/>
      <c r="BL221" s="39"/>
      <c r="BM221" s="39"/>
      <c r="BN221" s="39"/>
      <c r="BO221" s="39"/>
      <c r="BP221" s="52"/>
      <c r="BQ221" s="43"/>
      <c r="BR221" s="42"/>
      <c r="BS221" s="42"/>
      <c r="BT221" s="44"/>
      <c r="BU221" s="44"/>
      <c r="BV221" s="65"/>
      <c r="BW221" s="44"/>
      <c r="BX221" s="44"/>
      <c r="BY221" s="44"/>
      <c r="BZ221" s="44"/>
      <c r="CA221" s="45"/>
      <c r="CB221" s="45"/>
      <c r="CC221" s="45"/>
      <c r="CD221" s="45"/>
      <c r="CE221" s="45"/>
      <c r="CF221" s="45"/>
      <c r="CG221" s="45"/>
      <c r="CH221" s="44"/>
      <c r="CI221" s="44"/>
      <c r="CJ221" s="44"/>
      <c r="CK221" s="44"/>
      <c r="CL221" s="39"/>
      <c r="CM221" s="39"/>
      <c r="CN221" s="44"/>
      <c r="CO221" s="44"/>
      <c r="CP221" s="44"/>
      <c r="CQ221" s="44"/>
      <c r="CR221" s="45"/>
      <c r="CS221" s="43"/>
      <c r="CT221" s="43"/>
      <c r="CU221" s="42"/>
      <c r="CV221" s="59"/>
      <c r="CW221" s="64"/>
      <c r="CX221" s="46"/>
      <c r="CY221" s="46"/>
      <c r="CZ221" s="43"/>
      <c r="DA221" s="46"/>
      <c r="DB221" s="52"/>
      <c r="DC221" s="39"/>
      <c r="DD221" s="43"/>
      <c r="DE221" s="39"/>
      <c r="DF221" s="43"/>
      <c r="DG221" s="39"/>
      <c r="DH221" s="39"/>
      <c r="DI221" s="39"/>
      <c r="DJ221" s="39"/>
      <c r="DK221" s="39"/>
      <c r="DL221" s="39"/>
      <c r="DM221" s="64"/>
      <c r="DN221" s="39"/>
      <c r="DO221" s="39"/>
      <c r="DP221" s="39"/>
      <c r="DQ221" s="39"/>
      <c r="DR221" s="39"/>
      <c r="DS221" s="41"/>
      <c r="DT221" s="36"/>
    </row>
    <row r="222" spans="1:124" x14ac:dyDescent="0.3">
      <c r="A222" s="39"/>
      <c r="B222" s="40"/>
      <c r="C222" s="40"/>
      <c r="D222" s="40"/>
      <c r="E222" s="40"/>
      <c r="F222" s="40"/>
      <c r="G222" s="40"/>
      <c r="H222" s="40"/>
      <c r="I222" s="40"/>
      <c r="J222" s="40"/>
      <c r="K222" s="40"/>
      <c r="L222" s="40"/>
      <c r="M222" s="68"/>
      <c r="N222" s="40"/>
      <c r="O222" s="39"/>
      <c r="P222" s="39"/>
      <c r="Q222" s="39"/>
      <c r="R222" s="39"/>
      <c r="S222" s="39"/>
      <c r="T222" s="39"/>
      <c r="U222" s="39"/>
      <c r="V222" s="39"/>
      <c r="W222" s="39"/>
      <c r="X222" s="39"/>
      <c r="Y222" s="39"/>
      <c r="Z222" s="39"/>
      <c r="AA222" s="39"/>
      <c r="AB222" s="39"/>
      <c r="AC222" s="39"/>
      <c r="AD222" s="39"/>
      <c r="AE222" s="40"/>
      <c r="AF222" s="40"/>
      <c r="AG222" s="39"/>
      <c r="AH222" s="39"/>
      <c r="AI222" s="39"/>
      <c r="AJ222" s="39"/>
      <c r="AK222" s="41"/>
      <c r="AL222" s="39"/>
      <c r="AM222" s="39"/>
      <c r="AN222" s="39"/>
      <c r="AO222" s="39"/>
      <c r="AP222" s="42"/>
      <c r="AQ222" s="42"/>
      <c r="AR222" s="42"/>
      <c r="AS222" s="42"/>
      <c r="AT222" s="42"/>
      <c r="AU222" s="42"/>
      <c r="AV222" s="42"/>
      <c r="AW222" s="42"/>
      <c r="AX222" s="39"/>
      <c r="AY222" s="63"/>
      <c r="AZ222" s="40"/>
      <c r="BA222" s="39"/>
      <c r="BB222" s="39"/>
      <c r="BC222" s="39"/>
      <c r="BD222" s="39"/>
      <c r="BE222" s="39"/>
      <c r="BF222" s="39"/>
      <c r="BG222" s="39"/>
      <c r="BH222" s="39"/>
      <c r="BI222" s="39"/>
      <c r="BJ222" s="52"/>
      <c r="BK222" s="39"/>
      <c r="BL222" s="39"/>
      <c r="BM222" s="39"/>
      <c r="BN222" s="39"/>
      <c r="BO222" s="39"/>
      <c r="BP222" s="52"/>
      <c r="BQ222" s="43"/>
      <c r="BR222" s="42"/>
      <c r="BS222" s="42"/>
      <c r="BT222" s="44"/>
      <c r="BU222" s="44"/>
      <c r="BV222" s="65"/>
      <c r="BW222" s="44"/>
      <c r="BX222" s="44"/>
      <c r="BY222" s="44"/>
      <c r="BZ222" s="44"/>
      <c r="CA222" s="45"/>
      <c r="CB222" s="45"/>
      <c r="CC222" s="45"/>
      <c r="CD222" s="45"/>
      <c r="CE222" s="45"/>
      <c r="CF222" s="45"/>
      <c r="CG222" s="45"/>
      <c r="CH222" s="44"/>
      <c r="CI222" s="44"/>
      <c r="CJ222" s="44"/>
      <c r="CK222" s="44"/>
      <c r="CL222" s="39"/>
      <c r="CM222" s="39"/>
      <c r="CN222" s="44"/>
      <c r="CO222" s="44"/>
      <c r="CP222" s="44"/>
      <c r="CQ222" s="44"/>
      <c r="CR222" s="45"/>
      <c r="CS222" s="43"/>
      <c r="CT222" s="43"/>
      <c r="CU222" s="42"/>
      <c r="CV222" s="59"/>
      <c r="CW222" s="64"/>
      <c r="CX222" s="46"/>
      <c r="CY222" s="46"/>
      <c r="CZ222" s="43"/>
      <c r="DA222" s="46"/>
      <c r="DB222" s="52"/>
      <c r="DC222" s="39"/>
      <c r="DD222" s="43"/>
      <c r="DE222" s="39"/>
      <c r="DF222" s="43"/>
      <c r="DG222" s="39"/>
      <c r="DH222" s="39"/>
      <c r="DI222" s="39"/>
      <c r="DJ222" s="39"/>
      <c r="DK222" s="39"/>
      <c r="DL222" s="39"/>
      <c r="DM222" s="64"/>
      <c r="DN222" s="39"/>
      <c r="DO222" s="39"/>
      <c r="DP222" s="39"/>
      <c r="DQ222" s="39"/>
      <c r="DR222" s="39"/>
      <c r="DS222" s="41"/>
      <c r="DT222" s="36"/>
    </row>
    <row r="223" spans="1:124" x14ac:dyDescent="0.3">
      <c r="A223" s="39"/>
      <c r="B223" s="40"/>
      <c r="C223" s="40"/>
      <c r="D223" s="40"/>
      <c r="E223" s="40"/>
      <c r="F223" s="40"/>
      <c r="G223" s="40"/>
      <c r="H223" s="40"/>
      <c r="I223" s="40"/>
      <c r="J223" s="40"/>
      <c r="K223" s="40"/>
      <c r="L223" s="40"/>
      <c r="M223" s="68"/>
      <c r="N223" s="40"/>
      <c r="O223" s="39"/>
      <c r="P223" s="39"/>
      <c r="Q223" s="39"/>
      <c r="R223" s="39"/>
      <c r="S223" s="39"/>
      <c r="T223" s="39"/>
      <c r="U223" s="39"/>
      <c r="V223" s="39"/>
      <c r="W223" s="39"/>
      <c r="X223" s="39"/>
      <c r="Y223" s="39"/>
      <c r="Z223" s="39"/>
      <c r="AA223" s="39"/>
      <c r="AB223" s="39"/>
      <c r="AC223" s="39"/>
      <c r="AD223" s="39"/>
      <c r="AE223" s="40"/>
      <c r="AF223" s="40"/>
      <c r="AG223" s="39"/>
      <c r="AH223" s="39"/>
      <c r="AI223" s="39"/>
      <c r="AJ223" s="39"/>
      <c r="AK223" s="41"/>
      <c r="AL223" s="39"/>
      <c r="AM223" s="39"/>
      <c r="AN223" s="39"/>
      <c r="AO223" s="39"/>
      <c r="AP223" s="42"/>
      <c r="AQ223" s="42"/>
      <c r="AR223" s="42"/>
      <c r="AS223" s="42"/>
      <c r="AT223" s="42"/>
      <c r="AU223" s="42"/>
      <c r="AV223" s="42"/>
      <c r="AW223" s="42"/>
      <c r="AX223" s="39"/>
      <c r="AY223" s="63"/>
      <c r="AZ223" s="40"/>
      <c r="BA223" s="39"/>
      <c r="BB223" s="39"/>
      <c r="BC223" s="39"/>
      <c r="BD223" s="39"/>
      <c r="BE223" s="39"/>
      <c r="BF223" s="39"/>
      <c r="BG223" s="39"/>
      <c r="BH223" s="39"/>
      <c r="BI223" s="39"/>
      <c r="BJ223" s="52"/>
      <c r="BK223" s="39"/>
      <c r="BL223" s="39"/>
      <c r="BM223" s="39"/>
      <c r="BN223" s="39"/>
      <c r="BO223" s="39"/>
      <c r="BP223" s="52"/>
      <c r="BQ223" s="43"/>
      <c r="BR223" s="42"/>
      <c r="BS223" s="42"/>
      <c r="BT223" s="44"/>
      <c r="BU223" s="44"/>
      <c r="BV223" s="65"/>
      <c r="BW223" s="44"/>
      <c r="BX223" s="44"/>
      <c r="BY223" s="44"/>
      <c r="BZ223" s="44"/>
      <c r="CA223" s="45"/>
      <c r="CB223" s="45"/>
      <c r="CC223" s="45"/>
      <c r="CD223" s="45"/>
      <c r="CE223" s="45"/>
      <c r="CF223" s="45"/>
      <c r="CG223" s="45"/>
      <c r="CH223" s="44"/>
      <c r="CI223" s="44"/>
      <c r="CJ223" s="44"/>
      <c r="CK223" s="44"/>
      <c r="CL223" s="39"/>
      <c r="CM223" s="39"/>
      <c r="CN223" s="44"/>
      <c r="CO223" s="44"/>
      <c r="CP223" s="44"/>
      <c r="CQ223" s="44"/>
      <c r="CR223" s="45"/>
      <c r="CS223" s="43"/>
      <c r="CT223" s="43"/>
      <c r="CU223" s="42"/>
      <c r="CV223" s="59"/>
      <c r="CW223" s="64"/>
      <c r="CX223" s="46"/>
      <c r="CY223" s="46"/>
      <c r="CZ223" s="43"/>
      <c r="DA223" s="46"/>
      <c r="DB223" s="52"/>
      <c r="DC223" s="39"/>
      <c r="DD223" s="43"/>
      <c r="DE223" s="39"/>
      <c r="DF223" s="43"/>
      <c r="DG223" s="39"/>
      <c r="DH223" s="39"/>
      <c r="DI223" s="39"/>
      <c r="DJ223" s="39"/>
      <c r="DK223" s="39"/>
      <c r="DL223" s="39"/>
      <c r="DM223" s="64"/>
      <c r="DN223" s="39"/>
      <c r="DO223" s="39"/>
      <c r="DP223" s="39"/>
      <c r="DQ223" s="39"/>
      <c r="DR223" s="39"/>
      <c r="DS223" s="41"/>
      <c r="DT223" s="36"/>
    </row>
    <row r="224" spans="1:124" x14ac:dyDescent="0.3">
      <c r="A224" s="39"/>
      <c r="B224" s="40"/>
      <c r="C224" s="40"/>
      <c r="D224" s="40"/>
      <c r="E224" s="40"/>
      <c r="F224" s="40"/>
      <c r="G224" s="40"/>
      <c r="H224" s="40"/>
      <c r="I224" s="40"/>
      <c r="J224" s="40"/>
      <c r="K224" s="40"/>
      <c r="L224" s="40"/>
      <c r="M224" s="68"/>
      <c r="N224" s="40"/>
      <c r="O224" s="39"/>
      <c r="P224" s="39"/>
      <c r="Q224" s="39"/>
      <c r="R224" s="39"/>
      <c r="S224" s="39"/>
      <c r="T224" s="39"/>
      <c r="U224" s="39"/>
      <c r="V224" s="39"/>
      <c r="W224" s="39"/>
      <c r="X224" s="39"/>
      <c r="Y224" s="39"/>
      <c r="Z224" s="39"/>
      <c r="AA224" s="39"/>
      <c r="AB224" s="39"/>
      <c r="AC224" s="39"/>
      <c r="AD224" s="39"/>
      <c r="AE224" s="40"/>
      <c r="AF224" s="40"/>
      <c r="AG224" s="39"/>
      <c r="AH224" s="39"/>
      <c r="AI224" s="39"/>
      <c r="AJ224" s="39"/>
      <c r="AK224" s="41"/>
      <c r="AL224" s="39"/>
      <c r="AM224" s="39"/>
      <c r="AN224" s="39"/>
      <c r="AO224" s="39"/>
      <c r="AP224" s="42"/>
      <c r="AQ224" s="42"/>
      <c r="AR224" s="42"/>
      <c r="AS224" s="42"/>
      <c r="AT224" s="42"/>
      <c r="AU224" s="42"/>
      <c r="AV224" s="42"/>
      <c r="AW224" s="42"/>
      <c r="AX224" s="39"/>
      <c r="AY224" s="63"/>
      <c r="AZ224" s="40"/>
      <c r="BA224" s="39"/>
      <c r="BB224" s="39"/>
      <c r="BC224" s="39"/>
      <c r="BD224" s="39"/>
      <c r="BE224" s="39"/>
      <c r="BF224" s="39"/>
      <c r="BG224" s="39"/>
      <c r="BH224" s="39"/>
      <c r="BI224" s="39"/>
      <c r="BJ224" s="52"/>
      <c r="BK224" s="39"/>
      <c r="BL224" s="39"/>
      <c r="BM224" s="39"/>
      <c r="BN224" s="39"/>
      <c r="BO224" s="39"/>
      <c r="BP224" s="52"/>
      <c r="BQ224" s="43"/>
      <c r="BR224" s="42"/>
      <c r="BS224" s="42"/>
      <c r="BT224" s="44"/>
      <c r="BU224" s="44"/>
      <c r="BV224" s="65"/>
      <c r="BW224" s="44"/>
      <c r="BX224" s="44"/>
      <c r="BY224" s="44"/>
      <c r="BZ224" s="44"/>
      <c r="CA224" s="45"/>
      <c r="CB224" s="45"/>
      <c r="CC224" s="45"/>
      <c r="CD224" s="45"/>
      <c r="CE224" s="45"/>
      <c r="CF224" s="45"/>
      <c r="CG224" s="45"/>
      <c r="CH224" s="44"/>
      <c r="CI224" s="44"/>
      <c r="CJ224" s="44"/>
      <c r="CK224" s="44"/>
      <c r="CL224" s="39"/>
      <c r="CM224" s="39"/>
      <c r="CN224" s="44"/>
      <c r="CO224" s="44"/>
      <c r="CP224" s="44"/>
      <c r="CQ224" s="44"/>
      <c r="CR224" s="45"/>
      <c r="CS224" s="43"/>
      <c r="CT224" s="43"/>
      <c r="CU224" s="42"/>
      <c r="CV224" s="59"/>
      <c r="CW224" s="64"/>
      <c r="CX224" s="46"/>
      <c r="CY224" s="46"/>
      <c r="CZ224" s="43"/>
      <c r="DA224" s="46"/>
      <c r="DB224" s="52"/>
      <c r="DC224" s="39"/>
      <c r="DD224" s="43"/>
      <c r="DE224" s="39"/>
      <c r="DF224" s="43"/>
      <c r="DG224" s="39"/>
      <c r="DH224" s="39"/>
      <c r="DI224" s="39"/>
      <c r="DJ224" s="39"/>
      <c r="DK224" s="39"/>
      <c r="DL224" s="39"/>
      <c r="DM224" s="64"/>
      <c r="DN224" s="39"/>
      <c r="DO224" s="39"/>
      <c r="DP224" s="39"/>
      <c r="DQ224" s="39"/>
      <c r="DR224" s="39"/>
      <c r="DS224" s="41"/>
      <c r="DT224" s="36"/>
    </row>
    <row r="225" spans="1:124" x14ac:dyDescent="0.3">
      <c r="A225" s="39"/>
      <c r="B225" s="40"/>
      <c r="C225" s="40"/>
      <c r="D225" s="40"/>
      <c r="E225" s="40"/>
      <c r="F225" s="40"/>
      <c r="G225" s="40"/>
      <c r="H225" s="40"/>
      <c r="I225" s="40"/>
      <c r="J225" s="40"/>
      <c r="K225" s="40"/>
      <c r="L225" s="40"/>
      <c r="M225" s="68"/>
      <c r="N225" s="40"/>
      <c r="O225" s="39"/>
      <c r="P225" s="39"/>
      <c r="Q225" s="39"/>
      <c r="R225" s="39"/>
      <c r="S225" s="39"/>
      <c r="T225" s="39"/>
      <c r="U225" s="39"/>
      <c r="V225" s="39"/>
      <c r="W225" s="39"/>
      <c r="X225" s="39"/>
      <c r="Y225" s="39"/>
      <c r="Z225" s="39"/>
      <c r="AA225" s="39"/>
      <c r="AB225" s="39"/>
      <c r="AC225" s="39"/>
      <c r="AD225" s="39"/>
      <c r="AE225" s="40"/>
      <c r="AF225" s="40"/>
      <c r="AG225" s="39"/>
      <c r="AH225" s="39"/>
      <c r="AI225" s="39"/>
      <c r="AJ225" s="39"/>
      <c r="AK225" s="41"/>
      <c r="AL225" s="39"/>
      <c r="AM225" s="39"/>
      <c r="AN225" s="39"/>
      <c r="AO225" s="39"/>
      <c r="AP225" s="42"/>
      <c r="AQ225" s="42"/>
      <c r="AR225" s="42"/>
      <c r="AS225" s="42"/>
      <c r="AT225" s="42"/>
      <c r="AU225" s="42"/>
      <c r="AV225" s="42"/>
      <c r="AW225" s="42"/>
      <c r="AX225" s="39"/>
      <c r="AY225" s="63"/>
      <c r="AZ225" s="40"/>
      <c r="BA225" s="39"/>
      <c r="BB225" s="39"/>
      <c r="BC225" s="39"/>
      <c r="BD225" s="39"/>
      <c r="BE225" s="39"/>
      <c r="BF225" s="39"/>
      <c r="BG225" s="39"/>
      <c r="BH225" s="39"/>
      <c r="BI225" s="39"/>
      <c r="BJ225" s="52"/>
      <c r="BK225" s="39"/>
      <c r="BL225" s="39"/>
      <c r="BM225" s="39"/>
      <c r="BN225" s="39"/>
      <c r="BO225" s="39"/>
      <c r="BP225" s="52"/>
      <c r="BQ225" s="43"/>
      <c r="BR225" s="42"/>
      <c r="BS225" s="42"/>
      <c r="BT225" s="44"/>
      <c r="BU225" s="44"/>
      <c r="BV225" s="65"/>
      <c r="BW225" s="44"/>
      <c r="BX225" s="44"/>
      <c r="BY225" s="44"/>
      <c r="BZ225" s="44"/>
      <c r="CA225" s="45"/>
      <c r="CB225" s="45"/>
      <c r="CC225" s="45"/>
      <c r="CD225" s="45"/>
      <c r="CE225" s="45"/>
      <c r="CF225" s="45"/>
      <c r="CG225" s="45"/>
      <c r="CH225" s="44"/>
      <c r="CI225" s="44"/>
      <c r="CJ225" s="44"/>
      <c r="CK225" s="44"/>
      <c r="CL225" s="39"/>
      <c r="CM225" s="39"/>
      <c r="CN225" s="44"/>
      <c r="CO225" s="44"/>
      <c r="CP225" s="44"/>
      <c r="CQ225" s="44"/>
      <c r="CR225" s="45"/>
      <c r="CS225" s="43"/>
      <c r="CT225" s="43"/>
      <c r="CU225" s="42"/>
      <c r="CV225" s="59"/>
      <c r="CW225" s="64"/>
      <c r="CX225" s="46"/>
      <c r="CY225" s="46"/>
      <c r="CZ225" s="43"/>
      <c r="DA225" s="46"/>
      <c r="DB225" s="52"/>
      <c r="DC225" s="39"/>
      <c r="DD225" s="43"/>
      <c r="DE225" s="39"/>
      <c r="DF225" s="43"/>
      <c r="DG225" s="39"/>
      <c r="DH225" s="39"/>
      <c r="DI225" s="39"/>
      <c r="DJ225" s="39"/>
      <c r="DK225" s="39"/>
      <c r="DL225" s="39"/>
      <c r="DM225" s="64"/>
      <c r="DN225" s="39"/>
      <c r="DO225" s="39"/>
      <c r="DP225" s="39"/>
      <c r="DQ225" s="39"/>
      <c r="DR225" s="39"/>
      <c r="DS225" s="41"/>
      <c r="DT225" s="36"/>
    </row>
    <row r="226" spans="1:124" x14ac:dyDescent="0.3">
      <c r="A226" s="39"/>
      <c r="B226" s="40"/>
      <c r="C226" s="40"/>
      <c r="D226" s="40"/>
      <c r="E226" s="40"/>
      <c r="F226" s="40"/>
      <c r="G226" s="40"/>
      <c r="H226" s="40"/>
      <c r="I226" s="40"/>
      <c r="J226" s="40"/>
      <c r="K226" s="40"/>
      <c r="L226" s="40"/>
      <c r="M226" s="68"/>
      <c r="N226" s="40"/>
      <c r="O226" s="39"/>
      <c r="P226" s="39"/>
      <c r="Q226" s="39"/>
      <c r="R226" s="39"/>
      <c r="S226" s="39"/>
      <c r="T226" s="39"/>
      <c r="U226" s="39"/>
      <c r="V226" s="39"/>
      <c r="W226" s="39"/>
      <c r="X226" s="39"/>
      <c r="Y226" s="39"/>
      <c r="Z226" s="39"/>
      <c r="AA226" s="39"/>
      <c r="AB226" s="39"/>
      <c r="AC226" s="39"/>
      <c r="AD226" s="39"/>
      <c r="AE226" s="40"/>
      <c r="AF226" s="40"/>
      <c r="AG226" s="39"/>
      <c r="AH226" s="39"/>
      <c r="AI226" s="39"/>
      <c r="AJ226" s="39"/>
      <c r="AK226" s="41"/>
      <c r="AL226" s="39"/>
      <c r="AM226" s="39"/>
      <c r="AN226" s="39"/>
      <c r="AO226" s="39"/>
      <c r="AP226" s="42"/>
      <c r="AQ226" s="42"/>
      <c r="AR226" s="42"/>
      <c r="AS226" s="42"/>
      <c r="AT226" s="42"/>
      <c r="AU226" s="42"/>
      <c r="AV226" s="42"/>
      <c r="AW226" s="42"/>
      <c r="AX226" s="39"/>
      <c r="AY226" s="63"/>
      <c r="AZ226" s="40"/>
      <c r="BA226" s="39"/>
      <c r="BB226" s="39"/>
      <c r="BC226" s="39"/>
      <c r="BD226" s="39"/>
      <c r="BE226" s="39"/>
      <c r="BF226" s="39"/>
      <c r="BG226" s="39"/>
      <c r="BH226" s="39"/>
      <c r="BI226" s="39"/>
      <c r="BJ226" s="52"/>
      <c r="BK226" s="39"/>
      <c r="BL226" s="39"/>
      <c r="BM226" s="39"/>
      <c r="BN226" s="39"/>
      <c r="BO226" s="39"/>
      <c r="BP226" s="52"/>
      <c r="BQ226" s="43"/>
      <c r="BR226" s="42"/>
      <c r="BS226" s="42"/>
      <c r="BT226" s="44"/>
      <c r="BU226" s="44"/>
      <c r="BV226" s="65"/>
      <c r="BW226" s="44"/>
      <c r="BX226" s="44"/>
      <c r="BY226" s="44"/>
      <c r="BZ226" s="44"/>
      <c r="CA226" s="45"/>
      <c r="CB226" s="45"/>
      <c r="CC226" s="45"/>
      <c r="CD226" s="45"/>
      <c r="CE226" s="45"/>
      <c r="CF226" s="45"/>
      <c r="CG226" s="45"/>
      <c r="CH226" s="44"/>
      <c r="CI226" s="44"/>
      <c r="CJ226" s="44"/>
      <c r="CK226" s="44"/>
      <c r="CL226" s="39"/>
      <c r="CM226" s="39"/>
      <c r="CN226" s="44"/>
      <c r="CO226" s="44"/>
      <c r="CP226" s="44"/>
      <c r="CQ226" s="44"/>
      <c r="CR226" s="45"/>
      <c r="CS226" s="43"/>
      <c r="CT226" s="43"/>
      <c r="CU226" s="42"/>
      <c r="CV226" s="59"/>
      <c r="CW226" s="64"/>
      <c r="CX226" s="46"/>
      <c r="CY226" s="46"/>
      <c r="CZ226" s="43"/>
      <c r="DA226" s="46"/>
      <c r="DB226" s="52"/>
      <c r="DC226" s="39"/>
      <c r="DD226" s="43"/>
      <c r="DE226" s="39"/>
      <c r="DF226" s="43"/>
      <c r="DG226" s="39"/>
      <c r="DH226" s="39"/>
      <c r="DI226" s="39"/>
      <c r="DJ226" s="39"/>
      <c r="DK226" s="39"/>
      <c r="DL226" s="39"/>
      <c r="DM226" s="64"/>
      <c r="DN226" s="39"/>
      <c r="DO226" s="39"/>
      <c r="DP226" s="39"/>
      <c r="DQ226" s="39"/>
      <c r="DR226" s="39"/>
      <c r="DS226" s="41"/>
      <c r="DT226" s="36"/>
    </row>
    <row r="227" spans="1:124" x14ac:dyDescent="0.3">
      <c r="A227" s="39"/>
      <c r="B227" s="40"/>
      <c r="C227" s="40"/>
      <c r="D227" s="40"/>
      <c r="E227" s="40"/>
      <c r="F227" s="40"/>
      <c r="G227" s="40"/>
      <c r="H227" s="40"/>
      <c r="I227" s="40"/>
      <c r="J227" s="40"/>
      <c r="K227" s="40"/>
      <c r="L227" s="40"/>
      <c r="M227" s="68"/>
      <c r="N227" s="40"/>
      <c r="O227" s="39"/>
      <c r="P227" s="39"/>
      <c r="Q227" s="39"/>
      <c r="R227" s="39"/>
      <c r="S227" s="39"/>
      <c r="T227" s="39"/>
      <c r="U227" s="39"/>
      <c r="V227" s="39"/>
      <c r="W227" s="39"/>
      <c r="X227" s="39"/>
      <c r="Y227" s="39"/>
      <c r="Z227" s="39"/>
      <c r="AA227" s="39"/>
      <c r="AB227" s="39"/>
      <c r="AC227" s="39"/>
      <c r="AD227" s="39"/>
      <c r="AE227" s="40"/>
      <c r="AF227" s="40"/>
      <c r="AG227" s="39"/>
      <c r="AH227" s="39"/>
      <c r="AI227" s="39"/>
      <c r="AJ227" s="39"/>
      <c r="AK227" s="41"/>
      <c r="AL227" s="39"/>
      <c r="AM227" s="39"/>
      <c r="AN227" s="39"/>
      <c r="AO227" s="39"/>
      <c r="AP227" s="42"/>
      <c r="AQ227" s="42"/>
      <c r="AR227" s="42"/>
      <c r="AS227" s="42"/>
      <c r="AT227" s="42"/>
      <c r="AU227" s="42"/>
      <c r="AV227" s="42"/>
      <c r="AW227" s="42"/>
      <c r="AX227" s="39"/>
      <c r="AY227" s="63"/>
      <c r="AZ227" s="40"/>
      <c r="BA227" s="39"/>
      <c r="BB227" s="39"/>
      <c r="BC227" s="39"/>
      <c r="BD227" s="39"/>
      <c r="BE227" s="39"/>
      <c r="BF227" s="39"/>
      <c r="BG227" s="39"/>
      <c r="BH227" s="39"/>
      <c r="BI227" s="39"/>
      <c r="BJ227" s="52"/>
      <c r="BK227" s="39"/>
      <c r="BL227" s="39"/>
      <c r="BM227" s="39"/>
      <c r="BN227" s="39"/>
      <c r="BO227" s="39"/>
      <c r="BP227" s="52"/>
      <c r="BQ227" s="43"/>
      <c r="BR227" s="42"/>
      <c r="BS227" s="42"/>
      <c r="BT227" s="44"/>
      <c r="BU227" s="44"/>
      <c r="BV227" s="65"/>
      <c r="BW227" s="44"/>
      <c r="BX227" s="44"/>
      <c r="BY227" s="44"/>
      <c r="BZ227" s="44"/>
      <c r="CA227" s="45"/>
      <c r="CB227" s="45"/>
      <c r="CC227" s="45"/>
      <c r="CD227" s="45"/>
      <c r="CE227" s="45"/>
      <c r="CF227" s="45"/>
      <c r="CG227" s="45"/>
      <c r="CH227" s="44"/>
      <c r="CI227" s="44"/>
      <c r="CJ227" s="44"/>
      <c r="CK227" s="44"/>
      <c r="CL227" s="39"/>
      <c r="CM227" s="39"/>
      <c r="CN227" s="44"/>
      <c r="CO227" s="44"/>
      <c r="CP227" s="44"/>
      <c r="CQ227" s="44"/>
      <c r="CR227" s="45"/>
      <c r="CS227" s="43"/>
      <c r="CT227" s="43"/>
      <c r="CU227" s="42"/>
      <c r="CV227" s="59"/>
      <c r="CW227" s="64"/>
      <c r="CX227" s="46"/>
      <c r="CY227" s="46"/>
      <c r="CZ227" s="43"/>
      <c r="DA227" s="46"/>
      <c r="DB227" s="52"/>
      <c r="DC227" s="39"/>
      <c r="DD227" s="43"/>
      <c r="DE227" s="39"/>
      <c r="DF227" s="43"/>
      <c r="DG227" s="39"/>
      <c r="DH227" s="39"/>
      <c r="DI227" s="39"/>
      <c r="DJ227" s="39"/>
      <c r="DK227" s="39"/>
      <c r="DL227" s="39"/>
      <c r="DM227" s="64"/>
      <c r="DN227" s="39"/>
      <c r="DO227" s="39"/>
      <c r="DP227" s="39"/>
      <c r="DQ227" s="39"/>
      <c r="DR227" s="39"/>
      <c r="DS227" s="41"/>
      <c r="DT227" s="36"/>
    </row>
    <row r="228" spans="1:124" x14ac:dyDescent="0.3">
      <c r="A228" s="39"/>
      <c r="B228" s="40"/>
      <c r="C228" s="40"/>
      <c r="D228" s="40"/>
      <c r="E228" s="40"/>
      <c r="F228" s="40"/>
      <c r="G228" s="40"/>
      <c r="H228" s="40"/>
      <c r="I228" s="40"/>
      <c r="J228" s="40"/>
      <c r="K228" s="40"/>
      <c r="L228" s="40"/>
      <c r="M228" s="68"/>
      <c r="N228" s="40"/>
      <c r="O228" s="39"/>
      <c r="P228" s="39"/>
      <c r="Q228" s="39"/>
      <c r="R228" s="39"/>
      <c r="S228" s="39"/>
      <c r="T228" s="39"/>
      <c r="U228" s="39"/>
      <c r="V228" s="39"/>
      <c r="W228" s="39"/>
      <c r="X228" s="39"/>
      <c r="Y228" s="39"/>
      <c r="Z228" s="39"/>
      <c r="AA228" s="39"/>
      <c r="AB228" s="39"/>
      <c r="AC228" s="39"/>
      <c r="AD228" s="39"/>
      <c r="AE228" s="40"/>
      <c r="AF228" s="40"/>
      <c r="AG228" s="39"/>
      <c r="AH228" s="39"/>
      <c r="AI228" s="39"/>
      <c r="AJ228" s="39"/>
      <c r="AK228" s="41"/>
      <c r="AL228" s="39"/>
      <c r="AM228" s="39"/>
      <c r="AN228" s="39"/>
      <c r="AO228" s="39"/>
      <c r="AP228" s="42"/>
      <c r="AQ228" s="42"/>
      <c r="AR228" s="42"/>
      <c r="AS228" s="42"/>
      <c r="AT228" s="42"/>
      <c r="AU228" s="42"/>
      <c r="AV228" s="42"/>
      <c r="AW228" s="42"/>
      <c r="AX228" s="39"/>
      <c r="AY228" s="63"/>
      <c r="AZ228" s="40"/>
      <c r="BA228" s="39"/>
      <c r="BB228" s="39"/>
      <c r="BC228" s="39"/>
      <c r="BD228" s="39"/>
      <c r="BE228" s="39"/>
      <c r="BF228" s="39"/>
      <c r="BG228" s="39"/>
      <c r="BH228" s="39"/>
      <c r="BI228" s="39"/>
      <c r="BJ228" s="52"/>
      <c r="BK228" s="39"/>
      <c r="BL228" s="39"/>
      <c r="BM228" s="39"/>
      <c r="BN228" s="39"/>
      <c r="BO228" s="39"/>
      <c r="BP228" s="52"/>
      <c r="BQ228" s="43"/>
      <c r="BR228" s="42"/>
      <c r="BS228" s="42"/>
      <c r="BT228" s="44"/>
      <c r="BU228" s="44"/>
      <c r="BV228" s="65"/>
      <c r="BW228" s="44"/>
      <c r="BX228" s="44"/>
      <c r="BY228" s="44"/>
      <c r="BZ228" s="44"/>
      <c r="CA228" s="45"/>
      <c r="CB228" s="45"/>
      <c r="CC228" s="45"/>
      <c r="CD228" s="45"/>
      <c r="CE228" s="45"/>
      <c r="CF228" s="45"/>
      <c r="CG228" s="45"/>
      <c r="CH228" s="44"/>
      <c r="CI228" s="44"/>
      <c r="CJ228" s="44"/>
      <c r="CK228" s="44"/>
      <c r="CL228" s="39"/>
      <c r="CM228" s="39"/>
      <c r="CN228" s="44"/>
      <c r="CO228" s="44"/>
      <c r="CP228" s="44"/>
      <c r="CQ228" s="44"/>
      <c r="CR228" s="45"/>
      <c r="CS228" s="43"/>
      <c r="CT228" s="43"/>
      <c r="CU228" s="42"/>
      <c r="CV228" s="59"/>
      <c r="CW228" s="64"/>
      <c r="CX228" s="46"/>
      <c r="CY228" s="46"/>
      <c r="CZ228" s="43"/>
      <c r="DA228" s="46"/>
      <c r="DB228" s="52"/>
      <c r="DC228" s="39"/>
      <c r="DD228" s="43"/>
      <c r="DE228" s="39"/>
      <c r="DF228" s="43"/>
      <c r="DG228" s="39"/>
      <c r="DH228" s="39"/>
      <c r="DI228" s="39"/>
      <c r="DJ228" s="39"/>
      <c r="DK228" s="39"/>
      <c r="DL228" s="39"/>
      <c r="DM228" s="64"/>
      <c r="DN228" s="39"/>
      <c r="DO228" s="39"/>
      <c r="DP228" s="39"/>
      <c r="DQ228" s="39"/>
      <c r="DR228" s="39"/>
      <c r="DS228" s="41"/>
      <c r="DT228" s="36"/>
    </row>
    <row r="229" spans="1:124" x14ac:dyDescent="0.3">
      <c r="A229" s="39"/>
      <c r="B229" s="40"/>
      <c r="C229" s="40"/>
      <c r="D229" s="40"/>
      <c r="E229" s="40"/>
      <c r="F229" s="40"/>
      <c r="G229" s="40"/>
      <c r="H229" s="40"/>
      <c r="I229" s="40"/>
      <c r="J229" s="40"/>
      <c r="K229" s="40"/>
      <c r="L229" s="40"/>
      <c r="M229" s="68"/>
      <c r="N229" s="40"/>
      <c r="O229" s="39"/>
      <c r="P229" s="39"/>
      <c r="Q229" s="39"/>
      <c r="R229" s="39"/>
      <c r="S229" s="39"/>
      <c r="T229" s="39"/>
      <c r="U229" s="39"/>
      <c r="V229" s="39"/>
      <c r="W229" s="39"/>
      <c r="X229" s="39"/>
      <c r="Y229" s="39"/>
      <c r="Z229" s="39"/>
      <c r="AA229" s="39"/>
      <c r="AB229" s="39"/>
      <c r="AC229" s="39"/>
      <c r="AD229" s="39"/>
      <c r="AE229" s="40"/>
      <c r="AF229" s="40"/>
      <c r="AG229" s="39"/>
      <c r="AH229" s="39"/>
      <c r="AI229" s="39"/>
      <c r="AJ229" s="39"/>
      <c r="AK229" s="41"/>
      <c r="AL229" s="39"/>
      <c r="AM229" s="39"/>
      <c r="AN229" s="39"/>
      <c r="AO229" s="39"/>
      <c r="AP229" s="42"/>
      <c r="AQ229" s="42"/>
      <c r="AR229" s="42"/>
      <c r="AS229" s="42"/>
      <c r="AT229" s="42"/>
      <c r="AU229" s="42"/>
      <c r="AV229" s="42"/>
      <c r="AW229" s="42"/>
      <c r="AX229" s="39"/>
      <c r="AY229" s="63"/>
      <c r="AZ229" s="40"/>
      <c r="BA229" s="39"/>
      <c r="BB229" s="39"/>
      <c r="BC229" s="39"/>
      <c r="BD229" s="39"/>
      <c r="BE229" s="39"/>
      <c r="BF229" s="39"/>
      <c r="BG229" s="39"/>
      <c r="BH229" s="39"/>
      <c r="BI229" s="39"/>
      <c r="BJ229" s="52"/>
      <c r="BK229" s="39"/>
      <c r="BL229" s="39"/>
      <c r="BM229" s="39"/>
      <c r="BN229" s="39"/>
      <c r="BO229" s="39"/>
      <c r="BP229" s="52"/>
      <c r="BQ229" s="43"/>
      <c r="BR229" s="42"/>
      <c r="BS229" s="42"/>
      <c r="BT229" s="44"/>
      <c r="BU229" s="44"/>
      <c r="BV229" s="65"/>
      <c r="BW229" s="44"/>
      <c r="BX229" s="44"/>
      <c r="BY229" s="44"/>
      <c r="BZ229" s="44"/>
      <c r="CA229" s="45"/>
      <c r="CB229" s="45"/>
      <c r="CC229" s="45"/>
      <c r="CD229" s="45"/>
      <c r="CE229" s="45"/>
      <c r="CF229" s="45"/>
      <c r="CG229" s="45"/>
      <c r="CH229" s="44"/>
      <c r="CI229" s="44"/>
      <c r="CJ229" s="44"/>
      <c r="CK229" s="44"/>
      <c r="CL229" s="39"/>
      <c r="CM229" s="39"/>
      <c r="CN229" s="44"/>
      <c r="CO229" s="44"/>
      <c r="CP229" s="44"/>
      <c r="CQ229" s="44"/>
      <c r="CR229" s="45"/>
      <c r="CS229" s="43"/>
      <c r="CT229" s="43"/>
      <c r="CU229" s="42"/>
      <c r="CV229" s="59"/>
      <c r="CW229" s="64"/>
      <c r="CX229" s="46"/>
      <c r="CY229" s="46"/>
      <c r="CZ229" s="43"/>
      <c r="DA229" s="46"/>
      <c r="DB229" s="52"/>
      <c r="DC229" s="39"/>
      <c r="DD229" s="43"/>
      <c r="DE229" s="39"/>
      <c r="DF229" s="43"/>
      <c r="DG229" s="39"/>
      <c r="DH229" s="39"/>
      <c r="DI229" s="39"/>
      <c r="DJ229" s="39"/>
      <c r="DK229" s="39"/>
      <c r="DL229" s="39"/>
      <c r="DM229" s="64"/>
      <c r="DN229" s="39"/>
      <c r="DO229" s="39"/>
      <c r="DP229" s="39"/>
      <c r="DQ229" s="39"/>
      <c r="DR229" s="39"/>
      <c r="DS229" s="41"/>
      <c r="DT229" s="36"/>
    </row>
    <row r="230" spans="1:124" x14ac:dyDescent="0.3">
      <c r="A230" s="39"/>
      <c r="B230" s="40"/>
      <c r="C230" s="40"/>
      <c r="D230" s="40"/>
      <c r="E230" s="40"/>
      <c r="F230" s="40"/>
      <c r="G230" s="40"/>
      <c r="H230" s="40"/>
      <c r="I230" s="40"/>
      <c r="J230" s="40"/>
      <c r="K230" s="40"/>
      <c r="L230" s="40"/>
      <c r="M230" s="68"/>
      <c r="N230" s="40"/>
      <c r="O230" s="39"/>
      <c r="P230" s="39"/>
      <c r="Q230" s="39"/>
      <c r="R230" s="39"/>
      <c r="S230" s="39"/>
      <c r="T230" s="39"/>
      <c r="U230" s="39"/>
      <c r="V230" s="39"/>
      <c r="W230" s="39"/>
      <c r="X230" s="39"/>
      <c r="Y230" s="39"/>
      <c r="Z230" s="39"/>
      <c r="AA230" s="39"/>
      <c r="AB230" s="39"/>
      <c r="AC230" s="39"/>
      <c r="AD230" s="39"/>
      <c r="AE230" s="40"/>
      <c r="AF230" s="40"/>
      <c r="AG230" s="39"/>
      <c r="AH230" s="39"/>
      <c r="AI230" s="39"/>
      <c r="AJ230" s="39"/>
      <c r="AK230" s="41"/>
      <c r="AL230" s="39"/>
      <c r="AM230" s="39"/>
      <c r="AN230" s="39"/>
      <c r="AO230" s="39"/>
      <c r="AP230" s="42"/>
      <c r="AQ230" s="42"/>
      <c r="AR230" s="42"/>
      <c r="AS230" s="42"/>
      <c r="AT230" s="42"/>
      <c r="AU230" s="42"/>
      <c r="AV230" s="42"/>
      <c r="AW230" s="42"/>
      <c r="AX230" s="39"/>
      <c r="AY230" s="63"/>
      <c r="AZ230" s="40"/>
      <c r="BA230" s="39"/>
      <c r="BB230" s="39"/>
      <c r="BC230" s="39"/>
      <c r="BD230" s="39"/>
      <c r="BE230" s="39"/>
      <c r="BF230" s="39"/>
      <c r="BG230" s="39"/>
      <c r="BH230" s="39"/>
      <c r="BI230" s="39"/>
      <c r="BJ230" s="52"/>
      <c r="BK230" s="39"/>
      <c r="BL230" s="39"/>
      <c r="BM230" s="39"/>
      <c r="BN230" s="39"/>
      <c r="BO230" s="39"/>
      <c r="BP230" s="52"/>
      <c r="BQ230" s="43"/>
      <c r="BR230" s="42"/>
      <c r="BS230" s="42"/>
      <c r="BT230" s="44"/>
      <c r="BU230" s="44"/>
      <c r="BV230" s="65"/>
      <c r="BW230" s="44"/>
      <c r="BX230" s="44"/>
      <c r="BY230" s="44"/>
      <c r="BZ230" s="44"/>
      <c r="CA230" s="45"/>
      <c r="CB230" s="45"/>
      <c r="CC230" s="45"/>
      <c r="CD230" s="45"/>
      <c r="CE230" s="45"/>
      <c r="CF230" s="45"/>
      <c r="CG230" s="45"/>
      <c r="CH230" s="44"/>
      <c r="CI230" s="44"/>
      <c r="CJ230" s="44"/>
      <c r="CK230" s="44"/>
      <c r="CL230" s="39"/>
      <c r="CM230" s="39"/>
      <c r="CN230" s="44"/>
      <c r="CO230" s="44"/>
      <c r="CP230" s="44"/>
      <c r="CQ230" s="44"/>
      <c r="CR230" s="45"/>
      <c r="CS230" s="43"/>
      <c r="CT230" s="43"/>
      <c r="CU230" s="42"/>
      <c r="CV230" s="59"/>
      <c r="CW230" s="64"/>
      <c r="CX230" s="46"/>
      <c r="CY230" s="46"/>
      <c r="CZ230" s="43"/>
      <c r="DA230" s="46"/>
      <c r="DB230" s="52"/>
      <c r="DC230" s="39"/>
      <c r="DD230" s="43"/>
      <c r="DE230" s="39"/>
      <c r="DF230" s="43"/>
      <c r="DG230" s="39"/>
      <c r="DH230" s="39"/>
      <c r="DI230" s="39"/>
      <c r="DJ230" s="39"/>
      <c r="DK230" s="39"/>
      <c r="DL230" s="39"/>
      <c r="DM230" s="64"/>
      <c r="DN230" s="39"/>
      <c r="DO230" s="39"/>
      <c r="DP230" s="39"/>
      <c r="DQ230" s="39"/>
      <c r="DR230" s="39"/>
      <c r="DS230" s="77"/>
      <c r="DT230" s="36"/>
    </row>
    <row r="231" spans="1:124" x14ac:dyDescent="0.3">
      <c r="A231" s="39"/>
      <c r="B231" s="40"/>
      <c r="C231" s="40"/>
      <c r="D231" s="40"/>
      <c r="E231" s="40"/>
      <c r="F231" s="40"/>
      <c r="G231" s="40"/>
      <c r="H231" s="40"/>
      <c r="I231" s="40"/>
      <c r="J231" s="40"/>
      <c r="K231" s="40"/>
      <c r="L231" s="40"/>
      <c r="M231" s="68"/>
      <c r="N231" s="40"/>
      <c r="O231" s="39"/>
      <c r="P231" s="39"/>
      <c r="Q231" s="39"/>
      <c r="R231" s="39"/>
      <c r="S231" s="39"/>
      <c r="T231" s="39"/>
      <c r="U231" s="39"/>
      <c r="V231" s="39"/>
      <c r="W231" s="39"/>
      <c r="X231" s="39"/>
      <c r="Y231" s="39"/>
      <c r="Z231" s="39"/>
      <c r="AA231" s="39"/>
      <c r="AB231" s="39"/>
      <c r="AC231" s="39"/>
      <c r="AD231" s="39"/>
      <c r="AE231" s="40"/>
      <c r="AF231" s="40"/>
      <c r="AG231" s="39"/>
      <c r="AH231" s="39"/>
      <c r="AI231" s="39"/>
      <c r="AJ231" s="39"/>
      <c r="AK231" s="41"/>
      <c r="AL231" s="39"/>
      <c r="AM231" s="39"/>
      <c r="AN231" s="39"/>
      <c r="AO231" s="39"/>
      <c r="AP231" s="42"/>
      <c r="AQ231" s="42"/>
      <c r="AR231" s="42"/>
      <c r="AS231" s="42"/>
      <c r="AT231" s="42"/>
      <c r="AU231" s="42"/>
      <c r="AV231" s="42"/>
      <c r="AW231" s="42"/>
      <c r="AX231" s="39"/>
      <c r="AY231" s="63"/>
      <c r="AZ231" s="40"/>
      <c r="BA231" s="39"/>
      <c r="BB231" s="39"/>
      <c r="BC231" s="39"/>
      <c r="BD231" s="39"/>
      <c r="BE231" s="39"/>
      <c r="BF231" s="39"/>
      <c r="BG231" s="39"/>
      <c r="BH231" s="39"/>
      <c r="BI231" s="39"/>
      <c r="BJ231" s="52"/>
      <c r="BK231" s="39"/>
      <c r="BL231" s="39"/>
      <c r="BM231" s="39"/>
      <c r="BN231" s="39"/>
      <c r="BO231" s="39"/>
      <c r="BP231" s="52"/>
      <c r="BQ231" s="43"/>
      <c r="BR231" s="42"/>
      <c r="BS231" s="42"/>
      <c r="BT231" s="44"/>
      <c r="BU231" s="44"/>
      <c r="BV231" s="65"/>
      <c r="BW231" s="44"/>
      <c r="BX231" s="44"/>
      <c r="BY231" s="44"/>
      <c r="BZ231" s="44"/>
      <c r="CA231" s="45"/>
      <c r="CB231" s="45"/>
      <c r="CC231" s="45"/>
      <c r="CD231" s="45"/>
      <c r="CE231" s="45"/>
      <c r="CF231" s="45"/>
      <c r="CG231" s="45"/>
      <c r="CH231" s="44"/>
      <c r="CI231" s="44"/>
      <c r="CJ231" s="44"/>
      <c r="CK231" s="44"/>
      <c r="CL231" s="39"/>
      <c r="CM231" s="39"/>
      <c r="CN231" s="44"/>
      <c r="CO231" s="44"/>
      <c r="CP231" s="44"/>
      <c r="CQ231" s="44"/>
      <c r="CR231" s="45"/>
      <c r="CS231" s="43"/>
      <c r="CT231" s="43"/>
      <c r="CU231" s="42"/>
      <c r="CV231" s="59"/>
      <c r="CW231" s="64"/>
      <c r="CX231" s="46"/>
      <c r="CY231" s="46"/>
      <c r="CZ231" s="43"/>
      <c r="DA231" s="46"/>
      <c r="DB231" s="52"/>
      <c r="DC231" s="39"/>
      <c r="DD231" s="43"/>
      <c r="DE231" s="39"/>
      <c r="DF231" s="43"/>
      <c r="DG231" s="39"/>
      <c r="DH231" s="39"/>
      <c r="DI231" s="39"/>
      <c r="DJ231" s="39"/>
      <c r="DK231" s="39"/>
      <c r="DL231" s="39"/>
      <c r="DM231" s="64"/>
      <c r="DN231" s="39"/>
      <c r="DO231" s="39"/>
      <c r="DP231" s="39"/>
      <c r="DQ231" s="39"/>
      <c r="DR231" s="39"/>
      <c r="DS231" s="41"/>
      <c r="DT231" s="7"/>
    </row>
    <row r="232" spans="1:124" x14ac:dyDescent="0.3">
      <c r="A232" s="39"/>
      <c r="B232" s="40"/>
      <c r="C232" s="40"/>
      <c r="D232" s="40"/>
      <c r="E232" s="40"/>
      <c r="F232" s="40"/>
      <c r="G232" s="40"/>
      <c r="H232" s="40"/>
      <c r="I232" s="40"/>
      <c r="J232" s="40"/>
      <c r="K232" s="40"/>
      <c r="L232" s="40"/>
      <c r="M232" s="68"/>
      <c r="N232" s="40"/>
      <c r="O232" s="39"/>
      <c r="P232" s="39"/>
      <c r="Q232" s="39"/>
      <c r="R232" s="39"/>
      <c r="S232" s="39"/>
      <c r="T232" s="39"/>
      <c r="U232" s="39"/>
      <c r="V232" s="39"/>
      <c r="W232" s="39"/>
      <c r="X232" s="39"/>
      <c r="Y232" s="39"/>
      <c r="Z232" s="39"/>
      <c r="AA232" s="39"/>
      <c r="AB232" s="39"/>
      <c r="AC232" s="39"/>
      <c r="AD232" s="39"/>
      <c r="AE232" s="40"/>
      <c r="AF232" s="40"/>
      <c r="AG232" s="39"/>
      <c r="AH232" s="39"/>
      <c r="AI232" s="39"/>
      <c r="AJ232" s="39"/>
      <c r="AK232" s="41"/>
      <c r="AL232" s="39"/>
      <c r="AM232" s="39"/>
      <c r="AN232" s="39"/>
      <c r="AO232" s="39"/>
      <c r="AP232" s="42"/>
      <c r="AQ232" s="42"/>
      <c r="AR232" s="42"/>
      <c r="AS232" s="42"/>
      <c r="AT232" s="42"/>
      <c r="AU232" s="42"/>
      <c r="AV232" s="42"/>
      <c r="AW232" s="42"/>
      <c r="AX232" s="39"/>
      <c r="AY232" s="63"/>
      <c r="AZ232" s="40"/>
      <c r="BA232" s="39"/>
      <c r="BB232" s="39"/>
      <c r="BC232" s="39"/>
      <c r="BD232" s="39"/>
      <c r="BE232" s="39"/>
      <c r="BF232" s="39"/>
      <c r="BG232" s="39"/>
      <c r="BH232" s="39"/>
      <c r="BI232" s="39"/>
      <c r="BJ232" s="52"/>
      <c r="BK232" s="39"/>
      <c r="BL232" s="39"/>
      <c r="BM232" s="39"/>
      <c r="BN232" s="39"/>
      <c r="BO232" s="39"/>
      <c r="BP232" s="52"/>
      <c r="BQ232" s="43"/>
      <c r="BR232" s="42"/>
      <c r="BS232" s="42"/>
      <c r="BT232" s="44"/>
      <c r="BU232" s="44"/>
      <c r="BV232" s="65"/>
      <c r="BW232" s="44"/>
      <c r="BX232" s="44"/>
      <c r="BY232" s="44"/>
      <c r="BZ232" s="44"/>
      <c r="CA232" s="45"/>
      <c r="CB232" s="45"/>
      <c r="CC232" s="45"/>
      <c r="CD232" s="45"/>
      <c r="CE232" s="45"/>
      <c r="CF232" s="45"/>
      <c r="CG232" s="45"/>
      <c r="CH232" s="44"/>
      <c r="CI232" s="44"/>
      <c r="CJ232" s="44"/>
      <c r="CK232" s="44"/>
      <c r="CL232" s="39"/>
      <c r="CM232" s="39"/>
      <c r="CN232" s="44"/>
      <c r="CO232" s="44"/>
      <c r="CP232" s="44"/>
      <c r="CQ232" s="44"/>
      <c r="CR232" s="45"/>
      <c r="CS232" s="43"/>
      <c r="CT232" s="43"/>
      <c r="CU232" s="42"/>
      <c r="CV232" s="59"/>
      <c r="CW232" s="64"/>
      <c r="CX232" s="46"/>
      <c r="CY232" s="46"/>
      <c r="CZ232" s="43"/>
      <c r="DA232" s="46"/>
      <c r="DB232" s="52"/>
      <c r="DC232" s="39"/>
      <c r="DD232" s="43"/>
      <c r="DE232" s="39"/>
      <c r="DF232" s="43"/>
      <c r="DG232" s="39"/>
      <c r="DH232" s="39"/>
      <c r="DI232" s="39"/>
      <c r="DJ232" s="39"/>
      <c r="DK232" s="39"/>
      <c r="DL232" s="39"/>
      <c r="DM232" s="64"/>
      <c r="DN232" s="39"/>
      <c r="DO232" s="39"/>
      <c r="DP232" s="39"/>
      <c r="DQ232" s="39"/>
      <c r="DR232" s="39"/>
      <c r="DS232" s="41"/>
      <c r="DT232" s="36"/>
    </row>
    <row r="233" spans="1:124" x14ac:dyDescent="0.3">
      <c r="A233" s="39"/>
      <c r="B233" s="40"/>
      <c r="C233" s="40"/>
      <c r="D233" s="40"/>
      <c r="E233" s="40"/>
      <c r="F233" s="40"/>
      <c r="G233" s="40"/>
      <c r="H233" s="40"/>
      <c r="I233" s="40"/>
      <c r="J233" s="40"/>
      <c r="K233" s="40"/>
      <c r="L233" s="40"/>
      <c r="M233" s="68"/>
      <c r="N233" s="40"/>
      <c r="O233" s="39"/>
      <c r="P233" s="39"/>
      <c r="Q233" s="39"/>
      <c r="R233" s="39"/>
      <c r="S233" s="39"/>
      <c r="T233" s="39"/>
      <c r="U233" s="39"/>
      <c r="V233" s="39"/>
      <c r="W233" s="39"/>
      <c r="X233" s="39"/>
      <c r="Y233" s="39"/>
      <c r="Z233" s="39"/>
      <c r="AA233" s="39"/>
      <c r="AB233" s="39"/>
      <c r="AC233" s="39"/>
      <c r="AD233" s="39"/>
      <c r="AE233" s="40"/>
      <c r="AF233" s="40"/>
      <c r="AG233" s="39"/>
      <c r="AH233" s="39"/>
      <c r="AI233" s="39"/>
      <c r="AJ233" s="39"/>
      <c r="AK233" s="41"/>
      <c r="AL233" s="39"/>
      <c r="AM233" s="39"/>
      <c r="AN233" s="39"/>
      <c r="AO233" s="39"/>
      <c r="AP233" s="42"/>
      <c r="AQ233" s="42"/>
      <c r="AR233" s="42"/>
      <c r="AS233" s="42"/>
      <c r="AT233" s="42"/>
      <c r="AU233" s="42"/>
      <c r="AV233" s="42"/>
      <c r="AW233" s="42"/>
      <c r="AX233" s="39"/>
      <c r="AY233" s="63"/>
      <c r="AZ233" s="40"/>
      <c r="BA233" s="39"/>
      <c r="BB233" s="39"/>
      <c r="BC233" s="39"/>
      <c r="BD233" s="39"/>
      <c r="BE233" s="39"/>
      <c r="BF233" s="39"/>
      <c r="BG233" s="39"/>
      <c r="BH233" s="39"/>
      <c r="BI233" s="39"/>
      <c r="BJ233" s="52"/>
      <c r="BK233" s="39"/>
      <c r="BL233" s="39"/>
      <c r="BM233" s="39"/>
      <c r="BN233" s="39"/>
      <c r="BO233" s="39"/>
      <c r="BP233" s="52"/>
      <c r="BQ233" s="43"/>
      <c r="BR233" s="42"/>
      <c r="BS233" s="42"/>
      <c r="BT233" s="44"/>
      <c r="BU233" s="44"/>
      <c r="BV233" s="65"/>
      <c r="BW233" s="44"/>
      <c r="BX233" s="44"/>
      <c r="BY233" s="44"/>
      <c r="BZ233" s="44"/>
      <c r="CA233" s="45"/>
      <c r="CB233" s="45"/>
      <c r="CC233" s="45"/>
      <c r="CD233" s="45"/>
      <c r="CE233" s="45"/>
      <c r="CF233" s="45"/>
      <c r="CG233" s="45"/>
      <c r="CH233" s="44"/>
      <c r="CI233" s="44"/>
      <c r="CJ233" s="44"/>
      <c r="CK233" s="44"/>
      <c r="CL233" s="39"/>
      <c r="CM233" s="39"/>
      <c r="CN233" s="44"/>
      <c r="CO233" s="44"/>
      <c r="CP233" s="44"/>
      <c r="CQ233" s="44"/>
      <c r="CR233" s="45"/>
      <c r="CS233" s="43"/>
      <c r="CT233" s="43"/>
      <c r="CU233" s="42"/>
      <c r="CV233" s="59"/>
      <c r="CW233" s="64"/>
      <c r="CX233" s="46"/>
      <c r="CY233" s="46"/>
      <c r="CZ233" s="43"/>
      <c r="DA233" s="46"/>
      <c r="DB233" s="52"/>
      <c r="DC233" s="39"/>
      <c r="DD233" s="43"/>
      <c r="DE233" s="39"/>
      <c r="DF233" s="43"/>
      <c r="DG233" s="39"/>
      <c r="DH233" s="39"/>
      <c r="DI233" s="39"/>
      <c r="DJ233" s="39"/>
      <c r="DK233" s="39"/>
      <c r="DL233" s="39"/>
      <c r="DM233" s="64"/>
      <c r="DN233" s="39"/>
      <c r="DO233" s="39"/>
      <c r="DP233" s="39"/>
      <c r="DQ233" s="39"/>
      <c r="DR233" s="39"/>
      <c r="DS233" s="41"/>
      <c r="DT233" s="36"/>
    </row>
    <row r="234" spans="1:124" x14ac:dyDescent="0.3">
      <c r="A234" s="39"/>
      <c r="B234" s="40"/>
      <c r="C234" s="40"/>
      <c r="D234" s="40"/>
      <c r="E234" s="40"/>
      <c r="F234" s="40"/>
      <c r="G234" s="40"/>
      <c r="H234" s="40"/>
      <c r="I234" s="40"/>
      <c r="J234" s="40"/>
      <c r="K234" s="40"/>
      <c r="L234" s="40"/>
      <c r="M234" s="68"/>
      <c r="N234" s="40"/>
      <c r="O234" s="39"/>
      <c r="P234" s="39"/>
      <c r="Q234" s="39"/>
      <c r="R234" s="39"/>
      <c r="S234" s="39"/>
      <c r="T234" s="39"/>
      <c r="U234" s="39"/>
      <c r="V234" s="39"/>
      <c r="W234" s="39"/>
      <c r="X234" s="39"/>
      <c r="Y234" s="39"/>
      <c r="Z234" s="39"/>
      <c r="AA234" s="39"/>
      <c r="AB234" s="39"/>
      <c r="AC234" s="39"/>
      <c r="AD234" s="39"/>
      <c r="AE234" s="40"/>
      <c r="AF234" s="40"/>
      <c r="AG234" s="39"/>
      <c r="AH234" s="39"/>
      <c r="AI234" s="39"/>
      <c r="AJ234" s="39"/>
      <c r="AK234" s="41"/>
      <c r="AL234" s="39"/>
      <c r="AM234" s="39"/>
      <c r="AN234" s="39"/>
      <c r="AO234" s="39"/>
      <c r="AP234" s="42"/>
      <c r="AQ234" s="42"/>
      <c r="AR234" s="42"/>
      <c r="AS234" s="42"/>
      <c r="AT234" s="42"/>
      <c r="AU234" s="42"/>
      <c r="AV234" s="42"/>
      <c r="AW234" s="42"/>
      <c r="AX234" s="39"/>
      <c r="AY234" s="63"/>
      <c r="AZ234" s="40"/>
      <c r="BA234" s="39"/>
      <c r="BB234" s="39"/>
      <c r="BC234" s="39"/>
      <c r="BD234" s="39"/>
      <c r="BE234" s="39"/>
      <c r="BF234" s="39"/>
      <c r="BG234" s="39"/>
      <c r="BH234" s="39"/>
      <c r="BI234" s="39"/>
      <c r="BJ234" s="52"/>
      <c r="BK234" s="39"/>
      <c r="BL234" s="39"/>
      <c r="BM234" s="39"/>
      <c r="BN234" s="39"/>
      <c r="BO234" s="39"/>
      <c r="BP234" s="52"/>
      <c r="BQ234" s="43"/>
      <c r="BR234" s="42"/>
      <c r="BS234" s="42"/>
      <c r="BT234" s="44"/>
      <c r="BU234" s="44"/>
      <c r="BV234" s="65"/>
      <c r="BW234" s="44"/>
      <c r="BX234" s="44"/>
      <c r="BY234" s="44"/>
      <c r="BZ234" s="44"/>
      <c r="CA234" s="45"/>
      <c r="CB234" s="45"/>
      <c r="CC234" s="45"/>
      <c r="CD234" s="45"/>
      <c r="CE234" s="45"/>
      <c r="CF234" s="45"/>
      <c r="CG234" s="45"/>
      <c r="CH234" s="44"/>
      <c r="CI234" s="44"/>
      <c r="CJ234" s="44"/>
      <c r="CK234" s="44"/>
      <c r="CL234" s="39"/>
      <c r="CM234" s="39"/>
      <c r="CN234" s="44"/>
      <c r="CO234" s="44"/>
      <c r="CP234" s="44"/>
      <c r="CQ234" s="44"/>
      <c r="CR234" s="45"/>
      <c r="CS234" s="43"/>
      <c r="CT234" s="43"/>
      <c r="CU234" s="42"/>
      <c r="CV234" s="59"/>
      <c r="CW234" s="64"/>
      <c r="CX234" s="46"/>
      <c r="CY234" s="46"/>
      <c r="CZ234" s="43"/>
      <c r="DA234" s="46"/>
      <c r="DB234" s="52"/>
      <c r="DC234" s="39"/>
      <c r="DD234" s="43"/>
      <c r="DE234" s="39"/>
      <c r="DF234" s="43"/>
      <c r="DG234" s="39"/>
      <c r="DH234" s="39"/>
      <c r="DI234" s="39"/>
      <c r="DJ234" s="39"/>
      <c r="DK234" s="39"/>
      <c r="DL234" s="39"/>
      <c r="DM234" s="64"/>
      <c r="DN234" s="39"/>
      <c r="DO234" s="39"/>
      <c r="DP234" s="39"/>
      <c r="DQ234" s="39"/>
      <c r="DR234" s="39"/>
      <c r="DS234" s="77"/>
      <c r="DT234" s="36"/>
    </row>
    <row r="235" spans="1:124" x14ac:dyDescent="0.3">
      <c r="A235" s="39"/>
      <c r="B235" s="40"/>
      <c r="C235" s="40"/>
      <c r="D235" s="40"/>
      <c r="E235" s="40"/>
      <c r="F235" s="40"/>
      <c r="G235" s="40"/>
      <c r="H235" s="40"/>
      <c r="I235" s="40"/>
      <c r="J235" s="40"/>
      <c r="K235" s="40"/>
      <c r="L235" s="40"/>
      <c r="M235" s="68"/>
      <c r="N235" s="40"/>
      <c r="O235" s="39"/>
      <c r="P235" s="39"/>
      <c r="Q235" s="39"/>
      <c r="R235" s="39"/>
      <c r="S235" s="39"/>
      <c r="T235" s="39"/>
      <c r="U235" s="39"/>
      <c r="V235" s="39"/>
      <c r="W235" s="39"/>
      <c r="X235" s="39"/>
      <c r="Y235" s="39"/>
      <c r="Z235" s="39"/>
      <c r="AA235" s="39"/>
      <c r="AB235" s="39"/>
      <c r="AC235" s="39"/>
      <c r="AD235" s="39"/>
      <c r="AE235" s="40"/>
      <c r="AF235" s="40"/>
      <c r="AG235" s="39"/>
      <c r="AH235" s="39"/>
      <c r="AI235" s="39"/>
      <c r="AJ235" s="39"/>
      <c r="AK235" s="41"/>
      <c r="AL235" s="39"/>
      <c r="AM235" s="39"/>
      <c r="AN235" s="39"/>
      <c r="AO235" s="39"/>
      <c r="AP235" s="42"/>
      <c r="AQ235" s="42"/>
      <c r="AR235" s="42"/>
      <c r="AS235" s="42"/>
      <c r="AT235" s="42"/>
      <c r="AU235" s="42"/>
      <c r="AV235" s="42"/>
      <c r="AW235" s="42"/>
      <c r="AX235" s="39"/>
      <c r="AY235" s="63"/>
      <c r="AZ235" s="40"/>
      <c r="BA235" s="39"/>
      <c r="BB235" s="39"/>
      <c r="BC235" s="39"/>
      <c r="BD235" s="39"/>
      <c r="BE235" s="39"/>
      <c r="BF235" s="39"/>
      <c r="BG235" s="39"/>
      <c r="BH235" s="39"/>
      <c r="BI235" s="39"/>
      <c r="BJ235" s="52"/>
      <c r="BK235" s="39"/>
      <c r="BL235" s="39"/>
      <c r="BM235" s="39"/>
      <c r="BN235" s="39"/>
      <c r="BO235" s="39"/>
      <c r="BP235" s="52"/>
      <c r="BQ235" s="43"/>
      <c r="BR235" s="42"/>
      <c r="BS235" s="42"/>
      <c r="BT235" s="44"/>
      <c r="BU235" s="44"/>
      <c r="BV235" s="65"/>
      <c r="BW235" s="44"/>
      <c r="BX235" s="44"/>
      <c r="BY235" s="44"/>
      <c r="BZ235" s="44"/>
      <c r="CA235" s="45"/>
      <c r="CB235" s="45"/>
      <c r="CC235" s="45"/>
      <c r="CD235" s="45"/>
      <c r="CE235" s="45"/>
      <c r="CF235" s="45"/>
      <c r="CG235" s="45"/>
      <c r="CH235" s="44"/>
      <c r="CI235" s="44"/>
      <c r="CJ235" s="44"/>
      <c r="CK235" s="44"/>
      <c r="CL235" s="39"/>
      <c r="CM235" s="39"/>
      <c r="CN235" s="44"/>
      <c r="CO235" s="44"/>
      <c r="CP235" s="44"/>
      <c r="CQ235" s="44"/>
      <c r="CR235" s="45"/>
      <c r="CS235" s="43"/>
      <c r="CT235" s="43"/>
      <c r="CU235" s="42"/>
      <c r="CV235" s="59"/>
      <c r="CW235" s="64"/>
      <c r="CX235" s="46"/>
      <c r="CY235" s="46"/>
      <c r="CZ235" s="43"/>
      <c r="DA235" s="46"/>
      <c r="DB235" s="52"/>
      <c r="DC235" s="39"/>
      <c r="DD235" s="43"/>
      <c r="DE235" s="39"/>
      <c r="DF235" s="43"/>
      <c r="DG235" s="39"/>
      <c r="DH235" s="39"/>
      <c r="DI235" s="39"/>
      <c r="DJ235" s="39"/>
      <c r="DK235" s="39"/>
      <c r="DL235" s="39"/>
      <c r="DM235" s="64"/>
      <c r="DN235" s="39"/>
      <c r="DO235" s="39"/>
      <c r="DP235" s="39"/>
      <c r="DQ235" s="39"/>
      <c r="DR235" s="39"/>
      <c r="DS235" s="41"/>
      <c r="DT235" s="36"/>
    </row>
    <row r="236" spans="1:124" x14ac:dyDescent="0.3">
      <c r="A236" s="39"/>
      <c r="B236" s="40"/>
      <c r="C236" s="40"/>
      <c r="D236" s="40"/>
      <c r="E236" s="40"/>
      <c r="F236" s="40"/>
      <c r="G236" s="40"/>
      <c r="H236" s="40"/>
      <c r="I236" s="40"/>
      <c r="J236" s="40"/>
      <c r="K236" s="40"/>
      <c r="L236" s="40"/>
      <c r="M236" s="68"/>
      <c r="N236" s="40"/>
      <c r="O236" s="39"/>
      <c r="P236" s="39"/>
      <c r="Q236" s="39"/>
      <c r="R236" s="39"/>
      <c r="S236" s="39"/>
      <c r="T236" s="39"/>
      <c r="U236" s="39"/>
      <c r="V236" s="39"/>
      <c r="W236" s="39"/>
      <c r="X236" s="39"/>
      <c r="Y236" s="39"/>
      <c r="Z236" s="39"/>
      <c r="AA236" s="39"/>
      <c r="AB236" s="39"/>
      <c r="AC236" s="39"/>
      <c r="AD236" s="39"/>
      <c r="AE236" s="40"/>
      <c r="AF236" s="40"/>
      <c r="AG236" s="39"/>
      <c r="AH236" s="39"/>
      <c r="AI236" s="39"/>
      <c r="AJ236" s="39"/>
      <c r="AK236" s="41"/>
      <c r="AL236" s="39"/>
      <c r="AM236" s="39"/>
      <c r="AN236" s="39"/>
      <c r="AO236" s="39"/>
      <c r="AP236" s="42"/>
      <c r="AQ236" s="42"/>
      <c r="AR236" s="42"/>
      <c r="AS236" s="42"/>
      <c r="AT236" s="42"/>
      <c r="AU236" s="42"/>
      <c r="AV236" s="42"/>
      <c r="AW236" s="42"/>
      <c r="AX236" s="39"/>
      <c r="AY236" s="63"/>
      <c r="AZ236" s="40"/>
      <c r="BA236" s="39"/>
      <c r="BB236" s="39"/>
      <c r="BC236" s="39"/>
      <c r="BD236" s="39"/>
      <c r="BE236" s="39"/>
      <c r="BF236" s="39"/>
      <c r="BG236" s="39"/>
      <c r="BH236" s="39"/>
      <c r="BI236" s="39"/>
      <c r="BJ236" s="52"/>
      <c r="BK236" s="39"/>
      <c r="BL236" s="39"/>
      <c r="BM236" s="39"/>
      <c r="BN236" s="39"/>
      <c r="BO236" s="39"/>
      <c r="BP236" s="52"/>
      <c r="BQ236" s="43"/>
      <c r="BR236" s="42"/>
      <c r="BS236" s="42"/>
      <c r="BT236" s="44"/>
      <c r="BU236" s="44"/>
      <c r="BV236" s="65"/>
      <c r="BW236" s="44"/>
      <c r="BX236" s="44"/>
      <c r="BY236" s="44"/>
      <c r="BZ236" s="44"/>
      <c r="CA236" s="45"/>
      <c r="CB236" s="45"/>
      <c r="CC236" s="45"/>
      <c r="CD236" s="45"/>
      <c r="CE236" s="45"/>
      <c r="CF236" s="45"/>
      <c r="CG236" s="45"/>
      <c r="CH236" s="44"/>
      <c r="CI236" s="44"/>
      <c r="CJ236" s="44"/>
      <c r="CK236" s="44"/>
      <c r="CL236" s="39"/>
      <c r="CM236" s="39"/>
      <c r="CN236" s="44"/>
      <c r="CO236" s="44"/>
      <c r="CP236" s="44"/>
      <c r="CQ236" s="44"/>
      <c r="CR236" s="45"/>
      <c r="CS236" s="43"/>
      <c r="CT236" s="43"/>
      <c r="CU236" s="42"/>
      <c r="CV236" s="59"/>
      <c r="CW236" s="64"/>
      <c r="CX236" s="46"/>
      <c r="CY236" s="46"/>
      <c r="CZ236" s="43"/>
      <c r="DA236" s="46"/>
      <c r="DB236" s="52"/>
      <c r="DC236" s="39"/>
      <c r="DD236" s="43"/>
      <c r="DE236" s="39"/>
      <c r="DF236" s="43"/>
      <c r="DG236" s="39"/>
      <c r="DH236" s="39"/>
      <c r="DI236" s="39"/>
      <c r="DJ236" s="39"/>
      <c r="DK236" s="39"/>
      <c r="DL236" s="39"/>
      <c r="DM236" s="64"/>
      <c r="DN236" s="39"/>
      <c r="DO236" s="39"/>
      <c r="DP236" s="39"/>
      <c r="DQ236" s="39"/>
      <c r="DR236" s="39"/>
      <c r="DS236" s="41"/>
      <c r="DT236" s="36"/>
    </row>
    <row r="237" spans="1:124" x14ac:dyDescent="0.3">
      <c r="A237" s="39"/>
      <c r="B237" s="40"/>
      <c r="C237" s="40"/>
      <c r="D237" s="40"/>
      <c r="E237" s="40"/>
      <c r="F237" s="40"/>
      <c r="G237" s="40"/>
      <c r="H237" s="40"/>
      <c r="I237" s="40"/>
      <c r="J237" s="40"/>
      <c r="K237" s="40"/>
      <c r="L237" s="40"/>
      <c r="M237" s="68"/>
      <c r="N237" s="40"/>
      <c r="O237" s="39"/>
      <c r="P237" s="39"/>
      <c r="Q237" s="39"/>
      <c r="R237" s="39"/>
      <c r="S237" s="39"/>
      <c r="T237" s="39"/>
      <c r="U237" s="39"/>
      <c r="V237" s="39"/>
      <c r="W237" s="39"/>
      <c r="X237" s="39"/>
      <c r="Y237" s="39"/>
      <c r="Z237" s="39"/>
      <c r="AA237" s="39"/>
      <c r="AB237" s="39"/>
      <c r="AC237" s="39"/>
      <c r="AD237" s="39"/>
      <c r="AE237" s="40"/>
      <c r="AF237" s="40"/>
      <c r="AG237" s="39"/>
      <c r="AH237" s="39"/>
      <c r="AI237" s="39"/>
      <c r="AJ237" s="39"/>
      <c r="AK237" s="41"/>
      <c r="AL237" s="39"/>
      <c r="AM237" s="39"/>
      <c r="AN237" s="39"/>
      <c r="AO237" s="39"/>
      <c r="AP237" s="42"/>
      <c r="AQ237" s="42"/>
      <c r="AR237" s="42"/>
      <c r="AS237" s="42"/>
      <c r="AT237" s="42"/>
      <c r="AU237" s="42"/>
      <c r="AV237" s="42"/>
      <c r="AW237" s="42"/>
      <c r="AX237" s="39"/>
      <c r="AY237" s="63"/>
      <c r="AZ237" s="40"/>
      <c r="BA237" s="39"/>
      <c r="BB237" s="39"/>
      <c r="BC237" s="39"/>
      <c r="BD237" s="39"/>
      <c r="BE237" s="39"/>
      <c r="BF237" s="39"/>
      <c r="BG237" s="39"/>
      <c r="BH237" s="39"/>
      <c r="BI237" s="39"/>
      <c r="BJ237" s="52"/>
      <c r="BK237" s="39"/>
      <c r="BL237" s="39"/>
      <c r="BM237" s="39"/>
      <c r="BN237" s="39"/>
      <c r="BO237" s="39"/>
      <c r="BP237" s="52"/>
      <c r="BQ237" s="43"/>
      <c r="BR237" s="42"/>
      <c r="BS237" s="42"/>
      <c r="BT237" s="44"/>
      <c r="BU237" s="44"/>
      <c r="BV237" s="65"/>
      <c r="BW237" s="44"/>
      <c r="BX237" s="44"/>
      <c r="BY237" s="44"/>
      <c r="BZ237" s="44"/>
      <c r="CA237" s="45"/>
      <c r="CB237" s="45"/>
      <c r="CC237" s="45"/>
      <c r="CD237" s="45"/>
      <c r="CE237" s="45"/>
      <c r="CF237" s="45"/>
      <c r="CG237" s="45"/>
      <c r="CH237" s="44"/>
      <c r="CI237" s="44"/>
      <c r="CJ237" s="44"/>
      <c r="CK237" s="44"/>
      <c r="CL237" s="39"/>
      <c r="CM237" s="39"/>
      <c r="CN237" s="44"/>
      <c r="CO237" s="44"/>
      <c r="CP237" s="44"/>
      <c r="CQ237" s="44"/>
      <c r="CR237" s="45"/>
      <c r="CS237" s="43"/>
      <c r="CT237" s="43"/>
      <c r="CU237" s="42"/>
      <c r="CV237" s="59"/>
      <c r="CW237" s="64"/>
      <c r="CX237" s="46"/>
      <c r="CY237" s="46"/>
      <c r="CZ237" s="43"/>
      <c r="DA237" s="46"/>
      <c r="DB237" s="52"/>
      <c r="DC237" s="39"/>
      <c r="DD237" s="43"/>
      <c r="DE237" s="39"/>
      <c r="DF237" s="43"/>
      <c r="DG237" s="39"/>
      <c r="DH237" s="39"/>
      <c r="DI237" s="39"/>
      <c r="DJ237" s="39"/>
      <c r="DK237" s="39"/>
      <c r="DL237" s="39"/>
      <c r="DM237" s="64"/>
      <c r="DN237" s="39"/>
      <c r="DO237" s="39"/>
      <c r="DP237" s="39"/>
      <c r="DQ237" s="39"/>
      <c r="DR237" s="39"/>
      <c r="DS237" s="41"/>
      <c r="DT237" s="36"/>
    </row>
    <row r="238" spans="1:124" x14ac:dyDescent="0.3">
      <c r="A238" s="39"/>
      <c r="B238" s="40"/>
      <c r="C238" s="40"/>
      <c r="D238" s="40"/>
      <c r="E238" s="40"/>
      <c r="F238" s="40"/>
      <c r="G238" s="40"/>
      <c r="H238" s="40"/>
      <c r="I238" s="40"/>
      <c r="J238" s="40"/>
      <c r="K238" s="40"/>
      <c r="L238" s="40"/>
      <c r="M238" s="68"/>
      <c r="N238" s="40"/>
      <c r="O238" s="39"/>
      <c r="P238" s="39"/>
      <c r="Q238" s="39"/>
      <c r="R238" s="39"/>
      <c r="S238" s="39"/>
      <c r="T238" s="39"/>
      <c r="U238" s="39"/>
      <c r="V238" s="39"/>
      <c r="W238" s="39"/>
      <c r="X238" s="39"/>
      <c r="Y238" s="39"/>
      <c r="Z238" s="39"/>
      <c r="AA238" s="39"/>
      <c r="AB238" s="39"/>
      <c r="AC238" s="39"/>
      <c r="AD238" s="39"/>
      <c r="AE238" s="40"/>
      <c r="AF238" s="40"/>
      <c r="AG238" s="39"/>
      <c r="AH238" s="39"/>
      <c r="AI238" s="39"/>
      <c r="AJ238" s="39"/>
      <c r="AK238" s="41"/>
      <c r="AL238" s="39"/>
      <c r="AM238" s="39"/>
      <c r="AN238" s="39"/>
      <c r="AO238" s="39"/>
      <c r="AP238" s="42"/>
      <c r="AQ238" s="42"/>
      <c r="AR238" s="42"/>
      <c r="AS238" s="42"/>
      <c r="AT238" s="42"/>
      <c r="AU238" s="42"/>
      <c r="AV238" s="42"/>
      <c r="AW238" s="42"/>
      <c r="AX238" s="39"/>
      <c r="AY238" s="63"/>
      <c r="AZ238" s="40"/>
      <c r="BA238" s="39"/>
      <c r="BB238" s="39"/>
      <c r="BC238" s="39"/>
      <c r="BD238" s="39"/>
      <c r="BE238" s="39"/>
      <c r="BF238" s="39"/>
      <c r="BG238" s="39"/>
      <c r="BH238" s="39"/>
      <c r="BI238" s="39"/>
      <c r="BJ238" s="52"/>
      <c r="BK238" s="39"/>
      <c r="BL238" s="39"/>
      <c r="BM238" s="39"/>
      <c r="BN238" s="39"/>
      <c r="BO238" s="39"/>
      <c r="BP238" s="52"/>
      <c r="BQ238" s="43"/>
      <c r="BR238" s="42"/>
      <c r="BS238" s="42"/>
      <c r="BT238" s="44"/>
      <c r="BU238" s="44"/>
      <c r="BV238" s="65"/>
      <c r="BW238" s="44"/>
      <c r="BX238" s="44"/>
      <c r="BY238" s="44"/>
      <c r="BZ238" s="44"/>
      <c r="CA238" s="45"/>
      <c r="CB238" s="45"/>
      <c r="CC238" s="45"/>
      <c r="CD238" s="45"/>
      <c r="CE238" s="45"/>
      <c r="CF238" s="45"/>
      <c r="CG238" s="45"/>
      <c r="CH238" s="44"/>
      <c r="CI238" s="44"/>
      <c r="CJ238" s="44"/>
      <c r="CK238" s="44"/>
      <c r="CL238" s="39"/>
      <c r="CM238" s="39"/>
      <c r="CN238" s="44"/>
      <c r="CO238" s="44"/>
      <c r="CP238" s="44"/>
      <c r="CQ238" s="44"/>
      <c r="CR238" s="45"/>
      <c r="CS238" s="43"/>
      <c r="CT238" s="43"/>
      <c r="CU238" s="42"/>
      <c r="CV238" s="59"/>
      <c r="CW238" s="64"/>
      <c r="CX238" s="46"/>
      <c r="CY238" s="46"/>
      <c r="CZ238" s="43"/>
      <c r="DA238" s="46"/>
      <c r="DB238" s="52"/>
      <c r="DC238" s="39"/>
      <c r="DD238" s="43"/>
      <c r="DE238" s="39"/>
      <c r="DF238" s="43"/>
      <c r="DG238" s="39"/>
      <c r="DH238" s="39"/>
      <c r="DI238" s="39"/>
      <c r="DJ238" s="39"/>
      <c r="DK238" s="39"/>
      <c r="DL238" s="39"/>
      <c r="DM238" s="64"/>
      <c r="DN238" s="39"/>
      <c r="DO238" s="39"/>
      <c r="DP238" s="39"/>
      <c r="DQ238" s="39"/>
      <c r="DR238" s="39"/>
      <c r="DS238" s="41"/>
      <c r="DT238" s="36"/>
    </row>
    <row r="239" spans="1:124" x14ac:dyDescent="0.3">
      <c r="A239" s="39"/>
      <c r="B239" s="40"/>
      <c r="C239" s="40"/>
      <c r="D239" s="40"/>
      <c r="E239" s="40"/>
      <c r="F239" s="40"/>
      <c r="G239" s="40"/>
      <c r="H239" s="40"/>
      <c r="I239" s="40"/>
      <c r="J239" s="40"/>
      <c r="K239" s="40"/>
      <c r="L239" s="40"/>
      <c r="M239" s="68"/>
      <c r="N239" s="40"/>
      <c r="O239" s="39"/>
      <c r="P239" s="39"/>
      <c r="Q239" s="39"/>
      <c r="R239" s="39"/>
      <c r="S239" s="39"/>
      <c r="T239" s="39"/>
      <c r="U239" s="39"/>
      <c r="V239" s="39"/>
      <c r="W239" s="39"/>
      <c r="X239" s="39"/>
      <c r="Y239" s="39"/>
      <c r="Z239" s="39"/>
      <c r="AA239" s="39"/>
      <c r="AB239" s="39"/>
      <c r="AC239" s="39"/>
      <c r="AD239" s="39"/>
      <c r="AE239" s="40"/>
      <c r="AF239" s="40"/>
      <c r="AG239" s="39"/>
      <c r="AH239" s="39"/>
      <c r="AI239" s="39"/>
      <c r="AJ239" s="39"/>
      <c r="AK239" s="41"/>
      <c r="AL239" s="39"/>
      <c r="AM239" s="39"/>
      <c r="AN239" s="39"/>
      <c r="AO239" s="39"/>
      <c r="AP239" s="42"/>
      <c r="AQ239" s="42"/>
      <c r="AR239" s="42"/>
      <c r="AS239" s="42"/>
      <c r="AT239" s="42"/>
      <c r="AU239" s="42"/>
      <c r="AV239" s="42"/>
      <c r="AW239" s="42"/>
      <c r="AX239" s="39"/>
      <c r="AY239" s="63"/>
      <c r="AZ239" s="40"/>
      <c r="BA239" s="39"/>
      <c r="BB239" s="39"/>
      <c r="BC239" s="39"/>
      <c r="BD239" s="39"/>
      <c r="BE239" s="39"/>
      <c r="BF239" s="39"/>
      <c r="BG239" s="39"/>
      <c r="BH239" s="39"/>
      <c r="BI239" s="39"/>
      <c r="BJ239" s="52"/>
      <c r="BK239" s="39"/>
      <c r="BL239" s="39"/>
      <c r="BM239" s="39"/>
      <c r="BN239" s="39"/>
      <c r="BO239" s="39"/>
      <c r="BP239" s="52"/>
      <c r="BQ239" s="43"/>
      <c r="BR239" s="42"/>
      <c r="BS239" s="42"/>
      <c r="BT239" s="44"/>
      <c r="BU239" s="44"/>
      <c r="BV239" s="65"/>
      <c r="BW239" s="44"/>
      <c r="BX239" s="44"/>
      <c r="BY239" s="44"/>
      <c r="BZ239" s="44"/>
      <c r="CA239" s="45"/>
      <c r="CB239" s="45"/>
      <c r="CC239" s="45"/>
      <c r="CD239" s="45"/>
      <c r="CE239" s="45"/>
      <c r="CF239" s="45"/>
      <c r="CG239" s="45"/>
      <c r="CH239" s="44"/>
      <c r="CI239" s="44"/>
      <c r="CJ239" s="44"/>
      <c r="CK239" s="44"/>
      <c r="CL239" s="39"/>
      <c r="CM239" s="39"/>
      <c r="CN239" s="44"/>
      <c r="CO239" s="44"/>
      <c r="CP239" s="44"/>
      <c r="CQ239" s="44"/>
      <c r="CR239" s="45"/>
      <c r="CS239" s="43"/>
      <c r="CT239" s="43"/>
      <c r="CU239" s="42"/>
      <c r="CV239" s="59"/>
      <c r="CW239" s="64"/>
      <c r="CX239" s="46"/>
      <c r="CY239" s="46"/>
      <c r="CZ239" s="43"/>
      <c r="DA239" s="46"/>
      <c r="DB239" s="52"/>
      <c r="DC239" s="39"/>
      <c r="DD239" s="43"/>
      <c r="DE239" s="39"/>
      <c r="DF239" s="43"/>
      <c r="DG239" s="39"/>
      <c r="DH239" s="39"/>
      <c r="DI239" s="39"/>
      <c r="DJ239" s="39"/>
      <c r="DK239" s="39"/>
      <c r="DL239" s="39"/>
      <c r="DM239" s="64"/>
      <c r="DN239" s="39"/>
      <c r="DO239" s="39"/>
      <c r="DP239" s="39"/>
      <c r="DQ239" s="39"/>
      <c r="DR239" s="39"/>
      <c r="DS239" s="41"/>
      <c r="DT239" s="36"/>
    </row>
    <row r="240" spans="1:124" x14ac:dyDescent="0.3">
      <c r="A240" s="39"/>
      <c r="B240" s="40"/>
      <c r="C240" s="40"/>
      <c r="D240" s="40"/>
      <c r="E240" s="40"/>
      <c r="F240" s="40"/>
      <c r="G240" s="40"/>
      <c r="H240" s="40"/>
      <c r="I240" s="40"/>
      <c r="J240" s="40"/>
      <c r="K240" s="40"/>
      <c r="L240" s="40"/>
      <c r="M240" s="68"/>
      <c r="N240" s="40"/>
      <c r="O240" s="39"/>
      <c r="P240" s="39"/>
      <c r="Q240" s="39"/>
      <c r="R240" s="39"/>
      <c r="S240" s="39"/>
      <c r="T240" s="39"/>
      <c r="U240" s="39"/>
      <c r="V240" s="39"/>
      <c r="W240" s="39"/>
      <c r="X240" s="39"/>
      <c r="Y240" s="39"/>
      <c r="Z240" s="39"/>
      <c r="AA240" s="39"/>
      <c r="AB240" s="39"/>
      <c r="AC240" s="39"/>
      <c r="AD240" s="39"/>
      <c r="AE240" s="40"/>
      <c r="AF240" s="40"/>
      <c r="AG240" s="39"/>
      <c r="AH240" s="39"/>
      <c r="AI240" s="39"/>
      <c r="AJ240" s="39"/>
      <c r="AK240" s="41"/>
      <c r="AL240" s="39"/>
      <c r="AM240" s="39"/>
      <c r="AN240" s="39"/>
      <c r="AO240" s="39"/>
      <c r="AP240" s="42"/>
      <c r="AQ240" s="42"/>
      <c r="AR240" s="42"/>
      <c r="AS240" s="42"/>
      <c r="AT240" s="42"/>
      <c r="AU240" s="42"/>
      <c r="AV240" s="42"/>
      <c r="AW240" s="42"/>
      <c r="AX240" s="39"/>
      <c r="AY240" s="63"/>
      <c r="AZ240" s="40"/>
      <c r="BA240" s="39"/>
      <c r="BB240" s="39"/>
      <c r="BC240" s="39"/>
      <c r="BD240" s="39"/>
      <c r="BE240" s="39"/>
      <c r="BF240" s="39"/>
      <c r="BG240" s="39"/>
      <c r="BH240" s="39"/>
      <c r="BI240" s="39"/>
      <c r="BJ240" s="52"/>
      <c r="BK240" s="39"/>
      <c r="BL240" s="39"/>
      <c r="BM240" s="39"/>
      <c r="BN240" s="39"/>
      <c r="BO240" s="39"/>
      <c r="BP240" s="52"/>
      <c r="BQ240" s="43"/>
      <c r="BR240" s="42"/>
      <c r="BS240" s="42"/>
      <c r="BT240" s="44"/>
      <c r="BU240" s="44"/>
      <c r="BV240" s="65"/>
      <c r="BW240" s="44"/>
      <c r="BX240" s="44"/>
      <c r="BY240" s="44"/>
      <c r="BZ240" s="44"/>
      <c r="CA240" s="45"/>
      <c r="CB240" s="45"/>
      <c r="CC240" s="45"/>
      <c r="CD240" s="45"/>
      <c r="CE240" s="45"/>
      <c r="CF240" s="45"/>
      <c r="CG240" s="45"/>
      <c r="CH240" s="44"/>
      <c r="CI240" s="44"/>
      <c r="CJ240" s="44"/>
      <c r="CK240" s="44"/>
      <c r="CL240" s="39"/>
      <c r="CM240" s="39"/>
      <c r="CN240" s="44"/>
      <c r="CO240" s="44"/>
      <c r="CP240" s="44"/>
      <c r="CQ240" s="44"/>
      <c r="CR240" s="45"/>
      <c r="CS240" s="43"/>
      <c r="CT240" s="43"/>
      <c r="CU240" s="42"/>
      <c r="CV240" s="59"/>
      <c r="CW240" s="64"/>
      <c r="CX240" s="46"/>
      <c r="CY240" s="46"/>
      <c r="CZ240" s="43"/>
      <c r="DA240" s="46"/>
      <c r="DB240" s="52"/>
      <c r="DC240" s="39"/>
      <c r="DD240" s="43"/>
      <c r="DE240" s="39"/>
      <c r="DF240" s="43"/>
      <c r="DG240" s="39"/>
      <c r="DH240" s="39"/>
      <c r="DI240" s="39"/>
      <c r="DJ240" s="39"/>
      <c r="DK240" s="39"/>
      <c r="DL240" s="39"/>
      <c r="DM240" s="64"/>
      <c r="DN240" s="39"/>
      <c r="DO240" s="39"/>
      <c r="DP240" s="39"/>
      <c r="DQ240" s="39"/>
      <c r="DR240" s="39"/>
      <c r="DS240" s="41"/>
      <c r="DT240" s="36"/>
    </row>
    <row r="241" spans="1:124" x14ac:dyDescent="0.3">
      <c r="A241" s="39"/>
      <c r="B241" s="40"/>
      <c r="C241" s="40"/>
      <c r="D241" s="40"/>
      <c r="E241" s="40"/>
      <c r="F241" s="40"/>
      <c r="G241" s="40"/>
      <c r="H241" s="40"/>
      <c r="I241" s="40"/>
      <c r="J241" s="40"/>
      <c r="K241" s="40"/>
      <c r="L241" s="40"/>
      <c r="M241" s="68"/>
      <c r="N241" s="40"/>
      <c r="O241" s="39"/>
      <c r="P241" s="39"/>
      <c r="Q241" s="39"/>
      <c r="R241" s="39"/>
      <c r="S241" s="39"/>
      <c r="T241" s="39"/>
      <c r="U241" s="39"/>
      <c r="V241" s="39"/>
      <c r="W241" s="39"/>
      <c r="X241" s="39"/>
      <c r="Y241" s="39"/>
      <c r="Z241" s="39"/>
      <c r="AA241" s="39"/>
      <c r="AB241" s="39"/>
      <c r="AC241" s="39"/>
      <c r="AD241" s="39"/>
      <c r="AE241" s="40"/>
      <c r="AF241" s="40"/>
      <c r="AG241" s="39"/>
      <c r="AH241" s="39"/>
      <c r="AI241" s="39"/>
      <c r="AJ241" s="39"/>
      <c r="AK241" s="41"/>
      <c r="AL241" s="39"/>
      <c r="AM241" s="39"/>
      <c r="AN241" s="39"/>
      <c r="AO241" s="39"/>
      <c r="AP241" s="42"/>
      <c r="AQ241" s="42"/>
      <c r="AR241" s="42"/>
      <c r="AS241" s="42"/>
      <c r="AT241" s="42"/>
      <c r="AU241" s="42"/>
      <c r="AV241" s="42"/>
      <c r="AW241" s="42"/>
      <c r="AX241" s="39"/>
      <c r="AY241" s="63"/>
      <c r="AZ241" s="40"/>
      <c r="BA241" s="39"/>
      <c r="BB241" s="39"/>
      <c r="BC241" s="39"/>
      <c r="BD241" s="39"/>
      <c r="BE241" s="39"/>
      <c r="BF241" s="39"/>
      <c r="BG241" s="39"/>
      <c r="BH241" s="39"/>
      <c r="BI241" s="39"/>
      <c r="BJ241" s="52"/>
      <c r="BK241" s="39"/>
      <c r="BL241" s="39"/>
      <c r="BM241" s="39"/>
      <c r="BN241" s="39"/>
      <c r="BO241" s="39"/>
      <c r="BP241" s="52"/>
      <c r="BQ241" s="43"/>
      <c r="BR241" s="42"/>
      <c r="BS241" s="42"/>
      <c r="BT241" s="44"/>
      <c r="BU241" s="44"/>
      <c r="BV241" s="65"/>
      <c r="BW241" s="44"/>
      <c r="BX241" s="44"/>
      <c r="BY241" s="44"/>
      <c r="BZ241" s="44"/>
      <c r="CA241" s="45"/>
      <c r="CB241" s="45"/>
      <c r="CC241" s="45"/>
      <c r="CD241" s="45"/>
      <c r="CE241" s="45"/>
      <c r="CF241" s="45"/>
      <c r="CG241" s="45"/>
      <c r="CH241" s="44"/>
      <c r="CI241" s="44"/>
      <c r="CJ241" s="44"/>
      <c r="CK241" s="44"/>
      <c r="CL241" s="39"/>
      <c r="CM241" s="39"/>
      <c r="CN241" s="44"/>
      <c r="CO241" s="44"/>
      <c r="CP241" s="44"/>
      <c r="CQ241" s="44"/>
      <c r="CR241" s="45"/>
      <c r="CS241" s="43"/>
      <c r="CT241" s="43"/>
      <c r="CU241" s="42"/>
      <c r="CV241" s="59"/>
      <c r="CW241" s="64"/>
      <c r="CX241" s="46"/>
      <c r="CY241" s="46"/>
      <c r="CZ241" s="43"/>
      <c r="DA241" s="46"/>
      <c r="DB241" s="52"/>
      <c r="DC241" s="39"/>
      <c r="DD241" s="43"/>
      <c r="DE241" s="39"/>
      <c r="DF241" s="43"/>
      <c r="DG241" s="39"/>
      <c r="DH241" s="39"/>
      <c r="DI241" s="39"/>
      <c r="DJ241" s="39"/>
      <c r="DK241" s="39"/>
      <c r="DL241" s="39"/>
      <c r="DM241" s="64"/>
      <c r="DN241" s="39"/>
      <c r="DO241" s="39"/>
      <c r="DP241" s="39"/>
      <c r="DQ241" s="39"/>
      <c r="DR241" s="39"/>
      <c r="DS241" s="41"/>
      <c r="DT241" s="36"/>
    </row>
    <row r="242" spans="1:124" x14ac:dyDescent="0.3">
      <c r="A242" s="39"/>
      <c r="B242" s="40"/>
      <c r="C242" s="40"/>
      <c r="D242" s="40"/>
      <c r="E242" s="40"/>
      <c r="F242" s="40"/>
      <c r="G242" s="40"/>
      <c r="H242" s="40"/>
      <c r="I242" s="40"/>
      <c r="J242" s="40"/>
      <c r="K242" s="40"/>
      <c r="L242" s="40"/>
      <c r="M242" s="68"/>
      <c r="N242" s="40"/>
      <c r="O242" s="39"/>
      <c r="P242" s="39"/>
      <c r="Q242" s="39"/>
      <c r="R242" s="39"/>
      <c r="S242" s="39"/>
      <c r="T242" s="39"/>
      <c r="U242" s="39"/>
      <c r="V242" s="39"/>
      <c r="W242" s="39"/>
      <c r="X242" s="39"/>
      <c r="Y242" s="39"/>
      <c r="Z242" s="39"/>
      <c r="AA242" s="39"/>
      <c r="AB242" s="39"/>
      <c r="AC242" s="39"/>
      <c r="AD242" s="39"/>
      <c r="AE242" s="40"/>
      <c r="AF242" s="40"/>
      <c r="AG242" s="39"/>
      <c r="AH242" s="39"/>
      <c r="AI242" s="39"/>
      <c r="AJ242" s="39"/>
      <c r="AK242" s="41"/>
      <c r="AL242" s="39"/>
      <c r="AM242" s="39"/>
      <c r="AN242" s="39"/>
      <c r="AO242" s="39"/>
      <c r="AP242" s="42"/>
      <c r="AQ242" s="42"/>
      <c r="AR242" s="42"/>
      <c r="AS242" s="42"/>
      <c r="AT242" s="42"/>
      <c r="AU242" s="42"/>
      <c r="AV242" s="42"/>
      <c r="AW242" s="42"/>
      <c r="AX242" s="39"/>
      <c r="AY242" s="63"/>
      <c r="AZ242" s="40"/>
      <c r="BA242" s="39"/>
      <c r="BB242" s="39"/>
      <c r="BC242" s="39"/>
      <c r="BD242" s="39"/>
      <c r="BE242" s="39"/>
      <c r="BF242" s="39"/>
      <c r="BG242" s="39"/>
      <c r="BH242" s="39"/>
      <c r="BI242" s="39"/>
      <c r="BJ242" s="52"/>
      <c r="BK242" s="39"/>
      <c r="BL242" s="39"/>
      <c r="BM242" s="39"/>
      <c r="BN242" s="39"/>
      <c r="BO242" s="39"/>
      <c r="BP242" s="52"/>
      <c r="BQ242" s="43"/>
      <c r="BR242" s="42"/>
      <c r="BS242" s="42"/>
      <c r="BT242" s="44"/>
      <c r="BU242" s="44"/>
      <c r="BV242" s="65"/>
      <c r="BW242" s="44"/>
      <c r="BX242" s="44"/>
      <c r="BY242" s="44"/>
      <c r="BZ242" s="44"/>
      <c r="CA242" s="45"/>
      <c r="CB242" s="45"/>
      <c r="CC242" s="45"/>
      <c r="CD242" s="45"/>
      <c r="CE242" s="45"/>
      <c r="CF242" s="45"/>
      <c r="CG242" s="45"/>
      <c r="CH242" s="44"/>
      <c r="CI242" s="44"/>
      <c r="CJ242" s="44"/>
      <c r="CK242" s="44"/>
      <c r="CL242" s="39"/>
      <c r="CM242" s="39"/>
      <c r="CN242" s="44"/>
      <c r="CO242" s="44"/>
      <c r="CP242" s="44"/>
      <c r="CQ242" s="44"/>
      <c r="CR242" s="45"/>
      <c r="CS242" s="43"/>
      <c r="CT242" s="43"/>
      <c r="CU242" s="42"/>
      <c r="CV242" s="59"/>
      <c r="CW242" s="64"/>
      <c r="CX242" s="46"/>
      <c r="CY242" s="46"/>
      <c r="CZ242" s="43"/>
      <c r="DA242" s="46"/>
      <c r="DB242" s="52"/>
      <c r="DC242" s="39"/>
      <c r="DD242" s="43"/>
      <c r="DE242" s="39"/>
      <c r="DF242" s="43"/>
      <c r="DG242" s="39"/>
      <c r="DH242" s="39"/>
      <c r="DI242" s="39"/>
      <c r="DJ242" s="39"/>
      <c r="DK242" s="39"/>
      <c r="DL242" s="39"/>
      <c r="DM242" s="64"/>
      <c r="DN242" s="39"/>
      <c r="DO242" s="39"/>
      <c r="DP242" s="39"/>
      <c r="DQ242" s="39"/>
      <c r="DR242" s="39"/>
      <c r="DS242" s="77"/>
      <c r="DT242" s="36"/>
    </row>
    <row r="243" spans="1:124" x14ac:dyDescent="0.3">
      <c r="A243" s="39"/>
      <c r="B243" s="40"/>
      <c r="C243" s="40"/>
      <c r="D243" s="40"/>
      <c r="E243" s="40"/>
      <c r="F243" s="40"/>
      <c r="G243" s="40"/>
      <c r="H243" s="40"/>
      <c r="I243" s="40"/>
      <c r="J243" s="40"/>
      <c r="K243" s="40"/>
      <c r="L243" s="40"/>
      <c r="M243" s="68"/>
      <c r="N243" s="40"/>
      <c r="O243" s="39"/>
      <c r="P243" s="39"/>
      <c r="Q243" s="39"/>
      <c r="R243" s="39"/>
      <c r="S243" s="39"/>
      <c r="T243" s="39"/>
      <c r="U243" s="39"/>
      <c r="V243" s="39"/>
      <c r="W243" s="39"/>
      <c r="X243" s="39"/>
      <c r="Y243" s="39"/>
      <c r="Z243" s="39"/>
      <c r="AA243" s="39"/>
      <c r="AB243" s="39"/>
      <c r="AC243" s="39"/>
      <c r="AD243" s="39"/>
      <c r="AE243" s="40"/>
      <c r="AF243" s="40"/>
      <c r="AG243" s="39"/>
      <c r="AH243" s="39"/>
      <c r="AI243" s="39"/>
      <c r="AJ243" s="39"/>
      <c r="AK243" s="41"/>
      <c r="AL243" s="39"/>
      <c r="AM243" s="39"/>
      <c r="AN243" s="39"/>
      <c r="AO243" s="39"/>
      <c r="AP243" s="42"/>
      <c r="AQ243" s="42"/>
      <c r="AR243" s="42"/>
      <c r="AS243" s="42"/>
      <c r="AT243" s="42"/>
      <c r="AU243" s="42"/>
      <c r="AV243" s="42"/>
      <c r="AW243" s="42"/>
      <c r="AX243" s="39"/>
      <c r="AY243" s="63"/>
      <c r="AZ243" s="40"/>
      <c r="BA243" s="39"/>
      <c r="BB243" s="39"/>
      <c r="BC243" s="39"/>
      <c r="BD243" s="39"/>
      <c r="BE243" s="39"/>
      <c r="BF243" s="39"/>
      <c r="BG243" s="39"/>
      <c r="BH243" s="39"/>
      <c r="BI243" s="39"/>
      <c r="BJ243" s="52"/>
      <c r="BK243" s="39"/>
      <c r="BL243" s="39"/>
      <c r="BM243" s="39"/>
      <c r="BN243" s="39"/>
      <c r="BO243" s="39"/>
      <c r="BP243" s="52"/>
      <c r="BQ243" s="43"/>
      <c r="BR243" s="42"/>
      <c r="BS243" s="42"/>
      <c r="BT243" s="44"/>
      <c r="BU243" s="44"/>
      <c r="BV243" s="65"/>
      <c r="BW243" s="44"/>
      <c r="BX243" s="44"/>
      <c r="BY243" s="44"/>
      <c r="BZ243" s="44"/>
      <c r="CA243" s="45"/>
      <c r="CB243" s="45"/>
      <c r="CC243" s="45"/>
      <c r="CD243" s="45"/>
      <c r="CE243" s="45"/>
      <c r="CF243" s="45"/>
      <c r="CG243" s="45"/>
      <c r="CH243" s="44"/>
      <c r="CI243" s="44"/>
      <c r="CJ243" s="44"/>
      <c r="CK243" s="44"/>
      <c r="CL243" s="39"/>
      <c r="CM243" s="39"/>
      <c r="CN243" s="44"/>
      <c r="CO243" s="44"/>
      <c r="CP243" s="44"/>
      <c r="CQ243" s="44"/>
      <c r="CR243" s="45"/>
      <c r="CS243" s="43"/>
      <c r="CT243" s="43"/>
      <c r="CU243" s="42"/>
      <c r="CV243" s="59"/>
      <c r="CW243" s="64"/>
      <c r="CX243" s="46"/>
      <c r="CY243" s="46"/>
      <c r="CZ243" s="43"/>
      <c r="DA243" s="46"/>
      <c r="DB243" s="52"/>
      <c r="DC243" s="39"/>
      <c r="DD243" s="43"/>
      <c r="DE243" s="39"/>
      <c r="DF243" s="43"/>
      <c r="DG243" s="39"/>
      <c r="DH243" s="39"/>
      <c r="DI243" s="39"/>
      <c r="DJ243" s="39"/>
      <c r="DK243" s="39"/>
      <c r="DL243" s="39"/>
      <c r="DM243" s="64"/>
      <c r="DN243" s="39"/>
      <c r="DO243" s="39"/>
      <c r="DP243" s="39"/>
      <c r="DQ243" s="39"/>
      <c r="DR243" s="39"/>
      <c r="DS243" s="41"/>
      <c r="DT243" s="36"/>
    </row>
    <row r="244" spans="1:124" x14ac:dyDescent="0.3">
      <c r="A244" s="39"/>
      <c r="B244" s="40"/>
      <c r="C244" s="40"/>
      <c r="D244" s="40"/>
      <c r="E244" s="40"/>
      <c r="F244" s="40"/>
      <c r="G244" s="40"/>
      <c r="H244" s="40"/>
      <c r="I244" s="40"/>
      <c r="J244" s="40"/>
      <c r="K244" s="40"/>
      <c r="L244" s="40"/>
      <c r="M244" s="68"/>
      <c r="N244" s="40"/>
      <c r="O244" s="39"/>
      <c r="P244" s="39"/>
      <c r="Q244" s="39"/>
      <c r="R244" s="39"/>
      <c r="S244" s="39"/>
      <c r="T244" s="39"/>
      <c r="U244" s="39"/>
      <c r="V244" s="39"/>
      <c r="W244" s="39"/>
      <c r="X244" s="39"/>
      <c r="Y244" s="39"/>
      <c r="Z244" s="39"/>
      <c r="AA244" s="39"/>
      <c r="AB244" s="39"/>
      <c r="AC244" s="39"/>
      <c r="AD244" s="39"/>
      <c r="AE244" s="40"/>
      <c r="AF244" s="40"/>
      <c r="AG244" s="39"/>
      <c r="AH244" s="39"/>
      <c r="AI244" s="39"/>
      <c r="AJ244" s="39"/>
      <c r="AK244" s="41"/>
      <c r="AL244" s="39"/>
      <c r="AM244" s="39"/>
      <c r="AN244" s="39"/>
      <c r="AO244" s="39"/>
      <c r="AP244" s="42"/>
      <c r="AQ244" s="42"/>
      <c r="AR244" s="42"/>
      <c r="AS244" s="42"/>
      <c r="AT244" s="42"/>
      <c r="AU244" s="42"/>
      <c r="AV244" s="42"/>
      <c r="AW244" s="42"/>
      <c r="AX244" s="39"/>
      <c r="AY244" s="63"/>
      <c r="AZ244" s="40"/>
      <c r="BA244" s="39"/>
      <c r="BB244" s="39"/>
      <c r="BC244" s="39"/>
      <c r="BD244" s="39"/>
      <c r="BE244" s="39"/>
      <c r="BF244" s="39"/>
      <c r="BG244" s="39"/>
      <c r="BH244" s="39"/>
      <c r="BI244" s="39"/>
      <c r="BJ244" s="52"/>
      <c r="BK244" s="39"/>
      <c r="BL244" s="39"/>
      <c r="BM244" s="39"/>
      <c r="BN244" s="39"/>
      <c r="BO244" s="39"/>
      <c r="BP244" s="52"/>
      <c r="BQ244" s="43"/>
      <c r="BR244" s="42"/>
      <c r="BS244" s="42"/>
      <c r="BT244" s="44"/>
      <c r="BU244" s="44"/>
      <c r="BV244" s="65"/>
      <c r="BW244" s="44"/>
      <c r="BX244" s="44"/>
      <c r="BY244" s="44"/>
      <c r="BZ244" s="44"/>
      <c r="CA244" s="45"/>
      <c r="CB244" s="45"/>
      <c r="CC244" s="45"/>
      <c r="CD244" s="45"/>
      <c r="CE244" s="45"/>
      <c r="CF244" s="45"/>
      <c r="CG244" s="45"/>
      <c r="CH244" s="44"/>
      <c r="CI244" s="44"/>
      <c r="CJ244" s="44"/>
      <c r="CK244" s="44"/>
      <c r="CL244" s="39"/>
      <c r="CM244" s="39"/>
      <c r="CN244" s="44"/>
      <c r="CO244" s="44"/>
      <c r="CP244" s="44"/>
      <c r="CQ244" s="44"/>
      <c r="CR244" s="45"/>
      <c r="CS244" s="43"/>
      <c r="CT244" s="43"/>
      <c r="CU244" s="42"/>
      <c r="CV244" s="59"/>
      <c r="CW244" s="64"/>
      <c r="CX244" s="46"/>
      <c r="CY244" s="46"/>
      <c r="CZ244" s="43"/>
      <c r="DA244" s="46"/>
      <c r="DB244" s="52"/>
      <c r="DC244" s="39"/>
      <c r="DD244" s="43"/>
      <c r="DE244" s="39"/>
      <c r="DF244" s="43"/>
      <c r="DG244" s="39"/>
      <c r="DH244" s="39"/>
      <c r="DI244" s="39"/>
      <c r="DJ244" s="39"/>
      <c r="DK244" s="39"/>
      <c r="DL244" s="39"/>
      <c r="DM244" s="64"/>
      <c r="DN244" s="39"/>
      <c r="DO244" s="39"/>
      <c r="DP244" s="39"/>
      <c r="DQ244" s="39"/>
      <c r="DR244" s="39"/>
      <c r="DS244" s="41"/>
      <c r="DT244" s="36"/>
    </row>
    <row r="245" spans="1:124" x14ac:dyDescent="0.3">
      <c r="A245" s="39"/>
      <c r="B245" s="40"/>
      <c r="C245" s="40"/>
      <c r="D245" s="40"/>
      <c r="E245" s="40"/>
      <c r="F245" s="40"/>
      <c r="G245" s="40"/>
      <c r="H245" s="40"/>
      <c r="I245" s="40"/>
      <c r="J245" s="40"/>
      <c r="K245" s="40"/>
      <c r="L245" s="40"/>
      <c r="M245" s="68"/>
      <c r="N245" s="40"/>
      <c r="O245" s="39"/>
      <c r="P245" s="39"/>
      <c r="Q245" s="39"/>
      <c r="R245" s="39"/>
      <c r="S245" s="39"/>
      <c r="T245" s="39"/>
      <c r="U245" s="39"/>
      <c r="V245" s="39"/>
      <c r="W245" s="39"/>
      <c r="X245" s="39"/>
      <c r="Y245" s="39"/>
      <c r="Z245" s="39"/>
      <c r="AA245" s="39"/>
      <c r="AB245" s="39"/>
      <c r="AC245" s="39"/>
      <c r="AD245" s="39"/>
      <c r="AE245" s="40"/>
      <c r="AF245" s="40"/>
      <c r="AG245" s="39"/>
      <c r="AH245" s="39"/>
      <c r="AI245" s="39"/>
      <c r="AJ245" s="39"/>
      <c r="AK245" s="41"/>
      <c r="AL245" s="39"/>
      <c r="AM245" s="39"/>
      <c r="AN245" s="39"/>
      <c r="AO245" s="39"/>
      <c r="AP245" s="42"/>
      <c r="AQ245" s="42"/>
      <c r="AR245" s="42"/>
      <c r="AS245" s="42"/>
      <c r="AT245" s="42"/>
      <c r="AU245" s="42"/>
      <c r="AV245" s="42"/>
      <c r="AW245" s="42"/>
      <c r="AX245" s="39"/>
      <c r="AY245" s="63"/>
      <c r="AZ245" s="40"/>
      <c r="BA245" s="39"/>
      <c r="BB245" s="39"/>
      <c r="BC245" s="39"/>
      <c r="BD245" s="39"/>
      <c r="BE245" s="39"/>
      <c r="BF245" s="39"/>
      <c r="BG245" s="39"/>
      <c r="BH245" s="39"/>
      <c r="BI245" s="39"/>
      <c r="BJ245" s="52"/>
      <c r="BK245" s="39"/>
      <c r="BL245" s="39"/>
      <c r="BM245" s="39"/>
      <c r="BN245" s="39"/>
      <c r="BO245" s="39"/>
      <c r="BP245" s="52"/>
      <c r="BQ245" s="43"/>
      <c r="BR245" s="42"/>
      <c r="BS245" s="42"/>
      <c r="BT245" s="44"/>
      <c r="BU245" s="44"/>
      <c r="BV245" s="65"/>
      <c r="BW245" s="44"/>
      <c r="BX245" s="44"/>
      <c r="BY245" s="44"/>
      <c r="BZ245" s="44"/>
      <c r="CA245" s="45"/>
      <c r="CB245" s="45"/>
      <c r="CC245" s="45"/>
      <c r="CD245" s="45"/>
      <c r="CE245" s="45"/>
      <c r="CF245" s="45"/>
      <c r="CG245" s="45"/>
      <c r="CH245" s="44"/>
      <c r="CI245" s="44"/>
      <c r="CJ245" s="44"/>
      <c r="CK245" s="44"/>
      <c r="CL245" s="39"/>
      <c r="CM245" s="39"/>
      <c r="CN245" s="44"/>
      <c r="CO245" s="44"/>
      <c r="CP245" s="44"/>
      <c r="CQ245" s="44"/>
      <c r="CR245" s="45"/>
      <c r="CS245" s="43"/>
      <c r="CT245" s="43"/>
      <c r="CU245" s="42"/>
      <c r="CV245" s="59"/>
      <c r="CW245" s="64"/>
      <c r="CX245" s="46"/>
      <c r="CY245" s="46"/>
      <c r="CZ245" s="43"/>
      <c r="DA245" s="46"/>
      <c r="DB245" s="52"/>
      <c r="DC245" s="39"/>
      <c r="DD245" s="43"/>
      <c r="DE245" s="39"/>
      <c r="DF245" s="43"/>
      <c r="DG245" s="39"/>
      <c r="DH245" s="39"/>
      <c r="DI245" s="39"/>
      <c r="DJ245" s="39"/>
      <c r="DK245" s="39"/>
      <c r="DL245" s="39"/>
      <c r="DM245" s="64"/>
      <c r="DN245" s="39"/>
      <c r="DO245" s="39"/>
      <c r="DP245" s="39"/>
      <c r="DQ245" s="39"/>
      <c r="DR245" s="39"/>
      <c r="DS245" s="41"/>
      <c r="DT245" s="7"/>
    </row>
    <row r="246" spans="1:124" x14ac:dyDescent="0.3">
      <c r="A246" s="39"/>
      <c r="B246" s="40"/>
      <c r="C246" s="40"/>
      <c r="D246" s="40"/>
      <c r="E246" s="40"/>
      <c r="F246" s="40"/>
      <c r="G246" s="40"/>
      <c r="H246" s="40"/>
      <c r="I246" s="40"/>
      <c r="J246" s="40"/>
      <c r="K246" s="40"/>
      <c r="L246" s="40"/>
      <c r="M246" s="68"/>
      <c r="N246" s="40"/>
      <c r="O246" s="39"/>
      <c r="P246" s="39"/>
      <c r="Q246" s="39"/>
      <c r="R246" s="39"/>
      <c r="S246" s="39"/>
      <c r="T246" s="39"/>
      <c r="U246" s="39"/>
      <c r="V246" s="39"/>
      <c r="W246" s="39"/>
      <c r="X246" s="39"/>
      <c r="Y246" s="39"/>
      <c r="Z246" s="39"/>
      <c r="AA246" s="39"/>
      <c r="AB246" s="39"/>
      <c r="AC246" s="39"/>
      <c r="AD246" s="39"/>
      <c r="AE246" s="40"/>
      <c r="AF246" s="40"/>
      <c r="AG246" s="39"/>
      <c r="AH246" s="39"/>
      <c r="AI246" s="39"/>
      <c r="AJ246" s="39"/>
      <c r="AK246" s="41"/>
      <c r="AL246" s="39"/>
      <c r="AM246" s="39"/>
      <c r="AN246" s="39"/>
      <c r="AO246" s="39"/>
      <c r="AP246" s="42"/>
      <c r="AQ246" s="42"/>
      <c r="AR246" s="42"/>
      <c r="AS246" s="42"/>
      <c r="AT246" s="42"/>
      <c r="AU246" s="42"/>
      <c r="AV246" s="42"/>
      <c r="AW246" s="42"/>
      <c r="AX246" s="39"/>
      <c r="AY246" s="63"/>
      <c r="AZ246" s="40"/>
      <c r="BA246" s="39"/>
      <c r="BB246" s="39"/>
      <c r="BC246" s="39"/>
      <c r="BD246" s="39"/>
      <c r="BE246" s="39"/>
      <c r="BF246" s="39"/>
      <c r="BG246" s="39"/>
      <c r="BH246" s="39"/>
      <c r="BI246" s="39"/>
      <c r="BJ246" s="52"/>
      <c r="BK246" s="39"/>
      <c r="BL246" s="39"/>
      <c r="BM246" s="39"/>
      <c r="BN246" s="39"/>
      <c r="BO246" s="39"/>
      <c r="BP246" s="52"/>
      <c r="BQ246" s="43"/>
      <c r="BR246" s="42"/>
      <c r="BS246" s="42"/>
      <c r="BT246" s="44"/>
      <c r="BU246" s="44"/>
      <c r="BV246" s="65"/>
      <c r="BW246" s="44"/>
      <c r="BX246" s="44"/>
      <c r="BY246" s="44"/>
      <c r="BZ246" s="44"/>
      <c r="CA246" s="45"/>
      <c r="CB246" s="45"/>
      <c r="CC246" s="45"/>
      <c r="CD246" s="45"/>
      <c r="CE246" s="45"/>
      <c r="CF246" s="45"/>
      <c r="CG246" s="45"/>
      <c r="CH246" s="44"/>
      <c r="CI246" s="44"/>
      <c r="CJ246" s="44"/>
      <c r="CK246" s="44"/>
      <c r="CL246" s="39"/>
      <c r="CM246" s="39"/>
      <c r="CN246" s="44"/>
      <c r="CO246" s="44"/>
      <c r="CP246" s="44"/>
      <c r="CQ246" s="44"/>
      <c r="CR246" s="45"/>
      <c r="CS246" s="43"/>
      <c r="CT246" s="43"/>
      <c r="CU246" s="42"/>
      <c r="CV246" s="59"/>
      <c r="CW246" s="64"/>
      <c r="CX246" s="46"/>
      <c r="CY246" s="46"/>
      <c r="CZ246" s="43"/>
      <c r="DA246" s="46"/>
      <c r="DB246" s="52"/>
      <c r="DC246" s="39"/>
      <c r="DD246" s="43"/>
      <c r="DE246" s="39"/>
      <c r="DF246" s="43"/>
      <c r="DG246" s="39"/>
      <c r="DH246" s="39"/>
      <c r="DI246" s="39"/>
      <c r="DJ246" s="39"/>
      <c r="DK246" s="39"/>
      <c r="DL246" s="39"/>
      <c r="DM246" s="64"/>
      <c r="DN246" s="39"/>
      <c r="DO246" s="39"/>
      <c r="DP246" s="39"/>
      <c r="DQ246" s="39"/>
      <c r="DR246" s="39"/>
      <c r="DS246" s="41"/>
      <c r="DT246" s="36"/>
    </row>
    <row r="247" spans="1:124" x14ac:dyDescent="0.3">
      <c r="A247" s="39"/>
      <c r="B247" s="40"/>
      <c r="C247" s="40"/>
      <c r="D247" s="40"/>
      <c r="E247" s="40"/>
      <c r="F247" s="40"/>
      <c r="G247" s="40"/>
      <c r="H247" s="40"/>
      <c r="I247" s="40"/>
      <c r="J247" s="40"/>
      <c r="K247" s="40"/>
      <c r="L247" s="40"/>
      <c r="M247" s="68"/>
      <c r="N247" s="40"/>
      <c r="O247" s="39"/>
      <c r="P247" s="39"/>
      <c r="Q247" s="39"/>
      <c r="R247" s="39"/>
      <c r="S247" s="39"/>
      <c r="T247" s="39"/>
      <c r="U247" s="39"/>
      <c r="V247" s="39"/>
      <c r="W247" s="39"/>
      <c r="X247" s="39"/>
      <c r="Y247" s="39"/>
      <c r="Z247" s="39"/>
      <c r="AA247" s="39"/>
      <c r="AB247" s="39"/>
      <c r="AC247" s="39"/>
      <c r="AD247" s="39"/>
      <c r="AE247" s="40"/>
      <c r="AF247" s="40"/>
      <c r="AG247" s="39"/>
      <c r="AH247" s="39"/>
      <c r="AI247" s="39"/>
      <c r="AJ247" s="39"/>
      <c r="AK247" s="41"/>
      <c r="AL247" s="39"/>
      <c r="AM247" s="39"/>
      <c r="AN247" s="39"/>
      <c r="AO247" s="39"/>
      <c r="AP247" s="42"/>
      <c r="AQ247" s="42"/>
      <c r="AR247" s="42"/>
      <c r="AS247" s="42"/>
      <c r="AT247" s="42"/>
      <c r="AU247" s="42"/>
      <c r="AV247" s="42"/>
      <c r="AW247" s="42"/>
      <c r="AX247" s="39"/>
      <c r="AY247" s="63"/>
      <c r="AZ247" s="40"/>
      <c r="BA247" s="39"/>
      <c r="BB247" s="39"/>
      <c r="BC247" s="39"/>
      <c r="BD247" s="39"/>
      <c r="BE247" s="39"/>
      <c r="BF247" s="39"/>
      <c r="BG247" s="39"/>
      <c r="BH247" s="39"/>
      <c r="BI247" s="39"/>
      <c r="BJ247" s="52"/>
      <c r="BK247" s="39"/>
      <c r="BL247" s="39"/>
      <c r="BM247" s="39"/>
      <c r="BN247" s="39"/>
      <c r="BO247" s="39"/>
      <c r="BP247" s="52"/>
      <c r="BQ247" s="43"/>
      <c r="BR247" s="42"/>
      <c r="BS247" s="42"/>
      <c r="BT247" s="44"/>
      <c r="BU247" s="44"/>
      <c r="BV247" s="65"/>
      <c r="BW247" s="44"/>
      <c r="BX247" s="44"/>
      <c r="BY247" s="44"/>
      <c r="BZ247" s="44"/>
      <c r="CA247" s="45"/>
      <c r="CB247" s="45"/>
      <c r="CC247" s="45"/>
      <c r="CD247" s="45"/>
      <c r="CE247" s="45"/>
      <c r="CF247" s="45"/>
      <c r="CG247" s="45"/>
      <c r="CH247" s="44"/>
      <c r="CI247" s="44"/>
      <c r="CJ247" s="44"/>
      <c r="CK247" s="44"/>
      <c r="CL247" s="39"/>
      <c r="CM247" s="39"/>
      <c r="CN247" s="44"/>
      <c r="CO247" s="44"/>
      <c r="CP247" s="44"/>
      <c r="CQ247" s="44"/>
      <c r="CR247" s="45"/>
      <c r="CS247" s="43"/>
      <c r="CT247" s="43"/>
      <c r="CU247" s="42"/>
      <c r="CV247" s="59"/>
      <c r="CW247" s="64"/>
      <c r="CX247" s="46"/>
      <c r="CY247" s="46"/>
      <c r="CZ247" s="43"/>
      <c r="DA247" s="46"/>
      <c r="DB247" s="52"/>
      <c r="DC247" s="39"/>
      <c r="DD247" s="43"/>
      <c r="DE247" s="39"/>
      <c r="DF247" s="43"/>
      <c r="DG247" s="39"/>
      <c r="DH247" s="39"/>
      <c r="DI247" s="39"/>
      <c r="DJ247" s="39"/>
      <c r="DK247" s="39"/>
      <c r="DL247" s="39"/>
      <c r="DM247" s="64"/>
      <c r="DN247" s="39"/>
      <c r="DO247" s="39"/>
      <c r="DP247" s="39"/>
      <c r="DQ247" s="39"/>
      <c r="DR247" s="39"/>
      <c r="DS247" s="41"/>
      <c r="DT247" s="41"/>
    </row>
    <row r="248" spans="1:124" x14ac:dyDescent="0.3">
      <c r="A248" s="39"/>
      <c r="B248" s="40"/>
      <c r="C248" s="40"/>
      <c r="D248" s="40"/>
      <c r="E248" s="40"/>
      <c r="F248" s="40"/>
      <c r="G248" s="40"/>
      <c r="H248" s="40"/>
      <c r="I248" s="40"/>
      <c r="J248" s="40"/>
      <c r="K248" s="40"/>
      <c r="L248" s="40"/>
      <c r="M248" s="68"/>
      <c r="N248" s="40"/>
      <c r="O248" s="39"/>
      <c r="P248" s="39"/>
      <c r="Q248" s="39"/>
      <c r="R248" s="39"/>
      <c r="S248" s="39"/>
      <c r="T248" s="39"/>
      <c r="U248" s="39"/>
      <c r="V248" s="39"/>
      <c r="W248" s="39"/>
      <c r="X248" s="39"/>
      <c r="Y248" s="39"/>
      <c r="Z248" s="39"/>
      <c r="AA248" s="39"/>
      <c r="AB248" s="39"/>
      <c r="AC248" s="39"/>
      <c r="AD248" s="39"/>
      <c r="AE248" s="40"/>
      <c r="AF248" s="40"/>
      <c r="AG248" s="39"/>
      <c r="AH248" s="39"/>
      <c r="AI248" s="39"/>
      <c r="AJ248" s="39"/>
      <c r="AK248" s="41"/>
      <c r="AL248" s="39"/>
      <c r="AM248" s="39"/>
      <c r="AN248" s="39"/>
      <c r="AO248" s="39"/>
      <c r="AP248" s="42"/>
      <c r="AQ248" s="42"/>
      <c r="AR248" s="42"/>
      <c r="AS248" s="42"/>
      <c r="AT248" s="42"/>
      <c r="AU248" s="42"/>
      <c r="AV248" s="42"/>
      <c r="AW248" s="42"/>
      <c r="AX248" s="39"/>
      <c r="AY248" s="63"/>
      <c r="AZ248" s="40"/>
      <c r="BA248" s="39"/>
      <c r="BB248" s="39"/>
      <c r="BC248" s="39"/>
      <c r="BD248" s="39"/>
      <c r="BE248" s="39"/>
      <c r="BF248" s="39"/>
      <c r="BG248" s="39"/>
      <c r="BH248" s="39"/>
      <c r="BI248" s="39"/>
      <c r="BJ248" s="52"/>
      <c r="BK248" s="39"/>
      <c r="BL248" s="39"/>
      <c r="BM248" s="39"/>
      <c r="BN248" s="39"/>
      <c r="BO248" s="39"/>
      <c r="BP248" s="52"/>
      <c r="BQ248" s="43"/>
      <c r="BR248" s="42"/>
      <c r="BS248" s="42"/>
      <c r="BT248" s="44"/>
      <c r="BU248" s="44"/>
      <c r="BV248" s="65"/>
      <c r="BW248" s="44"/>
      <c r="BX248" s="44"/>
      <c r="BY248" s="44"/>
      <c r="BZ248" s="44"/>
      <c r="CA248" s="45"/>
      <c r="CB248" s="45"/>
      <c r="CC248" s="45"/>
      <c r="CD248" s="45"/>
      <c r="CE248" s="45"/>
      <c r="CF248" s="45"/>
      <c r="CG248" s="45"/>
      <c r="CH248" s="44"/>
      <c r="CI248" s="44"/>
      <c r="CJ248" s="44"/>
      <c r="CK248" s="44"/>
      <c r="CL248" s="39"/>
      <c r="CM248" s="39"/>
      <c r="CN248" s="44"/>
      <c r="CO248" s="44"/>
      <c r="CP248" s="44"/>
      <c r="CQ248" s="44"/>
      <c r="CR248" s="45"/>
      <c r="CS248" s="43"/>
      <c r="CT248" s="43"/>
      <c r="CU248" s="42"/>
      <c r="CV248" s="59"/>
      <c r="CW248" s="64"/>
      <c r="CX248" s="46"/>
      <c r="CY248" s="46"/>
      <c r="CZ248" s="43"/>
      <c r="DA248" s="46"/>
      <c r="DB248" s="52"/>
      <c r="DC248" s="39"/>
      <c r="DD248" s="43"/>
      <c r="DE248" s="39"/>
      <c r="DF248" s="43"/>
      <c r="DG248" s="39"/>
      <c r="DH248" s="39"/>
      <c r="DI248" s="39"/>
      <c r="DJ248" s="39"/>
      <c r="DK248" s="39"/>
      <c r="DL248" s="39"/>
      <c r="DM248" s="64"/>
      <c r="DN248" s="39"/>
      <c r="DO248" s="39"/>
      <c r="DP248" s="39"/>
      <c r="DQ248" s="39"/>
      <c r="DR248" s="39"/>
      <c r="DS248" s="41"/>
      <c r="DT248" s="36"/>
    </row>
    <row r="249" spans="1:124" x14ac:dyDescent="0.3">
      <c r="A249" s="39"/>
      <c r="B249" s="40"/>
      <c r="C249" s="40"/>
      <c r="D249" s="40"/>
      <c r="E249" s="40"/>
      <c r="F249" s="40"/>
      <c r="G249" s="40"/>
      <c r="H249" s="40"/>
      <c r="I249" s="40"/>
      <c r="J249" s="40"/>
      <c r="K249" s="40"/>
      <c r="L249" s="40"/>
      <c r="M249" s="68"/>
      <c r="N249" s="40"/>
      <c r="O249" s="39"/>
      <c r="P249" s="39"/>
      <c r="Q249" s="39"/>
      <c r="R249" s="39"/>
      <c r="S249" s="39"/>
      <c r="T249" s="39"/>
      <c r="U249" s="39"/>
      <c r="V249" s="39"/>
      <c r="W249" s="39"/>
      <c r="X249" s="39"/>
      <c r="Y249" s="39"/>
      <c r="Z249" s="39"/>
      <c r="AA249" s="39"/>
      <c r="AB249" s="39"/>
      <c r="AC249" s="39"/>
      <c r="AD249" s="39"/>
      <c r="AE249" s="40"/>
      <c r="AF249" s="40"/>
      <c r="AG249" s="39"/>
      <c r="AH249" s="39"/>
      <c r="AI249" s="39"/>
      <c r="AJ249" s="39"/>
      <c r="AK249" s="41"/>
      <c r="AL249" s="39"/>
      <c r="AM249" s="39"/>
      <c r="AN249" s="39"/>
      <c r="AO249" s="39"/>
      <c r="AP249" s="42"/>
      <c r="AQ249" s="42"/>
      <c r="AR249" s="42"/>
      <c r="AS249" s="42"/>
      <c r="AT249" s="42"/>
      <c r="AU249" s="42"/>
      <c r="AV249" s="42"/>
      <c r="AW249" s="42"/>
      <c r="AX249" s="39"/>
      <c r="AY249" s="63"/>
      <c r="AZ249" s="40"/>
      <c r="BA249" s="39"/>
      <c r="BB249" s="39"/>
      <c r="BC249" s="39"/>
      <c r="BD249" s="39"/>
      <c r="BE249" s="39"/>
      <c r="BF249" s="39"/>
      <c r="BG249" s="39"/>
      <c r="BH249" s="39"/>
      <c r="BI249" s="39"/>
      <c r="BJ249" s="52"/>
      <c r="BK249" s="39"/>
      <c r="BL249" s="39"/>
      <c r="BM249" s="39"/>
      <c r="BN249" s="39"/>
      <c r="BO249" s="39"/>
      <c r="BP249" s="52"/>
      <c r="BQ249" s="43"/>
      <c r="BR249" s="42"/>
      <c r="BS249" s="42"/>
      <c r="BT249" s="44"/>
      <c r="BU249" s="44"/>
      <c r="BV249" s="65"/>
      <c r="BW249" s="44"/>
      <c r="BX249" s="44"/>
      <c r="BY249" s="44"/>
      <c r="BZ249" s="44"/>
      <c r="CA249" s="45"/>
      <c r="CB249" s="45"/>
      <c r="CC249" s="45"/>
      <c r="CD249" s="45"/>
      <c r="CE249" s="45"/>
      <c r="CF249" s="45"/>
      <c r="CG249" s="45"/>
      <c r="CH249" s="44"/>
      <c r="CI249" s="44"/>
      <c r="CJ249" s="44"/>
      <c r="CK249" s="44"/>
      <c r="CL249" s="39"/>
      <c r="CM249" s="39"/>
      <c r="CN249" s="44"/>
      <c r="CO249" s="44"/>
      <c r="CP249" s="44"/>
      <c r="CQ249" s="44"/>
      <c r="CR249" s="45"/>
      <c r="CS249" s="43"/>
      <c r="CT249" s="43"/>
      <c r="CU249" s="42"/>
      <c r="CV249" s="59"/>
      <c r="CW249" s="64"/>
      <c r="CX249" s="46"/>
      <c r="CY249" s="46"/>
      <c r="CZ249" s="43"/>
      <c r="DA249" s="46"/>
      <c r="DB249" s="52"/>
      <c r="DC249" s="39"/>
      <c r="DD249" s="43"/>
      <c r="DE249" s="39"/>
      <c r="DF249" s="43"/>
      <c r="DG249" s="39"/>
      <c r="DH249" s="39"/>
      <c r="DI249" s="39"/>
      <c r="DJ249" s="39"/>
      <c r="DK249" s="39"/>
      <c r="DL249" s="39"/>
      <c r="DM249" s="64"/>
      <c r="DN249" s="39"/>
      <c r="DO249" s="39"/>
      <c r="DP249" s="39"/>
      <c r="DQ249" s="39"/>
      <c r="DR249" s="39"/>
      <c r="DS249" s="41"/>
      <c r="DT249" s="36"/>
    </row>
    <row r="250" spans="1:124" x14ac:dyDescent="0.3">
      <c r="A250" s="39"/>
      <c r="B250" s="40"/>
      <c r="C250" s="40"/>
      <c r="D250" s="40"/>
      <c r="E250" s="40"/>
      <c r="F250" s="40"/>
      <c r="G250" s="40"/>
      <c r="H250" s="40"/>
      <c r="I250" s="40"/>
      <c r="J250" s="40"/>
      <c r="K250" s="40"/>
      <c r="L250" s="40"/>
      <c r="M250" s="68"/>
      <c r="N250" s="40"/>
      <c r="O250" s="39"/>
      <c r="P250" s="39"/>
      <c r="Q250" s="39"/>
      <c r="R250" s="39"/>
      <c r="S250" s="39"/>
      <c r="T250" s="39"/>
      <c r="U250" s="39"/>
      <c r="V250" s="39"/>
      <c r="W250" s="39"/>
      <c r="X250" s="39"/>
      <c r="Y250" s="39"/>
      <c r="Z250" s="39"/>
      <c r="AA250" s="39"/>
      <c r="AB250" s="39"/>
      <c r="AC250" s="39"/>
      <c r="AD250" s="39"/>
      <c r="AE250" s="40"/>
      <c r="AF250" s="40"/>
      <c r="AG250" s="39"/>
      <c r="AH250" s="39"/>
      <c r="AI250" s="39"/>
      <c r="AJ250" s="39"/>
      <c r="AK250" s="41"/>
      <c r="AL250" s="39"/>
      <c r="AM250" s="39"/>
      <c r="AN250" s="39"/>
      <c r="AO250" s="39"/>
      <c r="AP250" s="42"/>
      <c r="AQ250" s="42"/>
      <c r="AR250" s="42"/>
      <c r="AS250" s="42"/>
      <c r="AT250" s="42"/>
      <c r="AU250" s="42"/>
      <c r="AV250" s="42"/>
      <c r="AW250" s="42"/>
      <c r="AX250" s="39"/>
      <c r="AY250" s="63"/>
      <c r="AZ250" s="40"/>
      <c r="BA250" s="39"/>
      <c r="BB250" s="39"/>
      <c r="BC250" s="39"/>
      <c r="BD250" s="39"/>
      <c r="BE250" s="39"/>
      <c r="BF250" s="39"/>
      <c r="BG250" s="39"/>
      <c r="BH250" s="39"/>
      <c r="BI250" s="39"/>
      <c r="BJ250" s="52"/>
      <c r="BK250" s="39"/>
      <c r="BL250" s="39"/>
      <c r="BM250" s="39"/>
      <c r="BN250" s="39"/>
      <c r="BO250" s="39"/>
      <c r="BP250" s="52"/>
      <c r="BQ250" s="43"/>
      <c r="BR250" s="42"/>
      <c r="BS250" s="42"/>
      <c r="BT250" s="44"/>
      <c r="BU250" s="44"/>
      <c r="BV250" s="65"/>
      <c r="BW250" s="44"/>
      <c r="BX250" s="44"/>
      <c r="BY250" s="44"/>
      <c r="BZ250" s="44"/>
      <c r="CA250" s="45"/>
      <c r="CB250" s="45"/>
      <c r="CC250" s="45"/>
      <c r="CD250" s="45"/>
      <c r="CE250" s="45"/>
      <c r="CF250" s="45"/>
      <c r="CG250" s="45"/>
      <c r="CH250" s="44"/>
      <c r="CI250" s="44"/>
      <c r="CJ250" s="44"/>
      <c r="CK250" s="44"/>
      <c r="CL250" s="39"/>
      <c r="CM250" s="39"/>
      <c r="CN250" s="44"/>
      <c r="CO250" s="44"/>
      <c r="CP250" s="44"/>
      <c r="CQ250" s="44"/>
      <c r="CR250" s="45"/>
      <c r="CS250" s="43"/>
      <c r="CT250" s="43"/>
      <c r="CU250" s="42"/>
      <c r="CV250" s="59"/>
      <c r="CW250" s="64"/>
      <c r="CX250" s="46"/>
      <c r="CY250" s="46"/>
      <c r="CZ250" s="43"/>
      <c r="DA250" s="46"/>
      <c r="DB250" s="52"/>
      <c r="DC250" s="39"/>
      <c r="DD250" s="43"/>
      <c r="DE250" s="39"/>
      <c r="DF250" s="43"/>
      <c r="DG250" s="39"/>
      <c r="DH250" s="39"/>
      <c r="DI250" s="39"/>
      <c r="DJ250" s="39"/>
      <c r="DK250" s="39"/>
      <c r="DL250" s="39"/>
      <c r="DM250" s="64"/>
      <c r="DN250" s="39"/>
      <c r="DO250" s="39"/>
      <c r="DP250" s="39"/>
      <c r="DQ250" s="39"/>
      <c r="DR250" s="39"/>
      <c r="DS250" s="41"/>
      <c r="DT250" s="7"/>
    </row>
    <row r="251" spans="1:124" x14ac:dyDescent="0.3">
      <c r="A251" s="39"/>
      <c r="B251" s="40"/>
      <c r="C251" s="40"/>
      <c r="D251" s="40"/>
      <c r="E251" s="40"/>
      <c r="F251" s="40"/>
      <c r="G251" s="40"/>
      <c r="H251" s="40"/>
      <c r="I251" s="40"/>
      <c r="J251" s="40"/>
      <c r="K251" s="40"/>
      <c r="L251" s="40"/>
      <c r="M251" s="68"/>
      <c r="N251" s="40"/>
      <c r="O251" s="39"/>
      <c r="P251" s="39"/>
      <c r="Q251" s="39"/>
      <c r="R251" s="39"/>
      <c r="S251" s="39"/>
      <c r="T251" s="39"/>
      <c r="U251" s="39"/>
      <c r="V251" s="39"/>
      <c r="W251" s="39"/>
      <c r="X251" s="39"/>
      <c r="Y251" s="39"/>
      <c r="Z251" s="39"/>
      <c r="AA251" s="39"/>
      <c r="AB251" s="39"/>
      <c r="AC251" s="39"/>
      <c r="AD251" s="39"/>
      <c r="AE251" s="40"/>
      <c r="AF251" s="40"/>
      <c r="AG251" s="39"/>
      <c r="AH251" s="39"/>
      <c r="AI251" s="39"/>
      <c r="AJ251" s="39"/>
      <c r="AK251" s="41"/>
      <c r="AL251" s="39"/>
      <c r="AM251" s="39"/>
      <c r="AN251" s="39"/>
      <c r="AO251" s="39"/>
      <c r="AP251" s="42"/>
      <c r="AQ251" s="42"/>
      <c r="AR251" s="42"/>
      <c r="AS251" s="42"/>
      <c r="AT251" s="42"/>
      <c r="AU251" s="42"/>
      <c r="AV251" s="42"/>
      <c r="AW251" s="42"/>
      <c r="AX251" s="39"/>
      <c r="AY251" s="63"/>
      <c r="AZ251" s="40"/>
      <c r="BA251" s="39"/>
      <c r="BB251" s="39"/>
      <c r="BC251" s="39"/>
      <c r="BD251" s="39"/>
      <c r="BE251" s="39"/>
      <c r="BF251" s="39"/>
      <c r="BG251" s="39"/>
      <c r="BH251" s="39"/>
      <c r="BI251" s="39"/>
      <c r="BJ251" s="52"/>
      <c r="BK251" s="39"/>
      <c r="BL251" s="39"/>
      <c r="BM251" s="39"/>
      <c r="BN251" s="39"/>
      <c r="BO251" s="39"/>
      <c r="BP251" s="52"/>
      <c r="BQ251" s="43"/>
      <c r="BR251" s="42"/>
      <c r="BS251" s="42"/>
      <c r="BT251" s="44"/>
      <c r="BU251" s="44"/>
      <c r="BV251" s="65"/>
      <c r="BW251" s="44"/>
      <c r="BX251" s="44"/>
      <c r="BY251" s="44"/>
      <c r="BZ251" s="44"/>
      <c r="CA251" s="45"/>
      <c r="CB251" s="45"/>
      <c r="CC251" s="45"/>
      <c r="CD251" s="45"/>
      <c r="CE251" s="45"/>
      <c r="CF251" s="45"/>
      <c r="CG251" s="45"/>
      <c r="CH251" s="44"/>
      <c r="CI251" s="44"/>
      <c r="CJ251" s="44"/>
      <c r="CK251" s="44"/>
      <c r="CL251" s="39"/>
      <c r="CM251" s="39"/>
      <c r="CN251" s="44"/>
      <c r="CO251" s="44"/>
      <c r="CP251" s="44"/>
      <c r="CQ251" s="44"/>
      <c r="CR251" s="45"/>
      <c r="CS251" s="43"/>
      <c r="CT251" s="43"/>
      <c r="CU251" s="42"/>
      <c r="CV251" s="59"/>
      <c r="CW251" s="64"/>
      <c r="CX251" s="46"/>
      <c r="CY251" s="46"/>
      <c r="CZ251" s="43"/>
      <c r="DA251" s="46"/>
      <c r="DB251" s="52"/>
      <c r="DC251" s="39"/>
      <c r="DD251" s="43"/>
      <c r="DE251" s="39"/>
      <c r="DF251" s="43"/>
      <c r="DG251" s="39"/>
      <c r="DH251" s="39"/>
      <c r="DI251" s="39"/>
      <c r="DJ251" s="39"/>
      <c r="DK251" s="39"/>
      <c r="DL251" s="39"/>
      <c r="DM251" s="64"/>
      <c r="DN251" s="39"/>
      <c r="DO251" s="39"/>
      <c r="DP251" s="39"/>
      <c r="DQ251" s="39"/>
      <c r="DR251" s="39"/>
      <c r="DS251" s="41"/>
      <c r="DT251" s="36"/>
    </row>
    <row r="252" spans="1:124" x14ac:dyDescent="0.3">
      <c r="A252" s="39"/>
      <c r="B252" s="40"/>
      <c r="C252" s="40"/>
      <c r="D252" s="40"/>
      <c r="E252" s="40"/>
      <c r="F252" s="40"/>
      <c r="G252" s="40"/>
      <c r="H252" s="40"/>
      <c r="I252" s="40"/>
      <c r="J252" s="40"/>
      <c r="K252" s="40"/>
      <c r="L252" s="40"/>
      <c r="M252" s="68"/>
      <c r="N252" s="40"/>
      <c r="O252" s="39"/>
      <c r="P252" s="39"/>
      <c r="Q252" s="39"/>
      <c r="R252" s="39"/>
      <c r="S252" s="39"/>
      <c r="T252" s="39"/>
      <c r="U252" s="39"/>
      <c r="V252" s="39"/>
      <c r="W252" s="39"/>
      <c r="X252" s="39"/>
      <c r="Y252" s="39"/>
      <c r="Z252" s="39"/>
      <c r="AA252" s="39"/>
      <c r="AB252" s="39"/>
      <c r="AC252" s="39"/>
      <c r="AD252" s="39"/>
      <c r="AE252" s="40"/>
      <c r="AF252" s="40"/>
      <c r="AG252" s="39"/>
      <c r="AH252" s="39"/>
      <c r="AI252" s="39"/>
      <c r="AJ252" s="39"/>
      <c r="AK252" s="41"/>
      <c r="AL252" s="39"/>
      <c r="AM252" s="39"/>
      <c r="AN252" s="39"/>
      <c r="AO252" s="39"/>
      <c r="AP252" s="42"/>
      <c r="AQ252" s="42"/>
      <c r="AR252" s="42"/>
      <c r="AS252" s="42"/>
      <c r="AT252" s="42"/>
      <c r="AU252" s="42"/>
      <c r="AV252" s="42"/>
      <c r="AW252" s="42"/>
      <c r="AX252" s="39"/>
      <c r="AY252" s="63"/>
      <c r="AZ252" s="40"/>
      <c r="BA252" s="39"/>
      <c r="BB252" s="39"/>
      <c r="BC252" s="39"/>
      <c r="BD252" s="39"/>
      <c r="BE252" s="39"/>
      <c r="BF252" s="39"/>
      <c r="BG252" s="39"/>
      <c r="BH252" s="39"/>
      <c r="BI252" s="39"/>
      <c r="BJ252" s="52"/>
      <c r="BK252" s="39"/>
      <c r="BL252" s="39"/>
      <c r="BM252" s="39"/>
      <c r="BN252" s="39"/>
      <c r="BO252" s="39"/>
      <c r="BP252" s="52"/>
      <c r="BQ252" s="43"/>
      <c r="BR252" s="42"/>
      <c r="BS252" s="42"/>
      <c r="BT252" s="44"/>
      <c r="BU252" s="44"/>
      <c r="BV252" s="65"/>
      <c r="BW252" s="44"/>
      <c r="BX252" s="44"/>
      <c r="BY252" s="44"/>
      <c r="BZ252" s="44"/>
      <c r="CA252" s="45"/>
      <c r="CB252" s="45"/>
      <c r="CC252" s="45"/>
      <c r="CD252" s="45"/>
      <c r="CE252" s="45"/>
      <c r="CF252" s="45"/>
      <c r="CG252" s="45"/>
      <c r="CH252" s="44"/>
      <c r="CI252" s="44"/>
      <c r="CJ252" s="44"/>
      <c r="CK252" s="44"/>
      <c r="CL252" s="39"/>
      <c r="CM252" s="39"/>
      <c r="CN252" s="44"/>
      <c r="CO252" s="44"/>
      <c r="CP252" s="44"/>
      <c r="CQ252" s="44"/>
      <c r="CR252" s="45"/>
      <c r="CS252" s="43"/>
      <c r="CT252" s="43"/>
      <c r="CU252" s="42"/>
      <c r="CV252" s="59"/>
      <c r="CW252" s="64"/>
      <c r="CX252" s="46"/>
      <c r="CY252" s="46"/>
      <c r="CZ252" s="43"/>
      <c r="DA252" s="46"/>
      <c r="DB252" s="52"/>
      <c r="DC252" s="39"/>
      <c r="DD252" s="43"/>
      <c r="DE252" s="39"/>
      <c r="DF252" s="43"/>
      <c r="DG252" s="39"/>
      <c r="DH252" s="39"/>
      <c r="DI252" s="39"/>
      <c r="DJ252" s="39"/>
      <c r="DK252" s="39"/>
      <c r="DL252" s="39"/>
      <c r="DM252" s="64"/>
      <c r="DN252" s="39"/>
      <c r="DO252" s="39"/>
      <c r="DP252" s="39"/>
      <c r="DQ252" s="39"/>
      <c r="DR252" s="39"/>
      <c r="DS252" s="41"/>
      <c r="DT252" s="7"/>
    </row>
    <row r="253" spans="1:124" x14ac:dyDescent="0.3">
      <c r="A253" s="39"/>
      <c r="B253" s="40"/>
      <c r="C253" s="40"/>
      <c r="D253" s="40"/>
      <c r="E253" s="40"/>
      <c r="F253" s="40"/>
      <c r="G253" s="40"/>
      <c r="H253" s="40"/>
      <c r="I253" s="40"/>
      <c r="J253" s="40"/>
      <c r="K253" s="40"/>
      <c r="L253" s="40"/>
      <c r="M253" s="68"/>
      <c r="N253" s="40"/>
      <c r="O253" s="39"/>
      <c r="P253" s="39"/>
      <c r="Q253" s="39"/>
      <c r="R253" s="39"/>
      <c r="S253" s="39"/>
      <c r="T253" s="39"/>
      <c r="U253" s="39"/>
      <c r="V253" s="39"/>
      <c r="W253" s="39"/>
      <c r="X253" s="39"/>
      <c r="Y253" s="39"/>
      <c r="Z253" s="39"/>
      <c r="AA253" s="39"/>
      <c r="AB253" s="39"/>
      <c r="AC253" s="39"/>
      <c r="AD253" s="39"/>
      <c r="AE253" s="40"/>
      <c r="AF253" s="40"/>
      <c r="AG253" s="39"/>
      <c r="AH253" s="39"/>
      <c r="AI253" s="39"/>
      <c r="AJ253" s="39"/>
      <c r="AK253" s="41"/>
      <c r="AL253" s="39"/>
      <c r="AM253" s="39"/>
      <c r="AN253" s="39"/>
      <c r="AO253" s="39"/>
      <c r="AP253" s="42"/>
      <c r="AQ253" s="42"/>
      <c r="AR253" s="42"/>
      <c r="AS253" s="42"/>
      <c r="AT253" s="42"/>
      <c r="AU253" s="42"/>
      <c r="AV253" s="42"/>
      <c r="AW253" s="42"/>
      <c r="AX253" s="39"/>
      <c r="AY253" s="63"/>
      <c r="AZ253" s="40"/>
      <c r="BA253" s="39"/>
      <c r="BB253" s="39"/>
      <c r="BC253" s="39"/>
      <c r="BD253" s="39"/>
      <c r="BE253" s="39"/>
      <c r="BF253" s="39"/>
      <c r="BG253" s="39"/>
      <c r="BH253" s="39"/>
      <c r="BI253" s="39"/>
      <c r="BJ253" s="52"/>
      <c r="BK253" s="39"/>
      <c r="BL253" s="39"/>
      <c r="BM253" s="39"/>
      <c r="BN253" s="39"/>
      <c r="BO253" s="39"/>
      <c r="BP253" s="52"/>
      <c r="BQ253" s="43"/>
      <c r="BR253" s="42"/>
      <c r="BS253" s="42"/>
      <c r="BT253" s="44"/>
      <c r="BU253" s="44"/>
      <c r="BV253" s="65"/>
      <c r="BW253" s="44"/>
      <c r="BX253" s="44"/>
      <c r="BY253" s="44"/>
      <c r="BZ253" s="44"/>
      <c r="CA253" s="45"/>
      <c r="CB253" s="45"/>
      <c r="CC253" s="45"/>
      <c r="CD253" s="45"/>
      <c r="CE253" s="45"/>
      <c r="CF253" s="45"/>
      <c r="CG253" s="45"/>
      <c r="CH253" s="44"/>
      <c r="CI253" s="44"/>
      <c r="CJ253" s="44"/>
      <c r="CK253" s="44"/>
      <c r="CL253" s="39"/>
      <c r="CM253" s="39"/>
      <c r="CN253" s="44"/>
      <c r="CO253" s="44"/>
      <c r="CP253" s="44"/>
      <c r="CQ253" s="44"/>
      <c r="CR253" s="45"/>
      <c r="CS253" s="43"/>
      <c r="CT253" s="43"/>
      <c r="CU253" s="42"/>
      <c r="CV253" s="59"/>
      <c r="CW253" s="64"/>
      <c r="CX253" s="46"/>
      <c r="CY253" s="46"/>
      <c r="CZ253" s="43"/>
      <c r="DA253" s="46"/>
      <c r="DB253" s="52"/>
      <c r="DC253" s="39"/>
      <c r="DD253" s="43"/>
      <c r="DE253" s="39"/>
      <c r="DF253" s="43"/>
      <c r="DG253" s="39"/>
      <c r="DH253" s="39"/>
      <c r="DI253" s="39"/>
      <c r="DJ253" s="39"/>
      <c r="DK253" s="39"/>
      <c r="DL253" s="39"/>
      <c r="DM253" s="64"/>
      <c r="DN253" s="39"/>
      <c r="DO253" s="39"/>
      <c r="DP253" s="39"/>
      <c r="DQ253" s="39"/>
      <c r="DR253" s="39"/>
      <c r="DS253" s="41"/>
      <c r="DT253" s="36"/>
    </row>
    <row r="254" spans="1:124" x14ac:dyDescent="0.3">
      <c r="A254" s="39"/>
      <c r="B254" s="40"/>
      <c r="C254" s="40"/>
      <c r="D254" s="40"/>
      <c r="E254" s="40"/>
      <c r="F254" s="40"/>
      <c r="G254" s="40"/>
      <c r="H254" s="40"/>
      <c r="I254" s="40"/>
      <c r="J254" s="40"/>
      <c r="K254" s="40"/>
      <c r="L254" s="40"/>
      <c r="M254" s="68"/>
      <c r="N254" s="40"/>
      <c r="O254" s="39"/>
      <c r="P254" s="39"/>
      <c r="Q254" s="39"/>
      <c r="R254" s="39"/>
      <c r="S254" s="39"/>
      <c r="T254" s="39"/>
      <c r="U254" s="39"/>
      <c r="V254" s="39"/>
      <c r="W254" s="39"/>
      <c r="X254" s="39"/>
      <c r="Y254" s="39"/>
      <c r="Z254" s="39"/>
      <c r="AA254" s="39"/>
      <c r="AB254" s="39"/>
      <c r="AC254" s="39"/>
      <c r="AD254" s="39"/>
      <c r="AE254" s="40"/>
      <c r="AF254" s="40"/>
      <c r="AG254" s="39"/>
      <c r="AH254" s="39"/>
      <c r="AI254" s="39"/>
      <c r="AJ254" s="39"/>
      <c r="AK254" s="41"/>
      <c r="AL254" s="39"/>
      <c r="AM254" s="39"/>
      <c r="AN254" s="39"/>
      <c r="AO254" s="39"/>
      <c r="AP254" s="42"/>
      <c r="AQ254" s="42"/>
      <c r="AR254" s="42"/>
      <c r="AS254" s="42"/>
      <c r="AT254" s="42"/>
      <c r="AU254" s="42"/>
      <c r="AV254" s="42"/>
      <c r="AW254" s="42"/>
      <c r="AX254" s="39"/>
      <c r="AY254" s="63"/>
      <c r="AZ254" s="40"/>
      <c r="BA254" s="39"/>
      <c r="BB254" s="39"/>
      <c r="BC254" s="39"/>
      <c r="BD254" s="39"/>
      <c r="BE254" s="39"/>
      <c r="BF254" s="39"/>
      <c r="BG254" s="39"/>
      <c r="BH254" s="39"/>
      <c r="BI254" s="39"/>
      <c r="BJ254" s="52"/>
      <c r="BK254" s="39"/>
      <c r="BL254" s="39"/>
      <c r="BM254" s="39"/>
      <c r="BN254" s="39"/>
      <c r="BO254" s="39"/>
      <c r="BP254" s="52"/>
      <c r="BQ254" s="43"/>
      <c r="BR254" s="42"/>
      <c r="BS254" s="42"/>
      <c r="BT254" s="44"/>
      <c r="BU254" s="44"/>
      <c r="BV254" s="65"/>
      <c r="BW254" s="44"/>
      <c r="BX254" s="44"/>
      <c r="BY254" s="44"/>
      <c r="BZ254" s="44"/>
      <c r="CA254" s="45"/>
      <c r="CB254" s="45"/>
      <c r="CC254" s="45"/>
      <c r="CD254" s="45"/>
      <c r="CE254" s="45"/>
      <c r="CF254" s="45"/>
      <c r="CG254" s="45"/>
      <c r="CH254" s="44"/>
      <c r="CI254" s="44"/>
      <c r="CJ254" s="44"/>
      <c r="CK254" s="44"/>
      <c r="CL254" s="39"/>
      <c r="CM254" s="39"/>
      <c r="CN254" s="44"/>
      <c r="CO254" s="44"/>
      <c r="CP254" s="44"/>
      <c r="CQ254" s="44"/>
      <c r="CR254" s="45"/>
      <c r="CS254" s="43"/>
      <c r="CT254" s="43"/>
      <c r="CU254" s="42"/>
      <c r="CV254" s="59"/>
      <c r="CW254" s="64"/>
      <c r="CX254" s="46"/>
      <c r="CY254" s="46"/>
      <c r="CZ254" s="43"/>
      <c r="DA254" s="46"/>
      <c r="DB254" s="52"/>
      <c r="DC254" s="39"/>
      <c r="DD254" s="43"/>
      <c r="DE254" s="39"/>
      <c r="DF254" s="43"/>
      <c r="DG254" s="39"/>
      <c r="DH254" s="39"/>
      <c r="DI254" s="39"/>
      <c r="DJ254" s="39"/>
      <c r="DK254" s="39"/>
      <c r="DL254" s="39"/>
      <c r="DM254" s="64"/>
      <c r="DN254" s="39"/>
      <c r="DO254" s="39"/>
      <c r="DP254" s="39"/>
      <c r="DQ254" s="39"/>
      <c r="DR254" s="39"/>
      <c r="DS254" s="77"/>
      <c r="DT254" s="36"/>
    </row>
    <row r="255" spans="1:124" x14ac:dyDescent="0.3">
      <c r="A255" s="39"/>
      <c r="B255" s="40"/>
      <c r="C255" s="40"/>
      <c r="D255" s="40"/>
      <c r="E255" s="40"/>
      <c r="F255" s="40"/>
      <c r="G255" s="40"/>
      <c r="H255" s="40"/>
      <c r="I255" s="40"/>
      <c r="J255" s="40"/>
      <c r="K255" s="40"/>
      <c r="L255" s="40"/>
      <c r="M255" s="68"/>
      <c r="N255" s="40"/>
      <c r="O255" s="39"/>
      <c r="P255" s="39"/>
      <c r="Q255" s="39"/>
      <c r="R255" s="39"/>
      <c r="S255" s="39"/>
      <c r="T255" s="39"/>
      <c r="U255" s="39"/>
      <c r="V255" s="39"/>
      <c r="W255" s="39"/>
      <c r="X255" s="39"/>
      <c r="Y255" s="39"/>
      <c r="Z255" s="39"/>
      <c r="AA255" s="39"/>
      <c r="AB255" s="39"/>
      <c r="AC255" s="39"/>
      <c r="AD255" s="39"/>
      <c r="AE255" s="40"/>
      <c r="AF255" s="40"/>
      <c r="AG255" s="39"/>
      <c r="AH255" s="39"/>
      <c r="AI255" s="39"/>
      <c r="AJ255" s="39"/>
      <c r="AK255" s="41"/>
      <c r="AL255" s="39"/>
      <c r="AM255" s="39"/>
      <c r="AN255" s="39"/>
      <c r="AO255" s="39"/>
      <c r="AP255" s="42"/>
      <c r="AQ255" s="42"/>
      <c r="AR255" s="42"/>
      <c r="AS255" s="42"/>
      <c r="AT255" s="42"/>
      <c r="AU255" s="42"/>
      <c r="AV255" s="42"/>
      <c r="AW255" s="42"/>
      <c r="AX255" s="39"/>
      <c r="AY255" s="63"/>
      <c r="AZ255" s="40"/>
      <c r="BA255" s="39"/>
      <c r="BB255" s="39"/>
      <c r="BC255" s="39"/>
      <c r="BD255" s="39"/>
      <c r="BE255" s="39"/>
      <c r="BF255" s="39"/>
      <c r="BG255" s="39"/>
      <c r="BH255" s="39"/>
      <c r="BI255" s="39"/>
      <c r="BJ255" s="52"/>
      <c r="BK255" s="39"/>
      <c r="BL255" s="39"/>
      <c r="BM255" s="39"/>
      <c r="BN255" s="39"/>
      <c r="BO255" s="39"/>
      <c r="BP255" s="52"/>
      <c r="BQ255" s="43"/>
      <c r="BR255" s="42"/>
      <c r="BS255" s="42"/>
      <c r="BT255" s="44"/>
      <c r="BU255" s="44"/>
      <c r="BV255" s="65"/>
      <c r="BW255" s="44"/>
      <c r="BX255" s="44"/>
      <c r="BY255" s="44"/>
      <c r="BZ255" s="44"/>
      <c r="CA255" s="45"/>
      <c r="CB255" s="45"/>
      <c r="CC255" s="45"/>
      <c r="CD255" s="45"/>
      <c r="CE255" s="45"/>
      <c r="CF255" s="45"/>
      <c r="CG255" s="45"/>
      <c r="CH255" s="44"/>
      <c r="CI255" s="44"/>
      <c r="CJ255" s="44"/>
      <c r="CK255" s="44"/>
      <c r="CL255" s="39"/>
      <c r="CM255" s="39"/>
      <c r="CN255" s="44"/>
      <c r="CO255" s="44"/>
      <c r="CP255" s="44"/>
      <c r="CQ255" s="44"/>
      <c r="CR255" s="45"/>
      <c r="CS255" s="43"/>
      <c r="CT255" s="43"/>
      <c r="CU255" s="42"/>
      <c r="CV255" s="59"/>
      <c r="CW255" s="64"/>
      <c r="CX255" s="46"/>
      <c r="CY255" s="46"/>
      <c r="CZ255" s="43"/>
      <c r="DA255" s="46"/>
      <c r="DB255" s="52"/>
      <c r="DC255" s="39"/>
      <c r="DD255" s="43"/>
      <c r="DE255" s="39"/>
      <c r="DF255" s="43"/>
      <c r="DG255" s="39"/>
      <c r="DH255" s="39"/>
      <c r="DI255" s="39"/>
      <c r="DJ255" s="39"/>
      <c r="DK255" s="39"/>
      <c r="DL255" s="39"/>
      <c r="DM255" s="64"/>
      <c r="DN255" s="39"/>
      <c r="DO255" s="39"/>
      <c r="DP255" s="39"/>
      <c r="DQ255" s="39"/>
      <c r="DR255" s="39"/>
      <c r="DS255" s="41"/>
      <c r="DT255" s="41"/>
    </row>
    <row r="256" spans="1:124" x14ac:dyDescent="0.3">
      <c r="A256" s="39"/>
      <c r="B256" s="40"/>
      <c r="C256" s="40"/>
      <c r="D256" s="40"/>
      <c r="E256" s="40"/>
      <c r="F256" s="40"/>
      <c r="G256" s="40"/>
      <c r="H256" s="40"/>
      <c r="I256" s="40"/>
      <c r="J256" s="40"/>
      <c r="K256" s="40"/>
      <c r="L256" s="40"/>
      <c r="M256" s="68"/>
      <c r="N256" s="40"/>
      <c r="O256" s="39"/>
      <c r="P256" s="39"/>
      <c r="Q256" s="39"/>
      <c r="R256" s="39"/>
      <c r="S256" s="39"/>
      <c r="T256" s="39"/>
      <c r="U256" s="39"/>
      <c r="V256" s="39"/>
      <c r="W256" s="39"/>
      <c r="X256" s="39"/>
      <c r="Y256" s="39"/>
      <c r="Z256" s="39"/>
      <c r="AA256" s="39"/>
      <c r="AB256" s="39"/>
      <c r="AC256" s="39"/>
      <c r="AD256" s="39"/>
      <c r="AE256" s="40"/>
      <c r="AF256" s="40"/>
      <c r="AG256" s="39"/>
      <c r="AH256" s="39"/>
      <c r="AI256" s="39"/>
      <c r="AJ256" s="39"/>
      <c r="AK256" s="41"/>
      <c r="AL256" s="39"/>
      <c r="AM256" s="39"/>
      <c r="AN256" s="39"/>
      <c r="AO256" s="39"/>
      <c r="AP256" s="42"/>
      <c r="AQ256" s="42"/>
      <c r="AR256" s="42"/>
      <c r="AS256" s="42"/>
      <c r="AT256" s="42"/>
      <c r="AU256" s="42"/>
      <c r="AV256" s="42"/>
      <c r="AW256" s="42"/>
      <c r="AX256" s="39"/>
      <c r="AY256" s="63"/>
      <c r="AZ256" s="40"/>
      <c r="BA256" s="39"/>
      <c r="BB256" s="39"/>
      <c r="BC256" s="39"/>
      <c r="BD256" s="39"/>
      <c r="BE256" s="39"/>
      <c r="BF256" s="39"/>
      <c r="BG256" s="39"/>
      <c r="BH256" s="39"/>
      <c r="BI256" s="39"/>
      <c r="BJ256" s="52"/>
      <c r="BK256" s="39"/>
      <c r="BL256" s="39"/>
      <c r="BM256" s="39"/>
      <c r="BN256" s="39"/>
      <c r="BO256" s="39"/>
      <c r="BP256" s="52"/>
      <c r="BQ256" s="43"/>
      <c r="BR256" s="42"/>
      <c r="BS256" s="42"/>
      <c r="BT256" s="44"/>
      <c r="BU256" s="44"/>
      <c r="BV256" s="65"/>
      <c r="BW256" s="44"/>
      <c r="BX256" s="44"/>
      <c r="BY256" s="44"/>
      <c r="BZ256" s="44"/>
      <c r="CA256" s="45"/>
      <c r="CB256" s="45"/>
      <c r="CC256" s="45"/>
      <c r="CD256" s="45"/>
      <c r="CE256" s="45"/>
      <c r="CF256" s="45"/>
      <c r="CG256" s="45"/>
      <c r="CH256" s="44"/>
      <c r="CI256" s="44"/>
      <c r="CJ256" s="44"/>
      <c r="CK256" s="44"/>
      <c r="CL256" s="39"/>
      <c r="CM256" s="39"/>
      <c r="CN256" s="44"/>
      <c r="CO256" s="44"/>
      <c r="CP256" s="44"/>
      <c r="CQ256" s="44"/>
      <c r="CR256" s="45"/>
      <c r="CS256" s="43"/>
      <c r="CT256" s="43"/>
      <c r="CU256" s="42"/>
      <c r="CV256" s="59"/>
      <c r="CW256" s="64"/>
      <c r="CX256" s="46"/>
      <c r="CY256" s="46"/>
      <c r="CZ256" s="43"/>
      <c r="DA256" s="46"/>
      <c r="DB256" s="52"/>
      <c r="DC256" s="39"/>
      <c r="DD256" s="43"/>
      <c r="DE256" s="39"/>
      <c r="DF256" s="43"/>
      <c r="DG256" s="39"/>
      <c r="DH256" s="39"/>
      <c r="DI256" s="39"/>
      <c r="DJ256" s="39"/>
      <c r="DK256" s="39"/>
      <c r="DL256" s="39"/>
      <c r="DM256" s="64"/>
      <c r="DN256" s="39"/>
      <c r="DO256" s="39"/>
      <c r="DP256" s="39"/>
      <c r="DQ256" s="39"/>
      <c r="DR256" s="39"/>
      <c r="DS256" s="41"/>
      <c r="DT256" s="41"/>
    </row>
    <row r="257" spans="1:124" x14ac:dyDescent="0.3">
      <c r="A257" s="39"/>
      <c r="B257" s="40"/>
      <c r="C257" s="40"/>
      <c r="D257" s="40"/>
      <c r="E257" s="40"/>
      <c r="F257" s="40"/>
      <c r="G257" s="40"/>
      <c r="H257" s="40"/>
      <c r="I257" s="40"/>
      <c r="J257" s="40"/>
      <c r="K257" s="40"/>
      <c r="L257" s="40"/>
      <c r="M257" s="68"/>
      <c r="N257" s="40"/>
      <c r="O257" s="39"/>
      <c r="P257" s="39"/>
      <c r="Q257" s="39"/>
      <c r="R257" s="39"/>
      <c r="S257" s="39"/>
      <c r="T257" s="39"/>
      <c r="U257" s="39"/>
      <c r="V257" s="39"/>
      <c r="W257" s="39"/>
      <c r="X257" s="39"/>
      <c r="Y257" s="39"/>
      <c r="Z257" s="39"/>
      <c r="AA257" s="39"/>
      <c r="AB257" s="39"/>
      <c r="AC257" s="39"/>
      <c r="AD257" s="39"/>
      <c r="AE257" s="40"/>
      <c r="AF257" s="40"/>
      <c r="AG257" s="39"/>
      <c r="AH257" s="39"/>
      <c r="AI257" s="39"/>
      <c r="AJ257" s="39"/>
      <c r="AK257" s="41"/>
      <c r="AL257" s="39"/>
      <c r="AM257" s="39"/>
      <c r="AN257" s="39"/>
      <c r="AO257" s="39"/>
      <c r="AP257" s="42"/>
      <c r="AQ257" s="42"/>
      <c r="AR257" s="42"/>
      <c r="AS257" s="42"/>
      <c r="AT257" s="42"/>
      <c r="AU257" s="42"/>
      <c r="AV257" s="42"/>
      <c r="AW257" s="42"/>
      <c r="AX257" s="39"/>
      <c r="AY257" s="63"/>
      <c r="AZ257" s="40"/>
      <c r="BA257" s="39"/>
      <c r="BB257" s="39"/>
      <c r="BC257" s="39"/>
      <c r="BD257" s="39"/>
      <c r="BE257" s="39"/>
      <c r="BF257" s="39"/>
      <c r="BG257" s="39"/>
      <c r="BH257" s="39"/>
      <c r="BI257" s="39"/>
      <c r="BJ257" s="52"/>
      <c r="BK257" s="39"/>
      <c r="BL257" s="39"/>
      <c r="BM257" s="39"/>
      <c r="BN257" s="39"/>
      <c r="BO257" s="39"/>
      <c r="BP257" s="52"/>
      <c r="BQ257" s="43"/>
      <c r="BR257" s="42"/>
      <c r="BS257" s="42"/>
      <c r="BT257" s="44"/>
      <c r="BU257" s="44"/>
      <c r="BV257" s="65"/>
      <c r="BW257" s="44"/>
      <c r="BX257" s="44"/>
      <c r="BY257" s="44"/>
      <c r="BZ257" s="44"/>
      <c r="CA257" s="45"/>
      <c r="CB257" s="45"/>
      <c r="CC257" s="45"/>
      <c r="CD257" s="45"/>
      <c r="CE257" s="45"/>
      <c r="CF257" s="45"/>
      <c r="CG257" s="45"/>
      <c r="CH257" s="44"/>
      <c r="CI257" s="44"/>
      <c r="CJ257" s="44"/>
      <c r="CK257" s="44"/>
      <c r="CL257" s="39"/>
      <c r="CM257" s="39"/>
      <c r="CN257" s="44"/>
      <c r="CO257" s="44"/>
      <c r="CP257" s="44"/>
      <c r="CQ257" s="44"/>
      <c r="CR257" s="45"/>
      <c r="CS257" s="43"/>
      <c r="CT257" s="43"/>
      <c r="CU257" s="42"/>
      <c r="CV257" s="59"/>
      <c r="CW257" s="64"/>
      <c r="CX257" s="46"/>
      <c r="CY257" s="46"/>
      <c r="CZ257" s="43"/>
      <c r="DA257" s="46"/>
      <c r="DB257" s="52"/>
      <c r="DC257" s="39"/>
      <c r="DD257" s="43"/>
      <c r="DE257" s="39"/>
      <c r="DF257" s="43"/>
      <c r="DG257" s="39"/>
      <c r="DH257" s="39"/>
      <c r="DI257" s="39"/>
      <c r="DJ257" s="39"/>
      <c r="DK257" s="39"/>
      <c r="DL257" s="39"/>
      <c r="DM257" s="64"/>
      <c r="DN257" s="39"/>
      <c r="DO257" s="39"/>
      <c r="DP257" s="39"/>
      <c r="DQ257" s="39"/>
      <c r="DR257" s="39"/>
      <c r="DS257" s="41"/>
      <c r="DT257" s="36"/>
    </row>
    <row r="258" spans="1:124" x14ac:dyDescent="0.3">
      <c r="A258" s="39"/>
      <c r="B258" s="40"/>
      <c r="C258" s="40"/>
      <c r="D258" s="40"/>
      <c r="E258" s="40"/>
      <c r="F258" s="40"/>
      <c r="G258" s="40"/>
      <c r="H258" s="40"/>
      <c r="I258" s="40"/>
      <c r="J258" s="40"/>
      <c r="K258" s="40"/>
      <c r="L258" s="40"/>
      <c r="M258" s="68"/>
      <c r="N258" s="40"/>
      <c r="O258" s="39"/>
      <c r="P258" s="39"/>
      <c r="Q258" s="39"/>
      <c r="R258" s="39"/>
      <c r="S258" s="39"/>
      <c r="T258" s="39"/>
      <c r="U258" s="39"/>
      <c r="V258" s="39"/>
      <c r="W258" s="39"/>
      <c r="X258" s="39"/>
      <c r="Y258" s="39"/>
      <c r="Z258" s="39"/>
      <c r="AA258" s="39"/>
      <c r="AB258" s="39"/>
      <c r="AC258" s="39"/>
      <c r="AD258" s="39"/>
      <c r="AE258" s="40"/>
      <c r="AF258" s="40"/>
      <c r="AG258" s="39"/>
      <c r="AH258" s="39"/>
      <c r="AI258" s="39"/>
      <c r="AJ258" s="39"/>
      <c r="AK258" s="41"/>
      <c r="AL258" s="39"/>
      <c r="AM258" s="39"/>
      <c r="AN258" s="39"/>
      <c r="AO258" s="39"/>
      <c r="AP258" s="42"/>
      <c r="AQ258" s="42"/>
      <c r="AR258" s="42"/>
      <c r="AS258" s="42"/>
      <c r="AT258" s="42"/>
      <c r="AU258" s="42"/>
      <c r="AV258" s="42"/>
      <c r="AW258" s="42"/>
      <c r="AX258" s="39"/>
      <c r="AY258" s="63"/>
      <c r="AZ258" s="40"/>
      <c r="BA258" s="39"/>
      <c r="BB258" s="39"/>
      <c r="BC258" s="39"/>
      <c r="BD258" s="39"/>
      <c r="BE258" s="39"/>
      <c r="BF258" s="39"/>
      <c r="BG258" s="39"/>
      <c r="BH258" s="39"/>
      <c r="BI258" s="39"/>
      <c r="BJ258" s="52"/>
      <c r="BK258" s="39"/>
      <c r="BL258" s="39"/>
      <c r="BM258" s="39"/>
      <c r="BN258" s="39"/>
      <c r="BO258" s="39"/>
      <c r="BP258" s="52"/>
      <c r="BQ258" s="43"/>
      <c r="BR258" s="42"/>
      <c r="BS258" s="42"/>
      <c r="BT258" s="44"/>
      <c r="BU258" s="44"/>
      <c r="BV258" s="65"/>
      <c r="BW258" s="44"/>
      <c r="BX258" s="44"/>
      <c r="BY258" s="44"/>
      <c r="BZ258" s="44"/>
      <c r="CA258" s="45"/>
      <c r="CB258" s="45"/>
      <c r="CC258" s="45"/>
      <c r="CD258" s="45"/>
      <c r="CE258" s="45"/>
      <c r="CF258" s="45"/>
      <c r="CG258" s="45"/>
      <c r="CH258" s="44"/>
      <c r="CI258" s="44"/>
      <c r="CJ258" s="44"/>
      <c r="CK258" s="44"/>
      <c r="CL258" s="39"/>
      <c r="CM258" s="39"/>
      <c r="CN258" s="44"/>
      <c r="CO258" s="44"/>
      <c r="CP258" s="44"/>
      <c r="CQ258" s="44"/>
      <c r="CR258" s="45"/>
      <c r="CS258" s="43"/>
      <c r="CT258" s="43"/>
      <c r="CU258" s="42"/>
      <c r="CV258" s="59"/>
      <c r="CW258" s="64"/>
      <c r="CX258" s="46"/>
      <c r="CY258" s="46"/>
      <c r="CZ258" s="43"/>
      <c r="DA258" s="46"/>
      <c r="DB258" s="52"/>
      <c r="DC258" s="39"/>
      <c r="DD258" s="43"/>
      <c r="DE258" s="39"/>
      <c r="DF258" s="43"/>
      <c r="DG258" s="39"/>
      <c r="DH258" s="39"/>
      <c r="DI258" s="39"/>
      <c r="DJ258" s="39"/>
      <c r="DK258" s="39"/>
      <c r="DL258" s="39"/>
      <c r="DM258" s="64"/>
      <c r="DN258" s="39"/>
      <c r="DO258" s="39"/>
      <c r="DP258" s="39"/>
      <c r="DQ258" s="39"/>
      <c r="DR258" s="39"/>
      <c r="DS258" s="41"/>
      <c r="DT258" s="41"/>
    </row>
    <row r="259" spans="1:124" s="12" customFormat="1" x14ac:dyDescent="0.3">
      <c r="A259" s="39"/>
      <c r="B259" s="40"/>
      <c r="C259" s="40"/>
      <c r="D259" s="40"/>
      <c r="E259" s="40"/>
      <c r="F259" s="40"/>
      <c r="G259" s="40"/>
      <c r="H259" s="40"/>
      <c r="I259" s="40"/>
      <c r="J259" s="40"/>
      <c r="K259" s="40"/>
      <c r="L259" s="40"/>
      <c r="M259" s="68"/>
      <c r="N259" s="40"/>
      <c r="O259" s="39"/>
      <c r="P259" s="39"/>
      <c r="Q259" s="39"/>
      <c r="R259" s="39"/>
      <c r="S259" s="39"/>
      <c r="T259" s="39"/>
      <c r="U259" s="39"/>
      <c r="V259" s="39"/>
      <c r="W259" s="39"/>
      <c r="X259" s="39"/>
      <c r="Y259" s="39"/>
      <c r="Z259" s="39"/>
      <c r="AA259" s="39"/>
      <c r="AB259" s="39"/>
      <c r="AC259" s="39"/>
      <c r="AD259" s="39"/>
      <c r="AE259" s="40"/>
      <c r="AF259" s="40"/>
      <c r="AG259" s="39"/>
      <c r="AH259" s="39"/>
      <c r="AI259" s="39"/>
      <c r="AJ259" s="39"/>
      <c r="AK259" s="41"/>
      <c r="AL259" s="39"/>
      <c r="AM259" s="39"/>
      <c r="AN259" s="39"/>
      <c r="AO259" s="39"/>
      <c r="AP259" s="42"/>
      <c r="AQ259" s="42"/>
      <c r="AR259" s="42"/>
      <c r="AS259" s="42"/>
      <c r="AT259" s="42"/>
      <c r="AU259" s="42"/>
      <c r="AV259" s="42"/>
      <c r="AW259" s="42"/>
      <c r="AX259" s="39"/>
      <c r="AY259" s="63"/>
      <c r="AZ259" s="40"/>
      <c r="BA259" s="39"/>
      <c r="BB259" s="39"/>
      <c r="BC259" s="39"/>
      <c r="BD259" s="39"/>
      <c r="BE259" s="39"/>
      <c r="BF259" s="39"/>
      <c r="BG259" s="39"/>
      <c r="BH259" s="39"/>
      <c r="BI259" s="39"/>
      <c r="BJ259" s="52"/>
      <c r="BK259" s="39"/>
      <c r="BL259" s="39"/>
      <c r="BM259" s="39"/>
      <c r="BN259" s="39"/>
      <c r="BO259" s="39"/>
      <c r="BP259" s="52"/>
      <c r="BQ259" s="43"/>
      <c r="BR259" s="42"/>
      <c r="BS259" s="42"/>
      <c r="BT259" s="44"/>
      <c r="BU259" s="44"/>
      <c r="BV259" s="65"/>
      <c r="BW259" s="44"/>
      <c r="BX259" s="44"/>
      <c r="BY259" s="44"/>
      <c r="BZ259" s="44"/>
      <c r="CA259" s="45"/>
      <c r="CB259" s="45"/>
      <c r="CC259" s="45"/>
      <c r="CD259" s="45"/>
      <c r="CE259" s="45"/>
      <c r="CF259" s="45"/>
      <c r="CG259" s="45"/>
      <c r="CH259" s="44"/>
      <c r="CI259" s="44"/>
      <c r="CJ259" s="44"/>
      <c r="CK259" s="44"/>
      <c r="CL259" s="39"/>
      <c r="CM259" s="39"/>
      <c r="CN259" s="44"/>
      <c r="CO259" s="44"/>
      <c r="CP259" s="44"/>
      <c r="CQ259" s="44"/>
      <c r="CR259" s="45"/>
      <c r="CS259" s="43"/>
      <c r="CT259" s="43"/>
      <c r="CU259" s="42"/>
      <c r="CV259" s="59"/>
      <c r="CW259" s="64"/>
      <c r="CX259" s="46"/>
      <c r="CY259" s="46"/>
      <c r="CZ259" s="43"/>
      <c r="DA259" s="46"/>
      <c r="DB259" s="52"/>
      <c r="DC259" s="39"/>
      <c r="DD259" s="43"/>
      <c r="DE259" s="39"/>
      <c r="DF259" s="43"/>
      <c r="DG259" s="39"/>
      <c r="DH259" s="39"/>
      <c r="DI259" s="39"/>
      <c r="DJ259" s="39"/>
      <c r="DK259" s="39"/>
      <c r="DL259" s="39"/>
      <c r="DM259" s="64"/>
      <c r="DN259" s="39"/>
      <c r="DO259" s="39"/>
      <c r="DP259" s="39"/>
      <c r="DQ259" s="39"/>
      <c r="DR259" s="39"/>
      <c r="DS259" s="41"/>
      <c r="DT259" s="36"/>
    </row>
  </sheetData>
  <autoFilter ref="A1:DT259" xr:uid="{ECBF3F3A-CC44-418E-A7BE-C4AE59442B00}"/>
  <conditionalFormatting sqref="BR2:BS260">
    <cfRule type="containsText" dxfId="4" priority="1" stopIfTrue="1" operator="containsText" text="Rechazado EV T">
      <formula>NOT(ISERROR(SEARCH("Rechazado EV T",BR2)))</formula>
    </cfRule>
  </conditionalFormatting>
  <conditionalFormatting sqref="BV2:CF259 BT2:BT260">
    <cfRule type="cellIs" dxfId="3" priority="3" operator="greaterThan">
      <formula>0</formula>
    </cfRule>
  </conditionalFormatting>
  <conditionalFormatting sqref="BV260:CF260">
    <cfRule type="cellIs" dxfId="2" priority="9" operator="greaterThan">
      <formula>0</formula>
    </cfRule>
  </conditionalFormatting>
  <conditionalFormatting sqref="BW2:BX260">
    <cfRule type="containsText" dxfId="1" priority="4" stopIfTrue="1" operator="containsText" text="Error">
      <formula>NOT(ISERROR(SEARCH("Error",BW2)))</formula>
    </cfRule>
  </conditionalFormatting>
  <conditionalFormatting sqref="CI2:CI260 CK2:CM260 CR2:CT260 CV2:DA260">
    <cfRule type="containsText" dxfId="0" priority="2" operator="containsText" text="ERROR NOTA">
      <formula>NOT(ISERROR(SEARCH("ERROR NOTA",CI2)))</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6D4B-C74B-41EA-BC73-A0A368719763}">
  <dimension ref="A3:F119"/>
  <sheetViews>
    <sheetView workbookViewId="0">
      <selection activeCell="B5" sqref="B5"/>
    </sheetView>
  </sheetViews>
  <sheetFormatPr baseColWidth="10" defaultRowHeight="14.4" x14ac:dyDescent="0.3"/>
  <cols>
    <col min="1" max="1" width="16.5546875" bestFit="1" customWidth="1"/>
    <col min="2" max="2" width="45.44140625" bestFit="1" customWidth="1"/>
    <col min="3" max="3" width="23.6640625" bestFit="1" customWidth="1"/>
    <col min="5" max="5" width="13" bestFit="1" customWidth="1"/>
  </cols>
  <sheetData>
    <row r="3" spans="1:3" x14ac:dyDescent="0.3">
      <c r="A3" s="50" t="s">
        <v>43</v>
      </c>
      <c r="B3" t="s">
        <v>1796</v>
      </c>
      <c r="C3" t="s">
        <v>1740</v>
      </c>
    </row>
    <row r="4" spans="1:3" x14ac:dyDescent="0.3">
      <c r="A4" s="48" t="s">
        <v>1739</v>
      </c>
    </row>
    <row r="5" spans="1:3" x14ac:dyDescent="0.3">
      <c r="A5" s="48" t="s">
        <v>44</v>
      </c>
    </row>
    <row r="61" spans="5:5" x14ac:dyDescent="0.3">
      <c r="E61" s="51">
        <f>GETPIVOTDATA("Suma de TOTAL DEL CURSO",$A$3)*10%</f>
        <v>0</v>
      </c>
    </row>
    <row r="118" spans="1:6" x14ac:dyDescent="0.3">
      <c r="C118" s="79"/>
      <c r="E118" s="79">
        <f>C118*10%</f>
        <v>0</v>
      </c>
      <c r="F118" s="80">
        <v>0.1</v>
      </c>
    </row>
    <row r="119" spans="1:6" x14ac:dyDescent="0.3">
      <c r="A119" t="s">
        <v>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09AA-CFFD-4CBC-BA34-BD767DBBCAEE}">
  <dimension ref="E11:H14"/>
  <sheetViews>
    <sheetView topLeftCell="A4" workbookViewId="0">
      <selection activeCell="F17" sqref="F17"/>
    </sheetView>
  </sheetViews>
  <sheetFormatPr baseColWidth="10" defaultRowHeight="14.4" x14ac:dyDescent="0.3"/>
  <cols>
    <col min="1" max="1" width="17.5546875" bestFit="1" customWidth="1"/>
    <col min="2" max="2" width="25" bestFit="1" customWidth="1"/>
    <col min="3" max="3" width="21" customWidth="1"/>
    <col min="6" max="6" width="22.5546875" customWidth="1"/>
    <col min="7" max="7" width="19.88671875" customWidth="1"/>
    <col min="9" max="9" width="11.44140625" customWidth="1"/>
    <col min="13" max="13" width="11.44140625" customWidth="1"/>
  </cols>
  <sheetData>
    <row r="11" spans="5:8" x14ac:dyDescent="0.3">
      <c r="G11" s="2" t="s">
        <v>606</v>
      </c>
    </row>
    <row r="12" spans="5:8" x14ac:dyDescent="0.3">
      <c r="F12" s="3">
        <f>(5000000000-G12)/4900000000</f>
        <v>1.0204081632653061</v>
      </c>
      <c r="G12" s="4"/>
      <c r="H12" t="s">
        <v>1741</v>
      </c>
    </row>
    <row r="13" spans="5:8" x14ac:dyDescent="0.3">
      <c r="E13" s="2" t="s">
        <v>607</v>
      </c>
      <c r="F13" s="5">
        <f>0.9*F12*F12*F12*F12+0.1</f>
        <v>1.0757492062605458</v>
      </c>
    </row>
    <row r="14" spans="5:8" x14ac:dyDescent="0.3">
      <c r="E14" s="2" t="s">
        <v>608</v>
      </c>
      <c r="F14" s="4">
        <f>F13*G12</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3410050E059094DA74A5E07FAB8E458" ma:contentTypeVersion="0" ma:contentTypeDescription="Crear nuevo documento." ma:contentTypeScope="" ma:versionID="a9dbbf08c2d4e3647785526a3ad08e65">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4A075C-6811-4E32-AB46-A4FC153A76C4}">
  <ds:schemaRefs>
    <ds:schemaRef ds:uri="http://schemas.microsoft.com/sharepoint/v3/contenttype/forms"/>
  </ds:schemaRefs>
</ds:datastoreItem>
</file>

<file path=customXml/itemProps2.xml><?xml version="1.0" encoding="utf-8"?>
<ds:datastoreItem xmlns:ds="http://schemas.openxmlformats.org/officeDocument/2006/customXml" ds:itemID="{E1094412-A0AC-484B-BBED-E474FE79F448}">
  <ds:schemaRefs>
    <ds:schemaRef ds:uri="http://purl.org/dc/elements/1.1/"/>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F4A04CD-AF17-4A68-9CBD-9D010C50C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1 Apertura de Cursos</vt:lpstr>
      <vt:lpstr>2 Admisibilidad</vt:lpstr>
      <vt:lpstr>3 Planilla Preadjudicación OTIC</vt:lpstr>
      <vt:lpstr>4 Planilla de revisión</vt:lpstr>
      <vt:lpstr>OTIC RUT</vt:lpstr>
      <vt:lpstr>5 TD</vt:lpstr>
      <vt:lpstr>BD OFICIAL</vt:lpstr>
      <vt:lpstr>EXPERIENCIA</vt:lpstr>
      <vt:lpstr>COMPORTAMIENTO</vt:lpstr>
      <vt:lpstr>ADJUDICA</vt:lpstr>
      <vt:lpstr>DINAMICA</vt:lpstr>
      <vt:lpstr>MONTO MAXIMO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Seymour Suazo</dc:creator>
  <cp:lastModifiedBy>Comercial Otic-Alianza</cp:lastModifiedBy>
  <cp:lastPrinted>2023-09-04T10:26:22Z</cp:lastPrinted>
  <dcterms:created xsi:type="dcterms:W3CDTF">2018-06-12T14:02:52Z</dcterms:created>
  <dcterms:modified xsi:type="dcterms:W3CDTF">2024-10-21T20:57:05Z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ccd7d1-f479-407c-869d-4a4f9fabacdd_Enabled">
    <vt:lpwstr>true</vt:lpwstr>
  </property>
  <property fmtid="{D5CDD505-2E9C-101B-9397-08002B2CF9AE}" pid="3" name="MSIP_Label_c6ccd7d1-f479-407c-869d-4a4f9fabacdd_SetDate">
    <vt:lpwstr>2023-04-24T12:36:00Z</vt:lpwstr>
  </property>
  <property fmtid="{D5CDD505-2E9C-101B-9397-08002B2CF9AE}" pid="4" name="MSIP_Label_c6ccd7d1-f479-407c-869d-4a4f9fabacdd_Method">
    <vt:lpwstr>Standard</vt:lpwstr>
  </property>
  <property fmtid="{D5CDD505-2E9C-101B-9397-08002B2CF9AE}" pid="5" name="MSIP_Label_c6ccd7d1-f479-407c-869d-4a4f9fabacdd_Name">
    <vt:lpwstr>Datos Personales</vt:lpwstr>
  </property>
  <property fmtid="{D5CDD505-2E9C-101B-9397-08002B2CF9AE}" pid="6" name="MSIP_Label_c6ccd7d1-f479-407c-869d-4a4f9fabacdd_SiteId">
    <vt:lpwstr>2e44483d-07e1-4c2a-b3b9-5b99d019f80d</vt:lpwstr>
  </property>
  <property fmtid="{D5CDD505-2E9C-101B-9397-08002B2CF9AE}" pid="7" name="MSIP_Label_c6ccd7d1-f479-407c-869d-4a4f9fabacdd_ActionId">
    <vt:lpwstr>717bfde4-e4bb-49ef-ab6f-5aab8bd7add5</vt:lpwstr>
  </property>
  <property fmtid="{D5CDD505-2E9C-101B-9397-08002B2CF9AE}" pid="8" name="MSIP_Label_c6ccd7d1-f479-407c-869d-4a4f9fabacdd_ContentBits">
    <vt:lpwstr>0</vt:lpwstr>
  </property>
  <property fmtid="{D5CDD505-2E9C-101B-9397-08002B2CF9AE}" pid="9" name="ContentTypeId">
    <vt:lpwstr>0x01010053410050E059094DA74A5E07FAB8E458</vt:lpwstr>
  </property>
</Properties>
</file>